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\"/>
    </mc:Choice>
  </mc:AlternateContent>
  <xr:revisionPtr revIDLastSave="0" documentId="13_ncr:1_{EB3EB78E-E3B6-4C56-9A74-C08EA626B16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FINAL DATASET FOR VIZ" sheetId="4" r:id="rId1"/>
    <sheet name="vaccination-data-WHO-12-28-2022" sheetId="1" r:id="rId2"/>
    <sheet name="Vaccine data" sheetId="2" r:id="rId3"/>
    <sheet name="Country Data" sheetId="3" r:id="rId4"/>
  </sheets>
  <definedNames>
    <definedName name="_xlnm._FilterDatabase" localSheetId="0" hidden="1">'FINAL DATASET FOR VIZ'!$A$1:$V$230</definedName>
    <definedName name="_xlnm._FilterDatabase" localSheetId="1" hidden="1">'vaccination-data-WHO-12-28-2022'!$A$1:$I$230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S3" i="4"/>
  <c r="T3" i="4"/>
  <c r="U3" i="4"/>
  <c r="R4" i="4"/>
  <c r="S4" i="4"/>
  <c r="T4" i="4"/>
  <c r="U4" i="4"/>
  <c r="R5" i="4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R22" i="4"/>
  <c r="S22" i="4"/>
  <c r="T22" i="4"/>
  <c r="U22" i="4"/>
  <c r="R23" i="4"/>
  <c r="S23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R32" i="4"/>
  <c r="S32" i="4"/>
  <c r="T32" i="4"/>
  <c r="U32" i="4"/>
  <c r="R33" i="4"/>
  <c r="S33" i="4"/>
  <c r="T33" i="4"/>
  <c r="U33" i="4"/>
  <c r="R34" i="4"/>
  <c r="S34" i="4"/>
  <c r="T34" i="4"/>
  <c r="U34" i="4"/>
  <c r="R35" i="4"/>
  <c r="S35" i="4"/>
  <c r="T35" i="4"/>
  <c r="U35" i="4"/>
  <c r="R36" i="4"/>
  <c r="S36" i="4"/>
  <c r="T36" i="4"/>
  <c r="U36" i="4"/>
  <c r="R37" i="4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R114" i="4"/>
  <c r="S114" i="4"/>
  <c r="T114" i="4"/>
  <c r="U114" i="4"/>
  <c r="R115" i="4"/>
  <c r="S115" i="4"/>
  <c r="T115" i="4"/>
  <c r="U115" i="4"/>
  <c r="R116" i="4"/>
  <c r="S116" i="4"/>
  <c r="T116" i="4"/>
  <c r="U116" i="4"/>
  <c r="R117" i="4"/>
  <c r="S117" i="4"/>
  <c r="T117" i="4"/>
  <c r="U117" i="4"/>
  <c r="R118" i="4"/>
  <c r="S118" i="4"/>
  <c r="T118" i="4"/>
  <c r="U118" i="4"/>
  <c r="R119" i="4"/>
  <c r="S119" i="4"/>
  <c r="T119" i="4"/>
  <c r="U119" i="4"/>
  <c r="R120" i="4"/>
  <c r="S120" i="4"/>
  <c r="T120" i="4"/>
  <c r="U120" i="4"/>
  <c r="R121" i="4"/>
  <c r="S121" i="4"/>
  <c r="T121" i="4"/>
  <c r="U121" i="4"/>
  <c r="R122" i="4"/>
  <c r="S122" i="4"/>
  <c r="T122" i="4"/>
  <c r="U122" i="4"/>
  <c r="R123" i="4"/>
  <c r="S123" i="4"/>
  <c r="T123" i="4"/>
  <c r="U123" i="4"/>
  <c r="R124" i="4"/>
  <c r="S124" i="4"/>
  <c r="T124" i="4"/>
  <c r="U124" i="4"/>
  <c r="R125" i="4"/>
  <c r="S125" i="4"/>
  <c r="T125" i="4"/>
  <c r="U125" i="4"/>
  <c r="R126" i="4"/>
  <c r="S126" i="4"/>
  <c r="T126" i="4"/>
  <c r="U126" i="4"/>
  <c r="R127" i="4"/>
  <c r="S127" i="4"/>
  <c r="T127" i="4"/>
  <c r="U127" i="4"/>
  <c r="R128" i="4"/>
  <c r="S128" i="4"/>
  <c r="T128" i="4"/>
  <c r="U128" i="4"/>
  <c r="R129" i="4"/>
  <c r="S129" i="4"/>
  <c r="T129" i="4"/>
  <c r="U129" i="4"/>
  <c r="R130" i="4"/>
  <c r="S130" i="4"/>
  <c r="T130" i="4"/>
  <c r="U130" i="4"/>
  <c r="R131" i="4"/>
  <c r="S131" i="4"/>
  <c r="T131" i="4"/>
  <c r="U131" i="4"/>
  <c r="R132" i="4"/>
  <c r="S132" i="4"/>
  <c r="T132" i="4"/>
  <c r="U132" i="4"/>
  <c r="R133" i="4"/>
  <c r="S133" i="4"/>
  <c r="T133" i="4"/>
  <c r="U133" i="4"/>
  <c r="R134" i="4"/>
  <c r="S134" i="4"/>
  <c r="T134" i="4"/>
  <c r="U134" i="4"/>
  <c r="R135" i="4"/>
  <c r="S135" i="4"/>
  <c r="T135" i="4"/>
  <c r="U135" i="4"/>
  <c r="R136" i="4"/>
  <c r="S136" i="4"/>
  <c r="T136" i="4"/>
  <c r="U136" i="4"/>
  <c r="R137" i="4"/>
  <c r="S137" i="4"/>
  <c r="T137" i="4"/>
  <c r="U137" i="4"/>
  <c r="R138" i="4"/>
  <c r="S138" i="4"/>
  <c r="T138" i="4"/>
  <c r="U138" i="4"/>
  <c r="R139" i="4"/>
  <c r="S139" i="4"/>
  <c r="T139" i="4"/>
  <c r="U139" i="4"/>
  <c r="R140" i="4"/>
  <c r="S140" i="4"/>
  <c r="T140" i="4"/>
  <c r="U140" i="4"/>
  <c r="R141" i="4"/>
  <c r="S141" i="4"/>
  <c r="T141" i="4"/>
  <c r="U141" i="4"/>
  <c r="R142" i="4"/>
  <c r="S142" i="4"/>
  <c r="T142" i="4"/>
  <c r="U142" i="4"/>
  <c r="R143" i="4"/>
  <c r="S143" i="4"/>
  <c r="T143" i="4"/>
  <c r="U143" i="4"/>
  <c r="R144" i="4"/>
  <c r="S144" i="4"/>
  <c r="T144" i="4"/>
  <c r="U144" i="4"/>
  <c r="R145" i="4"/>
  <c r="S145" i="4"/>
  <c r="T145" i="4"/>
  <c r="U145" i="4"/>
  <c r="R146" i="4"/>
  <c r="S146" i="4"/>
  <c r="T146" i="4"/>
  <c r="U146" i="4"/>
  <c r="R147" i="4"/>
  <c r="S147" i="4"/>
  <c r="T147" i="4"/>
  <c r="U147" i="4"/>
  <c r="R148" i="4"/>
  <c r="S148" i="4"/>
  <c r="T148" i="4"/>
  <c r="U148" i="4"/>
  <c r="R149" i="4"/>
  <c r="S149" i="4"/>
  <c r="T149" i="4"/>
  <c r="U149" i="4"/>
  <c r="R150" i="4"/>
  <c r="S150" i="4"/>
  <c r="T150" i="4"/>
  <c r="U150" i="4"/>
  <c r="R151" i="4"/>
  <c r="S151" i="4"/>
  <c r="T151" i="4"/>
  <c r="U151" i="4"/>
  <c r="R152" i="4"/>
  <c r="S152" i="4"/>
  <c r="T152" i="4"/>
  <c r="U152" i="4"/>
  <c r="R153" i="4"/>
  <c r="S153" i="4"/>
  <c r="T153" i="4"/>
  <c r="U153" i="4"/>
  <c r="R154" i="4"/>
  <c r="S154" i="4"/>
  <c r="T154" i="4"/>
  <c r="U154" i="4"/>
  <c r="R155" i="4"/>
  <c r="S155" i="4"/>
  <c r="T155" i="4"/>
  <c r="U155" i="4"/>
  <c r="R156" i="4"/>
  <c r="S156" i="4"/>
  <c r="T156" i="4"/>
  <c r="U156" i="4"/>
  <c r="R157" i="4"/>
  <c r="S157" i="4"/>
  <c r="T157" i="4"/>
  <c r="U157" i="4"/>
  <c r="R158" i="4"/>
  <c r="S158" i="4"/>
  <c r="T158" i="4"/>
  <c r="U158" i="4"/>
  <c r="R159" i="4"/>
  <c r="S159" i="4"/>
  <c r="T159" i="4"/>
  <c r="U159" i="4"/>
  <c r="R160" i="4"/>
  <c r="S160" i="4"/>
  <c r="T160" i="4"/>
  <c r="U160" i="4"/>
  <c r="R161" i="4"/>
  <c r="S161" i="4"/>
  <c r="T161" i="4"/>
  <c r="U161" i="4"/>
  <c r="R162" i="4"/>
  <c r="S162" i="4"/>
  <c r="T162" i="4"/>
  <c r="U162" i="4"/>
  <c r="R163" i="4"/>
  <c r="S163" i="4"/>
  <c r="T163" i="4"/>
  <c r="U163" i="4"/>
  <c r="R164" i="4"/>
  <c r="S164" i="4"/>
  <c r="T164" i="4"/>
  <c r="U164" i="4"/>
  <c r="R165" i="4"/>
  <c r="S165" i="4"/>
  <c r="T165" i="4"/>
  <c r="U165" i="4"/>
  <c r="R166" i="4"/>
  <c r="S166" i="4"/>
  <c r="T166" i="4"/>
  <c r="U166" i="4"/>
  <c r="R167" i="4"/>
  <c r="S167" i="4"/>
  <c r="T167" i="4"/>
  <c r="U167" i="4"/>
  <c r="R168" i="4"/>
  <c r="S168" i="4"/>
  <c r="T168" i="4"/>
  <c r="U168" i="4"/>
  <c r="R169" i="4"/>
  <c r="S169" i="4"/>
  <c r="T169" i="4"/>
  <c r="U169" i="4"/>
  <c r="R170" i="4"/>
  <c r="S170" i="4"/>
  <c r="T170" i="4"/>
  <c r="U170" i="4"/>
  <c r="R171" i="4"/>
  <c r="S171" i="4"/>
  <c r="T171" i="4"/>
  <c r="U171" i="4"/>
  <c r="R172" i="4"/>
  <c r="S172" i="4"/>
  <c r="T172" i="4"/>
  <c r="U172" i="4"/>
  <c r="R173" i="4"/>
  <c r="S173" i="4"/>
  <c r="T173" i="4"/>
  <c r="U173" i="4"/>
  <c r="R174" i="4"/>
  <c r="S174" i="4"/>
  <c r="T174" i="4"/>
  <c r="U174" i="4"/>
  <c r="R175" i="4"/>
  <c r="S175" i="4"/>
  <c r="T175" i="4"/>
  <c r="U175" i="4"/>
  <c r="R176" i="4"/>
  <c r="S176" i="4"/>
  <c r="T176" i="4"/>
  <c r="U176" i="4"/>
  <c r="R177" i="4"/>
  <c r="S177" i="4"/>
  <c r="T177" i="4"/>
  <c r="U177" i="4"/>
  <c r="R178" i="4"/>
  <c r="S178" i="4"/>
  <c r="T178" i="4"/>
  <c r="U178" i="4"/>
  <c r="R179" i="4"/>
  <c r="S179" i="4"/>
  <c r="T179" i="4"/>
  <c r="U179" i="4"/>
  <c r="R180" i="4"/>
  <c r="S180" i="4"/>
  <c r="T180" i="4"/>
  <c r="U180" i="4"/>
  <c r="R181" i="4"/>
  <c r="S181" i="4"/>
  <c r="T181" i="4"/>
  <c r="U181" i="4"/>
  <c r="R182" i="4"/>
  <c r="S182" i="4"/>
  <c r="T182" i="4"/>
  <c r="U182" i="4"/>
  <c r="R183" i="4"/>
  <c r="S183" i="4"/>
  <c r="T183" i="4"/>
  <c r="U183" i="4"/>
  <c r="R184" i="4"/>
  <c r="S184" i="4"/>
  <c r="T184" i="4"/>
  <c r="U184" i="4"/>
  <c r="R185" i="4"/>
  <c r="S185" i="4"/>
  <c r="T185" i="4"/>
  <c r="U185" i="4"/>
  <c r="R186" i="4"/>
  <c r="S186" i="4"/>
  <c r="T186" i="4"/>
  <c r="U186" i="4"/>
  <c r="R187" i="4"/>
  <c r="S187" i="4"/>
  <c r="T187" i="4"/>
  <c r="U187" i="4"/>
  <c r="R188" i="4"/>
  <c r="S188" i="4"/>
  <c r="T188" i="4"/>
  <c r="U188" i="4"/>
  <c r="R189" i="4"/>
  <c r="S189" i="4"/>
  <c r="T189" i="4"/>
  <c r="U189" i="4"/>
  <c r="R190" i="4"/>
  <c r="S190" i="4"/>
  <c r="T190" i="4"/>
  <c r="U190" i="4"/>
  <c r="R191" i="4"/>
  <c r="S191" i="4"/>
  <c r="T191" i="4"/>
  <c r="U191" i="4"/>
  <c r="R192" i="4"/>
  <c r="S192" i="4"/>
  <c r="T192" i="4"/>
  <c r="U192" i="4"/>
  <c r="R193" i="4"/>
  <c r="S193" i="4"/>
  <c r="T193" i="4"/>
  <c r="U193" i="4"/>
  <c r="R194" i="4"/>
  <c r="S194" i="4"/>
  <c r="T194" i="4"/>
  <c r="U194" i="4"/>
  <c r="R195" i="4"/>
  <c r="S195" i="4"/>
  <c r="T195" i="4"/>
  <c r="U195" i="4"/>
  <c r="R196" i="4"/>
  <c r="S196" i="4"/>
  <c r="T196" i="4"/>
  <c r="U196" i="4"/>
  <c r="R197" i="4"/>
  <c r="S197" i="4"/>
  <c r="T197" i="4"/>
  <c r="U197" i="4"/>
  <c r="R198" i="4"/>
  <c r="S198" i="4"/>
  <c r="T198" i="4"/>
  <c r="U198" i="4"/>
  <c r="R199" i="4"/>
  <c r="S199" i="4"/>
  <c r="T199" i="4"/>
  <c r="U199" i="4"/>
  <c r="R200" i="4"/>
  <c r="S200" i="4"/>
  <c r="T200" i="4"/>
  <c r="U200" i="4"/>
  <c r="R201" i="4"/>
  <c r="S201" i="4"/>
  <c r="T201" i="4"/>
  <c r="U201" i="4"/>
  <c r="R202" i="4"/>
  <c r="S202" i="4"/>
  <c r="T202" i="4"/>
  <c r="U202" i="4"/>
  <c r="R203" i="4"/>
  <c r="S203" i="4"/>
  <c r="T203" i="4"/>
  <c r="U203" i="4"/>
  <c r="R204" i="4"/>
  <c r="S204" i="4"/>
  <c r="T204" i="4"/>
  <c r="U204" i="4"/>
  <c r="R205" i="4"/>
  <c r="S205" i="4"/>
  <c r="T205" i="4"/>
  <c r="U205" i="4"/>
  <c r="R206" i="4"/>
  <c r="S206" i="4"/>
  <c r="T206" i="4"/>
  <c r="U206" i="4"/>
  <c r="R207" i="4"/>
  <c r="S207" i="4"/>
  <c r="T207" i="4"/>
  <c r="U207" i="4"/>
  <c r="R208" i="4"/>
  <c r="S208" i="4"/>
  <c r="T208" i="4"/>
  <c r="U208" i="4"/>
  <c r="R209" i="4"/>
  <c r="S209" i="4"/>
  <c r="T209" i="4"/>
  <c r="U209" i="4"/>
  <c r="R210" i="4"/>
  <c r="S210" i="4"/>
  <c r="T210" i="4"/>
  <c r="U210" i="4"/>
  <c r="R211" i="4"/>
  <c r="S211" i="4"/>
  <c r="T211" i="4"/>
  <c r="U211" i="4"/>
  <c r="R212" i="4"/>
  <c r="S212" i="4"/>
  <c r="T212" i="4"/>
  <c r="U212" i="4"/>
  <c r="R213" i="4"/>
  <c r="S213" i="4"/>
  <c r="T213" i="4"/>
  <c r="U213" i="4"/>
  <c r="R214" i="4"/>
  <c r="S214" i="4"/>
  <c r="T214" i="4"/>
  <c r="U214" i="4"/>
  <c r="R215" i="4"/>
  <c r="S215" i="4"/>
  <c r="T215" i="4"/>
  <c r="U215" i="4"/>
  <c r="R216" i="4"/>
  <c r="S216" i="4"/>
  <c r="T216" i="4"/>
  <c r="U216" i="4"/>
  <c r="R217" i="4"/>
  <c r="S217" i="4"/>
  <c r="T217" i="4"/>
  <c r="U217" i="4"/>
  <c r="R218" i="4"/>
  <c r="S218" i="4"/>
  <c r="T218" i="4"/>
  <c r="U218" i="4"/>
  <c r="R219" i="4"/>
  <c r="S219" i="4"/>
  <c r="T219" i="4"/>
  <c r="U219" i="4"/>
  <c r="R220" i="4"/>
  <c r="S220" i="4"/>
  <c r="T220" i="4"/>
  <c r="U220" i="4"/>
  <c r="R221" i="4"/>
  <c r="S221" i="4"/>
  <c r="T221" i="4"/>
  <c r="U221" i="4"/>
  <c r="R222" i="4"/>
  <c r="S222" i="4"/>
  <c r="T222" i="4"/>
  <c r="U222" i="4"/>
  <c r="R223" i="4"/>
  <c r="S223" i="4"/>
  <c r="T223" i="4"/>
  <c r="U223" i="4"/>
  <c r="R224" i="4"/>
  <c r="S224" i="4"/>
  <c r="T224" i="4"/>
  <c r="U224" i="4"/>
  <c r="R225" i="4"/>
  <c r="S225" i="4"/>
  <c r="T225" i="4"/>
  <c r="U225" i="4"/>
  <c r="R226" i="4"/>
  <c r="S226" i="4"/>
  <c r="T226" i="4"/>
  <c r="U226" i="4"/>
  <c r="R227" i="4"/>
  <c r="S227" i="4"/>
  <c r="T227" i="4"/>
  <c r="U227" i="4"/>
  <c r="R228" i="4"/>
  <c r="S228" i="4"/>
  <c r="T228" i="4"/>
  <c r="U228" i="4"/>
  <c r="R229" i="4"/>
  <c r="S229" i="4"/>
  <c r="T229" i="4"/>
  <c r="U229" i="4"/>
  <c r="R230" i="4"/>
  <c r="S230" i="4"/>
  <c r="T230" i="4"/>
  <c r="U230" i="4"/>
  <c r="S2" i="4"/>
  <c r="T2" i="4"/>
  <c r="U2" i="4"/>
  <c r="R2" i="4"/>
  <c r="M37" i="4"/>
  <c r="N3" i="4"/>
  <c r="O3" i="4"/>
  <c r="P3" i="4"/>
  <c r="Q3" i="4"/>
  <c r="V3" i="4"/>
  <c r="N4" i="4"/>
  <c r="O4" i="4"/>
  <c r="P4" i="4"/>
  <c r="Q4" i="4"/>
  <c r="V4" i="4"/>
  <c r="N5" i="4"/>
  <c r="O5" i="4"/>
  <c r="P5" i="4"/>
  <c r="Q5" i="4"/>
  <c r="V5" i="4"/>
  <c r="N6" i="4"/>
  <c r="O6" i="4"/>
  <c r="P6" i="4"/>
  <c r="Q6" i="4"/>
  <c r="V6" i="4"/>
  <c r="N7" i="4"/>
  <c r="O7" i="4"/>
  <c r="P7" i="4"/>
  <c r="Q7" i="4"/>
  <c r="V7" i="4"/>
  <c r="N8" i="4"/>
  <c r="O8" i="4"/>
  <c r="P8" i="4"/>
  <c r="Q8" i="4"/>
  <c r="V8" i="4"/>
  <c r="N9" i="4"/>
  <c r="O9" i="4"/>
  <c r="P9" i="4"/>
  <c r="Q9" i="4"/>
  <c r="V9" i="4"/>
  <c r="N10" i="4"/>
  <c r="O10" i="4"/>
  <c r="P10" i="4"/>
  <c r="Q10" i="4"/>
  <c r="V10" i="4"/>
  <c r="N11" i="4"/>
  <c r="O11" i="4"/>
  <c r="P11" i="4"/>
  <c r="Q11" i="4"/>
  <c r="V11" i="4"/>
  <c r="N12" i="4"/>
  <c r="O12" i="4"/>
  <c r="P12" i="4"/>
  <c r="Q12" i="4"/>
  <c r="V12" i="4"/>
  <c r="N13" i="4"/>
  <c r="O13" i="4"/>
  <c r="P13" i="4"/>
  <c r="Q13" i="4"/>
  <c r="V13" i="4"/>
  <c r="N14" i="4"/>
  <c r="O14" i="4"/>
  <c r="P14" i="4"/>
  <c r="Q14" i="4"/>
  <c r="V14" i="4"/>
  <c r="N15" i="4"/>
  <c r="O15" i="4"/>
  <c r="P15" i="4"/>
  <c r="Q15" i="4"/>
  <c r="V15" i="4"/>
  <c r="N16" i="4"/>
  <c r="O16" i="4"/>
  <c r="P16" i="4"/>
  <c r="Q16" i="4"/>
  <c r="V16" i="4"/>
  <c r="N17" i="4"/>
  <c r="O17" i="4"/>
  <c r="P17" i="4"/>
  <c r="Q17" i="4"/>
  <c r="V17" i="4"/>
  <c r="N18" i="4"/>
  <c r="O18" i="4"/>
  <c r="P18" i="4"/>
  <c r="Q18" i="4"/>
  <c r="V18" i="4"/>
  <c r="N19" i="4"/>
  <c r="O19" i="4"/>
  <c r="P19" i="4"/>
  <c r="Q19" i="4"/>
  <c r="V19" i="4"/>
  <c r="N20" i="4"/>
  <c r="O20" i="4"/>
  <c r="P20" i="4"/>
  <c r="Q20" i="4"/>
  <c r="V20" i="4"/>
  <c r="N21" i="4"/>
  <c r="O21" i="4"/>
  <c r="P21" i="4"/>
  <c r="Q21" i="4"/>
  <c r="V21" i="4"/>
  <c r="N22" i="4"/>
  <c r="O22" i="4"/>
  <c r="P22" i="4"/>
  <c r="Q22" i="4"/>
  <c r="V22" i="4"/>
  <c r="N23" i="4"/>
  <c r="O23" i="4"/>
  <c r="P23" i="4"/>
  <c r="Q23" i="4"/>
  <c r="V23" i="4"/>
  <c r="N24" i="4"/>
  <c r="O24" i="4"/>
  <c r="P24" i="4"/>
  <c r="Q24" i="4"/>
  <c r="V24" i="4"/>
  <c r="N25" i="4"/>
  <c r="O25" i="4"/>
  <c r="P25" i="4"/>
  <c r="Q25" i="4"/>
  <c r="V25" i="4"/>
  <c r="N26" i="4"/>
  <c r="O26" i="4"/>
  <c r="P26" i="4"/>
  <c r="Q26" i="4"/>
  <c r="V26" i="4"/>
  <c r="N27" i="4"/>
  <c r="O27" i="4"/>
  <c r="P27" i="4"/>
  <c r="Q27" i="4"/>
  <c r="V27" i="4"/>
  <c r="N28" i="4"/>
  <c r="O28" i="4"/>
  <c r="P28" i="4"/>
  <c r="Q28" i="4"/>
  <c r="V28" i="4"/>
  <c r="N29" i="4"/>
  <c r="O29" i="4"/>
  <c r="P29" i="4"/>
  <c r="Q29" i="4"/>
  <c r="V29" i="4"/>
  <c r="N30" i="4"/>
  <c r="O30" i="4"/>
  <c r="P30" i="4"/>
  <c r="Q30" i="4"/>
  <c r="V30" i="4"/>
  <c r="N31" i="4"/>
  <c r="O31" i="4"/>
  <c r="P31" i="4"/>
  <c r="Q31" i="4"/>
  <c r="V31" i="4"/>
  <c r="N32" i="4"/>
  <c r="O32" i="4"/>
  <c r="P32" i="4"/>
  <c r="Q32" i="4"/>
  <c r="V32" i="4"/>
  <c r="N33" i="4"/>
  <c r="O33" i="4"/>
  <c r="P33" i="4"/>
  <c r="Q33" i="4"/>
  <c r="V33" i="4"/>
  <c r="N34" i="4"/>
  <c r="O34" i="4"/>
  <c r="P34" i="4"/>
  <c r="Q34" i="4"/>
  <c r="V34" i="4"/>
  <c r="N35" i="4"/>
  <c r="O35" i="4"/>
  <c r="P35" i="4"/>
  <c r="Q35" i="4"/>
  <c r="V35" i="4"/>
  <c r="N36" i="4"/>
  <c r="O36" i="4"/>
  <c r="P36" i="4"/>
  <c r="Q36" i="4"/>
  <c r="V36" i="4"/>
  <c r="N37" i="4"/>
  <c r="N38" i="4"/>
  <c r="O38" i="4"/>
  <c r="P38" i="4"/>
  <c r="Q38" i="4"/>
  <c r="V38" i="4"/>
  <c r="N39" i="4"/>
  <c r="O39" i="4"/>
  <c r="P39" i="4"/>
  <c r="Q39" i="4"/>
  <c r="V39" i="4"/>
  <c r="N40" i="4"/>
  <c r="O40" i="4"/>
  <c r="P40" i="4"/>
  <c r="Q40" i="4"/>
  <c r="V40" i="4"/>
  <c r="N41" i="4"/>
  <c r="O41" i="4"/>
  <c r="P41" i="4"/>
  <c r="Q41" i="4"/>
  <c r="V41" i="4"/>
  <c r="N42" i="4"/>
  <c r="O42" i="4"/>
  <c r="P42" i="4"/>
  <c r="Q42" i="4"/>
  <c r="V42" i="4"/>
  <c r="N43" i="4"/>
  <c r="O43" i="4"/>
  <c r="P43" i="4"/>
  <c r="Q43" i="4"/>
  <c r="V43" i="4"/>
  <c r="N44" i="4"/>
  <c r="O44" i="4"/>
  <c r="P44" i="4"/>
  <c r="Q44" i="4"/>
  <c r="V44" i="4"/>
  <c r="N45" i="4"/>
  <c r="O45" i="4"/>
  <c r="P45" i="4"/>
  <c r="Q45" i="4"/>
  <c r="V45" i="4"/>
  <c r="N46" i="4"/>
  <c r="O46" i="4"/>
  <c r="P46" i="4"/>
  <c r="Q46" i="4"/>
  <c r="V46" i="4"/>
  <c r="N47" i="4"/>
  <c r="O47" i="4"/>
  <c r="P47" i="4"/>
  <c r="Q47" i="4"/>
  <c r="V47" i="4"/>
  <c r="N48" i="4"/>
  <c r="O48" i="4"/>
  <c r="P48" i="4"/>
  <c r="Q48" i="4"/>
  <c r="V48" i="4"/>
  <c r="N49" i="4"/>
  <c r="O49" i="4"/>
  <c r="P49" i="4"/>
  <c r="Q49" i="4"/>
  <c r="V49" i="4"/>
  <c r="N50" i="4"/>
  <c r="O50" i="4"/>
  <c r="P50" i="4"/>
  <c r="Q50" i="4"/>
  <c r="V50" i="4"/>
  <c r="N51" i="4"/>
  <c r="O51" i="4"/>
  <c r="P51" i="4"/>
  <c r="Q51" i="4"/>
  <c r="V51" i="4"/>
  <c r="N52" i="4"/>
  <c r="O52" i="4"/>
  <c r="P52" i="4"/>
  <c r="Q52" i="4"/>
  <c r="V52" i="4"/>
  <c r="N53" i="4"/>
  <c r="O53" i="4"/>
  <c r="P53" i="4"/>
  <c r="Q53" i="4"/>
  <c r="V53" i="4"/>
  <c r="N54" i="4"/>
  <c r="O54" i="4"/>
  <c r="P54" i="4"/>
  <c r="Q54" i="4"/>
  <c r="V54" i="4"/>
  <c r="N55" i="4"/>
  <c r="O55" i="4"/>
  <c r="P55" i="4"/>
  <c r="Q55" i="4"/>
  <c r="V55" i="4"/>
  <c r="N56" i="4"/>
  <c r="O56" i="4"/>
  <c r="P56" i="4"/>
  <c r="Q56" i="4"/>
  <c r="V56" i="4"/>
  <c r="N57" i="4"/>
  <c r="O57" i="4"/>
  <c r="P57" i="4"/>
  <c r="Q57" i="4"/>
  <c r="V57" i="4"/>
  <c r="N58" i="4"/>
  <c r="O58" i="4"/>
  <c r="P58" i="4"/>
  <c r="Q58" i="4"/>
  <c r="V58" i="4"/>
  <c r="N59" i="4"/>
  <c r="O59" i="4"/>
  <c r="P59" i="4"/>
  <c r="Q59" i="4"/>
  <c r="V59" i="4"/>
  <c r="N60" i="4"/>
  <c r="O60" i="4"/>
  <c r="P60" i="4"/>
  <c r="Q60" i="4"/>
  <c r="V60" i="4"/>
  <c r="N61" i="4"/>
  <c r="O61" i="4"/>
  <c r="P61" i="4"/>
  <c r="Q61" i="4"/>
  <c r="V61" i="4"/>
  <c r="N62" i="4"/>
  <c r="O62" i="4"/>
  <c r="P62" i="4"/>
  <c r="Q62" i="4"/>
  <c r="V62" i="4"/>
  <c r="N63" i="4"/>
  <c r="O63" i="4"/>
  <c r="P63" i="4"/>
  <c r="Q63" i="4"/>
  <c r="V63" i="4"/>
  <c r="N64" i="4"/>
  <c r="O64" i="4"/>
  <c r="P64" i="4"/>
  <c r="Q64" i="4"/>
  <c r="V64" i="4"/>
  <c r="N65" i="4"/>
  <c r="O65" i="4"/>
  <c r="P65" i="4"/>
  <c r="Q65" i="4"/>
  <c r="V65" i="4"/>
  <c r="N66" i="4"/>
  <c r="O66" i="4"/>
  <c r="P66" i="4"/>
  <c r="Q66" i="4"/>
  <c r="V66" i="4"/>
  <c r="N67" i="4"/>
  <c r="O67" i="4"/>
  <c r="P67" i="4"/>
  <c r="Q67" i="4"/>
  <c r="V67" i="4"/>
  <c r="N68" i="4"/>
  <c r="O68" i="4"/>
  <c r="P68" i="4"/>
  <c r="Q68" i="4"/>
  <c r="V68" i="4"/>
  <c r="N69" i="4"/>
  <c r="O69" i="4"/>
  <c r="P69" i="4"/>
  <c r="Q69" i="4"/>
  <c r="V69" i="4"/>
  <c r="N70" i="4"/>
  <c r="O70" i="4"/>
  <c r="P70" i="4"/>
  <c r="Q70" i="4"/>
  <c r="V70" i="4"/>
  <c r="N71" i="4"/>
  <c r="O71" i="4"/>
  <c r="P71" i="4"/>
  <c r="Q71" i="4"/>
  <c r="V71" i="4"/>
  <c r="N72" i="4"/>
  <c r="O72" i="4"/>
  <c r="P72" i="4"/>
  <c r="Q72" i="4"/>
  <c r="V72" i="4"/>
  <c r="N73" i="4"/>
  <c r="O73" i="4"/>
  <c r="P73" i="4"/>
  <c r="Q73" i="4"/>
  <c r="V73" i="4"/>
  <c r="N74" i="4"/>
  <c r="O74" i="4"/>
  <c r="P74" i="4"/>
  <c r="Q74" i="4"/>
  <c r="V74" i="4"/>
  <c r="N75" i="4"/>
  <c r="O75" i="4"/>
  <c r="P75" i="4"/>
  <c r="Q75" i="4"/>
  <c r="V75" i="4"/>
  <c r="N76" i="4"/>
  <c r="O76" i="4"/>
  <c r="P76" i="4"/>
  <c r="Q76" i="4"/>
  <c r="V76" i="4"/>
  <c r="N77" i="4"/>
  <c r="O77" i="4"/>
  <c r="P77" i="4"/>
  <c r="Q77" i="4"/>
  <c r="V77" i="4"/>
  <c r="N78" i="4"/>
  <c r="O78" i="4"/>
  <c r="P78" i="4"/>
  <c r="Q78" i="4"/>
  <c r="V78" i="4"/>
  <c r="N79" i="4"/>
  <c r="O79" i="4"/>
  <c r="P79" i="4"/>
  <c r="Q79" i="4"/>
  <c r="V79" i="4"/>
  <c r="N80" i="4"/>
  <c r="O80" i="4"/>
  <c r="P80" i="4"/>
  <c r="Q80" i="4"/>
  <c r="V80" i="4"/>
  <c r="N81" i="4"/>
  <c r="O81" i="4"/>
  <c r="P81" i="4"/>
  <c r="Q81" i="4"/>
  <c r="V81" i="4"/>
  <c r="N82" i="4"/>
  <c r="O82" i="4"/>
  <c r="P82" i="4"/>
  <c r="Q82" i="4"/>
  <c r="V82" i="4"/>
  <c r="N83" i="4"/>
  <c r="O83" i="4"/>
  <c r="P83" i="4"/>
  <c r="Q83" i="4"/>
  <c r="V83" i="4"/>
  <c r="N84" i="4"/>
  <c r="O84" i="4"/>
  <c r="P84" i="4"/>
  <c r="Q84" i="4"/>
  <c r="V84" i="4"/>
  <c r="N85" i="4"/>
  <c r="O85" i="4"/>
  <c r="P85" i="4"/>
  <c r="Q85" i="4"/>
  <c r="V85" i="4"/>
  <c r="N86" i="4"/>
  <c r="O86" i="4"/>
  <c r="P86" i="4"/>
  <c r="Q86" i="4"/>
  <c r="V86" i="4"/>
  <c r="N87" i="4"/>
  <c r="O87" i="4"/>
  <c r="P87" i="4"/>
  <c r="Q87" i="4"/>
  <c r="V87" i="4"/>
  <c r="N88" i="4"/>
  <c r="O88" i="4"/>
  <c r="P88" i="4"/>
  <c r="Q88" i="4"/>
  <c r="V88" i="4"/>
  <c r="N89" i="4"/>
  <c r="O89" i="4"/>
  <c r="P89" i="4"/>
  <c r="Q89" i="4"/>
  <c r="V89" i="4"/>
  <c r="N90" i="4"/>
  <c r="O90" i="4"/>
  <c r="P90" i="4"/>
  <c r="Q90" i="4"/>
  <c r="V90" i="4"/>
  <c r="N91" i="4"/>
  <c r="O91" i="4"/>
  <c r="P91" i="4"/>
  <c r="Q91" i="4"/>
  <c r="V91" i="4"/>
  <c r="N92" i="4"/>
  <c r="O92" i="4"/>
  <c r="P92" i="4"/>
  <c r="Q92" i="4"/>
  <c r="V92" i="4"/>
  <c r="N93" i="4"/>
  <c r="O93" i="4"/>
  <c r="P93" i="4"/>
  <c r="Q93" i="4"/>
  <c r="V93" i="4"/>
  <c r="N94" i="4"/>
  <c r="O94" i="4"/>
  <c r="P94" i="4"/>
  <c r="Q94" i="4"/>
  <c r="V94" i="4"/>
  <c r="N95" i="4"/>
  <c r="O95" i="4"/>
  <c r="P95" i="4"/>
  <c r="Q95" i="4"/>
  <c r="V95" i="4"/>
  <c r="N96" i="4"/>
  <c r="O96" i="4"/>
  <c r="P96" i="4"/>
  <c r="Q96" i="4"/>
  <c r="V96" i="4"/>
  <c r="N97" i="4"/>
  <c r="O97" i="4"/>
  <c r="P97" i="4"/>
  <c r="Q97" i="4"/>
  <c r="V97" i="4"/>
  <c r="N98" i="4"/>
  <c r="O98" i="4"/>
  <c r="P98" i="4"/>
  <c r="Q98" i="4"/>
  <c r="V98" i="4"/>
  <c r="N99" i="4"/>
  <c r="O99" i="4"/>
  <c r="P99" i="4"/>
  <c r="Q99" i="4"/>
  <c r="V99" i="4"/>
  <c r="N100" i="4"/>
  <c r="O100" i="4"/>
  <c r="P100" i="4"/>
  <c r="Q100" i="4"/>
  <c r="V100" i="4"/>
  <c r="N101" i="4"/>
  <c r="O101" i="4"/>
  <c r="P101" i="4"/>
  <c r="Q101" i="4"/>
  <c r="V101" i="4"/>
  <c r="N102" i="4"/>
  <c r="O102" i="4"/>
  <c r="P102" i="4"/>
  <c r="Q102" i="4"/>
  <c r="V102" i="4"/>
  <c r="N103" i="4"/>
  <c r="O103" i="4"/>
  <c r="P103" i="4"/>
  <c r="Q103" i="4"/>
  <c r="V103" i="4"/>
  <c r="N104" i="4"/>
  <c r="O104" i="4"/>
  <c r="P104" i="4"/>
  <c r="Q104" i="4"/>
  <c r="V104" i="4"/>
  <c r="N105" i="4"/>
  <c r="O105" i="4"/>
  <c r="P105" i="4"/>
  <c r="Q105" i="4"/>
  <c r="V105" i="4"/>
  <c r="N106" i="4"/>
  <c r="O106" i="4"/>
  <c r="P106" i="4"/>
  <c r="Q106" i="4"/>
  <c r="V106" i="4"/>
  <c r="N107" i="4"/>
  <c r="O107" i="4"/>
  <c r="P107" i="4"/>
  <c r="Q107" i="4"/>
  <c r="V107" i="4"/>
  <c r="N108" i="4"/>
  <c r="O108" i="4"/>
  <c r="P108" i="4"/>
  <c r="Q108" i="4"/>
  <c r="V108" i="4"/>
  <c r="N109" i="4"/>
  <c r="O109" i="4"/>
  <c r="P109" i="4"/>
  <c r="Q109" i="4"/>
  <c r="V109" i="4"/>
  <c r="N110" i="4"/>
  <c r="O110" i="4"/>
  <c r="P110" i="4"/>
  <c r="Q110" i="4"/>
  <c r="V110" i="4"/>
  <c r="N111" i="4"/>
  <c r="O111" i="4"/>
  <c r="P111" i="4"/>
  <c r="Q111" i="4"/>
  <c r="V111" i="4"/>
  <c r="N112" i="4"/>
  <c r="O112" i="4"/>
  <c r="P112" i="4"/>
  <c r="Q112" i="4"/>
  <c r="V112" i="4"/>
  <c r="N113" i="4"/>
  <c r="O113" i="4"/>
  <c r="P113" i="4"/>
  <c r="Q113" i="4"/>
  <c r="V113" i="4"/>
  <c r="N114" i="4"/>
  <c r="O114" i="4"/>
  <c r="P114" i="4"/>
  <c r="Q114" i="4"/>
  <c r="V114" i="4"/>
  <c r="N115" i="4"/>
  <c r="O115" i="4"/>
  <c r="P115" i="4"/>
  <c r="Q115" i="4"/>
  <c r="V115" i="4"/>
  <c r="N116" i="4"/>
  <c r="O116" i="4"/>
  <c r="P116" i="4"/>
  <c r="Q116" i="4"/>
  <c r="V116" i="4"/>
  <c r="N117" i="4"/>
  <c r="O117" i="4"/>
  <c r="P117" i="4"/>
  <c r="Q117" i="4"/>
  <c r="V117" i="4"/>
  <c r="N118" i="4"/>
  <c r="O118" i="4"/>
  <c r="P118" i="4"/>
  <c r="Q118" i="4"/>
  <c r="V118" i="4"/>
  <c r="N119" i="4"/>
  <c r="O119" i="4"/>
  <c r="P119" i="4"/>
  <c r="Q119" i="4"/>
  <c r="V119" i="4"/>
  <c r="N120" i="4"/>
  <c r="O120" i="4"/>
  <c r="P120" i="4"/>
  <c r="Q120" i="4"/>
  <c r="V120" i="4"/>
  <c r="N121" i="4"/>
  <c r="O121" i="4"/>
  <c r="P121" i="4"/>
  <c r="Q121" i="4"/>
  <c r="V121" i="4"/>
  <c r="N122" i="4"/>
  <c r="O122" i="4"/>
  <c r="P122" i="4"/>
  <c r="Q122" i="4"/>
  <c r="V122" i="4"/>
  <c r="N123" i="4"/>
  <c r="O123" i="4"/>
  <c r="P123" i="4"/>
  <c r="Q123" i="4"/>
  <c r="V123" i="4"/>
  <c r="N124" i="4"/>
  <c r="O124" i="4"/>
  <c r="P124" i="4"/>
  <c r="Q124" i="4"/>
  <c r="V124" i="4"/>
  <c r="N125" i="4"/>
  <c r="O125" i="4"/>
  <c r="P125" i="4"/>
  <c r="Q125" i="4"/>
  <c r="V125" i="4"/>
  <c r="N126" i="4"/>
  <c r="O126" i="4"/>
  <c r="P126" i="4"/>
  <c r="Q126" i="4"/>
  <c r="V126" i="4"/>
  <c r="N127" i="4"/>
  <c r="O127" i="4"/>
  <c r="P127" i="4"/>
  <c r="Q127" i="4"/>
  <c r="V127" i="4"/>
  <c r="N128" i="4"/>
  <c r="O128" i="4"/>
  <c r="P128" i="4"/>
  <c r="Q128" i="4"/>
  <c r="V128" i="4"/>
  <c r="N129" i="4"/>
  <c r="O129" i="4"/>
  <c r="P129" i="4"/>
  <c r="Q129" i="4"/>
  <c r="V129" i="4"/>
  <c r="N130" i="4"/>
  <c r="O130" i="4"/>
  <c r="P130" i="4"/>
  <c r="Q130" i="4"/>
  <c r="V130" i="4"/>
  <c r="N131" i="4"/>
  <c r="O131" i="4"/>
  <c r="P131" i="4"/>
  <c r="Q131" i="4"/>
  <c r="V131" i="4"/>
  <c r="N132" i="4"/>
  <c r="O132" i="4"/>
  <c r="P132" i="4"/>
  <c r="Q132" i="4"/>
  <c r="V132" i="4"/>
  <c r="N133" i="4"/>
  <c r="O133" i="4"/>
  <c r="P133" i="4"/>
  <c r="Q133" i="4"/>
  <c r="V133" i="4"/>
  <c r="N134" i="4"/>
  <c r="O134" i="4"/>
  <c r="P134" i="4"/>
  <c r="Q134" i="4"/>
  <c r="V134" i="4"/>
  <c r="N135" i="4"/>
  <c r="O135" i="4"/>
  <c r="P135" i="4"/>
  <c r="Q135" i="4"/>
  <c r="V135" i="4"/>
  <c r="N136" i="4"/>
  <c r="O136" i="4"/>
  <c r="P136" i="4"/>
  <c r="Q136" i="4"/>
  <c r="V136" i="4"/>
  <c r="N137" i="4"/>
  <c r="O137" i="4"/>
  <c r="P137" i="4"/>
  <c r="Q137" i="4"/>
  <c r="V137" i="4"/>
  <c r="N138" i="4"/>
  <c r="O138" i="4"/>
  <c r="P138" i="4"/>
  <c r="Q138" i="4"/>
  <c r="V138" i="4"/>
  <c r="N139" i="4"/>
  <c r="O139" i="4"/>
  <c r="P139" i="4"/>
  <c r="Q139" i="4"/>
  <c r="V139" i="4"/>
  <c r="N140" i="4"/>
  <c r="O140" i="4"/>
  <c r="P140" i="4"/>
  <c r="Q140" i="4"/>
  <c r="V140" i="4"/>
  <c r="N141" i="4"/>
  <c r="O141" i="4"/>
  <c r="P141" i="4"/>
  <c r="Q141" i="4"/>
  <c r="V141" i="4"/>
  <c r="N142" i="4"/>
  <c r="O142" i="4"/>
  <c r="P142" i="4"/>
  <c r="Q142" i="4"/>
  <c r="V142" i="4"/>
  <c r="N143" i="4"/>
  <c r="O143" i="4"/>
  <c r="P143" i="4"/>
  <c r="Q143" i="4"/>
  <c r="V143" i="4"/>
  <c r="N144" i="4"/>
  <c r="O144" i="4"/>
  <c r="P144" i="4"/>
  <c r="Q144" i="4"/>
  <c r="V144" i="4"/>
  <c r="N145" i="4"/>
  <c r="O145" i="4"/>
  <c r="P145" i="4"/>
  <c r="Q145" i="4"/>
  <c r="V145" i="4"/>
  <c r="N146" i="4"/>
  <c r="O146" i="4"/>
  <c r="P146" i="4"/>
  <c r="Q146" i="4"/>
  <c r="V146" i="4"/>
  <c r="N147" i="4"/>
  <c r="O147" i="4"/>
  <c r="P147" i="4"/>
  <c r="Q147" i="4"/>
  <c r="V147" i="4"/>
  <c r="N148" i="4"/>
  <c r="O148" i="4"/>
  <c r="P148" i="4"/>
  <c r="Q148" i="4"/>
  <c r="V148" i="4"/>
  <c r="N149" i="4"/>
  <c r="O149" i="4"/>
  <c r="P149" i="4"/>
  <c r="Q149" i="4"/>
  <c r="V149" i="4"/>
  <c r="N150" i="4"/>
  <c r="O150" i="4"/>
  <c r="P150" i="4"/>
  <c r="Q150" i="4"/>
  <c r="V150" i="4"/>
  <c r="N151" i="4"/>
  <c r="O151" i="4"/>
  <c r="P151" i="4"/>
  <c r="Q151" i="4"/>
  <c r="V151" i="4"/>
  <c r="N152" i="4"/>
  <c r="O152" i="4"/>
  <c r="P152" i="4"/>
  <c r="Q152" i="4"/>
  <c r="V152" i="4"/>
  <c r="N153" i="4"/>
  <c r="O153" i="4"/>
  <c r="P153" i="4"/>
  <c r="Q153" i="4"/>
  <c r="V153" i="4"/>
  <c r="N154" i="4"/>
  <c r="O154" i="4"/>
  <c r="P154" i="4"/>
  <c r="Q154" i="4"/>
  <c r="V154" i="4"/>
  <c r="N155" i="4"/>
  <c r="O155" i="4"/>
  <c r="P155" i="4"/>
  <c r="Q155" i="4"/>
  <c r="V155" i="4"/>
  <c r="N156" i="4"/>
  <c r="O156" i="4"/>
  <c r="P156" i="4"/>
  <c r="Q156" i="4"/>
  <c r="V156" i="4"/>
  <c r="N157" i="4"/>
  <c r="O157" i="4"/>
  <c r="P157" i="4"/>
  <c r="Q157" i="4"/>
  <c r="V157" i="4"/>
  <c r="N158" i="4"/>
  <c r="O158" i="4"/>
  <c r="P158" i="4"/>
  <c r="Q158" i="4"/>
  <c r="V158" i="4"/>
  <c r="N159" i="4"/>
  <c r="O159" i="4"/>
  <c r="P159" i="4"/>
  <c r="Q159" i="4"/>
  <c r="V159" i="4"/>
  <c r="N160" i="4"/>
  <c r="O160" i="4"/>
  <c r="P160" i="4"/>
  <c r="Q160" i="4"/>
  <c r="V160" i="4"/>
  <c r="N161" i="4"/>
  <c r="O161" i="4"/>
  <c r="P161" i="4"/>
  <c r="Q161" i="4"/>
  <c r="V161" i="4"/>
  <c r="N162" i="4"/>
  <c r="O162" i="4"/>
  <c r="P162" i="4"/>
  <c r="Q162" i="4"/>
  <c r="V162" i="4"/>
  <c r="N163" i="4"/>
  <c r="O163" i="4"/>
  <c r="P163" i="4"/>
  <c r="Q163" i="4"/>
  <c r="V163" i="4"/>
  <c r="N164" i="4"/>
  <c r="O164" i="4"/>
  <c r="P164" i="4"/>
  <c r="Q164" i="4"/>
  <c r="V164" i="4"/>
  <c r="N165" i="4"/>
  <c r="O165" i="4"/>
  <c r="P165" i="4"/>
  <c r="Q165" i="4"/>
  <c r="V165" i="4"/>
  <c r="N166" i="4"/>
  <c r="O166" i="4"/>
  <c r="P166" i="4"/>
  <c r="Q166" i="4"/>
  <c r="V166" i="4"/>
  <c r="N167" i="4"/>
  <c r="O167" i="4"/>
  <c r="P167" i="4"/>
  <c r="Q167" i="4"/>
  <c r="V167" i="4"/>
  <c r="N168" i="4"/>
  <c r="O168" i="4"/>
  <c r="P168" i="4"/>
  <c r="Q168" i="4"/>
  <c r="V168" i="4"/>
  <c r="N169" i="4"/>
  <c r="O169" i="4"/>
  <c r="P169" i="4"/>
  <c r="Q169" i="4"/>
  <c r="V169" i="4"/>
  <c r="N170" i="4"/>
  <c r="O170" i="4"/>
  <c r="P170" i="4"/>
  <c r="Q170" i="4"/>
  <c r="V170" i="4"/>
  <c r="N171" i="4"/>
  <c r="O171" i="4"/>
  <c r="P171" i="4"/>
  <c r="Q171" i="4"/>
  <c r="V171" i="4"/>
  <c r="N172" i="4"/>
  <c r="O172" i="4"/>
  <c r="P172" i="4"/>
  <c r="Q172" i="4"/>
  <c r="V172" i="4"/>
  <c r="N173" i="4"/>
  <c r="O173" i="4"/>
  <c r="P173" i="4"/>
  <c r="Q173" i="4"/>
  <c r="V173" i="4"/>
  <c r="N174" i="4"/>
  <c r="O174" i="4"/>
  <c r="P174" i="4"/>
  <c r="Q174" i="4"/>
  <c r="V174" i="4"/>
  <c r="N175" i="4"/>
  <c r="O175" i="4"/>
  <c r="P175" i="4"/>
  <c r="Q175" i="4"/>
  <c r="V175" i="4"/>
  <c r="N176" i="4"/>
  <c r="O176" i="4"/>
  <c r="P176" i="4"/>
  <c r="Q176" i="4"/>
  <c r="V176" i="4"/>
  <c r="N177" i="4"/>
  <c r="O177" i="4"/>
  <c r="P177" i="4"/>
  <c r="Q177" i="4"/>
  <c r="V177" i="4"/>
  <c r="N178" i="4"/>
  <c r="O178" i="4"/>
  <c r="P178" i="4"/>
  <c r="Q178" i="4"/>
  <c r="V178" i="4"/>
  <c r="N179" i="4"/>
  <c r="O179" i="4"/>
  <c r="P179" i="4"/>
  <c r="Q179" i="4"/>
  <c r="V179" i="4"/>
  <c r="N180" i="4"/>
  <c r="O180" i="4"/>
  <c r="P180" i="4"/>
  <c r="Q180" i="4"/>
  <c r="V180" i="4"/>
  <c r="N181" i="4"/>
  <c r="O181" i="4"/>
  <c r="P181" i="4"/>
  <c r="Q181" i="4"/>
  <c r="V181" i="4"/>
  <c r="N182" i="4"/>
  <c r="O182" i="4"/>
  <c r="P182" i="4"/>
  <c r="Q182" i="4"/>
  <c r="V182" i="4"/>
  <c r="N183" i="4"/>
  <c r="O183" i="4"/>
  <c r="P183" i="4"/>
  <c r="Q183" i="4"/>
  <c r="V183" i="4"/>
  <c r="N184" i="4"/>
  <c r="O184" i="4"/>
  <c r="P184" i="4"/>
  <c r="Q184" i="4"/>
  <c r="V184" i="4"/>
  <c r="N185" i="4"/>
  <c r="O185" i="4"/>
  <c r="P185" i="4"/>
  <c r="Q185" i="4"/>
  <c r="V185" i="4"/>
  <c r="N186" i="4"/>
  <c r="O186" i="4"/>
  <c r="P186" i="4"/>
  <c r="Q186" i="4"/>
  <c r="V186" i="4"/>
  <c r="N187" i="4"/>
  <c r="O187" i="4"/>
  <c r="P187" i="4"/>
  <c r="Q187" i="4"/>
  <c r="V187" i="4"/>
  <c r="N188" i="4"/>
  <c r="O188" i="4"/>
  <c r="P188" i="4"/>
  <c r="Q188" i="4"/>
  <c r="V188" i="4"/>
  <c r="N189" i="4"/>
  <c r="O189" i="4"/>
  <c r="P189" i="4"/>
  <c r="Q189" i="4"/>
  <c r="V189" i="4"/>
  <c r="N190" i="4"/>
  <c r="O190" i="4"/>
  <c r="P190" i="4"/>
  <c r="Q190" i="4"/>
  <c r="V190" i="4"/>
  <c r="N191" i="4"/>
  <c r="O191" i="4"/>
  <c r="P191" i="4"/>
  <c r="Q191" i="4"/>
  <c r="V191" i="4"/>
  <c r="N192" i="4"/>
  <c r="O192" i="4"/>
  <c r="P192" i="4"/>
  <c r="Q192" i="4"/>
  <c r="V192" i="4"/>
  <c r="N193" i="4"/>
  <c r="O193" i="4"/>
  <c r="P193" i="4"/>
  <c r="Q193" i="4"/>
  <c r="V193" i="4"/>
  <c r="N194" i="4"/>
  <c r="O194" i="4"/>
  <c r="P194" i="4"/>
  <c r="Q194" i="4"/>
  <c r="V194" i="4"/>
  <c r="N195" i="4"/>
  <c r="O195" i="4"/>
  <c r="P195" i="4"/>
  <c r="Q195" i="4"/>
  <c r="V195" i="4"/>
  <c r="N196" i="4"/>
  <c r="O196" i="4"/>
  <c r="P196" i="4"/>
  <c r="Q196" i="4"/>
  <c r="V196" i="4"/>
  <c r="N197" i="4"/>
  <c r="O197" i="4"/>
  <c r="P197" i="4"/>
  <c r="Q197" i="4"/>
  <c r="V197" i="4"/>
  <c r="N198" i="4"/>
  <c r="O198" i="4"/>
  <c r="P198" i="4"/>
  <c r="Q198" i="4"/>
  <c r="V198" i="4"/>
  <c r="N199" i="4"/>
  <c r="O199" i="4"/>
  <c r="P199" i="4"/>
  <c r="Q199" i="4"/>
  <c r="V199" i="4"/>
  <c r="N200" i="4"/>
  <c r="O200" i="4"/>
  <c r="P200" i="4"/>
  <c r="Q200" i="4"/>
  <c r="V200" i="4"/>
  <c r="N201" i="4"/>
  <c r="O201" i="4"/>
  <c r="P201" i="4"/>
  <c r="Q201" i="4"/>
  <c r="V201" i="4"/>
  <c r="N202" i="4"/>
  <c r="O202" i="4"/>
  <c r="P202" i="4"/>
  <c r="Q202" i="4"/>
  <c r="V202" i="4"/>
  <c r="N203" i="4"/>
  <c r="O203" i="4"/>
  <c r="P203" i="4"/>
  <c r="Q203" i="4"/>
  <c r="V203" i="4"/>
  <c r="N204" i="4"/>
  <c r="O204" i="4"/>
  <c r="P204" i="4"/>
  <c r="Q204" i="4"/>
  <c r="V204" i="4"/>
  <c r="N205" i="4"/>
  <c r="O205" i="4"/>
  <c r="P205" i="4"/>
  <c r="Q205" i="4"/>
  <c r="V205" i="4"/>
  <c r="N206" i="4"/>
  <c r="O206" i="4"/>
  <c r="P206" i="4"/>
  <c r="Q206" i="4"/>
  <c r="V206" i="4"/>
  <c r="N207" i="4"/>
  <c r="O207" i="4"/>
  <c r="P207" i="4"/>
  <c r="Q207" i="4"/>
  <c r="V207" i="4"/>
  <c r="N208" i="4"/>
  <c r="O208" i="4"/>
  <c r="P208" i="4"/>
  <c r="Q208" i="4"/>
  <c r="V208" i="4"/>
  <c r="N209" i="4"/>
  <c r="O209" i="4"/>
  <c r="P209" i="4"/>
  <c r="Q209" i="4"/>
  <c r="V209" i="4"/>
  <c r="N210" i="4"/>
  <c r="O210" i="4"/>
  <c r="P210" i="4"/>
  <c r="Q210" i="4"/>
  <c r="V210" i="4"/>
  <c r="N211" i="4"/>
  <c r="O211" i="4"/>
  <c r="P211" i="4"/>
  <c r="Q211" i="4"/>
  <c r="V211" i="4"/>
  <c r="N212" i="4"/>
  <c r="O212" i="4"/>
  <c r="P212" i="4"/>
  <c r="Q212" i="4"/>
  <c r="V212" i="4"/>
  <c r="N213" i="4"/>
  <c r="O213" i="4"/>
  <c r="P213" i="4"/>
  <c r="Q213" i="4"/>
  <c r="V213" i="4"/>
  <c r="N214" i="4"/>
  <c r="O214" i="4"/>
  <c r="P214" i="4"/>
  <c r="Q214" i="4"/>
  <c r="V214" i="4"/>
  <c r="N215" i="4"/>
  <c r="O215" i="4"/>
  <c r="P215" i="4"/>
  <c r="Q215" i="4"/>
  <c r="V215" i="4"/>
  <c r="N216" i="4"/>
  <c r="O216" i="4"/>
  <c r="P216" i="4"/>
  <c r="Q216" i="4"/>
  <c r="V216" i="4"/>
  <c r="N217" i="4"/>
  <c r="O217" i="4"/>
  <c r="P217" i="4"/>
  <c r="Q217" i="4"/>
  <c r="V217" i="4"/>
  <c r="N218" i="4"/>
  <c r="O218" i="4"/>
  <c r="P218" i="4"/>
  <c r="Q218" i="4"/>
  <c r="V218" i="4"/>
  <c r="N219" i="4"/>
  <c r="O219" i="4"/>
  <c r="P219" i="4"/>
  <c r="Q219" i="4"/>
  <c r="V219" i="4"/>
  <c r="N220" i="4"/>
  <c r="O220" i="4"/>
  <c r="P220" i="4"/>
  <c r="Q220" i="4"/>
  <c r="V220" i="4"/>
  <c r="N221" i="4"/>
  <c r="O221" i="4"/>
  <c r="P221" i="4"/>
  <c r="Q221" i="4"/>
  <c r="V221" i="4"/>
  <c r="N222" i="4"/>
  <c r="O222" i="4"/>
  <c r="P222" i="4"/>
  <c r="Q222" i="4"/>
  <c r="V222" i="4"/>
  <c r="N223" i="4"/>
  <c r="O223" i="4"/>
  <c r="P223" i="4"/>
  <c r="Q223" i="4"/>
  <c r="V223" i="4"/>
  <c r="N224" i="4"/>
  <c r="O224" i="4"/>
  <c r="P224" i="4"/>
  <c r="Q224" i="4"/>
  <c r="V224" i="4"/>
  <c r="N225" i="4"/>
  <c r="O225" i="4"/>
  <c r="P225" i="4"/>
  <c r="Q225" i="4"/>
  <c r="V225" i="4"/>
  <c r="N226" i="4"/>
  <c r="O226" i="4"/>
  <c r="P226" i="4"/>
  <c r="Q226" i="4"/>
  <c r="V226" i="4"/>
  <c r="N227" i="4"/>
  <c r="O227" i="4"/>
  <c r="P227" i="4"/>
  <c r="Q227" i="4"/>
  <c r="V227" i="4"/>
  <c r="N228" i="4"/>
  <c r="O228" i="4"/>
  <c r="P228" i="4"/>
  <c r="Q228" i="4"/>
  <c r="V228" i="4"/>
  <c r="N229" i="4"/>
  <c r="O229" i="4"/>
  <c r="P229" i="4"/>
  <c r="Q229" i="4"/>
  <c r="V229" i="4"/>
  <c r="N230" i="4"/>
  <c r="O230" i="4"/>
  <c r="P230" i="4"/>
  <c r="Q230" i="4"/>
  <c r="V230" i="4"/>
  <c r="V2" i="4"/>
  <c r="O2" i="4"/>
  <c r="P2" i="4"/>
  <c r="Q2" i="4"/>
  <c r="N2" i="4"/>
  <c r="O3" i="1"/>
  <c r="S3" i="1" s="1"/>
  <c r="P3" i="1"/>
  <c r="T3" i="1" s="1"/>
  <c r="Q3" i="1"/>
  <c r="U3" i="1" s="1"/>
  <c r="R3" i="1"/>
  <c r="V3" i="1" s="1"/>
  <c r="O4" i="1"/>
  <c r="P4" i="1"/>
  <c r="T4" i="1" s="1"/>
  <c r="Q4" i="1"/>
  <c r="R4" i="1"/>
  <c r="S4" i="1"/>
  <c r="U4" i="1"/>
  <c r="V4" i="1"/>
  <c r="O5" i="1"/>
  <c r="P5" i="1"/>
  <c r="T5" i="1" s="1"/>
  <c r="Q5" i="1"/>
  <c r="U5" i="1" s="1"/>
  <c r="R5" i="1"/>
  <c r="S5" i="1"/>
  <c r="V5" i="1"/>
  <c r="O6" i="1"/>
  <c r="P6" i="1"/>
  <c r="T6" i="1" s="1"/>
  <c r="Q6" i="1"/>
  <c r="U6" i="1" s="1"/>
  <c r="R6" i="1"/>
  <c r="V6" i="1" s="1"/>
  <c r="S6" i="1"/>
  <c r="O7" i="1"/>
  <c r="P7" i="1"/>
  <c r="T7" i="1" s="1"/>
  <c r="Q7" i="1"/>
  <c r="R7" i="1"/>
  <c r="V7" i="1" s="1"/>
  <c r="S7" i="1"/>
  <c r="U7" i="1"/>
  <c r="O8" i="1"/>
  <c r="P8" i="1"/>
  <c r="T8" i="1" s="1"/>
  <c r="Q8" i="1"/>
  <c r="R8" i="1"/>
  <c r="S8" i="1"/>
  <c r="U8" i="1"/>
  <c r="V8" i="1"/>
  <c r="O9" i="1"/>
  <c r="P9" i="1"/>
  <c r="T9" i="1" s="1"/>
  <c r="Q9" i="1"/>
  <c r="R9" i="1"/>
  <c r="S9" i="1"/>
  <c r="U9" i="1"/>
  <c r="V9" i="1"/>
  <c r="O10" i="1"/>
  <c r="P10" i="1"/>
  <c r="T10" i="1" s="1"/>
  <c r="Q10" i="1"/>
  <c r="U10" i="1" s="1"/>
  <c r="R10" i="1"/>
  <c r="S10" i="1"/>
  <c r="V10" i="1"/>
  <c r="O11" i="1"/>
  <c r="P11" i="1"/>
  <c r="T11" i="1" s="1"/>
  <c r="Q11" i="1"/>
  <c r="R11" i="1"/>
  <c r="V11" i="1" s="1"/>
  <c r="S11" i="1"/>
  <c r="U11" i="1"/>
  <c r="O12" i="1"/>
  <c r="P12" i="1"/>
  <c r="T12" i="1" s="1"/>
  <c r="Q12" i="1"/>
  <c r="R12" i="1"/>
  <c r="S12" i="1"/>
  <c r="U12" i="1"/>
  <c r="V12" i="1"/>
  <c r="O13" i="1"/>
  <c r="P13" i="1"/>
  <c r="T13" i="1" s="1"/>
  <c r="Q13" i="1"/>
  <c r="U13" i="1" s="1"/>
  <c r="R13" i="1"/>
  <c r="S13" i="1"/>
  <c r="V13" i="1"/>
  <c r="O14" i="1"/>
  <c r="P14" i="1"/>
  <c r="T14" i="1" s="1"/>
  <c r="Q14" i="1"/>
  <c r="U14" i="1" s="1"/>
  <c r="R14" i="1"/>
  <c r="V14" i="1" s="1"/>
  <c r="S14" i="1"/>
  <c r="O15" i="1"/>
  <c r="P15" i="1"/>
  <c r="T15" i="1" s="1"/>
  <c r="Q15" i="1"/>
  <c r="R15" i="1"/>
  <c r="V15" i="1" s="1"/>
  <c r="S15" i="1"/>
  <c r="U15" i="1"/>
  <c r="O16" i="1"/>
  <c r="P16" i="1"/>
  <c r="T16" i="1" s="1"/>
  <c r="Q16" i="1"/>
  <c r="R16" i="1"/>
  <c r="S16" i="1"/>
  <c r="U16" i="1"/>
  <c r="V16" i="1"/>
  <c r="O17" i="1"/>
  <c r="P17" i="1"/>
  <c r="T17" i="1" s="1"/>
  <c r="Q17" i="1"/>
  <c r="R17" i="1"/>
  <c r="S17" i="1"/>
  <c r="U17" i="1"/>
  <c r="V17" i="1"/>
  <c r="O18" i="1"/>
  <c r="P18" i="1"/>
  <c r="T18" i="1" s="1"/>
  <c r="Q18" i="1"/>
  <c r="U18" i="1" s="1"/>
  <c r="R18" i="1"/>
  <c r="S18" i="1"/>
  <c r="V18" i="1"/>
  <c r="O19" i="1"/>
  <c r="P19" i="1"/>
  <c r="T19" i="1" s="1"/>
  <c r="Q19" i="1"/>
  <c r="R19" i="1"/>
  <c r="V19" i="1" s="1"/>
  <c r="S19" i="1"/>
  <c r="U19" i="1"/>
  <c r="O20" i="1"/>
  <c r="P20" i="1"/>
  <c r="T20" i="1" s="1"/>
  <c r="Q20" i="1"/>
  <c r="R20" i="1"/>
  <c r="S20" i="1"/>
  <c r="U20" i="1"/>
  <c r="V20" i="1"/>
  <c r="O21" i="1"/>
  <c r="P21" i="1"/>
  <c r="T21" i="1" s="1"/>
  <c r="Q21" i="1"/>
  <c r="U21" i="1" s="1"/>
  <c r="R21" i="1"/>
  <c r="S21" i="1"/>
  <c r="V21" i="1"/>
  <c r="O22" i="1"/>
  <c r="P22" i="1"/>
  <c r="T22" i="1" s="1"/>
  <c r="Q22" i="1"/>
  <c r="U22" i="1" s="1"/>
  <c r="R22" i="1"/>
  <c r="V22" i="1" s="1"/>
  <c r="S22" i="1"/>
  <c r="O23" i="1"/>
  <c r="P23" i="1"/>
  <c r="T23" i="1" s="1"/>
  <c r="Q23" i="1"/>
  <c r="R23" i="1"/>
  <c r="V23" i="1" s="1"/>
  <c r="S23" i="1"/>
  <c r="U23" i="1"/>
  <c r="O24" i="1"/>
  <c r="P24" i="1"/>
  <c r="T24" i="1" s="1"/>
  <c r="Q24" i="1"/>
  <c r="R24" i="1"/>
  <c r="S24" i="1"/>
  <c r="U24" i="1"/>
  <c r="V24" i="1"/>
  <c r="O25" i="1"/>
  <c r="P25" i="1"/>
  <c r="T25" i="1" s="1"/>
  <c r="Q25" i="1"/>
  <c r="R25" i="1"/>
  <c r="S25" i="1"/>
  <c r="U25" i="1"/>
  <c r="V25" i="1"/>
  <c r="O26" i="1"/>
  <c r="P26" i="1"/>
  <c r="T26" i="1" s="1"/>
  <c r="Q26" i="1"/>
  <c r="U26" i="1" s="1"/>
  <c r="R26" i="1"/>
  <c r="S26" i="1"/>
  <c r="V26" i="1"/>
  <c r="O27" i="1"/>
  <c r="P27" i="1"/>
  <c r="T27" i="1" s="1"/>
  <c r="Q27" i="1"/>
  <c r="R27" i="1"/>
  <c r="V27" i="1" s="1"/>
  <c r="S27" i="1"/>
  <c r="U27" i="1"/>
  <c r="O28" i="1"/>
  <c r="P28" i="1"/>
  <c r="T28" i="1" s="1"/>
  <c r="Q28" i="1"/>
  <c r="R28" i="1"/>
  <c r="S28" i="1"/>
  <c r="U28" i="1"/>
  <c r="V28" i="1"/>
  <c r="O29" i="1"/>
  <c r="P29" i="1"/>
  <c r="T29" i="1" s="1"/>
  <c r="Q29" i="1"/>
  <c r="U29" i="1" s="1"/>
  <c r="R29" i="1"/>
  <c r="S29" i="1"/>
  <c r="V29" i="1"/>
  <c r="O30" i="1"/>
  <c r="P30" i="1"/>
  <c r="T30" i="1" s="1"/>
  <c r="Q30" i="1"/>
  <c r="U30" i="1" s="1"/>
  <c r="R30" i="1"/>
  <c r="V30" i="1" s="1"/>
  <c r="S30" i="1"/>
  <c r="O31" i="1"/>
  <c r="P31" i="1"/>
  <c r="T31" i="1" s="1"/>
  <c r="Q31" i="1"/>
  <c r="R31" i="1"/>
  <c r="V31" i="1" s="1"/>
  <c r="S31" i="1"/>
  <c r="U31" i="1"/>
  <c r="O32" i="1"/>
  <c r="P32" i="1"/>
  <c r="T32" i="1" s="1"/>
  <c r="Q32" i="1"/>
  <c r="R32" i="1"/>
  <c r="S32" i="1"/>
  <c r="U32" i="1"/>
  <c r="V32" i="1"/>
  <c r="O33" i="1"/>
  <c r="P33" i="1"/>
  <c r="T33" i="1" s="1"/>
  <c r="Q33" i="1"/>
  <c r="R33" i="1"/>
  <c r="S33" i="1"/>
  <c r="U33" i="1"/>
  <c r="V33" i="1"/>
  <c r="O34" i="1"/>
  <c r="P34" i="1"/>
  <c r="T34" i="1" s="1"/>
  <c r="Q34" i="1"/>
  <c r="U34" i="1" s="1"/>
  <c r="R34" i="1"/>
  <c r="S34" i="1"/>
  <c r="V34" i="1"/>
  <c r="O35" i="1"/>
  <c r="P35" i="1"/>
  <c r="T35" i="1" s="1"/>
  <c r="Q35" i="1"/>
  <c r="R35" i="1"/>
  <c r="V35" i="1" s="1"/>
  <c r="S35" i="1"/>
  <c r="U35" i="1"/>
  <c r="O36" i="1"/>
  <c r="P36" i="1"/>
  <c r="T36" i="1" s="1"/>
  <c r="Q36" i="1"/>
  <c r="R36" i="1"/>
  <c r="S36" i="1"/>
  <c r="U36" i="1"/>
  <c r="V36" i="1"/>
  <c r="O37" i="1"/>
  <c r="P37" i="1"/>
  <c r="T37" i="1" s="1"/>
  <c r="Q37" i="1"/>
  <c r="U37" i="1" s="1"/>
  <c r="R37" i="1"/>
  <c r="S37" i="1"/>
  <c r="V37" i="1"/>
  <c r="O38" i="1"/>
  <c r="P38" i="1"/>
  <c r="T38" i="1" s="1"/>
  <c r="Q38" i="1"/>
  <c r="U38" i="1" s="1"/>
  <c r="R38" i="1"/>
  <c r="V38" i="1" s="1"/>
  <c r="S38" i="1"/>
  <c r="O39" i="1"/>
  <c r="P39" i="1"/>
  <c r="T39" i="1" s="1"/>
  <c r="Q39" i="1"/>
  <c r="R39" i="1"/>
  <c r="V39" i="1" s="1"/>
  <c r="S39" i="1"/>
  <c r="U39" i="1"/>
  <c r="O40" i="1"/>
  <c r="P40" i="1"/>
  <c r="T40" i="1" s="1"/>
  <c r="Q40" i="1"/>
  <c r="R40" i="1"/>
  <c r="S40" i="1"/>
  <c r="U40" i="1"/>
  <c r="V40" i="1"/>
  <c r="O41" i="1"/>
  <c r="P41" i="1"/>
  <c r="T41" i="1" s="1"/>
  <c r="Q41" i="1"/>
  <c r="R41" i="1"/>
  <c r="S41" i="1"/>
  <c r="U41" i="1"/>
  <c r="V41" i="1"/>
  <c r="O42" i="1"/>
  <c r="P42" i="1"/>
  <c r="T42" i="1" s="1"/>
  <c r="Q42" i="1"/>
  <c r="U42" i="1" s="1"/>
  <c r="R42" i="1"/>
  <c r="S42" i="1"/>
  <c r="V42" i="1"/>
  <c r="O43" i="1"/>
  <c r="P43" i="1"/>
  <c r="T43" i="1" s="1"/>
  <c r="Q43" i="1"/>
  <c r="R43" i="1"/>
  <c r="V43" i="1" s="1"/>
  <c r="S43" i="1"/>
  <c r="U43" i="1"/>
  <c r="O44" i="1"/>
  <c r="S44" i="1" s="1"/>
  <c r="P44" i="1"/>
  <c r="T44" i="1" s="1"/>
  <c r="Q44" i="1"/>
  <c r="R44" i="1"/>
  <c r="U44" i="1"/>
  <c r="V44" i="1"/>
  <c r="O45" i="1"/>
  <c r="P45" i="1"/>
  <c r="T45" i="1" s="1"/>
  <c r="Q45" i="1"/>
  <c r="U45" i="1" s="1"/>
  <c r="R45" i="1"/>
  <c r="S45" i="1"/>
  <c r="V45" i="1"/>
  <c r="O46" i="1"/>
  <c r="P46" i="1"/>
  <c r="T46" i="1" s="1"/>
  <c r="Q46" i="1"/>
  <c r="U46" i="1" s="1"/>
  <c r="R46" i="1"/>
  <c r="V46" i="1" s="1"/>
  <c r="S46" i="1"/>
  <c r="O47" i="1"/>
  <c r="P47" i="1"/>
  <c r="T47" i="1" s="1"/>
  <c r="Q47" i="1"/>
  <c r="R47" i="1"/>
  <c r="V47" i="1" s="1"/>
  <c r="S47" i="1"/>
  <c r="U47" i="1"/>
  <c r="O48" i="1"/>
  <c r="P48" i="1"/>
  <c r="T48" i="1" s="1"/>
  <c r="Q48" i="1"/>
  <c r="R48" i="1"/>
  <c r="S48" i="1"/>
  <c r="U48" i="1"/>
  <c r="V48" i="1"/>
  <c r="O49" i="1"/>
  <c r="S49" i="1" s="1"/>
  <c r="P49" i="1"/>
  <c r="T49" i="1" s="1"/>
  <c r="Q49" i="1"/>
  <c r="R49" i="1"/>
  <c r="U49" i="1"/>
  <c r="V49" i="1"/>
  <c r="O50" i="1"/>
  <c r="S50" i="1" s="1"/>
  <c r="P50" i="1"/>
  <c r="T50" i="1" s="1"/>
  <c r="Q50" i="1"/>
  <c r="U50" i="1" s="1"/>
  <c r="R50" i="1"/>
  <c r="V50" i="1"/>
  <c r="O51" i="1"/>
  <c r="S51" i="1" s="1"/>
  <c r="P51" i="1"/>
  <c r="T51" i="1" s="1"/>
  <c r="Q51" i="1"/>
  <c r="R51" i="1"/>
  <c r="V51" i="1" s="1"/>
  <c r="U51" i="1"/>
  <c r="O52" i="1"/>
  <c r="S52" i="1" s="1"/>
  <c r="P52" i="1"/>
  <c r="T52" i="1" s="1"/>
  <c r="Q52" i="1"/>
  <c r="R52" i="1"/>
  <c r="U52" i="1"/>
  <c r="V52" i="1"/>
  <c r="O53" i="1"/>
  <c r="P53" i="1"/>
  <c r="T53" i="1" s="1"/>
  <c r="Q53" i="1"/>
  <c r="U53" i="1" s="1"/>
  <c r="R53" i="1"/>
  <c r="S53" i="1"/>
  <c r="V53" i="1"/>
  <c r="O54" i="1"/>
  <c r="P54" i="1"/>
  <c r="T54" i="1" s="1"/>
  <c r="Q54" i="1"/>
  <c r="U54" i="1" s="1"/>
  <c r="R54" i="1"/>
  <c r="V54" i="1" s="1"/>
  <c r="S54" i="1"/>
  <c r="O55" i="1"/>
  <c r="P55" i="1"/>
  <c r="T55" i="1" s="1"/>
  <c r="Q55" i="1"/>
  <c r="R55" i="1"/>
  <c r="V55" i="1" s="1"/>
  <c r="S55" i="1"/>
  <c r="U55" i="1"/>
  <c r="O56" i="1"/>
  <c r="P56" i="1"/>
  <c r="T56" i="1" s="1"/>
  <c r="Q56" i="1"/>
  <c r="R56" i="1"/>
  <c r="S56" i="1"/>
  <c r="U56" i="1"/>
  <c r="V56" i="1"/>
  <c r="O57" i="1"/>
  <c r="S57" i="1" s="1"/>
  <c r="P57" i="1"/>
  <c r="T57" i="1" s="1"/>
  <c r="Q57" i="1"/>
  <c r="R57" i="1"/>
  <c r="U57" i="1"/>
  <c r="V57" i="1"/>
  <c r="O58" i="1"/>
  <c r="S58" i="1" s="1"/>
  <c r="P58" i="1"/>
  <c r="T58" i="1" s="1"/>
  <c r="Q58" i="1"/>
  <c r="U58" i="1" s="1"/>
  <c r="R58" i="1"/>
  <c r="V58" i="1"/>
  <c r="O59" i="1"/>
  <c r="S59" i="1" s="1"/>
  <c r="P59" i="1"/>
  <c r="T59" i="1" s="1"/>
  <c r="Q59" i="1"/>
  <c r="R59" i="1"/>
  <c r="V59" i="1" s="1"/>
  <c r="U59" i="1"/>
  <c r="O60" i="1"/>
  <c r="S60" i="1" s="1"/>
  <c r="P60" i="1"/>
  <c r="T60" i="1" s="1"/>
  <c r="Q60" i="1"/>
  <c r="R60" i="1"/>
  <c r="U60" i="1"/>
  <c r="V60" i="1"/>
  <c r="O61" i="1"/>
  <c r="P61" i="1"/>
  <c r="T61" i="1" s="1"/>
  <c r="Q61" i="1"/>
  <c r="U61" i="1" s="1"/>
  <c r="R61" i="1"/>
  <c r="S61" i="1"/>
  <c r="V61" i="1"/>
  <c r="O62" i="1"/>
  <c r="P62" i="1"/>
  <c r="T62" i="1" s="1"/>
  <c r="Q62" i="1"/>
  <c r="U62" i="1" s="1"/>
  <c r="R62" i="1"/>
  <c r="V62" i="1" s="1"/>
  <c r="S62" i="1"/>
  <c r="O63" i="1"/>
  <c r="P63" i="1"/>
  <c r="T63" i="1" s="1"/>
  <c r="Q63" i="1"/>
  <c r="R63" i="1"/>
  <c r="V63" i="1" s="1"/>
  <c r="S63" i="1"/>
  <c r="U63" i="1"/>
  <c r="O64" i="1"/>
  <c r="P64" i="1"/>
  <c r="T64" i="1" s="1"/>
  <c r="Q64" i="1"/>
  <c r="R64" i="1"/>
  <c r="S64" i="1"/>
  <c r="U64" i="1"/>
  <c r="V64" i="1"/>
  <c r="O65" i="1"/>
  <c r="S65" i="1" s="1"/>
  <c r="P65" i="1"/>
  <c r="T65" i="1" s="1"/>
  <c r="Q65" i="1"/>
  <c r="R65" i="1"/>
  <c r="U65" i="1"/>
  <c r="V65" i="1"/>
  <c r="O66" i="1"/>
  <c r="S66" i="1" s="1"/>
  <c r="P66" i="1"/>
  <c r="T66" i="1" s="1"/>
  <c r="Q66" i="1"/>
  <c r="U66" i="1" s="1"/>
  <c r="R66" i="1"/>
  <c r="V66" i="1"/>
  <c r="O67" i="1"/>
  <c r="S67" i="1" s="1"/>
  <c r="P67" i="1"/>
  <c r="T67" i="1" s="1"/>
  <c r="Q67" i="1"/>
  <c r="R67" i="1"/>
  <c r="V67" i="1" s="1"/>
  <c r="U67" i="1"/>
  <c r="O68" i="1"/>
  <c r="S68" i="1" s="1"/>
  <c r="P68" i="1"/>
  <c r="T68" i="1" s="1"/>
  <c r="Q68" i="1"/>
  <c r="R68" i="1"/>
  <c r="U68" i="1"/>
  <c r="V68" i="1"/>
  <c r="O69" i="1"/>
  <c r="P69" i="1"/>
  <c r="T69" i="1" s="1"/>
  <c r="Q69" i="1"/>
  <c r="U69" i="1" s="1"/>
  <c r="R69" i="1"/>
  <c r="S69" i="1"/>
  <c r="V69" i="1"/>
  <c r="O70" i="1"/>
  <c r="P70" i="1"/>
  <c r="T70" i="1" s="1"/>
  <c r="Q70" i="1"/>
  <c r="U70" i="1" s="1"/>
  <c r="R70" i="1"/>
  <c r="V70" i="1" s="1"/>
  <c r="S70" i="1"/>
  <c r="O71" i="1"/>
  <c r="P71" i="1"/>
  <c r="T71" i="1" s="1"/>
  <c r="Q71" i="1"/>
  <c r="R71" i="1"/>
  <c r="V71" i="1" s="1"/>
  <c r="S71" i="1"/>
  <c r="U71" i="1"/>
  <c r="O72" i="1"/>
  <c r="P72" i="1"/>
  <c r="T72" i="1" s="1"/>
  <c r="Q72" i="1"/>
  <c r="R72" i="1"/>
  <c r="S72" i="1"/>
  <c r="U72" i="1"/>
  <c r="V72" i="1"/>
  <c r="O73" i="1"/>
  <c r="S73" i="1" s="1"/>
  <c r="P73" i="1"/>
  <c r="T73" i="1" s="1"/>
  <c r="Q73" i="1"/>
  <c r="R73" i="1"/>
  <c r="U73" i="1"/>
  <c r="V73" i="1"/>
  <c r="O74" i="1"/>
  <c r="S74" i="1" s="1"/>
  <c r="P74" i="1"/>
  <c r="T74" i="1" s="1"/>
  <c r="Q74" i="1"/>
  <c r="U74" i="1" s="1"/>
  <c r="R74" i="1"/>
  <c r="V74" i="1"/>
  <c r="O75" i="1"/>
  <c r="S75" i="1" s="1"/>
  <c r="P75" i="1"/>
  <c r="T75" i="1" s="1"/>
  <c r="Q75" i="1"/>
  <c r="R75" i="1"/>
  <c r="V75" i="1" s="1"/>
  <c r="U75" i="1"/>
  <c r="O76" i="1"/>
  <c r="S76" i="1" s="1"/>
  <c r="P76" i="1"/>
  <c r="T76" i="1" s="1"/>
  <c r="Q76" i="1"/>
  <c r="R76" i="1"/>
  <c r="U76" i="1"/>
  <c r="V76" i="1"/>
  <c r="O77" i="1"/>
  <c r="P77" i="1"/>
  <c r="T77" i="1" s="1"/>
  <c r="Q77" i="1"/>
  <c r="U77" i="1" s="1"/>
  <c r="R77" i="1"/>
  <c r="S77" i="1"/>
  <c r="V77" i="1"/>
  <c r="O78" i="1"/>
  <c r="P78" i="1"/>
  <c r="T78" i="1" s="1"/>
  <c r="Q78" i="1"/>
  <c r="U78" i="1" s="1"/>
  <c r="R78" i="1"/>
  <c r="V78" i="1" s="1"/>
  <c r="S78" i="1"/>
  <c r="O79" i="1"/>
  <c r="P79" i="1"/>
  <c r="T79" i="1" s="1"/>
  <c r="Q79" i="1"/>
  <c r="R79" i="1"/>
  <c r="V79" i="1" s="1"/>
  <c r="S79" i="1"/>
  <c r="U79" i="1"/>
  <c r="O80" i="1"/>
  <c r="P80" i="1"/>
  <c r="T80" i="1" s="1"/>
  <c r="Q80" i="1"/>
  <c r="R80" i="1"/>
  <c r="S80" i="1"/>
  <c r="U80" i="1"/>
  <c r="V80" i="1"/>
  <c r="O81" i="1"/>
  <c r="S81" i="1" s="1"/>
  <c r="P81" i="1"/>
  <c r="T81" i="1" s="1"/>
  <c r="Q81" i="1"/>
  <c r="R81" i="1"/>
  <c r="U81" i="1"/>
  <c r="V81" i="1"/>
  <c r="O82" i="1"/>
  <c r="S82" i="1" s="1"/>
  <c r="P82" i="1"/>
  <c r="T82" i="1" s="1"/>
  <c r="Q82" i="1"/>
  <c r="U82" i="1" s="1"/>
  <c r="R82" i="1"/>
  <c r="V82" i="1"/>
  <c r="O83" i="1"/>
  <c r="S83" i="1" s="1"/>
  <c r="P83" i="1"/>
  <c r="T83" i="1" s="1"/>
  <c r="Q83" i="1"/>
  <c r="R83" i="1"/>
  <c r="V83" i="1" s="1"/>
  <c r="U83" i="1"/>
  <c r="O84" i="1"/>
  <c r="S84" i="1" s="1"/>
  <c r="P84" i="1"/>
  <c r="T84" i="1" s="1"/>
  <c r="Q84" i="1"/>
  <c r="R84" i="1"/>
  <c r="U84" i="1"/>
  <c r="V84" i="1"/>
  <c r="O85" i="1"/>
  <c r="P85" i="1"/>
  <c r="T85" i="1" s="1"/>
  <c r="Q85" i="1"/>
  <c r="U85" i="1" s="1"/>
  <c r="R85" i="1"/>
  <c r="S85" i="1"/>
  <c r="V85" i="1"/>
  <c r="O86" i="1"/>
  <c r="P86" i="1"/>
  <c r="T86" i="1" s="1"/>
  <c r="Q86" i="1"/>
  <c r="U86" i="1" s="1"/>
  <c r="R86" i="1"/>
  <c r="V86" i="1" s="1"/>
  <c r="S86" i="1"/>
  <c r="O87" i="1"/>
  <c r="P87" i="1"/>
  <c r="T87" i="1" s="1"/>
  <c r="Q87" i="1"/>
  <c r="R87" i="1"/>
  <c r="V87" i="1" s="1"/>
  <c r="S87" i="1"/>
  <c r="U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S2" i="1"/>
  <c r="T2" i="1"/>
  <c r="U2" i="1"/>
  <c r="V2" i="1"/>
  <c r="N2" i="1"/>
  <c r="N3" i="1"/>
  <c r="O2" i="1"/>
  <c r="P2" i="1"/>
  <c r="Q2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K97" i="1"/>
  <c r="J97" i="1"/>
  <c r="I97" i="1"/>
  <c r="H97" i="1"/>
  <c r="P8" i="2"/>
  <c r="O8" i="2"/>
  <c r="N8" i="2"/>
  <c r="M8" i="2"/>
  <c r="J224" i="1"/>
  <c r="I224" i="1"/>
  <c r="H224" i="1"/>
  <c r="G224" i="1"/>
  <c r="J220" i="1"/>
  <c r="I220" i="1"/>
  <c r="H220" i="1"/>
  <c r="G220" i="1"/>
  <c r="J77" i="1"/>
  <c r="I77" i="1"/>
  <c r="H77" i="1"/>
  <c r="G77" i="1"/>
  <c r="J133" i="1"/>
  <c r="I133" i="1"/>
  <c r="H133" i="1"/>
  <c r="G133" i="1"/>
  <c r="J48" i="1"/>
  <c r="I48" i="1"/>
  <c r="H48" i="1"/>
  <c r="G48" i="1"/>
  <c r="J222" i="1"/>
  <c r="I222" i="1"/>
  <c r="H222" i="1"/>
  <c r="G222" i="1"/>
  <c r="J61" i="1"/>
  <c r="I61" i="1"/>
  <c r="H61" i="1"/>
  <c r="G61" i="1"/>
  <c r="J177" i="1"/>
  <c r="I177" i="1"/>
  <c r="H177" i="1"/>
  <c r="G177" i="1"/>
  <c r="J72" i="1"/>
  <c r="I72" i="1"/>
  <c r="H72" i="1"/>
  <c r="G72" i="1"/>
  <c r="J213" i="1"/>
  <c r="I213" i="1"/>
  <c r="H213" i="1"/>
  <c r="G213" i="1"/>
  <c r="J107" i="1"/>
  <c r="I107" i="1"/>
  <c r="H107" i="1"/>
  <c r="G107" i="1"/>
  <c r="J102" i="1"/>
  <c r="I102" i="1"/>
  <c r="H102" i="1"/>
  <c r="G102" i="1"/>
  <c r="J89" i="1"/>
  <c r="I89" i="1"/>
  <c r="H89" i="1"/>
  <c r="G89" i="1"/>
  <c r="J68" i="1"/>
  <c r="I68" i="1"/>
  <c r="H68" i="1"/>
  <c r="G68" i="1"/>
  <c r="J159" i="1"/>
  <c r="I159" i="1"/>
  <c r="H159" i="1"/>
  <c r="G159" i="1"/>
  <c r="J154" i="1"/>
  <c r="I154" i="1"/>
  <c r="H154" i="1"/>
  <c r="G154" i="1"/>
  <c r="J130" i="1"/>
  <c r="I130" i="1"/>
  <c r="H130" i="1"/>
  <c r="G130" i="1"/>
  <c r="J121" i="1"/>
  <c r="I121" i="1"/>
  <c r="H121" i="1"/>
  <c r="G121" i="1"/>
  <c r="J87" i="1"/>
  <c r="I87" i="1"/>
  <c r="H87" i="1"/>
  <c r="G87" i="1"/>
  <c r="J5" i="1"/>
  <c r="I5" i="1"/>
  <c r="H5" i="1"/>
  <c r="G5" i="1"/>
  <c r="J229" i="1"/>
  <c r="I229" i="1"/>
  <c r="H229" i="1"/>
  <c r="G229" i="1"/>
  <c r="J184" i="1"/>
  <c r="I184" i="1"/>
  <c r="H184" i="1"/>
  <c r="G184" i="1"/>
  <c r="J141" i="1"/>
  <c r="I141" i="1"/>
  <c r="H141" i="1"/>
  <c r="G141" i="1"/>
  <c r="J124" i="1"/>
  <c r="I124" i="1"/>
  <c r="H124" i="1"/>
  <c r="G124" i="1"/>
  <c r="J118" i="1"/>
  <c r="I118" i="1"/>
  <c r="H118" i="1"/>
  <c r="G118" i="1"/>
  <c r="J35" i="1"/>
  <c r="I35" i="1"/>
  <c r="H35" i="1"/>
  <c r="G35" i="1"/>
  <c r="J206" i="1"/>
  <c r="I206" i="1"/>
  <c r="H206" i="1"/>
  <c r="G206" i="1"/>
  <c r="J190" i="1"/>
  <c r="I190" i="1"/>
  <c r="H190" i="1"/>
  <c r="G190" i="1"/>
  <c r="J103" i="1"/>
  <c r="I103" i="1"/>
  <c r="H103" i="1"/>
  <c r="G103" i="1"/>
  <c r="J54" i="1"/>
  <c r="I54" i="1"/>
  <c r="H54" i="1"/>
  <c r="G54" i="1"/>
  <c r="J51" i="1"/>
  <c r="I51" i="1"/>
  <c r="H51" i="1"/>
  <c r="G51" i="1"/>
  <c r="J24" i="1"/>
  <c r="I24" i="1"/>
  <c r="H24" i="1"/>
  <c r="G24" i="1"/>
  <c r="J6" i="1"/>
  <c r="I6" i="1"/>
  <c r="H6" i="1"/>
  <c r="G6" i="1"/>
  <c r="G195" i="1"/>
  <c r="G147" i="1"/>
  <c r="G76" i="1"/>
  <c r="G12" i="1"/>
  <c r="G173" i="1"/>
  <c r="I43" i="1"/>
  <c r="G43" i="1"/>
  <c r="G65" i="1"/>
  <c r="H32" i="1"/>
  <c r="G32" i="1"/>
  <c r="I111" i="1"/>
  <c r="H111" i="1"/>
  <c r="G111" i="1"/>
  <c r="I78" i="1"/>
  <c r="H78" i="1"/>
  <c r="G78" i="1"/>
  <c r="H28" i="1"/>
  <c r="G28" i="1"/>
  <c r="J8" i="1"/>
  <c r="I8" i="1"/>
  <c r="H8" i="1"/>
  <c r="G8" i="1"/>
  <c r="V37" i="4" l="1"/>
  <c r="O37" i="4"/>
  <c r="P37" i="4"/>
  <c r="Q37" i="4"/>
</calcChain>
</file>

<file path=xl/sharedStrings.xml><?xml version="1.0" encoding="utf-8"?>
<sst xmlns="http://schemas.openxmlformats.org/spreadsheetml/2006/main" count="2126" uniqueCount="675">
  <si>
    <t>COUNTRY</t>
  </si>
  <si>
    <t>ISO3</t>
  </si>
  <si>
    <t>WHO_REGION</t>
  </si>
  <si>
    <t>DATE_UPDATED</t>
  </si>
  <si>
    <t>VACCINES_USED</t>
  </si>
  <si>
    <t>NUMBER_VACCINES_TYPES_USED</t>
  </si>
  <si>
    <t>Afghanistan</t>
  </si>
  <si>
    <t>AFG</t>
  </si>
  <si>
    <t>EMRO</t>
  </si>
  <si>
    <t>AstraZeneca - Vaxzevria,Beijing CNBG - BBIBP-CorV,Bharat - Covaxin,CanSino - Convidecia,Gamaleya - Gam-Covid-Vac,Gamaleya - Sputnik-Light,Janssen - Ad26.COV 2-S,Moderna - Spikevax,Pfizer BioNTech - Comirnaty,SII - Covishield,Sinovac - CoronaVac</t>
  </si>
  <si>
    <t>Albania</t>
  </si>
  <si>
    <t>ALB</t>
  </si>
  <si>
    <t>EURO</t>
  </si>
  <si>
    <t>AstraZeneca - Vaxzevria,Gamaleya - Gam-Covid-Vac,Pfizer BioNTech - Comirnaty,SII - Covishield,Sinovac - CoronaVac</t>
  </si>
  <si>
    <t>Algeria</t>
  </si>
  <si>
    <t>DZA</t>
  </si>
  <si>
    <t>AFRO</t>
  </si>
  <si>
    <t>Beijing CNBG - BBIBP-CorV,Gamaleya - Gam-Covid-Vac,SII - Covishield,Sinovac - CoronaVac</t>
  </si>
  <si>
    <t>American Samoa</t>
  </si>
  <si>
    <t>ASM</t>
  </si>
  <si>
    <t>WPRO</t>
  </si>
  <si>
    <t>Janssen - Ad26.COV 2-S,Moderna - Spikevax,Pfizer BioNTech - Comirnaty</t>
  </si>
  <si>
    <t>Andorra</t>
  </si>
  <si>
    <t>AND</t>
  </si>
  <si>
    <t>AstraZeneca - Vaxzevria,Moderna - Spikevax,Pfizer BioNTech - Comirnaty</t>
  </si>
  <si>
    <t>Angola</t>
  </si>
  <si>
    <t>AGO</t>
  </si>
  <si>
    <t>SII - Covishield</t>
  </si>
  <si>
    <t>Anguilla</t>
  </si>
  <si>
    <t>AIA</t>
  </si>
  <si>
    <t>AMRO</t>
  </si>
  <si>
    <t>AstraZeneca - Vaxzevria,Pfizer BioNTech - Comirnaty</t>
  </si>
  <si>
    <t>Antigua and Barbuda</t>
  </si>
  <si>
    <t>ATG</t>
  </si>
  <si>
    <t>AstraZeneca - Vaxzevria,Beijing CNBG - BBIBP-CorV,Gamaleya - Gam-Covid-Vac,Janssen - Ad26.COV 2-S,Pfizer BioNTech - Comirnaty,SII - Covishield</t>
  </si>
  <si>
    <t>Argentina</t>
  </si>
  <si>
    <t>ARG</t>
  </si>
  <si>
    <t>AstraZeneca - Vaxzevria,Beijing CNBG - BBIBP-CorV,CanSino - Convidecia,Gamaleya - Gam-Covid-Vac,Moderna - Spikevax,Pfizer BioNTech - Comirnaty,SII - Covishield</t>
  </si>
  <si>
    <t>Armenia</t>
  </si>
  <si>
    <t>ARM</t>
  </si>
  <si>
    <t>AstraZeneca - Vaxzevria,Beijing CNBG - BBIBP-CorV,Gamaleya - Gam-Covid-Vac,Gamaleya - Sputnik-Light,Moderna - Spikevax,Pfizer BioNTech - Comirnaty,Sinovac - CoronaVac,Wuhan CNBG - Inactivated</t>
  </si>
  <si>
    <t>Aruba</t>
  </si>
  <si>
    <t>ABW</t>
  </si>
  <si>
    <t>Janssen - Ad26.COV 2-S,Pfizer BioNTech - Comirnaty</t>
  </si>
  <si>
    <t>Australia</t>
  </si>
  <si>
    <t>AUS</t>
  </si>
  <si>
    <t>AstraZeneca - Vaxzevria,Janssen - Ad26.COV 2-S,Moderna - Spikevax,Novavax-NUVAXOVID,Pfizer BioNTech - Comirnaty</t>
  </si>
  <si>
    <t>Austria</t>
  </si>
  <si>
    <t>AUT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</si>
  <si>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BA.4/BA.5,Unknown Vaccine,Valneva - VLA2001</t>
  </si>
  <si>
    <t>Azerbaijan</t>
  </si>
  <si>
    <t>AZE</t>
  </si>
  <si>
    <t>AstraZeneca - Vaxzevria,Gamaleya - Gam-Covid-Vac,Gamaleya - Sputnik-Light,Pfizer BioNTech - Comirnaty,Sinovac - CoronaVac</t>
  </si>
  <si>
    <t>Bahamas</t>
  </si>
  <si>
    <t>BHS</t>
  </si>
  <si>
    <t>AstraZeneca - Vaxzevria,Janssen - Ad26.COV 2-S,Pfizer BioNTech - Comirnaty,SII - Covishield</t>
  </si>
  <si>
    <t>Bahrain</t>
  </si>
  <si>
    <t>BHR</t>
  </si>
  <si>
    <t>Bangladesh</t>
  </si>
  <si>
    <t>BGD</t>
  </si>
  <si>
    <t>SEARO</t>
  </si>
  <si>
    <t>AstraZeneca - Vaxzevria,Beijing CNBG - BBIBP-CorV,Gamaleya - Gam-Covid-Vac,Janssen - Ad26.COV 2-S,Moderna - Spikevax,Pfizer BioNTech - Comirnaty,SII - Covishield,Sinovac - CoronaVac</t>
  </si>
  <si>
    <t>Barbados</t>
  </si>
  <si>
    <t>BRB</t>
  </si>
  <si>
    <t>AstraZeneca - Vaxzevria,Beijing CNBG - BBIBP-CorV,Janssen - Ad26.COV 2-S,Pfizer BioNTech - Comirnaty,SII - Covishield</t>
  </si>
  <si>
    <t>Belarus</t>
  </si>
  <si>
    <t>BLR</t>
  </si>
  <si>
    <t>Beijing CNBG - BBIBP-CorV,Chumakov - Covi-Vac,Gamaleya - Gam-Covid-Vac,Gamaleya - Sputnik-Light</t>
  </si>
  <si>
    <t>Belgium</t>
  </si>
  <si>
    <t>BEL</t>
  </si>
  <si>
    <t>AstraZeneca - Vaxzevria,Janssen - Ad26.COV 2-S,Moderna - Spikevax,Pfizer BioNTech - Comirnaty</t>
  </si>
  <si>
    <t>Belize</t>
  </si>
  <si>
    <t>BLZ</t>
  </si>
  <si>
    <t>Benin</t>
  </si>
  <si>
    <t>BEN</t>
  </si>
  <si>
    <t>AstraZeneca - Vaxzevria,Janssen - Ad26.COV 2-S,Pfizer BioNTech - Comirnaty,SII - Covishield,Sinovac - CoronaVac</t>
  </si>
  <si>
    <t>Bermuda</t>
  </si>
  <si>
    <t>BMU</t>
  </si>
  <si>
    <t>Bhutan</t>
  </si>
  <si>
    <t>BTN</t>
  </si>
  <si>
    <t>AstraZeneca - Vaxzevria,Beijing CNBG - BBIBP-CorV,Moderna - Spikevax,Pfizer BioNTech - Comirnaty,SII - Covishield</t>
  </si>
  <si>
    <t>Bolivia (Plurinational State of)</t>
  </si>
  <si>
    <t>BOL</t>
  </si>
  <si>
    <t>AstraZeneca - Vaxzevria,Beijing CNBG - BBIBP-CorV,Gamaleya - Gam-Covid-Vac,Janssen - Ad26.COV 2-S,Moderna - Spikevax,Pfizer BioNTech - Comirnaty,SII - Covishield</t>
  </si>
  <si>
    <t>Bonaire</t>
  </si>
  <si>
    <t>XAA</t>
  </si>
  <si>
    <t>Bonaire, Sint Eustatius and Saba</t>
  </si>
  <si>
    <t>BES</t>
  </si>
  <si>
    <t>Moderna - mRNA-1273, Pfizer BioNTech - Comirnaty</t>
  </si>
  <si>
    <t>Bosnia and Herzegovina</t>
  </si>
  <si>
    <t>BIH</t>
  </si>
  <si>
    <t>AstraZeneca - AZD1222, Pfizer BioNTech - Comirnaty, Sinovac - CoronaVac, Gamaleya - Sputnik V</t>
  </si>
  <si>
    <t>Botswana</t>
  </si>
  <si>
    <t>BWA</t>
  </si>
  <si>
    <t>Bharat - Covaxin,Janssen - Ad26.COV 2-S,Moderna - Spikevax,Pfizer BioNTech - Comirnaty,SII - Covishield,Sinovac - CoronaVac</t>
  </si>
  <si>
    <t>Brazil</t>
  </si>
  <si>
    <t>BRA</t>
  </si>
  <si>
    <t>British Virgin Islands</t>
  </si>
  <si>
    <t>VGB</t>
  </si>
  <si>
    <t>AstraZeneca - Vaxzevria,Janssen - Ad26.COV 2-S</t>
  </si>
  <si>
    <t>Brunei Darussalam</t>
  </si>
  <si>
    <t>BRN</t>
  </si>
  <si>
    <t>AstraZeneca - Vaxzevria,Beijing CNBG - BBIBP-CorV,Janssen - Ad26.COV 2-S,Moderna - Spikevax,Pfizer BioNTech - Comirnaty</t>
  </si>
  <si>
    <t>Bulgaria</t>
  </si>
  <si>
    <t>BGR</t>
  </si>
  <si>
    <t>Burkina Faso</t>
  </si>
  <si>
    <t>BFA</t>
  </si>
  <si>
    <t>Beijing CNBG - BBIBP-CorV,Janssen - Ad26.COV 2-S,SII - Covishield</t>
  </si>
  <si>
    <t>Burundi</t>
  </si>
  <si>
    <t>BDI</t>
  </si>
  <si>
    <t>Beijing CNBG - BBIBP-CorV</t>
  </si>
  <si>
    <t>Cabo Verde</t>
  </si>
  <si>
    <t>CPV</t>
  </si>
  <si>
    <t>Beijing CNBG - BBIBP-CorV,Moderna - Spikevax,Pfizer BioNTech - Comirnaty,SII - Covishield</t>
  </si>
  <si>
    <t>Cambodia</t>
  </si>
  <si>
    <t>KHM</t>
  </si>
  <si>
    <t>AstraZeneca - Vaxzevria,Beijing CNBG - BBIBP-CorV,Janssen - Ad26.COV 2-S,Moderna - Spikevax,Pfizer BioNTech - Comirnaty,SII - Covishield,Sinovac - CoronaVac</t>
  </si>
  <si>
    <t>Cameroon</t>
  </si>
  <si>
    <t>CMR</t>
  </si>
  <si>
    <t>Beijing CNBG - BBIBP-CorV,Janssen - Ad26.COV 2-S,Pfizer BioNTech - Comirnaty,SII - Covishield</t>
  </si>
  <si>
    <t>Canada</t>
  </si>
  <si>
    <t>CAN</t>
  </si>
  <si>
    <t>AstraZeneca - Vaxzevria,Janssen - Ad26.COV 2-S,Moderna - Spikevax,Pfizer BioNTech - Comirnaty,SII - Covishield</t>
  </si>
  <si>
    <t>Cayman Islands</t>
  </si>
  <si>
    <t>CYM</t>
  </si>
  <si>
    <t>Pfizer BioNTech - Comirnaty</t>
  </si>
  <si>
    <t>Central African Republic</t>
  </si>
  <si>
    <t>CAF</t>
  </si>
  <si>
    <t>Bharat - Covaxin,SII - Covishield</t>
  </si>
  <si>
    <t>Chad</t>
  </si>
  <si>
    <t>TCD</t>
  </si>
  <si>
    <t>Chile</t>
  </si>
  <si>
    <t>CHL</t>
  </si>
  <si>
    <t>AstraZeneca - Vaxzevria,CanSino - Convidecia,Moderna - Spikevax,Pfizer BioNTech - Comirnaty,Sinovac - CoronaVac</t>
  </si>
  <si>
    <t>China</t>
  </si>
  <si>
    <t>CHN</t>
  </si>
  <si>
    <t>Anhui ZL - Zifivax,Beijing CNBG - BBIBP-CorV,CanSino - Convidecia,IMB - Covidful,Pfizer BioNTech - Comirnaty,Shenzhen - LV-SMENP-DC,Sinovac - CoronaVac,Wuhan CNBG - Inactivated</t>
  </si>
  <si>
    <t>Colombia</t>
  </si>
  <si>
    <t>COL</t>
  </si>
  <si>
    <t>AstraZeneca - Vaxzevria,Janssen - Ad26.COV 2-S,Moderna - Spikevax,Pfizer BioNTech - Comirnaty,Sinovac - CoronaVac</t>
  </si>
  <si>
    <t>Comoros</t>
  </si>
  <si>
    <t>COM</t>
  </si>
  <si>
    <t>Beijing CNBG - BBIBP-CorV,Bharat - Covaxin,SII - Covishield</t>
  </si>
  <si>
    <t>Congo</t>
  </si>
  <si>
    <t>COG</t>
  </si>
  <si>
    <t>Beijing CNBG - BBIBP-CorV,Gamaleya - Gam-Covid-Vac,Moderna - Spikevax,SII - Covishield</t>
  </si>
  <si>
    <t>Cook Islands</t>
  </si>
  <si>
    <t>COK</t>
  </si>
  <si>
    <t>Costa Rica</t>
  </si>
  <si>
    <t>CRI</t>
  </si>
  <si>
    <t>CÃ´te dâ€™Ivoire</t>
  </si>
  <si>
    <t>CIV</t>
  </si>
  <si>
    <t>Beijing CNBG - BBIBP-CorV,Gamaleya - Gam-Covid-Vac,Janssen - Ad26.COV 2-S,Pfizer BioNTech - Comirnaty,SII - Covishield</t>
  </si>
  <si>
    <t>Croatia</t>
  </si>
  <si>
    <t>HRV</t>
  </si>
  <si>
    <t>AstraZeneca - Vaxzevria,Janssen - Ad26.COV 2-S,Moderna - Spikevax,Novavax-NUVAXOVID,Pfizer BioNTech - Comirnaty,Unknown Vaccine</t>
  </si>
  <si>
    <t>Cuba</t>
  </si>
  <si>
    <t>CUB</t>
  </si>
  <si>
    <t>CIGB - CIGB-66,Finlay - Soberana Plus,Finlay - Soberana-02</t>
  </si>
  <si>
    <t>CuraÃ§ao</t>
  </si>
  <si>
    <t>CUW</t>
  </si>
  <si>
    <t>Cyprus</t>
  </si>
  <si>
    <t>CYP</t>
  </si>
  <si>
    <t>Czechia</t>
  </si>
  <si>
    <t>CZE</t>
  </si>
  <si>
    <t>AstraZeneca - Vaxzevria,Janssen - Ad26.COV 2-S,Moderna - Spikevax,Novavax-NUVAXOVID,Pfizer BioNTech - Comirnaty,Pfizer BioNTech - Comirnaty Bivalent Original/Omicron BA.1,Pfizer BioNTech - Comirnaty Bivalent Original/Omicron BA.4/BA.5</t>
  </si>
  <si>
    <t>Democratic Republic of the Congo</t>
  </si>
  <si>
    <t>COD</t>
  </si>
  <si>
    <t>Denmark</t>
  </si>
  <si>
    <t>DNK</t>
  </si>
  <si>
    <t>AstraZeneca - Vaxzevria,Janssen - Ad26.COV 2-S,Moderna - Spikevax,Pfizer BioNTech - Comirnaty,Unknown Vaccine</t>
  </si>
  <si>
    <t>Djibouti</t>
  </si>
  <si>
    <t>DJI</t>
  </si>
  <si>
    <t>Dominica</t>
  </si>
  <si>
    <t>DMA</t>
  </si>
  <si>
    <t>Dominican Republic</t>
  </si>
  <si>
    <t>DOM</t>
  </si>
  <si>
    <t>AstraZeneca - Vaxzevria,SII - Covishield,Sinovac - CoronaVac</t>
  </si>
  <si>
    <t>Ecuador</t>
  </si>
  <si>
    <t>ECU</t>
  </si>
  <si>
    <t>AstraZeneca - Vaxzevria,CanSino - Convidecia,Pfizer BioNTech - Comirnaty,Sinovac - CoronaVac</t>
  </si>
  <si>
    <t>Egypt</t>
  </si>
  <si>
    <t>EGY</t>
  </si>
  <si>
    <t>AstraZeneca - Vaxzevria,Beijing CNBG - BBIBP-CorV,Bharat - Covaxin,CanSino - Convidecia,Gamaleya - Gam-Covid-Vac,Gamaleya - Sputnik-Light,Janssen - Ad26.COV 2-S,Moderna - Spikevax,Pfizer BioNTech - Comirnaty,Sinovac - CoronaVac</t>
  </si>
  <si>
    <t>El Salvador</t>
  </si>
  <si>
    <t>SLV</t>
  </si>
  <si>
    <t>AstraZeneca - Vaxzevria,Beijing CNBG - BBIBP-CorV,Moderna - Spikevax,Pfizer BioNTech - Comirnaty,SII - Covishield,Sinovac - CoronaVac</t>
  </si>
  <si>
    <t>Equatorial Guinea</t>
  </si>
  <si>
    <t>GNQ</t>
  </si>
  <si>
    <t>Beijing CNBG - BBIBP-CorV,Sinovac - CoronaVac</t>
  </si>
  <si>
    <t>Eritrea</t>
  </si>
  <si>
    <t>ERI</t>
  </si>
  <si>
    <t>Estonia</t>
  </si>
  <si>
    <t>EST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</si>
  <si>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</t>
  </si>
  <si>
    <t>Eswatini</t>
  </si>
  <si>
    <t>SWZ</t>
  </si>
  <si>
    <t>Janssen - Ad26.COV 2-S,Pfizer BioNTech - Comirnaty,SII - Covishield</t>
  </si>
  <si>
    <t>Ethiopia</t>
  </si>
  <si>
    <t>ETH</t>
  </si>
  <si>
    <t>Beijing CNBG - BBIBP-CorV,Bharat - Covaxin,Janssen - Ad26.COV 2-S,SII - Covishield</t>
  </si>
  <si>
    <t>Falkland Islands (Malvinas)</t>
  </si>
  <si>
    <t>FLK</t>
  </si>
  <si>
    <t>AstraZeneca - AZD1222</t>
  </si>
  <si>
    <t>Faroe Islands</t>
  </si>
  <si>
    <t>FRO</t>
  </si>
  <si>
    <t>Fiji</t>
  </si>
  <si>
    <t>FJI</t>
  </si>
  <si>
    <t>AstraZeneca - Vaxzevria,Moderna - Spikevax,SII - Covishield</t>
  </si>
  <si>
    <t>Finland</t>
  </si>
  <si>
    <t>FIN</t>
  </si>
  <si>
    <t>France</t>
  </si>
  <si>
    <t>FRA</t>
  </si>
  <si>
    <t>French Guiana</t>
  </si>
  <si>
    <t>GUF</t>
  </si>
  <si>
    <t>Moderna - Spikevax,Pfizer BioNTech - Comirnaty</t>
  </si>
  <si>
    <t>French Polynesia</t>
  </si>
  <si>
    <t>PYF</t>
  </si>
  <si>
    <t>Gabon</t>
  </si>
  <si>
    <t>GAB</t>
  </si>
  <si>
    <t>Beijing CNBG - BBIBP-CorV,Gamaleya - Gam-Covid-Vac,Pfizer BioNTech - Comirnaty</t>
  </si>
  <si>
    <t>Gambia</t>
  </si>
  <si>
    <t>GMB</t>
  </si>
  <si>
    <t>Beijing CNBG - BBIBP-CorV,SII - Covishield</t>
  </si>
  <si>
    <t>Georgia</t>
  </si>
  <si>
    <t>GEO</t>
  </si>
  <si>
    <t>AstraZeneca - Vaxzevria,Beijing CNBG - BBIBP-CorV,Pfizer BioNTech - Comirnaty,Sinovac - CoronaVac</t>
  </si>
  <si>
    <t>Germany</t>
  </si>
  <si>
    <t>DEU</t>
  </si>
  <si>
    <t>AstraZeneca - Vaxzevria,Janssen - Ad26.COV 2-S,Moderna - Spikevax,Moderna â€“ Spikevax Bivalent Original/Omicron  - Generic,Novavax-NUVAXOVID,Pfizer BioNTech - Comirnaty,Pfizer BioNTech - Comirnaty Bivalent Original/Omicron - Generic,Unknown Vaccine,Valneva - VLA2001</t>
  </si>
  <si>
    <t>Ghana</t>
  </si>
  <si>
    <t>GHA</t>
  </si>
  <si>
    <t>Gamaleya - Gam-Covid-Vac,SII - Covishield</t>
  </si>
  <si>
    <t>Gibraltar</t>
  </si>
  <si>
    <t>GIB</t>
  </si>
  <si>
    <t>AstraZeneca - AZD1222, Pfizer BioNTech - Comirnaty</t>
  </si>
  <si>
    <t>Greece</t>
  </si>
  <si>
    <t>GRC</t>
  </si>
  <si>
    <t>Greenland</t>
  </si>
  <si>
    <t>GRL</t>
  </si>
  <si>
    <t>Moderna - mRNA-1273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</si>
  <si>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</si>
  <si>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</si>
  <si>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</si>
  <si>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</si>
  <si>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</si>
  <si>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</si>
  <si>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</si>
  <si>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</si>
  <si>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AstraZeneca - Vaxzevria,Gamaleya - Gam-Covid-Vac,Moderna - Spikevax,Pfizer BioNTech - Comirnaty,SII - Covishield</t>
  </si>
  <si>
    <t>Guernsey</t>
  </si>
  <si>
    <t>GGY</t>
  </si>
  <si>
    <t>Moderna - mRNA-1273, AstraZeneca - AZD1222, Pfizer BioNTech - Comirnaty</t>
  </si>
  <si>
    <t>Guinea</t>
  </si>
  <si>
    <t>GIN</t>
  </si>
  <si>
    <t>Beijing CNBG - BBIBP-CorV,Gamaleya - Gam-Covid-Vac,Janssen - Ad26.COV 2-S,Pfizer BioNTech - Comirnaty,SII - Covishield,Sinovac - CoronaVac</t>
  </si>
  <si>
    <t>Guinea-Bissau</t>
  </si>
  <si>
    <t>GNB</t>
  </si>
  <si>
    <t>Guyana</t>
  </si>
  <si>
    <t>GUY</t>
  </si>
  <si>
    <t>Haiti</t>
  </si>
  <si>
    <t>HTI</t>
  </si>
  <si>
    <t>Janssen - Ad26.COV 2-S,Moderna - Spikevax</t>
  </si>
  <si>
    <t>Honduras</t>
  </si>
  <si>
    <t>HND</t>
  </si>
  <si>
    <t>AstraZeneca - Vaxzevria,Gamaleya - Gam-Covid-Vac,Janssen - Ad26.COV 2-S,Moderna - Spikevax,Pfizer BioNTech - Comirnaty,SII - Covishield</t>
  </si>
  <si>
    <t>Hungary</t>
  </si>
  <si>
    <t>HUN</t>
  </si>
  <si>
    <t>AstraZeneca - Vaxzevria,Beijing CNBG - BBIBP-CorV,Gamaleya - Gam-Covid-Vac,Janssen - Ad26.COV 2-S,Moderna - Spikevax,Pfizer BioNTech - Comirnaty,Pfizer BioNTech - Comirnaty Bivalent Original/Omicron BA.1,Sinovac - CoronaVac</t>
  </si>
  <si>
    <t>Iceland</t>
  </si>
  <si>
    <t>ISL</t>
  </si>
  <si>
    <t>India</t>
  </si>
  <si>
    <t>IND</t>
  </si>
  <si>
    <t>Bharat - Covaxin,Biological E - Corbevax,Gamaleya - Gam-Covid-Vac,Janssen - Ad26.COV 2-S,Moderna - Spikevax,SII - Covishield,SII - Covovax,Zydus - ZyCov-D</t>
  </si>
  <si>
    <t>Indonesia</t>
  </si>
  <si>
    <t>IDN</t>
  </si>
  <si>
    <t>AstraZeneca - Vaxzevria,Beijing CNBG - BBIBP-CorV,Janssen - Ad26.COV 2-S,Moderna - Spikevax,Novavax-NUVAXOVID,Pfizer BioNTech - Comirnaty,Sinovac - CoronaVac</t>
  </si>
  <si>
    <t>Iran (Islamic Republic of)</t>
  </si>
  <si>
    <t>IRN</t>
  </si>
  <si>
    <t>AstraZeneca - Vaxzevria,Beijing CNBG - BBIBP-CorV,Bharat - Covaxin,CanSino - Convidecia,Finlay - Soberana-02,Gamaleya - Gam-Covid-Vac,Gamaleya - Sputnik-Light,Janssen - Ad26.COV 2-S,Moderna - Spikevax,Pfizer BioNTech - Comirnaty,Shifa - COVIran Barakat,Sinovac - CoronaVac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</si>
  <si>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</si>
  <si>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</si>
  <si>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</si>
  <si>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</si>
  <si>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</si>
  <si>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</si>
  <si>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</si>
  <si>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</si>
  <si>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</si>
  <si>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</si>
  <si>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</si>
  <si>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</si>
  <si>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</si>
  <si>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</si>
  <si>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AstraZeneca - Vaxzevria,Moderna - Spikevax,Novavax-NUVAXOVID,Pfizer BioNTech - Comirnaty</t>
  </si>
  <si>
    <t>Jersey</t>
  </si>
  <si>
    <t>JEY</t>
  </si>
  <si>
    <t>Jordan</t>
  </si>
  <si>
    <t>JOR</t>
  </si>
  <si>
    <t>Kazakhstan</t>
  </si>
  <si>
    <t>KAZ</t>
  </si>
  <si>
    <t>Beijing CNBG - BBIBP-CorV,Gamaleya - Gam-Covid-Vac,Pfizer BioNTech - Comirnaty,RIBSP - QazVac,Sinovac - CoronaVac</t>
  </si>
  <si>
    <t>Kenya</t>
  </si>
  <si>
    <t>KEN</t>
  </si>
  <si>
    <t>Beijing CNBG - BBIBP-CorV,Janssen - Ad26.COV 2-S,Moderna - Spikevax,Pfizer BioNTech - Comirnaty,SII - Covishield</t>
  </si>
  <si>
    <t>Kiribati</t>
  </si>
  <si>
    <t>KIR</t>
  </si>
  <si>
    <t>AstraZeneca - Vaxzevria,Beijing CNBG - BBIBP-CorV</t>
  </si>
  <si>
    <t>Kosovo</t>
  </si>
  <si>
    <t>XKX</t>
  </si>
  <si>
    <t>Kuwait</t>
  </si>
  <si>
    <t>KWT</t>
  </si>
  <si>
    <t>Kyrgyzstan</t>
  </si>
  <si>
    <t>KGZ</t>
  </si>
  <si>
    <t>AstraZeneca - Vaxzevria,Beijing CNBG - BBIBP-CorV,Gamaleya - Gam-Covid-Vac,Moderna - Spikevax,Pfizer BioNTech - Comirnaty,RIBSP - QazVac</t>
  </si>
  <si>
    <t>Lao People's Democratic Republic</t>
  </si>
  <si>
    <t>LAO</t>
  </si>
  <si>
    <t>AstraZeneca - Vaxzevria,Beijing CNBG - BBIBP-CorV,Gamaleya - Gam-Covid-Vac,Gamaleya - Sputnik-Light,Janssen - Ad26.COV 2-S,Pfizer BioNTech - Comirnaty,SII - Covishield,Sinovac - CoronaVac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</si>
  <si>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</si>
  <si>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</si>
  <si>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</si>
  <si>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</si>
  <si>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</si>
  <si>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</si>
  <si>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</si>
  <si>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</si>
  <si>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</si>
  <si>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</si>
  <si>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</si>
  <si>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</si>
  <si>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</si>
  <si>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</si>
  <si>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</si>
  <si>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</si>
  <si>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</si>
  <si>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</si>
  <si>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</si>
  <si>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</si>
  <si>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</si>
  <si>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Janssen - Ad26.COV 2-S,SII - Covishield</t>
  </si>
  <si>
    <t>Malaysia</t>
  </si>
  <si>
    <t>MYS</t>
  </si>
  <si>
    <t>AstraZeneca - Vaxzevria,Beijing CNBG - BBIBP-CorV,CanSino - Convidecia,Gamaleya - Gam-Covid-Vac,Janssen - Ad26.COV 2-S,Moderna - Spikevax,Pfizer BioNTech - Comirnaty,Sinovac - CoronaVac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</si>
  <si>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</si>
  <si>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</si>
  <si>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</si>
  <si>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</si>
  <si>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</si>
  <si>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</si>
  <si>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</si>
  <si>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</si>
  <si>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</si>
  <si>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</si>
  <si>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</si>
  <si>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</si>
  <si>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</si>
  <si>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</si>
  <si>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</si>
  <si>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</si>
  <si>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AstraZeneca - Vaxzevria,CanSino - Convidecia,Gamaleya - Gam-Covid-Vac,Janssen - Ad26.COV 2-S,Moderna - Spikevax,Pfizer BioNTech - Comirnaty,Sinovac - CoronaVac</t>
  </si>
  <si>
    <t>Micronesia (Federated States of)</t>
  </si>
  <si>
    <t>FSM</t>
  </si>
  <si>
    <t>Monaco</t>
  </si>
  <si>
    <t>MCO</t>
  </si>
  <si>
    <t>AstraZeneca - Vaxzevria,Janssen - Ad26.COV 2-S,Moderna - Spikevax,Novavax - Covavax,Novavax-NUVAXOVID,Pfizer BioNTech - Comirnaty,Unknown Vaccine</t>
  </si>
  <si>
    <t>Mongolia</t>
  </si>
  <si>
    <t>MNG</t>
  </si>
  <si>
    <t>AstraZeneca - Vaxzevria,Beijing CNBG - BBIBP-CorV,Gamaleya - Gam-Covid-Vac,Moderna - Spikevax,Pfizer BioNTech - Comirnaty,SII - Covishield</t>
  </si>
  <si>
    <t>Montenegro</t>
  </si>
  <si>
    <t>MNE</t>
  </si>
  <si>
    <t>AstraZeneca - Vaxzevria,Beijing CNBG - BBIBP-CorV,Gamaleya - Gam-Covid-Vac,Pfizer BioNTech - Comirnaty,Unknown Vaccine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</si>
  <si>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</si>
  <si>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</si>
  <si>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</si>
  <si>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</si>
  <si>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</si>
  <si>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</si>
  <si>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</si>
  <si>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</si>
  <si>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</si>
  <si>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</si>
  <si>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</si>
  <si>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</si>
  <si>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</si>
  <si>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AstraZeneca - Vaxzevria,SII - Covishield</t>
  </si>
  <si>
    <t>Nepal</t>
  </si>
  <si>
    <t>NPL</t>
  </si>
  <si>
    <t>AstraZeneca - Vaxzevria,Beijing CNBG - BBIBP-CorV,Bharat - Covaxin,Gamaleya - Gam-Covid-Vac,Janssen - Ad26.COV 2-S,Moderna - Spikevax,Pfizer BioNTech - Comirnaty,SII - Covishield</t>
  </si>
  <si>
    <t>Netherlands</t>
  </si>
  <si>
    <t>NLD</t>
  </si>
  <si>
    <t>New Caledonia</t>
  </si>
  <si>
    <t>NCL</t>
  </si>
  <si>
    <t>New Zealand</t>
  </si>
  <si>
    <t>NZL</t>
  </si>
  <si>
    <t>AstraZeneca - Vaxzevria,Janssen - Ad26.COV 2-S,Novavax-NUVAXOVID,Pfizer BioNTech - Comirnaty</t>
  </si>
  <si>
    <t>Nicaragua</t>
  </si>
  <si>
    <t>NIC</t>
  </si>
  <si>
    <t>AstraZeneca - Vaxzevria,CIGB - CIGB-66,Finlay - Soberana Plus,Finlay - Soberana-02,Gamaleya - Gam-Covid-Vac,Gamaleya - Sputnik-Light,Janssen - Ad26.COV 2-S,Pfizer BioNTech - Comirnaty,SII - Covishield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</si>
  <si>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</si>
  <si>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</si>
  <si>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</si>
  <si>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</si>
  <si>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</si>
  <si>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</si>
  <si>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</si>
  <si>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</si>
  <si>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AstraZeneca - Vaxzevria,Beijing CNBG - BBIBP-CorV,Gamaleya - Gam-Covid-Vac,Moderna - Spikevax,Pfizer BioNTech - Comirnaty,Sinovac - CoronaVac,Wuhan CNBG - Inactivated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</si>
  <si>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</si>
  <si>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</si>
  <si>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</si>
  <si>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</si>
  <si>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</si>
  <si>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</si>
  <si>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</si>
  <si>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</si>
  <si>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</si>
  <si>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</si>
  <si>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</si>
  <si>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</si>
  <si>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</si>
  <si>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</si>
  <si>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</si>
  <si>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</si>
  <si>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AstraZeneca - Vaxzevria,Beijing CNBG - BBIBP-CorV,Janssen - Ad26.COV 2-S,SII - Covishield</t>
  </si>
  <si>
    <t>Paraguay</t>
  </si>
  <si>
    <t>PRY</t>
  </si>
  <si>
    <t>AstraZeneca - Vaxzevria,Beijing CNBG - BBIBP-CorV,Bharat - Covaxin,Gamaleya - Gam-Covid-Vac,Julphar - Hayat-Vax,Moderna - Spikevax,Pfizer BioNTech - Comirnaty,Sinovac - CoronaVac</t>
  </si>
  <si>
    <t>Peru</t>
  </si>
  <si>
    <t>PER</t>
  </si>
  <si>
    <t>AstraZeneca - Vaxzevria,Beijing CNBG - BBIBP-CorV,Moderna - Spikevax,Pfizer BioNTech - Comirnaty</t>
  </si>
  <si>
    <t>Philippines</t>
  </si>
  <si>
    <t>PHL</t>
  </si>
  <si>
    <t>AstraZeneca - Vaxzevria,Beijing CNBG - BBIBP-CorV,Bharat - Covaxin,Gamaleya - Gam-Covid-Vac,Gamaleya - Sputnik-Light,Janssen - Ad26.COV 2-S,Julphar - Hayat-Vax,Moderna - Spikevax,Novavax-NUVAXOVID,Pfizer BioNTech - Comirnaty,Sinovac - CoronaVac</t>
  </si>
  <si>
    <t>Pitcairn Islands</t>
  </si>
  <si>
    <t>PCN</t>
  </si>
  <si>
    <t>Poland</t>
  </si>
  <si>
    <t>POL</t>
  </si>
  <si>
    <t>Portugal</t>
  </si>
  <si>
    <t>PRT</t>
  </si>
  <si>
    <t>AstraZeneca - Vaxzevria,Beijing CNBG - BBIBP-CorV,Bharat - Covaxin,Janssen - Ad26.COV 2-S,Moderna - Spikevax,Moderna â€“ Spikevax Bivalent Original/Omicron BA.1,Novavax-NUVAXOVID,Pfizer BioNTech - Comirnaty,Pfizer BioNTech - Comirnaty Bivalent Original/Omicron BA.1,Pfizer BioNTech - Comirnaty Bivalent Original/Omicron BA.4/BA.5,Sinovac - CoronaVac</t>
  </si>
  <si>
    <t>Puerto Rico</t>
  </si>
  <si>
    <t>PRI</t>
  </si>
  <si>
    <t>Janssen - Ad26.COV 2-S,Moderna - Spikevax,Novavax-NUVAXOVID,Pfizer BioNTech - Comirnaty</t>
  </si>
  <si>
    <t>Qatar</t>
  </si>
  <si>
    <t>QAT</t>
  </si>
  <si>
    <t>Republic of Korea</t>
  </si>
  <si>
    <t>KOR</t>
  </si>
  <si>
    <t>Republic of Moldova</t>
  </si>
  <si>
    <t>MDA</t>
  </si>
  <si>
    <t>AstraZeneca - Vaxzevria,Beijing CNBG - BBIBP-CorV,Gamaleya - Gam-Covid-Vac,Janssen - Ad26.COV 2-S,Moderna - Spikevax,Pfizer BioNTech - Comirnaty,Sinovac - CoronaVac</t>
  </si>
  <si>
    <t>Romania</t>
  </si>
  <si>
    <t>ROU</t>
  </si>
  <si>
    <t>Russian Federation</t>
  </si>
  <si>
    <t>RUS</t>
  </si>
  <si>
    <t>SRCVB - EpiVacCorona, Gamaleya - Sputnik V</t>
  </si>
  <si>
    <t>Rwanda</t>
  </si>
  <si>
    <t>RWA</t>
  </si>
  <si>
    <t>Beijing CNBG - BBIBP-CorV,Gamaleya - Gam-Covid-Vac,Janssen - Ad26.COV 2-S,Moderna - Spikevax,Pfizer BioNTech - Comirnaty,SII - Covishield,Sinovac - CoronaVac</t>
  </si>
  <si>
    <t>Saba</t>
  </si>
  <si>
    <t>XCA</t>
  </si>
  <si>
    <t>Saint Helena, Ascension and Tristan da Cunha</t>
  </si>
  <si>
    <t>SHN</t>
  </si>
  <si>
    <t>Saint Kitts and Nevis</t>
  </si>
  <si>
    <t>KNA</t>
  </si>
  <si>
    <t>AstraZeneca - Vaxzevria,Pfizer BioNTech - Comirnaty,SII - Covishield</t>
  </si>
  <si>
    <t>Saint Lucia</t>
  </si>
  <si>
    <t>LCA</t>
  </si>
  <si>
    <t>Saint Vincent and the Grenadines</t>
  </si>
  <si>
    <t>VCT</t>
  </si>
  <si>
    <t>AstraZeneca - Vaxzevria,Gamaleya - Gam-Covid-Vac,Gamaleya - Sputnik-Light,Pfizer BioNTech - Comirnaty,SII - Covishield</t>
  </si>
  <si>
    <t>Samoa</t>
  </si>
  <si>
    <t>WSM</t>
  </si>
  <si>
    <t>San Marino</t>
  </si>
  <si>
    <t>SMR</t>
  </si>
  <si>
    <t>Gamaleya - Gam-Covid-Vac,Pfizer BioNTech - Comirnaty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</si>
  <si>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</si>
  <si>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</si>
  <si>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</si>
  <si>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</si>
  <si>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</si>
  <si>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</si>
  <si>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</si>
  <si>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</si>
  <si>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AstraZeneca - Vaxzevria,Beijing CNBG - BBIBP-CorV,Gamaleya - Gam-Covid-Vac,Moderna - Spikevax,Pfizer BioNTech - Comirnaty</t>
  </si>
  <si>
    <t>Seychelles</t>
  </si>
  <si>
    <t>SYC</t>
  </si>
  <si>
    <t>Beijing CNBG - BBIBP-CorV,Gamaleya - Gam-Covid-Vac,Julphar - Hayat-Vax,SII - Covishield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</si>
  <si>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</si>
  <si>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</si>
  <si>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</si>
  <si>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</si>
  <si>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</si>
  <si>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</si>
  <si>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</si>
  <si>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</si>
  <si>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</si>
  <si>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</si>
  <si>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AstraZeneca - Vaxzevria,Gamaleya - Gam-Covid-Vac,Janssen - Ad26.COV 2-S,Moderna - Spikevax,Novavax-NUVAXOVID,Pfizer BioNTech - Comirnaty,Unknown Vaccine</t>
  </si>
  <si>
    <t>Slovenia</t>
  </si>
  <si>
    <t>SVN</t>
  </si>
  <si>
    <t>Solomon Islands</t>
  </si>
  <si>
    <t>SLB</t>
  </si>
  <si>
    <t>AstraZeneca - Vaxzevria,Beijing CNBG - BBIBP-CorV,Pfizer BioNTech - Comirnaty,SII - Covishield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</si>
  <si>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</si>
  <si>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</si>
  <si>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</si>
  <si>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</si>
  <si>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</si>
  <si>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</si>
  <si>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</si>
  <si>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</si>
  <si>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</si>
  <si>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</si>
  <si>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</si>
  <si>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</si>
  <si>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</si>
  <si>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</si>
  <si>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</si>
  <si>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</si>
  <si>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AstraZeneca - Vaxzevria,Moderna - Spikevax,Novavax-NUVAXOVID,Pfizer BioNTech - Comirnaty,Unknown Vaccine</t>
  </si>
  <si>
    <t>Switzerland</t>
  </si>
  <si>
    <t>CHE</t>
  </si>
  <si>
    <t>Janssen - Ad26.COV 2-S,Moderna - Spikevax,Moderna â€“ Spikevax Bivalent Original/Omicron BA.1,Novavax-NUVAXOVID,Pfizer BioNTech - Comirnaty,Pfizer BioNTech - Comirnaty Bivalent Original/Omicron BA.1</t>
  </si>
  <si>
    <t>Syrian Arab Republic</t>
  </si>
  <si>
    <t>SYR</t>
  </si>
  <si>
    <t>Tajikistan</t>
  </si>
  <si>
    <t>TJK</t>
  </si>
  <si>
    <t>AstraZeneca - Vaxzevria,Gamaleya - Gam-Covid-Vac,Moderna - Spikevax,Pfizer BioNTech - Comirnaty,SII - Covishield,Sinovac - CoronaVac</t>
  </si>
  <si>
    <t>Thailand</t>
  </si>
  <si>
    <t>THA</t>
  </si>
  <si>
    <t>AstraZeneca - Vaxzevria,Beijing CNBG - BBIBP-CorV,Janssen - Ad26.COV 2-S,Moderna - Spikevax,Pfizer BioNTech - Comirnaty,SII - Covishield,SII - Covovax,Sinovac - CoronaVac</t>
  </si>
  <si>
    <t>The United Kingdom</t>
  </si>
  <si>
    <t>GBR</t>
  </si>
  <si>
    <t>Timor-Leste</t>
  </si>
  <si>
    <t>TLS</t>
  </si>
  <si>
    <t>AstraZeneca - Vaxzevria,Pfizer BioNTech - Comirnaty,SII - Covishield,Sinovac - CoronaVac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</si>
  <si>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</si>
  <si>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</si>
  <si>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</si>
  <si>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</si>
  <si>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</si>
  <si>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</si>
  <si>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</si>
  <si>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</si>
  <si>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</si>
  <si>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</si>
  <si>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</si>
  <si>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</si>
  <si>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Pfizer BioNTech - Comirnaty, Sinovac - CoronaVac, Turkovac</t>
  </si>
  <si>
    <t>Turkmenistan</t>
  </si>
  <si>
    <t>TKM</t>
  </si>
  <si>
    <t>Anhui ZL - Zifivax,AstraZeneca - Vaxzevria,Beijing CNBG - BBIBP-CorV,Gamaleya - Gam-Covid-Vac,RIBSP - QazVac,SRCVB - EpiVacCorona,Unknown Vaccine</t>
  </si>
  <si>
    <t>Turks and Caicos Islands</t>
  </si>
  <si>
    <t>TCA</t>
  </si>
  <si>
    <t>Tuvalu</t>
  </si>
  <si>
    <t>TUV</t>
  </si>
  <si>
    <t>Uganda</t>
  </si>
  <si>
    <t>UGA</t>
  </si>
  <si>
    <t>Janssen - Ad26.COV 2-S,Moderna - Spikevax,Pfizer BioNTech - Comirnaty,SII - Covishield,Sinovac - CoronaVac</t>
  </si>
  <si>
    <t>Ukraine</t>
  </si>
  <si>
    <t>UKR</t>
  </si>
  <si>
    <t>AstraZeneca - Vaxzevria,Janssen - Ad26.COV 2-S,Moderna - Spikevax,Pfizer BioNTech - Comirnaty,SII - Covishield,Sinovac - CoronaVac</t>
  </si>
  <si>
    <t>United Arab Emirates</t>
  </si>
  <si>
    <t>ARE</t>
  </si>
  <si>
    <t>United Republic of Tanzania</t>
  </si>
  <si>
    <t>TZA</t>
  </si>
  <si>
    <t>Beijing CNBG - BBIBP-CorV,Janssen - Ad26.COV 2-S,Pfizer BioNTech - Comirnaty</t>
  </si>
  <si>
    <t>United States of America</t>
  </si>
  <si>
    <t>USA</t>
  </si>
  <si>
    <t>Uruguay</t>
  </si>
  <si>
    <t>URY</t>
  </si>
  <si>
    <t>AstraZeneca - Vaxzevria,Pfizer BioNTech - Comirnaty,Sinovac - CoronaVac</t>
  </si>
  <si>
    <t>Uzbekistan</t>
  </si>
  <si>
    <t>UZB</t>
  </si>
  <si>
    <t>Anhui ZL - Zifivax,Gamaleya - Gam-Covid-Vac,Gamaleya - Sputnik-Light,Moderna - Spikevax,Pfizer BioNTech - Comirnaty,SII - Covishield,Sinovac - CoronaVac,Unknown Vaccine</t>
  </si>
  <si>
    <t>Vanuatu</t>
  </si>
  <si>
    <t>VUT</t>
  </si>
  <si>
    <t>AstraZeneca - Vaxzevria,Beijing CNBG - BBIBP-CorV,Janssen - Ad26.COV 2-S</t>
  </si>
  <si>
    <t>Venezuela (Bolivarian Republic of)</t>
  </si>
  <si>
    <t>VEN</t>
  </si>
  <si>
    <t>Beijing CNBG - BBIBP-CorV,CIGB - CIGB-66,Finlay - Soberana-02,Gamaleya - Gam-Covid-Vac,Gamaleya - Sputnik-Light,Sinovac - CoronaVac</t>
  </si>
  <si>
    <t>Viet Nam</t>
  </si>
  <si>
    <t>VNM</t>
  </si>
  <si>
    <t>AstraZeneca - Vaxzevria,Beijing CNBG - BBIBP-CorV,CIGB - CIGB-66,Gamaleya - Gam-Covid-Vac,Moderna - Spikevax,Pfizer BioNTech - Comirnaty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</si>
  <si>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</si>
  <si>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</si>
  <si>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</si>
  <si>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</si>
  <si>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</si>
  <si>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</si>
  <si>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</si>
  <si>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</si>
  <si>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</si>
  <si>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Beijing CNBG - BBIBP-CorV,Bharat - Covaxin,Gamaleya - Gam-Covid-Vac,Sinovac - CoronaVac</t>
  </si>
  <si>
    <t>Protection against ORIGINAL Var- SEVERE, % average</t>
  </si>
  <si>
    <t>Protection against ORIGINAL Var- INFECTION, % average</t>
  </si>
  <si>
    <t>Protection against LATEST var BA1.n SEVERE, % average</t>
  </si>
  <si>
    <t>Protection against LATEST var BA1.n INFECTION, % average</t>
  </si>
  <si>
    <t>TOTAL Population</t>
  </si>
  <si>
    <t>Population Vaccinated</t>
  </si>
  <si>
    <t>% Population vaccinated</t>
  </si>
  <si>
    <t>% People Protected for ORGINAL SEVERE</t>
  </si>
  <si>
    <t>% People Protected for ORGINAL INFECTION</t>
  </si>
  <si>
    <t>% People Protected for OMICRON SEVERE</t>
  </si>
  <si>
    <t>% People Protected for OMICRON INFECTION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</si>
  <si>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(66, 62, 48, 32) (73, 68, 53, 35)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</si>
  <si>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> 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</si>
  <si>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AstraZeneca - Vaxzevria, - Use data for AstraZeneca (94, 63, 71, 36)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</si>
  <si>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 xml:space="preserve">Beijing CNBG - BBIBP-CorV aka SinoPharm  - (73, 68, 53, 35)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</si>
  <si>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- Convidecia, - Use data for CanSino (66, 62, 48, 32)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</si>
  <si>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Gamaleya - Gam-Covid-Vac aka Sputnik-V (92, 86. 67, 44)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</si>
  <si>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Moderna - Spikevax, (97, 92, 73, 48)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</si>
  <si>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 xml:space="preserve">Pfizer BioNTech - Comirnaty, (95, 86, 73, 48) 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</si>
  <si>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SII – Covishield (this is Astra Zeneca made in India) - (94, 63, 71, 36)</t>
    </r>
  </si>
  <si>
    <t>i. covaxin (78.73, 57,38)</t>
  </si>
  <si>
    <t>j. J&amp;J (86, 72, 57, 33)</t>
  </si>
  <si>
    <t>k. Novavvax (89, 83, 65,43)</t>
  </si>
  <si>
    <t>m. other (75, 70, 55, 36)</t>
  </si>
  <si>
    <t>h. Sinovac/coronavac (50,47,37,24)</t>
  </si>
  <si>
    <t>Max of population</t>
  </si>
  <si>
    <t>Max of people_vaccinated</t>
  </si>
  <si>
    <t>% Vaccinated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</si>
  <si>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</si>
  <si>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</si>
  <si>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</si>
  <si>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</si>
  <si>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</si>
  <si>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</si>
  <si>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</si>
  <si>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England</t>
  </si>
  <si>
    <t>Faeroe Islands</t>
  </si>
  <si>
    <t>Falkland Islands</t>
  </si>
  <si>
    <t>Hong Kong</t>
  </si>
  <si>
    <t>Iran</t>
  </si>
  <si>
    <t>Laos</t>
  </si>
  <si>
    <t>Macao</t>
  </si>
  <si>
    <t>Moldova</t>
  </si>
  <si>
    <t>Northern Cyprus</t>
  </si>
  <si>
    <t>Northern Ireland</t>
  </si>
  <si>
    <t>Oceania</t>
  </si>
  <si>
    <t>Palestine</t>
  </si>
  <si>
    <t>Pitcairn</t>
  </si>
  <si>
    <t>Russia</t>
  </si>
  <si>
    <t>Saint Helena</t>
  </si>
  <si>
    <t>Scotland</t>
  </si>
  <si>
    <t>Sint Maarten (Dutch part)</t>
  </si>
  <si>
    <t>South America</t>
  </si>
  <si>
    <t>South Korea</t>
  </si>
  <si>
    <t>Syria</t>
  </si>
  <si>
    <t>Taiwan</t>
  </si>
  <si>
    <t>Tanzania</t>
  </si>
  <si>
    <t>Timor</t>
  </si>
  <si>
    <t>United Kingdom</t>
  </si>
  <si>
    <t>United States</t>
  </si>
  <si>
    <t>Venezuela</t>
  </si>
  <si>
    <t>Vietnam</t>
  </si>
  <si>
    <t>Wales</t>
  </si>
  <si>
    <t>WORLD</t>
  </si>
  <si>
    <t>Micronesia (country)</t>
  </si>
  <si>
    <t>North Korea</t>
  </si>
  <si>
    <t>Northern Mariana Islands</t>
  </si>
  <si>
    <t>Saint Pierre and Miquelon</t>
  </si>
  <si>
    <t>United States Virgin Islands</t>
  </si>
  <si>
    <t>Vatican</t>
  </si>
  <si>
    <t>Western Sahara</t>
  </si>
  <si>
    <t>% Breakthrough for ORGINAL SEVERE</t>
  </si>
  <si>
    <t>% Breakthrough for ORGINAL INFECTION</t>
  </si>
  <si>
    <t>%Breakthrough for OMICRON SEVERE</t>
  </si>
  <si>
    <t>% Breakthrough for OMICRON INFECTION</t>
  </si>
  <si>
    <t>% Population NOT VACCINATED</t>
  </si>
  <si>
    <t>Moderna, Pfizer/BioNTech</t>
  </si>
  <si>
    <t>% SUCEPTIBLE for  BREAKTHROUGH  ORGINAL SEVERE</t>
  </si>
  <si>
    <t>% SUCEPTIBLE for  BREAKTHROUGH ORIGINAL  INFECTION</t>
  </si>
  <si>
    <t>% SUCEPTIBLE for  BREAKTHROUGH OMICRON SEVERE</t>
  </si>
  <si>
    <t>% SUCEPTIBLE for  BREAKTHROUGH OMICRON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</si>
</sst>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9"/>
      <color rgb="FF1F232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0"/>
    </xf>
    <xf numFmtId="0" fontId="20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22" fillId="33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top" wrapText="1"/>
    </xf>
    <xf numFmtId="2" fontId="21" fillId="0" borderId="10" xfId="0" applyNumberFormat="1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BC9-289A-482F-AD0D-24B302189781}">
  <dimension ref="A1:V230"/>
  <sheetViews>
    <sheetView tabSelected="1" zoomScale="55" zoomScaleNormal="55" workbookViewId="0">
      <selection activeCell="Q1" sqref="Q1"/>
    </sheetView>
  </sheetViews>
  <sheetFormatPr defaultColWidth="8.85546875" defaultRowHeight="15" x14ac:dyDescent="0.25"/>
  <cols>
    <col min="1" max="1" width="24.7109375" customWidth="1"/>
    <col min="4" max="4" width="20.28515625" customWidth="1"/>
    <col min="7" max="7" width="15.28515625" customWidth="1"/>
    <col min="8" max="8" width="12.42578125" customWidth="1"/>
    <col min="11" max="11" width="14.28515625" customWidth="1"/>
    <col min="12" max="12" width="11.28515625" customWidth="1"/>
    <col min="13" max="13" width="6.85546875" customWidth="1"/>
    <col min="14" max="14" width="8.5703125" style="7" customWidth="1"/>
    <col min="15" max="15" width="7.28515625" style="7" customWidth="1"/>
    <col min="16" max="17" width="8.85546875" style="7"/>
    <col min="18" max="19" width="14.140625" style="7" bestFit="1" customWidth="1"/>
    <col min="20" max="21" width="8.85546875" style="7"/>
    <col min="22" max="22" width="8.85546875" style="7" customWidth="1"/>
  </cols>
  <sheetData>
    <row r="1" spans="1:22" s="1" customFormat="1" ht="15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594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  <c r="M1" s="11" t="s">
        <v>600</v>
      </c>
      <c r="N1" s="12" t="s">
        <v>601</v>
      </c>
      <c r="O1" s="12" t="s">
        <v>602</v>
      </c>
      <c r="P1" s="12" t="s">
        <v>603</v>
      </c>
      <c r="Q1" s="12" t="s">
        <v>604</v>
      </c>
      <c r="R1" s="12" t="s">
        <v>671</v>
      </c>
      <c r="S1" s="12" t="s">
        <v>672</v>
      </c>
      <c r="T1" s="12" t="s">
        <v>673</v>
      </c>
      <c r="U1" s="12" t="s">
        <v>674</v>
      </c>
      <c r="V1" s="12" t="s">
        <v>669</v>
      </c>
    </row>
    <row r="2" spans="1:22" x14ac:dyDescent="0.25">
      <c r="A2" t="s">
        <v>6</v>
      </c>
      <c r="B2" t="s">
        <v>7</v>
      </c>
      <c r="C2" t="s">
        <v>8</v>
      </c>
      <c r="D2" s="9">
        <v>44917</v>
      </c>
      <c r="E2" t="s">
        <v>9</v>
      </c>
      <c r="F2">
        <v>11</v>
      </c>
      <c r="G2">
        <v>83</v>
      </c>
      <c r="H2">
        <v>73</v>
      </c>
      <c r="I2">
        <v>61</v>
      </c>
      <c r="J2">
        <v>38</v>
      </c>
      <c r="K2">
        <v>41128772</v>
      </c>
      <c r="L2">
        <v>11684678</v>
      </c>
      <c r="M2">
        <v>28.41</v>
      </c>
      <c r="N2" s="7">
        <f>($M2*G2)/100</f>
        <v>23.580300000000001</v>
      </c>
      <c r="O2" s="7">
        <f t="shared" ref="O2:Q2" si="0">($M2*H2)/100</f>
        <v>20.7393</v>
      </c>
      <c r="P2" s="7">
        <f t="shared" si="0"/>
        <v>17.330100000000002</v>
      </c>
      <c r="Q2" s="7">
        <f t="shared" si="0"/>
        <v>10.7958</v>
      </c>
      <c r="R2" s="7">
        <f>($M2-N2)</f>
        <v>4.829699999999999</v>
      </c>
      <c r="S2" s="7">
        <f t="shared" ref="S2:U2" si="1">($M2-O2)</f>
        <v>7.6707000000000001</v>
      </c>
      <c r="T2" s="7">
        <f t="shared" si="1"/>
        <v>11.079899999999999</v>
      </c>
      <c r="U2" s="7">
        <f t="shared" si="1"/>
        <v>17.6142</v>
      </c>
      <c r="V2" s="7">
        <f>(100-M2)</f>
        <v>71.59</v>
      </c>
    </row>
    <row r="3" spans="1:22" x14ac:dyDescent="0.25">
      <c r="A3" t="s">
        <v>10</v>
      </c>
      <c r="B3" t="s">
        <v>11</v>
      </c>
      <c r="C3" t="s">
        <v>12</v>
      </c>
      <c r="D3" s="9">
        <v>44906</v>
      </c>
      <c r="E3" t="s">
        <v>13</v>
      </c>
      <c r="F3">
        <v>5</v>
      </c>
      <c r="G3">
        <v>85</v>
      </c>
      <c r="H3">
        <v>69</v>
      </c>
      <c r="I3">
        <v>64</v>
      </c>
      <c r="J3">
        <v>37</v>
      </c>
      <c r="K3">
        <v>2842318</v>
      </c>
      <c r="L3">
        <v>1344582</v>
      </c>
      <c r="M3">
        <v>47.31</v>
      </c>
      <c r="N3" s="7">
        <f t="shared" ref="N3:N66" si="2">($M3*G3)/100</f>
        <v>40.213500000000003</v>
      </c>
      <c r="O3" s="7">
        <f t="shared" ref="O3:O66" si="3">($M3*H3)/100</f>
        <v>32.643900000000002</v>
      </c>
      <c r="P3" s="7">
        <f t="shared" ref="P3:P66" si="4">($M3*I3)/100</f>
        <v>30.278400000000001</v>
      </c>
      <c r="Q3" s="7">
        <f t="shared" ref="Q3:Q66" si="5">($M3*J3)/100</f>
        <v>17.5047</v>
      </c>
      <c r="R3" s="7">
        <f t="shared" ref="R3:R66" si="6">($M3-N3)</f>
        <v>7.0964999999999989</v>
      </c>
      <c r="S3" s="7">
        <f t="shared" ref="S3:S66" si="7">($M3-O3)</f>
        <v>14.6661</v>
      </c>
      <c r="T3" s="7">
        <f t="shared" ref="T3:T66" si="8">($M3-P3)</f>
        <v>17.031600000000001</v>
      </c>
      <c r="U3" s="7">
        <f t="shared" ref="U3:U66" si="9">($M3-Q3)</f>
        <v>29.805300000000003</v>
      </c>
      <c r="V3" s="7">
        <f t="shared" ref="V3:V66" si="10">(100-M3)</f>
        <v>52.69</v>
      </c>
    </row>
    <row r="4" spans="1:22" x14ac:dyDescent="0.25">
      <c r="A4" t="s">
        <v>14</v>
      </c>
      <c r="B4" t="s">
        <v>15</v>
      </c>
      <c r="C4" t="s">
        <v>16</v>
      </c>
      <c r="D4" s="9">
        <v>44808</v>
      </c>
      <c r="E4" t="s">
        <v>17</v>
      </c>
      <c r="F4">
        <v>4</v>
      </c>
      <c r="G4">
        <v>77</v>
      </c>
      <c r="H4">
        <v>66</v>
      </c>
      <c r="I4">
        <v>57</v>
      </c>
      <c r="J4">
        <v>35</v>
      </c>
      <c r="K4">
        <v>44903228</v>
      </c>
      <c r="L4">
        <v>7840131</v>
      </c>
      <c r="M4">
        <v>17.46</v>
      </c>
      <c r="N4" s="7">
        <f t="shared" si="2"/>
        <v>13.4442</v>
      </c>
      <c r="O4" s="7">
        <f t="shared" si="3"/>
        <v>11.523600000000002</v>
      </c>
      <c r="P4" s="7">
        <f t="shared" si="4"/>
        <v>9.9521999999999995</v>
      </c>
      <c r="Q4" s="7">
        <f t="shared" si="5"/>
        <v>6.1110000000000007</v>
      </c>
      <c r="R4" s="7">
        <f t="shared" si="6"/>
        <v>4.0158000000000005</v>
      </c>
      <c r="S4" s="7">
        <f t="shared" si="7"/>
        <v>5.936399999999999</v>
      </c>
      <c r="T4" s="7">
        <f t="shared" si="8"/>
        <v>7.5078000000000014</v>
      </c>
      <c r="U4" s="7">
        <f t="shared" si="9"/>
        <v>11.349</v>
      </c>
      <c r="V4" s="7">
        <f t="shared" si="10"/>
        <v>82.539999999999992</v>
      </c>
    </row>
    <row r="5" spans="1:22" x14ac:dyDescent="0.25">
      <c r="A5" t="s">
        <v>18</v>
      </c>
      <c r="B5" t="s">
        <v>19</v>
      </c>
      <c r="C5" t="s">
        <v>20</v>
      </c>
      <c r="D5" s="9">
        <v>44796</v>
      </c>
      <c r="E5" t="s">
        <v>21</v>
      </c>
      <c r="F5">
        <v>3</v>
      </c>
      <c r="G5">
        <v>93</v>
      </c>
      <c r="H5">
        <v>83</v>
      </c>
      <c r="I5">
        <v>67</v>
      </c>
      <c r="J5">
        <v>42</v>
      </c>
      <c r="K5">
        <v>44295</v>
      </c>
      <c r="M5" s="7"/>
      <c r="N5" s="7">
        <f t="shared" si="2"/>
        <v>0</v>
      </c>
      <c r="O5" s="7">
        <f t="shared" si="3"/>
        <v>0</v>
      </c>
      <c r="P5" s="7">
        <f t="shared" si="4"/>
        <v>0</v>
      </c>
      <c r="Q5" s="7">
        <f t="shared" si="5"/>
        <v>0</v>
      </c>
      <c r="R5" s="7">
        <f t="shared" si="6"/>
        <v>0</v>
      </c>
      <c r="S5" s="7">
        <f t="shared" si="7"/>
        <v>0</v>
      </c>
      <c r="T5" s="7">
        <f t="shared" si="8"/>
        <v>0</v>
      </c>
      <c r="U5" s="7">
        <f t="shared" si="9"/>
        <v>0</v>
      </c>
      <c r="V5" s="7">
        <f t="shared" si="10"/>
        <v>100</v>
      </c>
    </row>
    <row r="6" spans="1:22" x14ac:dyDescent="0.25">
      <c r="A6" t="s">
        <v>22</v>
      </c>
      <c r="B6" t="s">
        <v>23</v>
      </c>
      <c r="C6" t="s">
        <v>12</v>
      </c>
      <c r="D6" s="9">
        <v>44878</v>
      </c>
      <c r="E6" t="s">
        <v>24</v>
      </c>
      <c r="F6">
        <v>3</v>
      </c>
      <c r="G6">
        <v>95</v>
      </c>
      <c r="H6">
        <v>80</v>
      </c>
      <c r="I6">
        <v>72</v>
      </c>
      <c r="J6">
        <v>43</v>
      </c>
      <c r="K6">
        <v>79843</v>
      </c>
      <c r="L6">
        <v>57901</v>
      </c>
      <c r="M6">
        <v>72.52</v>
      </c>
      <c r="N6" s="7">
        <f t="shared" si="2"/>
        <v>68.893999999999991</v>
      </c>
      <c r="O6" s="7">
        <f t="shared" si="3"/>
        <v>58.015999999999991</v>
      </c>
      <c r="P6" s="7">
        <f t="shared" si="4"/>
        <v>52.214399999999998</v>
      </c>
      <c r="Q6" s="7">
        <f t="shared" si="5"/>
        <v>31.183599999999998</v>
      </c>
      <c r="R6" s="7">
        <f t="shared" si="6"/>
        <v>3.6260000000000048</v>
      </c>
      <c r="S6" s="7">
        <f t="shared" si="7"/>
        <v>14.504000000000005</v>
      </c>
      <c r="T6" s="7">
        <f t="shared" si="8"/>
        <v>20.305599999999998</v>
      </c>
      <c r="U6" s="7">
        <f t="shared" si="9"/>
        <v>41.336399999999998</v>
      </c>
      <c r="V6" s="7">
        <f t="shared" si="10"/>
        <v>27.480000000000004</v>
      </c>
    </row>
    <row r="7" spans="1:22" x14ac:dyDescent="0.25">
      <c r="A7" t="s">
        <v>25</v>
      </c>
      <c r="B7" t="s">
        <v>26</v>
      </c>
      <c r="C7" t="s">
        <v>16</v>
      </c>
      <c r="D7" s="9">
        <v>44913</v>
      </c>
      <c r="E7" t="s">
        <v>27</v>
      </c>
      <c r="F7">
        <v>1</v>
      </c>
      <c r="G7">
        <v>94</v>
      </c>
      <c r="H7">
        <v>63</v>
      </c>
      <c r="I7">
        <v>71</v>
      </c>
      <c r="J7">
        <v>36</v>
      </c>
      <c r="K7">
        <v>35588996</v>
      </c>
      <c r="L7">
        <v>15079129</v>
      </c>
      <c r="M7">
        <v>42.37</v>
      </c>
      <c r="N7" s="7">
        <f t="shared" si="2"/>
        <v>39.827799999999996</v>
      </c>
      <c r="O7" s="7">
        <f t="shared" si="3"/>
        <v>26.693100000000001</v>
      </c>
      <c r="P7" s="7">
        <f t="shared" si="4"/>
        <v>30.082699999999999</v>
      </c>
      <c r="Q7" s="7">
        <f t="shared" si="5"/>
        <v>15.2532</v>
      </c>
      <c r="R7" s="7">
        <f t="shared" si="6"/>
        <v>2.5422000000000011</v>
      </c>
      <c r="S7" s="7">
        <f t="shared" si="7"/>
        <v>15.676899999999996</v>
      </c>
      <c r="T7" s="7">
        <f t="shared" si="8"/>
        <v>12.287299999999998</v>
      </c>
      <c r="U7" s="7">
        <f t="shared" si="9"/>
        <v>27.116799999999998</v>
      </c>
      <c r="V7" s="7">
        <f t="shared" si="10"/>
        <v>57.63</v>
      </c>
    </row>
    <row r="8" spans="1:22" x14ac:dyDescent="0.25">
      <c r="A8" t="s">
        <v>28</v>
      </c>
      <c r="B8" t="s">
        <v>29</v>
      </c>
      <c r="C8" t="s">
        <v>30</v>
      </c>
      <c r="D8" s="9">
        <v>44911</v>
      </c>
      <c r="E8" t="s">
        <v>31</v>
      </c>
      <c r="F8">
        <v>2</v>
      </c>
      <c r="G8">
        <v>95</v>
      </c>
      <c r="H8">
        <v>75</v>
      </c>
      <c r="I8">
        <v>72</v>
      </c>
      <c r="J8">
        <v>40</v>
      </c>
      <c r="K8">
        <v>15877</v>
      </c>
      <c r="L8">
        <v>10853</v>
      </c>
      <c r="M8">
        <v>68.36</v>
      </c>
      <c r="N8" s="7">
        <f t="shared" si="2"/>
        <v>64.941999999999993</v>
      </c>
      <c r="O8" s="7">
        <f t="shared" si="3"/>
        <v>51.27</v>
      </c>
      <c r="P8" s="7">
        <f t="shared" si="4"/>
        <v>49.219200000000001</v>
      </c>
      <c r="Q8" s="7">
        <f t="shared" si="5"/>
        <v>27.344000000000001</v>
      </c>
      <c r="R8" s="7">
        <f t="shared" si="6"/>
        <v>3.4180000000000064</v>
      </c>
      <c r="S8" s="7">
        <f t="shared" si="7"/>
        <v>17.089999999999996</v>
      </c>
      <c r="T8" s="7">
        <f t="shared" si="8"/>
        <v>19.140799999999999</v>
      </c>
      <c r="U8" s="7">
        <f t="shared" si="9"/>
        <v>41.015999999999998</v>
      </c>
      <c r="V8" s="7">
        <f t="shared" si="10"/>
        <v>31.64</v>
      </c>
    </row>
    <row r="9" spans="1:22" x14ac:dyDescent="0.25">
      <c r="A9" t="s">
        <v>32</v>
      </c>
      <c r="B9" t="s">
        <v>33</v>
      </c>
      <c r="C9" t="s">
        <v>30</v>
      </c>
      <c r="D9" s="9">
        <v>44911</v>
      </c>
      <c r="E9" t="s">
        <v>34</v>
      </c>
      <c r="F9">
        <v>6</v>
      </c>
      <c r="G9">
        <v>89</v>
      </c>
      <c r="H9">
        <v>73</v>
      </c>
      <c r="I9">
        <v>65</v>
      </c>
      <c r="J9">
        <v>38</v>
      </c>
      <c r="K9">
        <v>93772</v>
      </c>
      <c r="L9">
        <v>64290</v>
      </c>
      <c r="M9">
        <v>68.56</v>
      </c>
      <c r="N9" s="7">
        <f t="shared" si="2"/>
        <v>61.0184</v>
      </c>
      <c r="O9" s="7">
        <f t="shared" si="3"/>
        <v>50.0488</v>
      </c>
      <c r="P9" s="7">
        <f t="shared" si="4"/>
        <v>44.564000000000007</v>
      </c>
      <c r="Q9" s="7">
        <f t="shared" si="5"/>
        <v>26.052800000000001</v>
      </c>
      <c r="R9" s="7">
        <f t="shared" si="6"/>
        <v>7.5416000000000025</v>
      </c>
      <c r="S9" s="7">
        <f t="shared" si="7"/>
        <v>18.511200000000002</v>
      </c>
      <c r="T9" s="7">
        <f t="shared" si="8"/>
        <v>23.995999999999995</v>
      </c>
      <c r="U9" s="7">
        <f t="shared" si="9"/>
        <v>42.507199999999997</v>
      </c>
      <c r="V9" s="7">
        <f t="shared" si="10"/>
        <v>31.439999999999998</v>
      </c>
    </row>
    <row r="10" spans="1:22" x14ac:dyDescent="0.25">
      <c r="A10" t="s">
        <v>35</v>
      </c>
      <c r="B10" t="s">
        <v>36</v>
      </c>
      <c r="C10" t="s">
        <v>30</v>
      </c>
      <c r="D10" s="9">
        <v>44841</v>
      </c>
      <c r="E10" t="s">
        <v>37</v>
      </c>
      <c r="F10">
        <v>7</v>
      </c>
      <c r="G10">
        <v>87</v>
      </c>
      <c r="H10">
        <v>74</v>
      </c>
      <c r="I10">
        <v>65</v>
      </c>
      <c r="J10">
        <v>39</v>
      </c>
      <c r="K10">
        <v>45510324</v>
      </c>
      <c r="L10">
        <v>41452030</v>
      </c>
      <c r="M10">
        <v>91.08</v>
      </c>
      <c r="N10" s="7">
        <f t="shared" si="2"/>
        <v>79.239599999999996</v>
      </c>
      <c r="O10" s="7">
        <f t="shared" si="3"/>
        <v>67.399200000000008</v>
      </c>
      <c r="P10" s="7">
        <f t="shared" si="4"/>
        <v>59.201999999999998</v>
      </c>
      <c r="Q10" s="7">
        <f t="shared" si="5"/>
        <v>35.5212</v>
      </c>
      <c r="R10" s="7">
        <f t="shared" si="6"/>
        <v>11.840400000000002</v>
      </c>
      <c r="S10" s="7">
        <f t="shared" si="7"/>
        <v>23.680799999999991</v>
      </c>
      <c r="T10" s="7">
        <f t="shared" si="8"/>
        <v>31.878</v>
      </c>
      <c r="U10" s="7">
        <f t="shared" si="9"/>
        <v>55.558799999999998</v>
      </c>
      <c r="V10" s="7">
        <f t="shared" si="10"/>
        <v>8.9200000000000017</v>
      </c>
    </row>
    <row r="11" spans="1:22" x14ac:dyDescent="0.25">
      <c r="A11" t="s">
        <v>38</v>
      </c>
      <c r="B11" t="s">
        <v>39</v>
      </c>
      <c r="C11" t="s">
        <v>12</v>
      </c>
      <c r="D11" s="9">
        <v>44703</v>
      </c>
      <c r="E11" t="s">
        <v>40</v>
      </c>
      <c r="F11">
        <v>8</v>
      </c>
      <c r="G11">
        <v>74</v>
      </c>
      <c r="H11">
        <v>66</v>
      </c>
      <c r="I11">
        <v>55</v>
      </c>
      <c r="J11">
        <v>34</v>
      </c>
      <c r="K11">
        <v>2780472</v>
      </c>
      <c r="L11">
        <v>1129669</v>
      </c>
      <c r="M11">
        <v>40.630000000000003</v>
      </c>
      <c r="N11" s="7">
        <f t="shared" si="2"/>
        <v>30.066200000000002</v>
      </c>
      <c r="O11" s="7">
        <f t="shared" si="3"/>
        <v>26.815800000000003</v>
      </c>
      <c r="P11" s="7">
        <f t="shared" si="4"/>
        <v>22.346500000000002</v>
      </c>
      <c r="Q11" s="7">
        <f t="shared" si="5"/>
        <v>13.814200000000001</v>
      </c>
      <c r="R11" s="7">
        <f t="shared" si="6"/>
        <v>10.563800000000001</v>
      </c>
      <c r="S11" s="7">
        <f t="shared" si="7"/>
        <v>13.8142</v>
      </c>
      <c r="T11" s="7">
        <f t="shared" si="8"/>
        <v>18.2835</v>
      </c>
      <c r="U11" s="7">
        <f t="shared" si="9"/>
        <v>26.815800000000003</v>
      </c>
      <c r="V11" s="7">
        <f t="shared" si="10"/>
        <v>59.37</v>
      </c>
    </row>
    <row r="12" spans="1:22" x14ac:dyDescent="0.25">
      <c r="A12" t="s">
        <v>41</v>
      </c>
      <c r="B12" t="s">
        <v>42</v>
      </c>
      <c r="C12" t="s">
        <v>30</v>
      </c>
      <c r="D12" s="9">
        <v>44911</v>
      </c>
      <c r="E12" t="s">
        <v>43</v>
      </c>
      <c r="F12">
        <v>2</v>
      </c>
      <c r="G12">
        <v>91</v>
      </c>
      <c r="H12">
        <v>79</v>
      </c>
      <c r="I12">
        <v>65</v>
      </c>
      <c r="J12">
        <v>39</v>
      </c>
      <c r="K12">
        <v>106459</v>
      </c>
      <c r="L12">
        <v>90243</v>
      </c>
      <c r="M12">
        <v>84.77</v>
      </c>
      <c r="N12" s="7">
        <f t="shared" si="2"/>
        <v>77.140699999999995</v>
      </c>
      <c r="O12" s="7">
        <f t="shared" si="3"/>
        <v>66.968299999999999</v>
      </c>
      <c r="P12" s="7">
        <f t="shared" si="4"/>
        <v>55.100500000000004</v>
      </c>
      <c r="Q12" s="7">
        <f t="shared" si="5"/>
        <v>33.060299999999998</v>
      </c>
      <c r="R12" s="7">
        <f t="shared" si="6"/>
        <v>7.6293000000000006</v>
      </c>
      <c r="S12" s="7">
        <f t="shared" si="7"/>
        <v>17.801699999999997</v>
      </c>
      <c r="T12" s="7">
        <f t="shared" si="8"/>
        <v>29.669499999999992</v>
      </c>
      <c r="U12" s="7">
        <f t="shared" si="9"/>
        <v>51.709699999999998</v>
      </c>
      <c r="V12" s="7">
        <f t="shared" si="10"/>
        <v>15.230000000000004</v>
      </c>
    </row>
    <row r="13" spans="1:22" x14ac:dyDescent="0.25">
      <c r="A13" t="s">
        <v>44</v>
      </c>
      <c r="B13" t="s">
        <v>45</v>
      </c>
      <c r="C13" t="s">
        <v>20</v>
      </c>
      <c r="D13" s="9">
        <v>44888</v>
      </c>
      <c r="E13" t="s">
        <v>46</v>
      </c>
      <c r="F13">
        <v>5</v>
      </c>
      <c r="G13">
        <v>74</v>
      </c>
      <c r="H13">
        <v>63</v>
      </c>
      <c r="I13">
        <v>55</v>
      </c>
      <c r="J13">
        <v>32</v>
      </c>
      <c r="K13">
        <v>26177410</v>
      </c>
      <c r="L13">
        <v>22236698</v>
      </c>
      <c r="M13">
        <v>84.95</v>
      </c>
      <c r="N13" s="7">
        <f t="shared" si="2"/>
        <v>62.863</v>
      </c>
      <c r="O13" s="7">
        <f t="shared" si="3"/>
        <v>53.518500000000003</v>
      </c>
      <c r="P13" s="7">
        <f t="shared" si="4"/>
        <v>46.722499999999997</v>
      </c>
      <c r="Q13" s="7">
        <f t="shared" si="5"/>
        <v>27.184000000000001</v>
      </c>
      <c r="R13" s="7">
        <f t="shared" si="6"/>
        <v>22.087000000000003</v>
      </c>
      <c r="S13" s="7">
        <f t="shared" si="7"/>
        <v>31.4315</v>
      </c>
      <c r="T13" s="7">
        <f t="shared" si="8"/>
        <v>38.227500000000006</v>
      </c>
      <c r="U13" s="7">
        <f t="shared" si="9"/>
        <v>57.766000000000005</v>
      </c>
      <c r="V13" s="7">
        <f t="shared" si="10"/>
        <v>15.049999999999997</v>
      </c>
    </row>
    <row r="14" spans="1:22" x14ac:dyDescent="0.25">
      <c r="A14" t="s">
        <v>47</v>
      </c>
      <c r="B14" t="s">
        <v>48</v>
      </c>
      <c r="C14" t="s">
        <v>12</v>
      </c>
      <c r="D14" s="9">
        <v>44906</v>
      </c>
      <c r="E14" t="s">
        <v>49</v>
      </c>
      <c r="F14">
        <v>10</v>
      </c>
      <c r="G14">
        <v>66</v>
      </c>
      <c r="H14">
        <v>58</v>
      </c>
      <c r="I14">
        <v>49</v>
      </c>
      <c r="J14">
        <v>30</v>
      </c>
      <c r="K14">
        <v>8939617</v>
      </c>
      <c r="L14">
        <v>6895915</v>
      </c>
      <c r="M14">
        <v>77.14</v>
      </c>
      <c r="N14" s="7">
        <f t="shared" si="2"/>
        <v>50.912399999999998</v>
      </c>
      <c r="O14" s="7">
        <f t="shared" si="3"/>
        <v>44.741199999999999</v>
      </c>
      <c r="P14" s="7">
        <f t="shared" si="4"/>
        <v>37.7986</v>
      </c>
      <c r="Q14" s="7">
        <f t="shared" si="5"/>
        <v>23.141999999999999</v>
      </c>
      <c r="R14" s="7">
        <f t="shared" si="6"/>
        <v>26.227600000000002</v>
      </c>
      <c r="S14" s="7">
        <f t="shared" si="7"/>
        <v>32.398800000000001</v>
      </c>
      <c r="T14" s="7">
        <f t="shared" si="8"/>
        <v>39.3414</v>
      </c>
      <c r="U14" s="7">
        <f t="shared" si="9"/>
        <v>53.998000000000005</v>
      </c>
      <c r="V14" s="7">
        <f t="shared" si="10"/>
        <v>22.86</v>
      </c>
    </row>
    <row r="15" spans="1:22" x14ac:dyDescent="0.25">
      <c r="A15" t="s">
        <v>50</v>
      </c>
      <c r="B15" t="s">
        <v>51</v>
      </c>
      <c r="C15" t="s">
        <v>12</v>
      </c>
      <c r="D15" s="9">
        <v>44906</v>
      </c>
      <c r="E15" t="s">
        <v>52</v>
      </c>
      <c r="F15">
        <v>5</v>
      </c>
      <c r="G15">
        <v>85</v>
      </c>
      <c r="H15">
        <v>74</v>
      </c>
      <c r="I15">
        <v>63</v>
      </c>
      <c r="J15">
        <v>38</v>
      </c>
      <c r="K15">
        <v>10358078</v>
      </c>
      <c r="L15">
        <v>5373253</v>
      </c>
      <c r="M15">
        <v>51.88</v>
      </c>
      <c r="N15" s="7">
        <f t="shared" si="2"/>
        <v>44.097999999999999</v>
      </c>
      <c r="O15" s="7">
        <f t="shared" si="3"/>
        <v>38.391200000000005</v>
      </c>
      <c r="P15" s="7">
        <f t="shared" si="4"/>
        <v>32.684400000000004</v>
      </c>
      <c r="Q15" s="7">
        <f t="shared" si="5"/>
        <v>19.714400000000001</v>
      </c>
      <c r="R15" s="7">
        <f t="shared" si="6"/>
        <v>7.7820000000000036</v>
      </c>
      <c r="S15" s="7">
        <f t="shared" si="7"/>
        <v>13.488799999999998</v>
      </c>
      <c r="T15" s="7">
        <f t="shared" si="8"/>
        <v>19.195599999999999</v>
      </c>
      <c r="U15" s="7">
        <f t="shared" si="9"/>
        <v>32.165599999999998</v>
      </c>
      <c r="V15" s="7">
        <f t="shared" si="10"/>
        <v>48.12</v>
      </c>
    </row>
    <row r="16" spans="1:22" x14ac:dyDescent="0.25">
      <c r="A16" t="s">
        <v>53</v>
      </c>
      <c r="B16" t="s">
        <v>54</v>
      </c>
      <c r="C16" t="s">
        <v>30</v>
      </c>
      <c r="D16" s="9">
        <v>44911</v>
      </c>
      <c r="E16" t="s">
        <v>55</v>
      </c>
      <c r="F16">
        <v>4</v>
      </c>
      <c r="G16">
        <v>92</v>
      </c>
      <c r="H16">
        <v>71</v>
      </c>
      <c r="I16">
        <v>68</v>
      </c>
      <c r="J16">
        <v>37</v>
      </c>
      <c r="K16">
        <v>409989</v>
      </c>
      <c r="L16">
        <v>174147</v>
      </c>
      <c r="M16">
        <v>42.48</v>
      </c>
      <c r="N16" s="7">
        <f t="shared" si="2"/>
        <v>39.081600000000002</v>
      </c>
      <c r="O16" s="7">
        <f t="shared" si="3"/>
        <v>30.160799999999998</v>
      </c>
      <c r="P16" s="7">
        <f t="shared" si="4"/>
        <v>28.886399999999998</v>
      </c>
      <c r="Q16" s="7">
        <f t="shared" si="5"/>
        <v>15.717599999999999</v>
      </c>
      <c r="R16" s="7">
        <f t="shared" si="6"/>
        <v>3.3983999999999952</v>
      </c>
      <c r="S16" s="7">
        <f t="shared" si="7"/>
        <v>12.319199999999999</v>
      </c>
      <c r="T16" s="7">
        <f t="shared" si="8"/>
        <v>13.593599999999999</v>
      </c>
      <c r="U16" s="7">
        <f t="shared" si="9"/>
        <v>26.7624</v>
      </c>
      <c r="V16" s="7">
        <f t="shared" si="10"/>
        <v>57.52</v>
      </c>
    </row>
    <row r="17" spans="1:22" x14ac:dyDescent="0.25">
      <c r="A17" t="s">
        <v>56</v>
      </c>
      <c r="B17" t="s">
        <v>57</v>
      </c>
      <c r="C17" t="s">
        <v>8</v>
      </c>
      <c r="D17" s="9">
        <v>44916</v>
      </c>
      <c r="E17" t="s">
        <v>9</v>
      </c>
      <c r="F17">
        <v>11</v>
      </c>
      <c r="G17">
        <v>83</v>
      </c>
      <c r="H17">
        <v>73</v>
      </c>
      <c r="I17">
        <v>61</v>
      </c>
      <c r="J17">
        <v>38</v>
      </c>
      <c r="K17">
        <v>1472237</v>
      </c>
      <c r="L17">
        <v>1241174</v>
      </c>
      <c r="M17">
        <v>84.31</v>
      </c>
      <c r="N17" s="7">
        <f t="shared" si="2"/>
        <v>69.9773</v>
      </c>
      <c r="O17" s="7">
        <f t="shared" si="3"/>
        <v>61.546300000000002</v>
      </c>
      <c r="P17" s="7">
        <f t="shared" si="4"/>
        <v>51.429099999999998</v>
      </c>
      <c r="Q17" s="7">
        <f t="shared" si="5"/>
        <v>32.037800000000004</v>
      </c>
      <c r="R17" s="7">
        <f t="shared" si="6"/>
        <v>14.332700000000003</v>
      </c>
      <c r="S17" s="7">
        <f t="shared" si="7"/>
        <v>22.7637</v>
      </c>
      <c r="T17" s="7">
        <f t="shared" si="8"/>
        <v>32.880900000000004</v>
      </c>
      <c r="U17" s="7">
        <f t="shared" si="9"/>
        <v>52.272199999999998</v>
      </c>
      <c r="V17" s="7">
        <f t="shared" si="10"/>
        <v>15.689999999999998</v>
      </c>
    </row>
    <row r="18" spans="1:22" x14ac:dyDescent="0.25">
      <c r="A18" t="s">
        <v>58</v>
      </c>
      <c r="B18" t="s">
        <v>59</v>
      </c>
      <c r="C18" t="s">
        <v>60</v>
      </c>
      <c r="D18" s="9">
        <v>44915</v>
      </c>
      <c r="E18" t="s">
        <v>61</v>
      </c>
      <c r="F18">
        <v>8</v>
      </c>
      <c r="G18">
        <v>85</v>
      </c>
      <c r="H18">
        <v>72</v>
      </c>
      <c r="I18">
        <v>63</v>
      </c>
      <c r="J18">
        <v>38</v>
      </c>
      <c r="K18">
        <v>171186368</v>
      </c>
      <c r="L18">
        <v>150956628</v>
      </c>
      <c r="M18">
        <v>88.18</v>
      </c>
      <c r="N18" s="7">
        <f t="shared" si="2"/>
        <v>74.953000000000003</v>
      </c>
      <c r="O18" s="7">
        <f t="shared" si="3"/>
        <v>63.48960000000001</v>
      </c>
      <c r="P18" s="7">
        <f t="shared" si="4"/>
        <v>55.553400000000003</v>
      </c>
      <c r="Q18" s="7">
        <f t="shared" si="5"/>
        <v>33.508400000000002</v>
      </c>
      <c r="R18" s="7">
        <f t="shared" si="6"/>
        <v>13.227000000000004</v>
      </c>
      <c r="S18" s="7">
        <f t="shared" si="7"/>
        <v>24.690399999999997</v>
      </c>
      <c r="T18" s="7">
        <f t="shared" si="8"/>
        <v>32.626600000000003</v>
      </c>
      <c r="U18" s="7">
        <f t="shared" si="9"/>
        <v>54.671600000000005</v>
      </c>
      <c r="V18" s="7">
        <f t="shared" si="10"/>
        <v>11.819999999999993</v>
      </c>
    </row>
    <row r="19" spans="1:22" x14ac:dyDescent="0.25">
      <c r="A19" t="s">
        <v>62</v>
      </c>
      <c r="B19" t="s">
        <v>63</v>
      </c>
      <c r="C19" t="s">
        <v>30</v>
      </c>
      <c r="D19" s="9">
        <v>44911</v>
      </c>
      <c r="E19" t="s">
        <v>64</v>
      </c>
      <c r="F19">
        <v>5</v>
      </c>
      <c r="G19">
        <v>88</v>
      </c>
      <c r="H19">
        <v>70</v>
      </c>
      <c r="I19">
        <v>65</v>
      </c>
      <c r="J19">
        <v>37</v>
      </c>
      <c r="K19">
        <v>281646</v>
      </c>
      <c r="L19">
        <v>163833</v>
      </c>
      <c r="M19">
        <v>58.17</v>
      </c>
      <c r="N19" s="7">
        <f t="shared" si="2"/>
        <v>51.189599999999999</v>
      </c>
      <c r="O19" s="7">
        <f t="shared" si="3"/>
        <v>40.719000000000001</v>
      </c>
      <c r="P19" s="7">
        <f t="shared" si="4"/>
        <v>37.810500000000005</v>
      </c>
      <c r="Q19" s="7">
        <f t="shared" si="5"/>
        <v>21.5229</v>
      </c>
      <c r="R19" s="7">
        <f t="shared" si="6"/>
        <v>6.980400000000003</v>
      </c>
      <c r="S19" s="7">
        <f t="shared" si="7"/>
        <v>17.451000000000001</v>
      </c>
      <c r="T19" s="7">
        <f t="shared" si="8"/>
        <v>20.359499999999997</v>
      </c>
      <c r="U19" s="7">
        <f t="shared" si="9"/>
        <v>36.647100000000002</v>
      </c>
      <c r="V19" s="7">
        <f t="shared" si="10"/>
        <v>41.83</v>
      </c>
    </row>
    <row r="20" spans="1:22" x14ac:dyDescent="0.25">
      <c r="A20" t="s">
        <v>65</v>
      </c>
      <c r="B20" t="s">
        <v>66</v>
      </c>
      <c r="C20" t="s">
        <v>12</v>
      </c>
      <c r="D20" s="9">
        <v>44899</v>
      </c>
      <c r="E20" t="s">
        <v>67</v>
      </c>
      <c r="F20">
        <v>4</v>
      </c>
      <c r="G20">
        <v>64</v>
      </c>
      <c r="H20">
        <v>60</v>
      </c>
      <c r="I20">
        <v>47</v>
      </c>
      <c r="J20">
        <v>31</v>
      </c>
      <c r="K20">
        <v>9534956</v>
      </c>
      <c r="L20">
        <v>6527591</v>
      </c>
      <c r="M20">
        <v>68.459999999999994</v>
      </c>
      <c r="N20" s="7">
        <f t="shared" si="2"/>
        <v>43.814399999999999</v>
      </c>
      <c r="O20" s="7">
        <f t="shared" si="3"/>
        <v>41.075999999999993</v>
      </c>
      <c r="P20" s="7">
        <f t="shared" si="4"/>
        <v>32.176200000000001</v>
      </c>
      <c r="Q20" s="7">
        <f t="shared" si="5"/>
        <v>21.222599999999996</v>
      </c>
      <c r="R20" s="7">
        <f t="shared" si="6"/>
        <v>24.645599999999995</v>
      </c>
      <c r="S20" s="7">
        <f t="shared" si="7"/>
        <v>27.384</v>
      </c>
      <c r="T20" s="7">
        <f t="shared" si="8"/>
        <v>36.283799999999992</v>
      </c>
      <c r="U20" s="7">
        <f t="shared" si="9"/>
        <v>47.237399999999994</v>
      </c>
      <c r="V20" s="7">
        <f t="shared" si="10"/>
        <v>31.540000000000006</v>
      </c>
    </row>
    <row r="21" spans="1:22" x14ac:dyDescent="0.25">
      <c r="A21" t="s">
        <v>68</v>
      </c>
      <c r="B21" t="s">
        <v>69</v>
      </c>
      <c r="C21" t="s">
        <v>12</v>
      </c>
      <c r="D21" s="9">
        <v>44906</v>
      </c>
      <c r="E21" t="s">
        <v>70</v>
      </c>
      <c r="F21">
        <v>4</v>
      </c>
      <c r="G21">
        <v>93</v>
      </c>
      <c r="H21">
        <v>78</v>
      </c>
      <c r="I21">
        <v>68</v>
      </c>
      <c r="J21">
        <v>40</v>
      </c>
      <c r="K21">
        <v>11655923</v>
      </c>
      <c r="L21">
        <v>9265134</v>
      </c>
      <c r="M21">
        <v>79.489999999999995</v>
      </c>
      <c r="N21" s="7">
        <f t="shared" si="2"/>
        <v>73.925699999999992</v>
      </c>
      <c r="O21" s="7">
        <f t="shared" si="3"/>
        <v>62.002199999999995</v>
      </c>
      <c r="P21" s="7">
        <f t="shared" si="4"/>
        <v>54.053199999999997</v>
      </c>
      <c r="Q21" s="7">
        <f t="shared" si="5"/>
        <v>31.795999999999999</v>
      </c>
      <c r="R21" s="7">
        <f t="shared" si="6"/>
        <v>5.5643000000000029</v>
      </c>
      <c r="S21" s="7">
        <f t="shared" si="7"/>
        <v>17.4878</v>
      </c>
      <c r="T21" s="7">
        <f t="shared" si="8"/>
        <v>25.436799999999998</v>
      </c>
      <c r="U21" s="7">
        <f t="shared" si="9"/>
        <v>47.693999999999996</v>
      </c>
      <c r="V21" s="7">
        <f t="shared" si="10"/>
        <v>20.510000000000005</v>
      </c>
    </row>
    <row r="22" spans="1:22" x14ac:dyDescent="0.25">
      <c r="A22" t="s">
        <v>71</v>
      </c>
      <c r="B22" t="s">
        <v>72</v>
      </c>
      <c r="C22" t="s">
        <v>30</v>
      </c>
      <c r="D22" s="9">
        <v>44911</v>
      </c>
      <c r="E22" t="s">
        <v>64</v>
      </c>
      <c r="F22">
        <v>5</v>
      </c>
      <c r="G22">
        <v>88</v>
      </c>
      <c r="H22">
        <v>70</v>
      </c>
      <c r="I22">
        <v>65</v>
      </c>
      <c r="J22">
        <v>37</v>
      </c>
      <c r="K22">
        <v>405285</v>
      </c>
      <c r="L22">
        <v>251890</v>
      </c>
      <c r="M22">
        <v>62.15</v>
      </c>
      <c r="N22" s="7">
        <f t="shared" si="2"/>
        <v>54.692</v>
      </c>
      <c r="O22" s="7">
        <f t="shared" si="3"/>
        <v>43.505000000000003</v>
      </c>
      <c r="P22" s="7">
        <f t="shared" si="4"/>
        <v>40.397500000000001</v>
      </c>
      <c r="Q22" s="7">
        <f t="shared" si="5"/>
        <v>22.995499999999996</v>
      </c>
      <c r="R22" s="7">
        <f t="shared" si="6"/>
        <v>7.4579999999999984</v>
      </c>
      <c r="S22" s="7">
        <f t="shared" si="7"/>
        <v>18.644999999999996</v>
      </c>
      <c r="T22" s="7">
        <f t="shared" si="8"/>
        <v>21.752499999999998</v>
      </c>
      <c r="U22" s="7">
        <f t="shared" si="9"/>
        <v>39.154499999999999</v>
      </c>
      <c r="V22" s="7">
        <f t="shared" si="10"/>
        <v>37.85</v>
      </c>
    </row>
    <row r="23" spans="1:22" x14ac:dyDescent="0.25">
      <c r="A23" t="s">
        <v>73</v>
      </c>
      <c r="B23" t="s">
        <v>74</v>
      </c>
      <c r="C23" t="s">
        <v>16</v>
      </c>
      <c r="D23" s="9">
        <v>44913</v>
      </c>
      <c r="E23" t="s">
        <v>75</v>
      </c>
      <c r="F23">
        <v>5</v>
      </c>
      <c r="G23">
        <v>84</v>
      </c>
      <c r="H23">
        <v>66</v>
      </c>
      <c r="I23">
        <v>62</v>
      </c>
      <c r="J23">
        <v>35</v>
      </c>
      <c r="K23">
        <v>13352864</v>
      </c>
      <c r="L23">
        <v>3697190</v>
      </c>
      <c r="M23">
        <v>27.69</v>
      </c>
      <c r="N23" s="7">
        <f t="shared" si="2"/>
        <v>23.259599999999999</v>
      </c>
      <c r="O23" s="7">
        <f t="shared" si="3"/>
        <v>18.275400000000001</v>
      </c>
      <c r="P23" s="7">
        <f t="shared" si="4"/>
        <v>17.1678</v>
      </c>
      <c r="Q23" s="7">
        <f t="shared" si="5"/>
        <v>9.6915000000000013</v>
      </c>
      <c r="R23" s="7">
        <f t="shared" si="6"/>
        <v>4.4304000000000023</v>
      </c>
      <c r="S23" s="7">
        <f t="shared" si="7"/>
        <v>9.4146000000000001</v>
      </c>
      <c r="T23" s="7">
        <f t="shared" si="8"/>
        <v>10.522200000000002</v>
      </c>
      <c r="U23" s="7">
        <f t="shared" si="9"/>
        <v>17.9985</v>
      </c>
      <c r="V23" s="7">
        <f t="shared" si="10"/>
        <v>72.31</v>
      </c>
    </row>
    <row r="24" spans="1:22" x14ac:dyDescent="0.25">
      <c r="A24" t="s">
        <v>76</v>
      </c>
      <c r="B24" t="s">
        <v>77</v>
      </c>
      <c r="C24" t="s">
        <v>30</v>
      </c>
      <c r="D24" s="9">
        <v>44911</v>
      </c>
      <c r="E24" t="s">
        <v>24</v>
      </c>
      <c r="F24">
        <v>3</v>
      </c>
      <c r="G24">
        <v>95</v>
      </c>
      <c r="H24">
        <v>80</v>
      </c>
      <c r="I24">
        <v>72</v>
      </c>
      <c r="J24">
        <v>43</v>
      </c>
      <c r="K24">
        <v>64207</v>
      </c>
      <c r="L24">
        <v>48554</v>
      </c>
      <c r="M24">
        <v>75.62</v>
      </c>
      <c r="N24" s="7">
        <f t="shared" si="2"/>
        <v>71.838999999999999</v>
      </c>
      <c r="O24" s="7">
        <f t="shared" si="3"/>
        <v>60.496000000000002</v>
      </c>
      <c r="P24" s="7">
        <f t="shared" si="4"/>
        <v>54.446400000000004</v>
      </c>
      <c r="Q24" s="7">
        <f t="shared" si="5"/>
        <v>32.516600000000004</v>
      </c>
      <c r="R24" s="7">
        <f t="shared" si="6"/>
        <v>3.7810000000000059</v>
      </c>
      <c r="S24" s="7">
        <f t="shared" si="7"/>
        <v>15.124000000000002</v>
      </c>
      <c r="T24" s="7">
        <f t="shared" si="8"/>
        <v>21.1736</v>
      </c>
      <c r="U24" s="7">
        <f t="shared" si="9"/>
        <v>43.103400000000001</v>
      </c>
      <c r="V24" s="7">
        <f t="shared" si="10"/>
        <v>24.379999999999995</v>
      </c>
    </row>
    <row r="25" spans="1:22" x14ac:dyDescent="0.25">
      <c r="A25" t="s">
        <v>78</v>
      </c>
      <c r="B25" t="s">
        <v>79</v>
      </c>
      <c r="C25" t="s">
        <v>60</v>
      </c>
      <c r="D25" s="9">
        <v>44864</v>
      </c>
      <c r="E25" t="s">
        <v>80</v>
      </c>
      <c r="F25">
        <v>5</v>
      </c>
      <c r="G25">
        <v>91</v>
      </c>
      <c r="H25">
        <v>74</v>
      </c>
      <c r="I25">
        <v>68</v>
      </c>
      <c r="J25">
        <v>40</v>
      </c>
      <c r="K25">
        <v>782457</v>
      </c>
      <c r="L25">
        <v>699116</v>
      </c>
      <c r="M25">
        <v>89.35</v>
      </c>
      <c r="N25" s="7">
        <f t="shared" si="2"/>
        <v>81.308499999999995</v>
      </c>
      <c r="O25" s="7">
        <f t="shared" si="3"/>
        <v>66.119</v>
      </c>
      <c r="P25" s="7">
        <f t="shared" si="4"/>
        <v>60.757999999999996</v>
      </c>
      <c r="Q25" s="7">
        <f t="shared" si="5"/>
        <v>35.74</v>
      </c>
      <c r="R25" s="7">
        <f t="shared" si="6"/>
        <v>8.0414999999999992</v>
      </c>
      <c r="S25" s="7">
        <f t="shared" si="7"/>
        <v>23.230999999999995</v>
      </c>
      <c r="T25" s="7">
        <f t="shared" si="8"/>
        <v>28.591999999999999</v>
      </c>
      <c r="U25" s="7">
        <f t="shared" si="9"/>
        <v>53.609999999999992</v>
      </c>
      <c r="V25" s="7">
        <f t="shared" si="10"/>
        <v>10.650000000000006</v>
      </c>
    </row>
    <row r="26" spans="1:22" x14ac:dyDescent="0.25">
      <c r="A26" t="s">
        <v>81</v>
      </c>
      <c r="B26" t="s">
        <v>82</v>
      </c>
      <c r="C26" t="s">
        <v>30</v>
      </c>
      <c r="D26" s="9">
        <v>44911</v>
      </c>
      <c r="E26" t="s">
        <v>83</v>
      </c>
      <c r="F26">
        <v>7</v>
      </c>
      <c r="G26">
        <v>90</v>
      </c>
      <c r="H26">
        <v>76</v>
      </c>
      <c r="I26">
        <v>66</v>
      </c>
      <c r="J26">
        <v>39</v>
      </c>
      <c r="K26">
        <v>12224114</v>
      </c>
      <c r="L26">
        <v>7361008</v>
      </c>
      <c r="M26" s="7">
        <v>60.217108577357834</v>
      </c>
      <c r="N26" s="7">
        <f t="shared" si="2"/>
        <v>54.195397719622051</v>
      </c>
      <c r="O26" s="7">
        <f t="shared" si="3"/>
        <v>45.765002518791952</v>
      </c>
      <c r="P26" s="7">
        <f t="shared" si="4"/>
        <v>39.743291661056169</v>
      </c>
      <c r="Q26" s="7">
        <f t="shared" si="5"/>
        <v>23.484672345169557</v>
      </c>
      <c r="R26" s="7">
        <f t="shared" si="6"/>
        <v>6.0217108577357834</v>
      </c>
      <c r="S26" s="7">
        <f t="shared" si="7"/>
        <v>14.452106058565882</v>
      </c>
      <c r="T26" s="7">
        <f t="shared" si="8"/>
        <v>20.473816916301665</v>
      </c>
      <c r="U26" s="7">
        <f t="shared" si="9"/>
        <v>36.732436232188277</v>
      </c>
      <c r="V26" s="7">
        <f t="shared" si="10"/>
        <v>39.782891422642166</v>
      </c>
    </row>
    <row r="27" spans="1:22" x14ac:dyDescent="0.25">
      <c r="A27" t="s">
        <v>84</v>
      </c>
      <c r="B27" t="s">
        <v>85</v>
      </c>
      <c r="C27" t="s">
        <v>30</v>
      </c>
      <c r="D27" s="9">
        <v>44911</v>
      </c>
      <c r="E27" s="10" t="s">
        <v>670</v>
      </c>
      <c r="F27">
        <v>2</v>
      </c>
      <c r="G27">
        <v>96</v>
      </c>
      <c r="H27">
        <v>89</v>
      </c>
      <c r="I27">
        <v>73</v>
      </c>
      <c r="J27">
        <v>48</v>
      </c>
      <c r="K27">
        <v>27052</v>
      </c>
      <c r="L27">
        <v>19109</v>
      </c>
      <c r="M27" s="7">
        <v>70.638030459855088</v>
      </c>
      <c r="N27" s="7">
        <f t="shared" si="2"/>
        <v>67.812509241460887</v>
      </c>
      <c r="O27" s="7">
        <f t="shared" si="3"/>
        <v>62.867847109271025</v>
      </c>
      <c r="P27" s="7">
        <f t="shared" si="4"/>
        <v>51.565762235694208</v>
      </c>
      <c r="Q27" s="7">
        <f t="shared" si="5"/>
        <v>33.906254620730444</v>
      </c>
      <c r="R27" s="7">
        <f t="shared" si="6"/>
        <v>2.8255212183942007</v>
      </c>
      <c r="S27" s="7">
        <f t="shared" si="7"/>
        <v>7.7701833505840625</v>
      </c>
      <c r="T27" s="7">
        <f t="shared" si="8"/>
        <v>19.072268224160879</v>
      </c>
      <c r="U27" s="7">
        <f t="shared" si="9"/>
        <v>36.731775839124644</v>
      </c>
      <c r="V27" s="7">
        <f t="shared" si="10"/>
        <v>29.361969540144912</v>
      </c>
    </row>
    <row r="28" spans="1:22" x14ac:dyDescent="0.25">
      <c r="A28" t="s">
        <v>86</v>
      </c>
      <c r="B28" t="s">
        <v>87</v>
      </c>
      <c r="C28" t="s">
        <v>30</v>
      </c>
      <c r="D28" s="9">
        <v>44440</v>
      </c>
      <c r="E28" t="s">
        <v>88</v>
      </c>
      <c r="F28">
        <v>2</v>
      </c>
      <c r="G28">
        <v>96</v>
      </c>
      <c r="H28">
        <v>89</v>
      </c>
      <c r="I28">
        <v>73</v>
      </c>
      <c r="J28">
        <v>46</v>
      </c>
      <c r="K28">
        <v>27052</v>
      </c>
      <c r="L28">
        <v>19109</v>
      </c>
      <c r="M28" s="7">
        <v>70.638030459855088</v>
      </c>
      <c r="N28" s="7">
        <f t="shared" si="2"/>
        <v>67.812509241460887</v>
      </c>
      <c r="O28" s="7">
        <f t="shared" si="3"/>
        <v>62.867847109271025</v>
      </c>
      <c r="P28" s="7">
        <f t="shared" si="4"/>
        <v>51.565762235694208</v>
      </c>
      <c r="Q28" s="7">
        <f t="shared" si="5"/>
        <v>32.493494011533336</v>
      </c>
      <c r="R28" s="7">
        <f t="shared" si="6"/>
        <v>2.8255212183942007</v>
      </c>
      <c r="S28" s="7">
        <f t="shared" si="7"/>
        <v>7.7701833505840625</v>
      </c>
      <c r="T28" s="7">
        <f t="shared" si="8"/>
        <v>19.072268224160879</v>
      </c>
      <c r="U28" s="7">
        <f t="shared" si="9"/>
        <v>38.144536448321752</v>
      </c>
      <c r="V28" s="7">
        <f t="shared" si="10"/>
        <v>29.361969540144912</v>
      </c>
    </row>
    <row r="29" spans="1:22" x14ac:dyDescent="0.25">
      <c r="A29" t="s">
        <v>89</v>
      </c>
      <c r="B29" t="s">
        <v>90</v>
      </c>
      <c r="C29" t="s">
        <v>12</v>
      </c>
      <c r="D29" s="9">
        <v>44590</v>
      </c>
      <c r="E29" t="s">
        <v>91</v>
      </c>
      <c r="F29">
        <v>4</v>
      </c>
      <c r="G29">
        <v>83</v>
      </c>
      <c r="H29">
        <v>71</v>
      </c>
      <c r="I29">
        <v>62</v>
      </c>
      <c r="J29">
        <v>37</v>
      </c>
      <c r="K29">
        <v>3233530</v>
      </c>
      <c r="L29">
        <v>943394</v>
      </c>
      <c r="M29">
        <v>29.18</v>
      </c>
      <c r="N29" s="7">
        <f t="shared" si="2"/>
        <v>24.2194</v>
      </c>
      <c r="O29" s="7">
        <f t="shared" si="3"/>
        <v>20.7178</v>
      </c>
      <c r="P29" s="7">
        <f t="shared" si="4"/>
        <v>18.0916</v>
      </c>
      <c r="Q29" s="7">
        <f t="shared" si="5"/>
        <v>10.796600000000002</v>
      </c>
      <c r="R29" s="7">
        <f t="shared" si="6"/>
        <v>4.9605999999999995</v>
      </c>
      <c r="S29" s="7">
        <f t="shared" si="7"/>
        <v>8.4621999999999993</v>
      </c>
      <c r="T29" s="7">
        <f t="shared" si="8"/>
        <v>11.0884</v>
      </c>
      <c r="U29" s="7">
        <f t="shared" si="9"/>
        <v>18.383399999999998</v>
      </c>
      <c r="V29" s="7">
        <f t="shared" si="10"/>
        <v>70.819999999999993</v>
      </c>
    </row>
    <row r="30" spans="1:22" x14ac:dyDescent="0.25">
      <c r="A30" t="s">
        <v>92</v>
      </c>
      <c r="B30" t="s">
        <v>93</v>
      </c>
      <c r="C30" t="s">
        <v>16</v>
      </c>
      <c r="D30" s="9">
        <v>44913</v>
      </c>
      <c r="E30" t="s">
        <v>94</v>
      </c>
      <c r="F30">
        <v>6</v>
      </c>
      <c r="G30">
        <v>83</v>
      </c>
      <c r="H30">
        <v>72</v>
      </c>
      <c r="I30">
        <v>61</v>
      </c>
      <c r="J30">
        <v>37</v>
      </c>
      <c r="K30">
        <v>2630300</v>
      </c>
      <c r="L30">
        <v>1691984</v>
      </c>
      <c r="M30">
        <v>64.33</v>
      </c>
      <c r="N30" s="7">
        <f t="shared" si="2"/>
        <v>53.393899999999995</v>
      </c>
      <c r="O30" s="7">
        <f t="shared" si="3"/>
        <v>46.317599999999999</v>
      </c>
      <c r="P30" s="7">
        <f t="shared" si="4"/>
        <v>39.241300000000003</v>
      </c>
      <c r="Q30" s="7">
        <f t="shared" si="5"/>
        <v>23.802099999999999</v>
      </c>
      <c r="R30" s="7">
        <f t="shared" si="6"/>
        <v>10.936100000000003</v>
      </c>
      <c r="S30" s="7">
        <f t="shared" si="7"/>
        <v>18.0124</v>
      </c>
      <c r="T30" s="7">
        <f t="shared" si="8"/>
        <v>25.088699999999996</v>
      </c>
      <c r="U30" s="7">
        <f t="shared" si="9"/>
        <v>40.527900000000002</v>
      </c>
      <c r="V30" s="7">
        <f t="shared" si="10"/>
        <v>35.67</v>
      </c>
    </row>
    <row r="31" spans="1:22" x14ac:dyDescent="0.25">
      <c r="A31" t="s">
        <v>95</v>
      </c>
      <c r="B31" t="s">
        <v>96</v>
      </c>
      <c r="C31" t="s">
        <v>30</v>
      </c>
      <c r="D31" s="9">
        <v>44911</v>
      </c>
      <c r="E31" t="s">
        <v>75</v>
      </c>
      <c r="F31">
        <v>5</v>
      </c>
      <c r="G31">
        <v>84</v>
      </c>
      <c r="H31">
        <v>66</v>
      </c>
      <c r="I31">
        <v>62</v>
      </c>
      <c r="J31">
        <v>35</v>
      </c>
      <c r="K31">
        <v>215313504</v>
      </c>
      <c r="L31">
        <v>189087256</v>
      </c>
      <c r="M31">
        <v>87.82</v>
      </c>
      <c r="N31" s="7">
        <f t="shared" si="2"/>
        <v>73.768799999999999</v>
      </c>
      <c r="O31" s="7">
        <f t="shared" si="3"/>
        <v>57.961199999999998</v>
      </c>
      <c r="P31" s="7">
        <f t="shared" si="4"/>
        <v>54.448399999999992</v>
      </c>
      <c r="Q31" s="7">
        <f t="shared" si="5"/>
        <v>30.736999999999998</v>
      </c>
      <c r="R31" s="7">
        <f t="shared" si="6"/>
        <v>14.051199999999994</v>
      </c>
      <c r="S31" s="7">
        <f t="shared" si="7"/>
        <v>29.858799999999995</v>
      </c>
      <c r="T31" s="7">
        <f t="shared" si="8"/>
        <v>33.371600000000001</v>
      </c>
      <c r="U31" s="7">
        <f t="shared" si="9"/>
        <v>57.082999999999998</v>
      </c>
      <c r="V31" s="7">
        <f t="shared" si="10"/>
        <v>12.180000000000007</v>
      </c>
    </row>
    <row r="32" spans="1:22" x14ac:dyDescent="0.25">
      <c r="A32" t="s">
        <v>97</v>
      </c>
      <c r="B32" t="s">
        <v>98</v>
      </c>
      <c r="C32" t="s">
        <v>30</v>
      </c>
      <c r="D32" s="9">
        <v>44911</v>
      </c>
      <c r="E32" t="s">
        <v>99</v>
      </c>
      <c r="F32">
        <v>2</v>
      </c>
      <c r="G32">
        <v>90</v>
      </c>
      <c r="H32">
        <v>68</v>
      </c>
      <c r="I32">
        <v>64</v>
      </c>
      <c r="J32">
        <v>35</v>
      </c>
      <c r="K32">
        <v>31332</v>
      </c>
      <c r="L32">
        <v>19466</v>
      </c>
      <c r="M32">
        <v>62.13</v>
      </c>
      <c r="N32" s="7">
        <f t="shared" si="2"/>
        <v>55.917000000000002</v>
      </c>
      <c r="O32" s="7">
        <f t="shared" si="3"/>
        <v>42.248400000000004</v>
      </c>
      <c r="P32" s="7">
        <f t="shared" si="4"/>
        <v>39.763200000000005</v>
      </c>
      <c r="Q32" s="7">
        <f t="shared" si="5"/>
        <v>21.745500000000003</v>
      </c>
      <c r="R32" s="7">
        <f t="shared" si="6"/>
        <v>6.213000000000001</v>
      </c>
      <c r="S32" s="7">
        <f t="shared" si="7"/>
        <v>19.881599999999999</v>
      </c>
      <c r="T32" s="7">
        <f t="shared" si="8"/>
        <v>22.366799999999998</v>
      </c>
      <c r="U32" s="7">
        <f t="shared" si="9"/>
        <v>40.384500000000003</v>
      </c>
      <c r="V32" s="7">
        <f t="shared" si="10"/>
        <v>37.869999999999997</v>
      </c>
    </row>
    <row r="33" spans="1:22" x14ac:dyDescent="0.25">
      <c r="A33" t="s">
        <v>100</v>
      </c>
      <c r="B33" t="s">
        <v>101</v>
      </c>
      <c r="C33" t="s">
        <v>20</v>
      </c>
      <c r="D33" s="9">
        <v>44890</v>
      </c>
      <c r="E33" t="s">
        <v>102</v>
      </c>
      <c r="F33">
        <v>5</v>
      </c>
      <c r="G33">
        <v>89</v>
      </c>
      <c r="H33">
        <v>76</v>
      </c>
      <c r="I33">
        <v>65</v>
      </c>
      <c r="J33">
        <v>39</v>
      </c>
      <c r="K33">
        <v>449002</v>
      </c>
      <c r="L33">
        <v>450788</v>
      </c>
      <c r="M33" s="7">
        <v>100.39777105669907</v>
      </c>
      <c r="N33" s="7">
        <f t="shared" si="2"/>
        <v>89.354016240462173</v>
      </c>
      <c r="O33" s="7">
        <f t="shared" si="3"/>
        <v>76.302306003091289</v>
      </c>
      <c r="P33" s="7">
        <f t="shared" si="4"/>
        <v>65.25855118685439</v>
      </c>
      <c r="Q33" s="7">
        <f t="shared" si="5"/>
        <v>39.155130712112637</v>
      </c>
      <c r="R33" s="7">
        <f t="shared" si="6"/>
        <v>11.043754816236898</v>
      </c>
      <c r="S33" s="7">
        <f t="shared" si="7"/>
        <v>24.095465053607782</v>
      </c>
      <c r="T33" s="7">
        <f t="shared" si="8"/>
        <v>35.13921986984468</v>
      </c>
      <c r="U33" s="7">
        <f t="shared" si="9"/>
        <v>61.242640344586434</v>
      </c>
      <c r="V33" s="7">
        <f t="shared" si="10"/>
        <v>-0.39777105669907087</v>
      </c>
    </row>
    <row r="34" spans="1:22" x14ac:dyDescent="0.25">
      <c r="A34" t="s">
        <v>103</v>
      </c>
      <c r="B34" t="s">
        <v>104</v>
      </c>
      <c r="C34" t="s">
        <v>12</v>
      </c>
      <c r="D34" s="9">
        <v>44906</v>
      </c>
      <c r="E34" t="s">
        <v>70</v>
      </c>
      <c r="F34">
        <v>4</v>
      </c>
      <c r="G34">
        <v>93</v>
      </c>
      <c r="H34">
        <v>78</v>
      </c>
      <c r="I34">
        <v>68</v>
      </c>
      <c r="J34">
        <v>40</v>
      </c>
      <c r="K34">
        <v>6781955</v>
      </c>
      <c r="L34">
        <v>2106111</v>
      </c>
      <c r="M34">
        <v>31.05</v>
      </c>
      <c r="N34" s="7">
        <f t="shared" si="2"/>
        <v>28.8765</v>
      </c>
      <c r="O34" s="7">
        <f t="shared" si="3"/>
        <v>24.219000000000001</v>
      </c>
      <c r="P34" s="7">
        <f t="shared" si="4"/>
        <v>21.114000000000001</v>
      </c>
      <c r="Q34" s="7">
        <f t="shared" si="5"/>
        <v>12.42</v>
      </c>
      <c r="R34" s="7">
        <f t="shared" si="6"/>
        <v>2.1735000000000007</v>
      </c>
      <c r="S34" s="7">
        <f t="shared" si="7"/>
        <v>6.8309999999999995</v>
      </c>
      <c r="T34" s="7">
        <f t="shared" si="8"/>
        <v>9.9359999999999999</v>
      </c>
      <c r="U34" s="7">
        <f t="shared" si="9"/>
        <v>18.630000000000003</v>
      </c>
      <c r="V34" s="7">
        <f t="shared" si="10"/>
        <v>68.95</v>
      </c>
    </row>
    <row r="35" spans="1:22" x14ac:dyDescent="0.25">
      <c r="A35" t="s">
        <v>105</v>
      </c>
      <c r="B35" t="s">
        <v>106</v>
      </c>
      <c r="C35" t="s">
        <v>16</v>
      </c>
      <c r="D35" s="9">
        <v>44892</v>
      </c>
      <c r="E35" t="s">
        <v>107</v>
      </c>
      <c r="F35">
        <v>3</v>
      </c>
      <c r="G35">
        <v>84</v>
      </c>
      <c r="H35">
        <v>68</v>
      </c>
      <c r="I35">
        <v>60</v>
      </c>
      <c r="J35">
        <v>35</v>
      </c>
      <c r="K35">
        <v>22673764</v>
      </c>
      <c r="L35">
        <v>4366726</v>
      </c>
      <c r="M35">
        <v>19.260000000000002</v>
      </c>
      <c r="N35" s="7">
        <f t="shared" si="2"/>
        <v>16.1784</v>
      </c>
      <c r="O35" s="7">
        <f t="shared" si="3"/>
        <v>13.0968</v>
      </c>
      <c r="P35" s="7">
        <f t="shared" si="4"/>
        <v>11.556000000000001</v>
      </c>
      <c r="Q35" s="7">
        <f t="shared" si="5"/>
        <v>6.7410000000000005</v>
      </c>
      <c r="R35" s="7">
        <f t="shared" si="6"/>
        <v>3.0816000000000017</v>
      </c>
      <c r="S35" s="7">
        <f t="shared" si="7"/>
        <v>6.1632000000000016</v>
      </c>
      <c r="T35" s="7">
        <f t="shared" si="8"/>
        <v>7.7040000000000006</v>
      </c>
      <c r="U35" s="7">
        <f t="shared" si="9"/>
        <v>12.519000000000002</v>
      </c>
      <c r="V35" s="7">
        <f t="shared" si="10"/>
        <v>80.739999999999995</v>
      </c>
    </row>
    <row r="36" spans="1:22" x14ac:dyDescent="0.25">
      <c r="A36" t="s">
        <v>108</v>
      </c>
      <c r="B36" t="s">
        <v>109</v>
      </c>
      <c r="C36" t="s">
        <v>16</v>
      </c>
      <c r="D36" s="9">
        <v>44913</v>
      </c>
      <c r="E36" t="s">
        <v>110</v>
      </c>
      <c r="F36">
        <v>1</v>
      </c>
      <c r="G36">
        <v>73</v>
      </c>
      <c r="H36">
        <v>68</v>
      </c>
      <c r="I36">
        <v>53</v>
      </c>
      <c r="J36">
        <v>35</v>
      </c>
      <c r="K36">
        <v>12889583</v>
      </c>
      <c r="L36">
        <v>31292</v>
      </c>
      <c r="M36">
        <v>0.24</v>
      </c>
      <c r="N36" s="7">
        <f t="shared" si="2"/>
        <v>0.17519999999999999</v>
      </c>
      <c r="O36" s="7">
        <f t="shared" si="3"/>
        <v>0.16320000000000001</v>
      </c>
      <c r="P36" s="7">
        <f t="shared" si="4"/>
        <v>0.12719999999999998</v>
      </c>
      <c r="Q36" s="7">
        <f t="shared" si="5"/>
        <v>8.4000000000000005E-2</v>
      </c>
      <c r="R36" s="7">
        <f t="shared" si="6"/>
        <v>6.4799999999999996E-2</v>
      </c>
      <c r="S36" s="7">
        <f t="shared" si="7"/>
        <v>7.6799999999999979E-2</v>
      </c>
      <c r="T36" s="7">
        <f t="shared" si="8"/>
        <v>0.11280000000000001</v>
      </c>
      <c r="U36" s="7">
        <f t="shared" si="9"/>
        <v>0.15599999999999997</v>
      </c>
      <c r="V36" s="7">
        <f t="shared" si="10"/>
        <v>99.76</v>
      </c>
    </row>
    <row r="37" spans="1:22" x14ac:dyDescent="0.25">
      <c r="A37" t="s">
        <v>111</v>
      </c>
      <c r="B37" t="s">
        <v>112</v>
      </c>
      <c r="C37" t="s">
        <v>16</v>
      </c>
      <c r="D37" s="9">
        <v>44829</v>
      </c>
      <c r="E37" t="s">
        <v>113</v>
      </c>
      <c r="F37">
        <v>4</v>
      </c>
      <c r="G37">
        <v>90</v>
      </c>
      <c r="H37">
        <v>77</v>
      </c>
      <c r="I37">
        <v>67</v>
      </c>
      <c r="J37">
        <v>41</v>
      </c>
      <c r="K37">
        <v>593162</v>
      </c>
      <c r="L37">
        <v>356734</v>
      </c>
      <c r="M37">
        <f>(L37/K37)*100</f>
        <v>60.14107444509257</v>
      </c>
      <c r="N37" s="7">
        <f t="shared" si="2"/>
        <v>54.126967000583321</v>
      </c>
      <c r="O37" s="7">
        <f t="shared" si="3"/>
        <v>46.308627322721279</v>
      </c>
      <c r="P37" s="7">
        <f t="shared" si="4"/>
        <v>40.294519878212022</v>
      </c>
      <c r="Q37" s="7">
        <f t="shared" si="5"/>
        <v>24.657840522487955</v>
      </c>
      <c r="R37" s="7">
        <f t="shared" si="6"/>
        <v>6.0141074445092499</v>
      </c>
      <c r="S37" s="7">
        <f t="shared" si="7"/>
        <v>13.832447122371292</v>
      </c>
      <c r="T37" s="7">
        <f t="shared" si="8"/>
        <v>19.846554566880549</v>
      </c>
      <c r="U37" s="7">
        <f t="shared" si="9"/>
        <v>35.483233922604612</v>
      </c>
      <c r="V37" s="7">
        <f t="shared" si="10"/>
        <v>39.85892555490743</v>
      </c>
    </row>
    <row r="38" spans="1:22" x14ac:dyDescent="0.25">
      <c r="A38" t="s">
        <v>114</v>
      </c>
      <c r="B38" t="s">
        <v>115</v>
      </c>
      <c r="C38" t="s">
        <v>20</v>
      </c>
      <c r="D38" s="9">
        <v>44911</v>
      </c>
      <c r="E38" t="s">
        <v>116</v>
      </c>
      <c r="F38">
        <v>7</v>
      </c>
      <c r="G38">
        <v>84</v>
      </c>
      <c r="H38">
        <v>70</v>
      </c>
      <c r="I38">
        <v>62</v>
      </c>
      <c r="J38">
        <v>37</v>
      </c>
      <c r="K38">
        <v>16767851</v>
      </c>
      <c r="L38">
        <v>15254468</v>
      </c>
      <c r="M38">
        <v>90.97</v>
      </c>
      <c r="N38" s="7">
        <f t="shared" si="2"/>
        <v>76.4148</v>
      </c>
      <c r="O38" s="7">
        <f t="shared" si="3"/>
        <v>63.678999999999995</v>
      </c>
      <c r="P38" s="7">
        <f t="shared" si="4"/>
        <v>56.401400000000002</v>
      </c>
      <c r="Q38" s="7">
        <f t="shared" si="5"/>
        <v>33.658899999999996</v>
      </c>
      <c r="R38" s="7">
        <f t="shared" si="6"/>
        <v>14.555199999999999</v>
      </c>
      <c r="S38" s="7">
        <f t="shared" si="7"/>
        <v>27.291000000000004</v>
      </c>
      <c r="T38" s="7">
        <f t="shared" si="8"/>
        <v>34.568599999999996</v>
      </c>
      <c r="U38" s="7">
        <f t="shared" si="9"/>
        <v>57.311100000000003</v>
      </c>
      <c r="V38" s="7">
        <f t="shared" si="10"/>
        <v>9.0300000000000011</v>
      </c>
    </row>
    <row r="39" spans="1:22" x14ac:dyDescent="0.25">
      <c r="A39" t="s">
        <v>117</v>
      </c>
      <c r="B39" t="s">
        <v>118</v>
      </c>
      <c r="C39" t="s">
        <v>16</v>
      </c>
      <c r="D39" s="9">
        <v>44913</v>
      </c>
      <c r="E39" t="s">
        <v>119</v>
      </c>
      <c r="F39">
        <v>4</v>
      </c>
      <c r="G39">
        <v>87</v>
      </c>
      <c r="H39">
        <v>72</v>
      </c>
      <c r="I39">
        <v>63</v>
      </c>
      <c r="J39">
        <v>37</v>
      </c>
      <c r="K39">
        <v>27914542</v>
      </c>
      <c r="L39">
        <v>3666816</v>
      </c>
      <c r="M39">
        <v>13.14</v>
      </c>
      <c r="N39" s="7">
        <f t="shared" si="2"/>
        <v>11.431800000000001</v>
      </c>
      <c r="O39" s="7">
        <f t="shared" si="3"/>
        <v>9.4608000000000008</v>
      </c>
      <c r="P39" s="7">
        <f t="shared" si="4"/>
        <v>8.2782</v>
      </c>
      <c r="Q39" s="7">
        <f t="shared" si="5"/>
        <v>4.8617999999999997</v>
      </c>
      <c r="R39" s="7">
        <f t="shared" si="6"/>
        <v>1.7081999999999997</v>
      </c>
      <c r="S39" s="7">
        <f t="shared" si="7"/>
        <v>3.6791999999999998</v>
      </c>
      <c r="T39" s="7">
        <f t="shared" si="8"/>
        <v>4.8618000000000006</v>
      </c>
      <c r="U39" s="7">
        <f t="shared" si="9"/>
        <v>8.2782000000000018</v>
      </c>
      <c r="V39" s="7">
        <f t="shared" si="10"/>
        <v>86.86</v>
      </c>
    </row>
    <row r="40" spans="1:22" x14ac:dyDescent="0.25">
      <c r="A40" t="s">
        <v>120</v>
      </c>
      <c r="B40" t="s">
        <v>121</v>
      </c>
      <c r="C40" t="s">
        <v>30</v>
      </c>
      <c r="D40" s="9">
        <v>44911</v>
      </c>
      <c r="E40" t="s">
        <v>122</v>
      </c>
      <c r="F40">
        <v>5</v>
      </c>
      <c r="G40">
        <v>93</v>
      </c>
      <c r="H40">
        <v>75</v>
      </c>
      <c r="I40">
        <v>69</v>
      </c>
      <c r="J40">
        <v>39</v>
      </c>
      <c r="K40">
        <v>38454328</v>
      </c>
      <c r="L40">
        <v>34763194</v>
      </c>
      <c r="M40">
        <v>90.4</v>
      </c>
      <c r="N40" s="7">
        <f t="shared" si="2"/>
        <v>84.072000000000003</v>
      </c>
      <c r="O40" s="7">
        <f t="shared" si="3"/>
        <v>67.8</v>
      </c>
      <c r="P40" s="7">
        <f t="shared" si="4"/>
        <v>62.376000000000005</v>
      </c>
      <c r="Q40" s="7">
        <f t="shared" si="5"/>
        <v>35.256</v>
      </c>
      <c r="R40" s="7">
        <f t="shared" si="6"/>
        <v>6.328000000000003</v>
      </c>
      <c r="S40" s="7">
        <f t="shared" si="7"/>
        <v>22.600000000000009</v>
      </c>
      <c r="T40" s="7">
        <f t="shared" si="8"/>
        <v>28.024000000000001</v>
      </c>
      <c r="U40" s="7">
        <f t="shared" si="9"/>
        <v>55.144000000000005</v>
      </c>
      <c r="V40" s="7">
        <f t="shared" si="10"/>
        <v>9.5999999999999943</v>
      </c>
    </row>
    <row r="41" spans="1:22" x14ac:dyDescent="0.25">
      <c r="A41" t="s">
        <v>123</v>
      </c>
      <c r="B41" t="s">
        <v>124</v>
      </c>
      <c r="C41" t="s">
        <v>30</v>
      </c>
      <c r="D41" s="9">
        <v>44911</v>
      </c>
      <c r="E41" t="s">
        <v>125</v>
      </c>
      <c r="F41">
        <v>1</v>
      </c>
      <c r="G41">
        <v>95</v>
      </c>
      <c r="H41">
        <v>86</v>
      </c>
      <c r="I41">
        <v>72</v>
      </c>
      <c r="J41">
        <v>44</v>
      </c>
      <c r="K41">
        <v>68722</v>
      </c>
      <c r="L41">
        <v>61859</v>
      </c>
      <c r="M41">
        <v>90.01</v>
      </c>
      <c r="N41" s="7">
        <f t="shared" si="2"/>
        <v>85.509500000000003</v>
      </c>
      <c r="O41" s="7">
        <f t="shared" si="3"/>
        <v>77.408600000000007</v>
      </c>
      <c r="P41" s="7">
        <f t="shared" si="4"/>
        <v>64.807200000000009</v>
      </c>
      <c r="Q41" s="7">
        <f t="shared" si="5"/>
        <v>39.604399999999998</v>
      </c>
      <c r="R41" s="7">
        <f t="shared" si="6"/>
        <v>4.5005000000000024</v>
      </c>
      <c r="S41" s="7">
        <f t="shared" si="7"/>
        <v>12.601399999999998</v>
      </c>
      <c r="T41" s="7">
        <f t="shared" si="8"/>
        <v>25.202799999999996</v>
      </c>
      <c r="U41" s="7">
        <f t="shared" si="9"/>
        <v>50.405600000000007</v>
      </c>
      <c r="V41" s="7">
        <f t="shared" si="10"/>
        <v>9.9899999999999949</v>
      </c>
    </row>
    <row r="42" spans="1:22" x14ac:dyDescent="0.25">
      <c r="A42" t="s">
        <v>126</v>
      </c>
      <c r="B42" t="s">
        <v>127</v>
      </c>
      <c r="C42" t="s">
        <v>16</v>
      </c>
      <c r="D42" s="9">
        <v>44913</v>
      </c>
      <c r="E42" t="s">
        <v>128</v>
      </c>
      <c r="F42">
        <v>2</v>
      </c>
      <c r="G42">
        <v>86</v>
      </c>
      <c r="H42">
        <v>68</v>
      </c>
      <c r="I42">
        <v>64</v>
      </c>
      <c r="J42">
        <v>37</v>
      </c>
      <c r="K42">
        <v>5579148</v>
      </c>
      <c r="L42">
        <v>2252721</v>
      </c>
      <c r="M42">
        <v>40.380000000000003</v>
      </c>
      <c r="N42" s="7">
        <f t="shared" si="2"/>
        <v>34.726800000000004</v>
      </c>
      <c r="O42" s="7">
        <f t="shared" si="3"/>
        <v>27.458400000000001</v>
      </c>
      <c r="P42" s="7">
        <f t="shared" si="4"/>
        <v>25.843200000000003</v>
      </c>
      <c r="Q42" s="7">
        <f t="shared" si="5"/>
        <v>14.940600000000002</v>
      </c>
      <c r="R42" s="7">
        <f t="shared" si="6"/>
        <v>5.6531999999999982</v>
      </c>
      <c r="S42" s="7">
        <f t="shared" si="7"/>
        <v>12.921600000000002</v>
      </c>
      <c r="T42" s="7">
        <f t="shared" si="8"/>
        <v>14.536799999999999</v>
      </c>
      <c r="U42" s="7">
        <f t="shared" si="9"/>
        <v>25.439399999999999</v>
      </c>
      <c r="V42" s="7">
        <f t="shared" si="10"/>
        <v>59.62</v>
      </c>
    </row>
    <row r="43" spans="1:22" x14ac:dyDescent="0.25">
      <c r="A43" t="s">
        <v>129</v>
      </c>
      <c r="B43" t="s">
        <v>130</v>
      </c>
      <c r="C43" t="s">
        <v>16</v>
      </c>
      <c r="D43" s="9">
        <v>44906</v>
      </c>
      <c r="E43" t="s">
        <v>110</v>
      </c>
      <c r="F43">
        <v>1</v>
      </c>
      <c r="G43">
        <v>73</v>
      </c>
      <c r="H43">
        <v>68</v>
      </c>
      <c r="I43">
        <v>53</v>
      </c>
      <c r="J43">
        <v>35</v>
      </c>
      <c r="K43">
        <v>17723312</v>
      </c>
      <c r="L43">
        <v>6208632</v>
      </c>
      <c r="M43">
        <v>35.03</v>
      </c>
      <c r="N43" s="7">
        <f t="shared" si="2"/>
        <v>25.571899999999999</v>
      </c>
      <c r="O43" s="7">
        <f t="shared" si="3"/>
        <v>23.820399999999999</v>
      </c>
      <c r="P43" s="7">
        <f t="shared" si="4"/>
        <v>18.565900000000003</v>
      </c>
      <c r="Q43" s="7">
        <f t="shared" si="5"/>
        <v>12.2605</v>
      </c>
      <c r="R43" s="7">
        <f t="shared" si="6"/>
        <v>9.4581000000000017</v>
      </c>
      <c r="S43" s="7">
        <f t="shared" si="7"/>
        <v>11.209600000000002</v>
      </c>
      <c r="T43" s="7">
        <f t="shared" si="8"/>
        <v>16.464099999999998</v>
      </c>
      <c r="U43" s="7">
        <f t="shared" si="9"/>
        <v>22.769500000000001</v>
      </c>
      <c r="V43" s="7">
        <f t="shared" si="10"/>
        <v>64.97</v>
      </c>
    </row>
    <row r="44" spans="1:22" x14ac:dyDescent="0.25">
      <c r="A44" t="s">
        <v>131</v>
      </c>
      <c r="B44" t="s">
        <v>132</v>
      </c>
      <c r="C44" t="s">
        <v>30</v>
      </c>
      <c r="D44" s="9">
        <v>44911</v>
      </c>
      <c r="E44" t="s">
        <v>133</v>
      </c>
      <c r="F44">
        <v>5</v>
      </c>
      <c r="G44">
        <v>80</v>
      </c>
      <c r="H44">
        <v>70</v>
      </c>
      <c r="I44">
        <v>60</v>
      </c>
      <c r="J44">
        <v>37</v>
      </c>
      <c r="K44">
        <v>19603736</v>
      </c>
      <c r="L44">
        <v>18087979</v>
      </c>
      <c r="M44">
        <v>92.27</v>
      </c>
      <c r="N44" s="7">
        <f t="shared" si="2"/>
        <v>73.815999999999988</v>
      </c>
      <c r="O44" s="7">
        <f t="shared" si="3"/>
        <v>64.588999999999999</v>
      </c>
      <c r="P44" s="7">
        <f t="shared" si="4"/>
        <v>55.361999999999995</v>
      </c>
      <c r="Q44" s="7">
        <f t="shared" si="5"/>
        <v>34.139899999999997</v>
      </c>
      <c r="R44" s="7">
        <f t="shared" si="6"/>
        <v>18.454000000000008</v>
      </c>
      <c r="S44" s="7">
        <f t="shared" si="7"/>
        <v>27.680999999999997</v>
      </c>
      <c r="T44" s="7">
        <f t="shared" si="8"/>
        <v>36.908000000000001</v>
      </c>
      <c r="U44" s="7">
        <f t="shared" si="9"/>
        <v>58.130099999999999</v>
      </c>
      <c r="V44" s="7">
        <f t="shared" si="10"/>
        <v>7.730000000000004</v>
      </c>
    </row>
    <row r="45" spans="1:22" x14ac:dyDescent="0.25">
      <c r="A45" t="s">
        <v>134</v>
      </c>
      <c r="B45" t="s">
        <v>135</v>
      </c>
      <c r="C45" t="s">
        <v>20</v>
      </c>
      <c r="D45" s="9">
        <v>44894</v>
      </c>
      <c r="E45" t="s">
        <v>136</v>
      </c>
      <c r="F45">
        <v>8</v>
      </c>
      <c r="G45">
        <v>36</v>
      </c>
      <c r="H45">
        <v>33</v>
      </c>
      <c r="I45">
        <v>26</v>
      </c>
      <c r="J45">
        <v>17</v>
      </c>
      <c r="K45">
        <v>1425887360</v>
      </c>
      <c r="L45">
        <v>1310267000</v>
      </c>
      <c r="M45">
        <v>91.89</v>
      </c>
      <c r="N45" s="7">
        <f t="shared" si="2"/>
        <v>33.080399999999997</v>
      </c>
      <c r="O45" s="7">
        <f t="shared" si="3"/>
        <v>30.323699999999999</v>
      </c>
      <c r="P45" s="7">
        <f t="shared" si="4"/>
        <v>23.891399999999997</v>
      </c>
      <c r="Q45" s="7">
        <f t="shared" si="5"/>
        <v>15.621300000000002</v>
      </c>
      <c r="R45" s="7">
        <f t="shared" si="6"/>
        <v>58.809600000000003</v>
      </c>
      <c r="S45" s="7">
        <f t="shared" si="7"/>
        <v>61.566299999999998</v>
      </c>
      <c r="T45" s="7">
        <f t="shared" si="8"/>
        <v>67.99860000000001</v>
      </c>
      <c r="U45" s="7">
        <f t="shared" si="9"/>
        <v>76.268699999999995</v>
      </c>
      <c r="V45" s="7">
        <f t="shared" si="10"/>
        <v>8.11</v>
      </c>
    </row>
    <row r="46" spans="1:22" x14ac:dyDescent="0.25">
      <c r="A46" t="s">
        <v>137</v>
      </c>
      <c r="B46" t="s">
        <v>138</v>
      </c>
      <c r="C46" t="s">
        <v>30</v>
      </c>
      <c r="D46" s="9">
        <v>44911</v>
      </c>
      <c r="E46" t="s">
        <v>139</v>
      </c>
      <c r="F46">
        <v>5</v>
      </c>
      <c r="G46">
        <v>84</v>
      </c>
      <c r="H46">
        <v>72</v>
      </c>
      <c r="I46">
        <v>62</v>
      </c>
      <c r="J46">
        <v>37</v>
      </c>
      <c r="K46">
        <v>51874028</v>
      </c>
      <c r="L46">
        <v>42959468</v>
      </c>
      <c r="M46">
        <v>82.81</v>
      </c>
      <c r="N46" s="7">
        <f t="shared" si="2"/>
        <v>69.560400000000001</v>
      </c>
      <c r="O46" s="7">
        <f t="shared" si="3"/>
        <v>59.623199999999997</v>
      </c>
      <c r="P46" s="7">
        <f t="shared" si="4"/>
        <v>51.342200000000005</v>
      </c>
      <c r="Q46" s="7">
        <f t="shared" si="5"/>
        <v>30.639700000000001</v>
      </c>
      <c r="R46" s="7">
        <f t="shared" si="6"/>
        <v>13.249600000000001</v>
      </c>
      <c r="S46" s="7">
        <f t="shared" si="7"/>
        <v>23.186800000000005</v>
      </c>
      <c r="T46" s="7">
        <f t="shared" si="8"/>
        <v>31.467799999999997</v>
      </c>
      <c r="U46" s="7">
        <f t="shared" si="9"/>
        <v>52.170299999999997</v>
      </c>
      <c r="V46" s="7">
        <f t="shared" si="10"/>
        <v>17.189999999999998</v>
      </c>
    </row>
    <row r="47" spans="1:22" x14ac:dyDescent="0.25">
      <c r="A47" t="s">
        <v>140</v>
      </c>
      <c r="B47" t="s">
        <v>141</v>
      </c>
      <c r="C47" t="s">
        <v>16</v>
      </c>
      <c r="D47" s="9">
        <v>44836</v>
      </c>
      <c r="E47" t="s">
        <v>142</v>
      </c>
      <c r="F47">
        <v>3</v>
      </c>
      <c r="G47">
        <v>82</v>
      </c>
      <c r="H47">
        <v>68</v>
      </c>
      <c r="I47">
        <v>60</v>
      </c>
      <c r="J47">
        <v>36</v>
      </c>
      <c r="K47">
        <v>836783</v>
      </c>
      <c r="L47">
        <v>438825</v>
      </c>
      <c r="M47">
        <v>52.44</v>
      </c>
      <c r="N47" s="7">
        <f t="shared" si="2"/>
        <v>43.000799999999998</v>
      </c>
      <c r="O47" s="7">
        <f t="shared" si="3"/>
        <v>35.659199999999998</v>
      </c>
      <c r="P47" s="7">
        <f t="shared" si="4"/>
        <v>31.463999999999995</v>
      </c>
      <c r="Q47" s="7">
        <f t="shared" si="5"/>
        <v>18.878399999999999</v>
      </c>
      <c r="R47" s="7">
        <f t="shared" si="6"/>
        <v>9.4391999999999996</v>
      </c>
      <c r="S47" s="7">
        <f t="shared" si="7"/>
        <v>16.780799999999999</v>
      </c>
      <c r="T47" s="7">
        <f t="shared" si="8"/>
        <v>20.976000000000003</v>
      </c>
      <c r="U47" s="7">
        <f t="shared" si="9"/>
        <v>33.561599999999999</v>
      </c>
      <c r="V47" s="7">
        <f t="shared" si="10"/>
        <v>47.56</v>
      </c>
    </row>
    <row r="48" spans="1:22" x14ac:dyDescent="0.25">
      <c r="A48" t="s">
        <v>143</v>
      </c>
      <c r="B48" t="s">
        <v>144</v>
      </c>
      <c r="C48" t="s">
        <v>16</v>
      </c>
      <c r="D48" s="9">
        <v>44773</v>
      </c>
      <c r="E48" t="s">
        <v>145</v>
      </c>
      <c r="F48">
        <v>4</v>
      </c>
      <c r="G48">
        <v>89</v>
      </c>
      <c r="H48">
        <v>77</v>
      </c>
      <c r="I48">
        <v>66</v>
      </c>
      <c r="J48">
        <v>41</v>
      </c>
      <c r="K48">
        <v>5970430</v>
      </c>
      <c r="L48">
        <v>695760</v>
      </c>
      <c r="M48">
        <v>11.65</v>
      </c>
      <c r="N48" s="7">
        <f t="shared" si="2"/>
        <v>10.368500000000001</v>
      </c>
      <c r="O48" s="7">
        <f t="shared" si="3"/>
        <v>8.9705000000000013</v>
      </c>
      <c r="P48" s="7">
        <f t="shared" si="4"/>
        <v>7.6890000000000001</v>
      </c>
      <c r="Q48" s="7">
        <f t="shared" si="5"/>
        <v>4.7765000000000004</v>
      </c>
      <c r="R48" s="7">
        <f t="shared" si="6"/>
        <v>1.2814999999999994</v>
      </c>
      <c r="S48" s="7">
        <f t="shared" si="7"/>
        <v>2.6794999999999991</v>
      </c>
      <c r="T48" s="7">
        <f t="shared" si="8"/>
        <v>3.9610000000000003</v>
      </c>
      <c r="U48" s="7">
        <f t="shared" si="9"/>
        <v>6.8734999999999999</v>
      </c>
      <c r="V48" s="7">
        <f t="shared" si="10"/>
        <v>88.35</v>
      </c>
    </row>
    <row r="49" spans="1:22" x14ac:dyDescent="0.25">
      <c r="A49" t="s">
        <v>146</v>
      </c>
      <c r="B49" t="s">
        <v>147</v>
      </c>
      <c r="C49" t="s">
        <v>20</v>
      </c>
      <c r="D49" s="9">
        <v>44691</v>
      </c>
      <c r="E49" t="s">
        <v>125</v>
      </c>
      <c r="F49">
        <v>1</v>
      </c>
      <c r="G49">
        <v>95</v>
      </c>
      <c r="H49">
        <v>86</v>
      </c>
      <c r="I49">
        <v>72</v>
      </c>
      <c r="J49">
        <v>44</v>
      </c>
      <c r="K49">
        <v>17032</v>
      </c>
      <c r="L49">
        <v>15084</v>
      </c>
      <c r="M49">
        <v>88.56</v>
      </c>
      <c r="N49" s="7">
        <f t="shared" si="2"/>
        <v>84.132000000000005</v>
      </c>
      <c r="O49" s="7">
        <f t="shared" si="3"/>
        <v>76.161599999999993</v>
      </c>
      <c r="P49" s="7">
        <f t="shared" si="4"/>
        <v>63.763199999999998</v>
      </c>
      <c r="Q49" s="7">
        <f t="shared" si="5"/>
        <v>38.9664</v>
      </c>
      <c r="R49" s="7">
        <f t="shared" si="6"/>
        <v>4.4279999999999973</v>
      </c>
      <c r="S49" s="7">
        <f t="shared" si="7"/>
        <v>12.398400000000009</v>
      </c>
      <c r="T49" s="7">
        <f t="shared" si="8"/>
        <v>24.796800000000005</v>
      </c>
      <c r="U49" s="7">
        <f t="shared" si="9"/>
        <v>49.593600000000002</v>
      </c>
      <c r="V49" s="7">
        <f t="shared" si="10"/>
        <v>11.439999999999998</v>
      </c>
    </row>
    <row r="50" spans="1:22" x14ac:dyDescent="0.25">
      <c r="A50" t="s">
        <v>148</v>
      </c>
      <c r="B50" t="s">
        <v>149</v>
      </c>
      <c r="C50" t="s">
        <v>30</v>
      </c>
      <c r="D50" s="9">
        <v>44911</v>
      </c>
      <c r="E50" t="s">
        <v>24</v>
      </c>
      <c r="F50">
        <v>3</v>
      </c>
      <c r="G50">
        <v>95</v>
      </c>
      <c r="H50">
        <v>80</v>
      </c>
      <c r="I50">
        <v>72</v>
      </c>
      <c r="J50">
        <v>43</v>
      </c>
      <c r="K50">
        <v>5180836</v>
      </c>
      <c r="L50">
        <v>4605172</v>
      </c>
      <c r="M50">
        <v>88.89</v>
      </c>
      <c r="N50" s="7">
        <f t="shared" si="2"/>
        <v>84.445499999999996</v>
      </c>
      <c r="O50" s="7">
        <f t="shared" si="3"/>
        <v>71.111999999999995</v>
      </c>
      <c r="P50" s="7">
        <f t="shared" si="4"/>
        <v>64.000799999999998</v>
      </c>
      <c r="Q50" s="7">
        <f t="shared" si="5"/>
        <v>38.222700000000003</v>
      </c>
      <c r="R50" s="7">
        <f t="shared" si="6"/>
        <v>4.444500000000005</v>
      </c>
      <c r="S50" s="7">
        <f t="shared" si="7"/>
        <v>17.778000000000006</v>
      </c>
      <c r="T50" s="7">
        <f t="shared" si="8"/>
        <v>24.889200000000002</v>
      </c>
      <c r="U50" s="7">
        <f t="shared" si="9"/>
        <v>50.667299999999997</v>
      </c>
      <c r="V50" s="7">
        <f t="shared" si="10"/>
        <v>11.11</v>
      </c>
    </row>
    <row r="51" spans="1:22" x14ac:dyDescent="0.25">
      <c r="A51" t="s">
        <v>150</v>
      </c>
      <c r="B51" t="s">
        <v>151</v>
      </c>
      <c r="C51" t="s">
        <v>16</v>
      </c>
      <c r="D51" s="9">
        <v>44913</v>
      </c>
      <c r="E51" t="s">
        <v>152</v>
      </c>
      <c r="F51">
        <v>5</v>
      </c>
      <c r="G51">
        <v>88</v>
      </c>
      <c r="H51">
        <v>75</v>
      </c>
      <c r="I51">
        <v>64</v>
      </c>
      <c r="J51">
        <v>38</v>
      </c>
      <c r="K51">
        <v>28160548</v>
      </c>
      <c r="L51">
        <v>13388664</v>
      </c>
      <c r="M51" s="7">
        <v>47.544046372961205</v>
      </c>
      <c r="N51" s="7">
        <f t="shared" si="2"/>
        <v>41.838760808205862</v>
      </c>
      <c r="O51" s="7">
        <f t="shared" si="3"/>
        <v>35.6580347797209</v>
      </c>
      <c r="P51" s="7">
        <f t="shared" si="4"/>
        <v>30.428189678695173</v>
      </c>
      <c r="Q51" s="7">
        <f t="shared" si="5"/>
        <v>18.06673762172526</v>
      </c>
      <c r="R51" s="7">
        <f t="shared" si="6"/>
        <v>5.7052855647553429</v>
      </c>
      <c r="S51" s="7">
        <f t="shared" si="7"/>
        <v>11.886011593240305</v>
      </c>
      <c r="T51" s="7">
        <f t="shared" si="8"/>
        <v>17.115856694266032</v>
      </c>
      <c r="U51" s="7">
        <f t="shared" si="9"/>
        <v>29.477308751235945</v>
      </c>
      <c r="V51" s="7">
        <f t="shared" si="10"/>
        <v>52.455953627038795</v>
      </c>
    </row>
    <row r="52" spans="1:22" x14ac:dyDescent="0.25">
      <c r="A52" t="s">
        <v>153</v>
      </c>
      <c r="B52" t="s">
        <v>154</v>
      </c>
      <c r="C52" t="s">
        <v>12</v>
      </c>
      <c r="D52" s="9">
        <v>44857</v>
      </c>
      <c r="E52" t="s">
        <v>155</v>
      </c>
      <c r="F52">
        <v>6</v>
      </c>
      <c r="G52">
        <v>62</v>
      </c>
      <c r="H52">
        <v>52</v>
      </c>
      <c r="I52">
        <v>46</v>
      </c>
      <c r="J52">
        <v>27</v>
      </c>
      <c r="K52">
        <v>4030361</v>
      </c>
      <c r="L52">
        <v>2321052</v>
      </c>
      <c r="M52">
        <v>57.59</v>
      </c>
      <c r="N52" s="7">
        <f t="shared" si="2"/>
        <v>35.705800000000004</v>
      </c>
      <c r="O52" s="7">
        <f t="shared" si="3"/>
        <v>29.946800000000003</v>
      </c>
      <c r="P52" s="7">
        <f t="shared" si="4"/>
        <v>26.491400000000002</v>
      </c>
      <c r="Q52" s="7">
        <f t="shared" si="5"/>
        <v>15.549300000000001</v>
      </c>
      <c r="R52" s="7">
        <f t="shared" si="6"/>
        <v>21.8842</v>
      </c>
      <c r="S52" s="7">
        <f t="shared" si="7"/>
        <v>27.6432</v>
      </c>
      <c r="T52" s="7">
        <f t="shared" si="8"/>
        <v>31.098600000000001</v>
      </c>
      <c r="U52" s="7">
        <f t="shared" si="9"/>
        <v>42.040700000000001</v>
      </c>
      <c r="V52" s="7">
        <f t="shared" si="10"/>
        <v>42.41</v>
      </c>
    </row>
    <row r="53" spans="1:22" x14ac:dyDescent="0.25">
      <c r="A53" t="s">
        <v>156</v>
      </c>
      <c r="B53" t="s">
        <v>157</v>
      </c>
      <c r="C53" t="s">
        <v>30</v>
      </c>
      <c r="D53" s="9">
        <v>44911</v>
      </c>
      <c r="E53" t="s">
        <v>158</v>
      </c>
      <c r="F53">
        <v>3</v>
      </c>
      <c r="G53">
        <v>0</v>
      </c>
      <c r="H53">
        <v>0</v>
      </c>
      <c r="I53">
        <v>0</v>
      </c>
      <c r="J53">
        <v>0</v>
      </c>
      <c r="K53">
        <v>11212198</v>
      </c>
      <c r="L53">
        <v>10725175</v>
      </c>
      <c r="M53">
        <v>95.66</v>
      </c>
      <c r="N53" s="7">
        <f t="shared" si="2"/>
        <v>0</v>
      </c>
      <c r="O53" s="7">
        <f t="shared" si="3"/>
        <v>0</v>
      </c>
      <c r="P53" s="7">
        <f t="shared" si="4"/>
        <v>0</v>
      </c>
      <c r="Q53" s="7">
        <f t="shared" si="5"/>
        <v>0</v>
      </c>
      <c r="R53" s="7">
        <f t="shared" si="6"/>
        <v>95.66</v>
      </c>
      <c r="S53" s="7">
        <f t="shared" si="7"/>
        <v>95.66</v>
      </c>
      <c r="T53" s="7">
        <f t="shared" si="8"/>
        <v>95.66</v>
      </c>
      <c r="U53" s="7">
        <f t="shared" si="9"/>
        <v>95.66</v>
      </c>
      <c r="V53" s="7">
        <f t="shared" si="10"/>
        <v>4.3400000000000034</v>
      </c>
    </row>
    <row r="54" spans="1:22" x14ac:dyDescent="0.25">
      <c r="A54" t="s">
        <v>159</v>
      </c>
      <c r="B54" t="s">
        <v>160</v>
      </c>
      <c r="C54" t="s">
        <v>30</v>
      </c>
      <c r="D54" s="9">
        <v>44911</v>
      </c>
      <c r="E54" t="s">
        <v>24</v>
      </c>
      <c r="F54">
        <v>3</v>
      </c>
      <c r="G54">
        <v>95</v>
      </c>
      <c r="H54">
        <v>80</v>
      </c>
      <c r="I54">
        <v>72</v>
      </c>
      <c r="J54">
        <v>43</v>
      </c>
      <c r="K54">
        <v>191173</v>
      </c>
      <c r="L54">
        <v>108601</v>
      </c>
      <c r="M54" s="7">
        <v>56.807708201471961</v>
      </c>
      <c r="N54" s="7">
        <f t="shared" si="2"/>
        <v>53.967322791398367</v>
      </c>
      <c r="O54" s="7">
        <f t="shared" si="3"/>
        <v>45.44616656117757</v>
      </c>
      <c r="P54" s="7">
        <f t="shared" si="4"/>
        <v>40.901549905059809</v>
      </c>
      <c r="Q54" s="7">
        <f t="shared" si="5"/>
        <v>24.427314526632944</v>
      </c>
      <c r="R54" s="7">
        <f t="shared" si="6"/>
        <v>2.8403854100735941</v>
      </c>
      <c r="S54" s="7">
        <f t="shared" si="7"/>
        <v>11.361541640294391</v>
      </c>
      <c r="T54" s="7">
        <f t="shared" si="8"/>
        <v>15.906158296412151</v>
      </c>
      <c r="U54" s="7">
        <f t="shared" si="9"/>
        <v>32.380393674839013</v>
      </c>
      <c r="V54" s="7">
        <f t="shared" si="10"/>
        <v>43.192291798528039</v>
      </c>
    </row>
    <row r="55" spans="1:22" x14ac:dyDescent="0.25">
      <c r="A55" t="s">
        <v>161</v>
      </c>
      <c r="B55" t="s">
        <v>162</v>
      </c>
      <c r="C55" t="s">
        <v>12</v>
      </c>
      <c r="D55" s="9">
        <v>44906</v>
      </c>
      <c r="E55" t="s">
        <v>46</v>
      </c>
      <c r="F55">
        <v>5</v>
      </c>
      <c r="G55">
        <v>74</v>
      </c>
      <c r="H55">
        <v>63</v>
      </c>
      <c r="I55">
        <v>55</v>
      </c>
      <c r="J55">
        <v>32</v>
      </c>
      <c r="K55">
        <v>896007</v>
      </c>
      <c r="L55">
        <v>670969</v>
      </c>
      <c r="M55">
        <v>74.88</v>
      </c>
      <c r="N55" s="7">
        <f t="shared" si="2"/>
        <v>55.411200000000001</v>
      </c>
      <c r="O55" s="7">
        <f t="shared" si="3"/>
        <v>47.174399999999999</v>
      </c>
      <c r="P55" s="7">
        <f t="shared" si="4"/>
        <v>41.183999999999997</v>
      </c>
      <c r="Q55" s="7">
        <f t="shared" si="5"/>
        <v>23.961599999999997</v>
      </c>
      <c r="R55" s="7">
        <f t="shared" si="6"/>
        <v>19.468799999999995</v>
      </c>
      <c r="S55" s="7">
        <f t="shared" si="7"/>
        <v>27.705599999999997</v>
      </c>
      <c r="T55" s="7">
        <f t="shared" si="8"/>
        <v>33.695999999999998</v>
      </c>
      <c r="U55" s="7">
        <f t="shared" si="9"/>
        <v>50.918399999999998</v>
      </c>
      <c r="V55" s="7">
        <f t="shared" si="10"/>
        <v>25.120000000000005</v>
      </c>
    </row>
    <row r="56" spans="1:22" x14ac:dyDescent="0.25">
      <c r="A56" t="s">
        <v>163</v>
      </c>
      <c r="B56" t="s">
        <v>164</v>
      </c>
      <c r="C56" t="s">
        <v>12</v>
      </c>
      <c r="D56" s="9">
        <v>44906</v>
      </c>
      <c r="E56" t="s">
        <v>165</v>
      </c>
      <c r="F56">
        <v>7</v>
      </c>
      <c r="G56">
        <v>80</v>
      </c>
      <c r="H56">
        <v>69</v>
      </c>
      <c r="I56">
        <v>60</v>
      </c>
      <c r="J56">
        <v>36</v>
      </c>
      <c r="K56">
        <v>10493990</v>
      </c>
      <c r="L56">
        <v>6977754</v>
      </c>
      <c r="M56">
        <v>66.489999999999995</v>
      </c>
      <c r="N56" s="7">
        <f t="shared" si="2"/>
        <v>53.192</v>
      </c>
      <c r="O56" s="7">
        <f t="shared" si="3"/>
        <v>45.878099999999996</v>
      </c>
      <c r="P56" s="7">
        <f t="shared" si="4"/>
        <v>39.893999999999998</v>
      </c>
      <c r="Q56" s="7">
        <f t="shared" si="5"/>
        <v>23.936399999999999</v>
      </c>
      <c r="R56" s="7">
        <f t="shared" si="6"/>
        <v>13.297999999999995</v>
      </c>
      <c r="S56" s="7">
        <f t="shared" si="7"/>
        <v>20.611899999999999</v>
      </c>
      <c r="T56" s="7">
        <f t="shared" si="8"/>
        <v>26.595999999999997</v>
      </c>
      <c r="U56" s="7">
        <f t="shared" si="9"/>
        <v>42.553599999999996</v>
      </c>
      <c r="V56" s="7">
        <f t="shared" si="10"/>
        <v>33.510000000000005</v>
      </c>
    </row>
    <row r="57" spans="1:22" x14ac:dyDescent="0.25">
      <c r="A57" t="s">
        <v>166</v>
      </c>
      <c r="B57" t="s">
        <v>167</v>
      </c>
      <c r="C57" t="s">
        <v>16</v>
      </c>
      <c r="D57" s="9">
        <v>44906</v>
      </c>
      <c r="E57" t="s">
        <v>27</v>
      </c>
      <c r="F57">
        <v>1</v>
      </c>
      <c r="G57">
        <v>94</v>
      </c>
      <c r="H57">
        <v>63</v>
      </c>
      <c r="I57">
        <v>71</v>
      </c>
      <c r="J57">
        <v>36</v>
      </c>
      <c r="K57">
        <v>5970430</v>
      </c>
      <c r="L57">
        <v>695760</v>
      </c>
      <c r="M57" s="7">
        <v>11.653431997360324</v>
      </c>
      <c r="N57" s="7">
        <f t="shared" si="2"/>
        <v>10.954226077518705</v>
      </c>
      <c r="O57" s="7">
        <f t="shared" si="3"/>
        <v>7.3416621583370034</v>
      </c>
      <c r="P57" s="7">
        <f t="shared" si="4"/>
        <v>8.2739367181258299</v>
      </c>
      <c r="Q57" s="7">
        <f t="shared" si="5"/>
        <v>4.1952355190497164</v>
      </c>
      <c r="R57" s="7">
        <f t="shared" si="6"/>
        <v>0.69920591984161895</v>
      </c>
      <c r="S57" s="7">
        <f t="shared" si="7"/>
        <v>4.3117698390233201</v>
      </c>
      <c r="T57" s="7">
        <f t="shared" si="8"/>
        <v>3.3794952792344937</v>
      </c>
      <c r="U57" s="7">
        <f t="shared" si="9"/>
        <v>7.4581964783106072</v>
      </c>
      <c r="V57" s="7">
        <f t="shared" si="10"/>
        <v>88.346568002639671</v>
      </c>
    </row>
    <row r="58" spans="1:22" x14ac:dyDescent="0.25">
      <c r="A58" t="s">
        <v>168</v>
      </c>
      <c r="B58" t="s">
        <v>169</v>
      </c>
      <c r="C58" t="s">
        <v>12</v>
      </c>
      <c r="D58" s="9">
        <v>44906</v>
      </c>
      <c r="E58" t="s">
        <v>170</v>
      </c>
      <c r="F58">
        <v>5</v>
      </c>
      <c r="G58">
        <v>74</v>
      </c>
      <c r="H58">
        <v>63</v>
      </c>
      <c r="I58">
        <v>55</v>
      </c>
      <c r="J58">
        <v>32</v>
      </c>
      <c r="K58">
        <v>5882259</v>
      </c>
      <c r="L58">
        <v>4790321</v>
      </c>
      <c r="M58">
        <v>81.44</v>
      </c>
      <c r="N58" s="7">
        <f t="shared" si="2"/>
        <v>60.265599999999992</v>
      </c>
      <c r="O58" s="7">
        <f t="shared" si="3"/>
        <v>51.307200000000002</v>
      </c>
      <c r="P58" s="7">
        <f t="shared" si="4"/>
        <v>44.792000000000002</v>
      </c>
      <c r="Q58" s="7">
        <f t="shared" si="5"/>
        <v>26.0608</v>
      </c>
      <c r="R58" s="7">
        <f t="shared" si="6"/>
        <v>21.174400000000006</v>
      </c>
      <c r="S58" s="7">
        <f t="shared" si="7"/>
        <v>30.132799999999996</v>
      </c>
      <c r="T58" s="7">
        <f t="shared" si="8"/>
        <v>36.647999999999996</v>
      </c>
      <c r="U58" s="7">
        <f t="shared" si="9"/>
        <v>55.379199999999997</v>
      </c>
      <c r="V58" s="7">
        <f t="shared" si="10"/>
        <v>18.560000000000002</v>
      </c>
    </row>
    <row r="59" spans="1:22" x14ac:dyDescent="0.25">
      <c r="A59" t="s">
        <v>171</v>
      </c>
      <c r="B59" t="s">
        <v>172</v>
      </c>
      <c r="C59" t="s">
        <v>8</v>
      </c>
      <c r="D59" s="9">
        <v>44902</v>
      </c>
      <c r="E59" t="s">
        <v>9</v>
      </c>
      <c r="F59">
        <v>11</v>
      </c>
      <c r="G59">
        <v>83</v>
      </c>
      <c r="H59">
        <v>73</v>
      </c>
      <c r="I59">
        <v>61</v>
      </c>
      <c r="J59">
        <v>38</v>
      </c>
      <c r="K59">
        <v>1120851</v>
      </c>
      <c r="L59">
        <v>317428</v>
      </c>
      <c r="M59">
        <v>28.32</v>
      </c>
      <c r="N59" s="7">
        <f t="shared" si="2"/>
        <v>23.505600000000001</v>
      </c>
      <c r="O59" s="7">
        <f t="shared" si="3"/>
        <v>20.6736</v>
      </c>
      <c r="P59" s="7">
        <f t="shared" si="4"/>
        <v>17.275199999999998</v>
      </c>
      <c r="Q59" s="7">
        <f t="shared" si="5"/>
        <v>10.761600000000001</v>
      </c>
      <c r="R59" s="7">
        <f t="shared" si="6"/>
        <v>4.8143999999999991</v>
      </c>
      <c r="S59" s="7">
        <f t="shared" si="7"/>
        <v>7.6463999999999999</v>
      </c>
      <c r="T59" s="7">
        <f t="shared" si="8"/>
        <v>11.044800000000002</v>
      </c>
      <c r="U59" s="7">
        <f t="shared" si="9"/>
        <v>17.558399999999999</v>
      </c>
      <c r="V59" s="7">
        <f t="shared" si="10"/>
        <v>71.680000000000007</v>
      </c>
    </row>
    <row r="60" spans="1:22" x14ac:dyDescent="0.25">
      <c r="A60" t="s">
        <v>173</v>
      </c>
      <c r="B60" t="s">
        <v>174</v>
      </c>
      <c r="C60" t="s">
        <v>30</v>
      </c>
      <c r="D60" s="9">
        <v>44911</v>
      </c>
      <c r="E60" t="s">
        <v>80</v>
      </c>
      <c r="F60">
        <v>5</v>
      </c>
      <c r="G60">
        <v>91</v>
      </c>
      <c r="H60">
        <v>74</v>
      </c>
      <c r="I60">
        <v>68</v>
      </c>
      <c r="J60">
        <v>40</v>
      </c>
      <c r="K60">
        <v>72758</v>
      </c>
      <c r="L60">
        <v>32995</v>
      </c>
      <c r="M60">
        <v>45.35</v>
      </c>
      <c r="N60" s="7">
        <f t="shared" si="2"/>
        <v>41.268500000000003</v>
      </c>
      <c r="O60" s="7">
        <f t="shared" si="3"/>
        <v>33.558999999999997</v>
      </c>
      <c r="P60" s="7">
        <f t="shared" si="4"/>
        <v>30.838000000000001</v>
      </c>
      <c r="Q60" s="7">
        <f t="shared" si="5"/>
        <v>18.14</v>
      </c>
      <c r="R60" s="7">
        <f t="shared" si="6"/>
        <v>4.0814999999999984</v>
      </c>
      <c r="S60" s="7">
        <f t="shared" si="7"/>
        <v>11.791000000000004</v>
      </c>
      <c r="T60" s="7">
        <f t="shared" si="8"/>
        <v>14.512</v>
      </c>
      <c r="U60" s="7">
        <f t="shared" si="9"/>
        <v>27.21</v>
      </c>
      <c r="V60" s="7">
        <f t="shared" si="10"/>
        <v>54.65</v>
      </c>
    </row>
    <row r="61" spans="1:22" x14ac:dyDescent="0.25">
      <c r="A61" t="s">
        <v>175</v>
      </c>
      <c r="B61" t="s">
        <v>176</v>
      </c>
      <c r="C61" t="s">
        <v>30</v>
      </c>
      <c r="D61" s="9">
        <v>44911</v>
      </c>
      <c r="E61" t="s">
        <v>177</v>
      </c>
      <c r="F61">
        <v>3</v>
      </c>
      <c r="G61">
        <v>79</v>
      </c>
      <c r="H61">
        <v>58</v>
      </c>
      <c r="I61">
        <v>60</v>
      </c>
      <c r="J61">
        <v>32</v>
      </c>
      <c r="K61">
        <v>11228821</v>
      </c>
      <c r="L61">
        <v>7305984</v>
      </c>
      <c r="M61">
        <v>65.06</v>
      </c>
      <c r="N61" s="7">
        <f t="shared" si="2"/>
        <v>51.397399999999998</v>
      </c>
      <c r="O61" s="7">
        <f t="shared" si="3"/>
        <v>37.7348</v>
      </c>
      <c r="P61" s="7">
        <f t="shared" si="4"/>
        <v>39.036000000000001</v>
      </c>
      <c r="Q61" s="7">
        <f t="shared" si="5"/>
        <v>20.819200000000002</v>
      </c>
      <c r="R61" s="7">
        <f t="shared" si="6"/>
        <v>13.662600000000005</v>
      </c>
      <c r="S61" s="7">
        <f t="shared" si="7"/>
        <v>27.325200000000002</v>
      </c>
      <c r="T61" s="7">
        <f t="shared" si="8"/>
        <v>26.024000000000001</v>
      </c>
      <c r="U61" s="7">
        <f t="shared" si="9"/>
        <v>44.2408</v>
      </c>
      <c r="V61" s="7">
        <f t="shared" si="10"/>
        <v>34.94</v>
      </c>
    </row>
    <row r="62" spans="1:22" x14ac:dyDescent="0.25">
      <c r="A62" t="s">
        <v>178</v>
      </c>
      <c r="B62" t="s">
        <v>179</v>
      </c>
      <c r="C62" t="s">
        <v>30</v>
      </c>
      <c r="D62" s="9">
        <v>44911</v>
      </c>
      <c r="E62" t="s">
        <v>180</v>
      </c>
      <c r="F62">
        <v>4</v>
      </c>
      <c r="G62">
        <v>76</v>
      </c>
      <c r="H62">
        <v>65</v>
      </c>
      <c r="I62">
        <v>57</v>
      </c>
      <c r="J62">
        <v>34</v>
      </c>
      <c r="K62">
        <v>18001002</v>
      </c>
      <c r="L62">
        <v>15325894</v>
      </c>
      <c r="M62">
        <v>85.14</v>
      </c>
      <c r="N62" s="7">
        <f t="shared" si="2"/>
        <v>64.706400000000002</v>
      </c>
      <c r="O62" s="7">
        <f t="shared" si="3"/>
        <v>55.341000000000001</v>
      </c>
      <c r="P62" s="7">
        <f t="shared" si="4"/>
        <v>48.529800000000002</v>
      </c>
      <c r="Q62" s="7">
        <f t="shared" si="5"/>
        <v>28.947600000000001</v>
      </c>
      <c r="R62" s="7">
        <f t="shared" si="6"/>
        <v>20.433599999999998</v>
      </c>
      <c r="S62" s="7">
        <f t="shared" si="7"/>
        <v>29.798999999999999</v>
      </c>
      <c r="T62" s="7">
        <f t="shared" si="8"/>
        <v>36.610199999999999</v>
      </c>
      <c r="U62" s="7">
        <f t="shared" si="9"/>
        <v>56.192399999999999</v>
      </c>
      <c r="V62" s="7">
        <f t="shared" si="10"/>
        <v>14.86</v>
      </c>
    </row>
    <row r="63" spans="1:22" x14ac:dyDescent="0.25">
      <c r="A63" t="s">
        <v>181</v>
      </c>
      <c r="B63" t="s">
        <v>182</v>
      </c>
      <c r="C63" t="s">
        <v>8</v>
      </c>
      <c r="D63" s="9">
        <v>44913</v>
      </c>
      <c r="E63" t="s">
        <v>183</v>
      </c>
      <c r="F63">
        <v>10</v>
      </c>
      <c r="G63">
        <v>82</v>
      </c>
      <c r="H63">
        <v>74</v>
      </c>
      <c r="I63">
        <v>60</v>
      </c>
      <c r="J63">
        <v>38</v>
      </c>
      <c r="K63">
        <v>110990096</v>
      </c>
      <c r="L63">
        <v>53850471</v>
      </c>
      <c r="M63">
        <v>48.52</v>
      </c>
      <c r="N63" s="7">
        <f t="shared" si="2"/>
        <v>39.7864</v>
      </c>
      <c r="O63" s="7">
        <f t="shared" si="3"/>
        <v>35.904800000000002</v>
      </c>
      <c r="P63" s="7">
        <f t="shared" si="4"/>
        <v>29.112000000000002</v>
      </c>
      <c r="Q63" s="7">
        <f t="shared" si="5"/>
        <v>18.437600000000003</v>
      </c>
      <c r="R63" s="7">
        <f t="shared" si="6"/>
        <v>8.7336000000000027</v>
      </c>
      <c r="S63" s="7">
        <f t="shared" si="7"/>
        <v>12.615200000000002</v>
      </c>
      <c r="T63" s="7">
        <f t="shared" si="8"/>
        <v>19.408000000000001</v>
      </c>
      <c r="U63" s="7">
        <f t="shared" si="9"/>
        <v>30.0824</v>
      </c>
      <c r="V63" s="7">
        <f t="shared" si="10"/>
        <v>51.48</v>
      </c>
    </row>
    <row r="64" spans="1:22" x14ac:dyDescent="0.25">
      <c r="A64" t="s">
        <v>184</v>
      </c>
      <c r="B64" t="s">
        <v>185</v>
      </c>
      <c r="C64" t="s">
        <v>30</v>
      </c>
      <c r="D64" s="9">
        <v>44911</v>
      </c>
      <c r="E64" t="s">
        <v>186</v>
      </c>
      <c r="F64">
        <v>6</v>
      </c>
      <c r="G64">
        <v>84</v>
      </c>
      <c r="H64">
        <v>70</v>
      </c>
      <c r="I64">
        <v>63</v>
      </c>
      <c r="J64">
        <v>37</v>
      </c>
      <c r="K64">
        <v>6336393</v>
      </c>
      <c r="L64">
        <v>4652597</v>
      </c>
      <c r="M64">
        <v>73.430000000000007</v>
      </c>
      <c r="N64" s="7">
        <f t="shared" si="2"/>
        <v>61.681200000000011</v>
      </c>
      <c r="O64" s="7">
        <f t="shared" si="3"/>
        <v>51.401000000000003</v>
      </c>
      <c r="P64" s="7">
        <f t="shared" si="4"/>
        <v>46.260899999999999</v>
      </c>
      <c r="Q64" s="7">
        <f t="shared" si="5"/>
        <v>27.169100000000004</v>
      </c>
      <c r="R64" s="7">
        <f t="shared" si="6"/>
        <v>11.748799999999996</v>
      </c>
      <c r="S64" s="7">
        <f t="shared" si="7"/>
        <v>22.029000000000003</v>
      </c>
      <c r="T64" s="7">
        <f t="shared" si="8"/>
        <v>27.169100000000007</v>
      </c>
      <c r="U64" s="7">
        <f t="shared" si="9"/>
        <v>46.260900000000007</v>
      </c>
      <c r="V64" s="7">
        <f t="shared" si="10"/>
        <v>26.569999999999993</v>
      </c>
    </row>
    <row r="65" spans="1:22" x14ac:dyDescent="0.25">
      <c r="A65" t="s">
        <v>187</v>
      </c>
      <c r="B65" t="s">
        <v>188</v>
      </c>
      <c r="C65" t="s">
        <v>16</v>
      </c>
      <c r="D65" s="9">
        <v>44766</v>
      </c>
      <c r="E65" t="s">
        <v>189</v>
      </c>
      <c r="F65">
        <v>2</v>
      </c>
      <c r="G65">
        <v>62</v>
      </c>
      <c r="H65">
        <v>58</v>
      </c>
      <c r="I65">
        <v>45</v>
      </c>
      <c r="J65">
        <v>30</v>
      </c>
      <c r="K65">
        <v>1674916</v>
      </c>
      <c r="L65">
        <v>270109</v>
      </c>
      <c r="M65">
        <v>16.13</v>
      </c>
      <c r="N65" s="7">
        <f t="shared" si="2"/>
        <v>10.000599999999999</v>
      </c>
      <c r="O65" s="7">
        <f t="shared" si="3"/>
        <v>9.3553999999999995</v>
      </c>
      <c r="P65" s="7">
        <f t="shared" si="4"/>
        <v>7.2584999999999988</v>
      </c>
      <c r="Q65" s="7">
        <f t="shared" si="5"/>
        <v>4.8389999999999995</v>
      </c>
      <c r="R65" s="7">
        <f t="shared" si="6"/>
        <v>6.1294000000000004</v>
      </c>
      <c r="S65" s="7">
        <f t="shared" si="7"/>
        <v>6.7745999999999995</v>
      </c>
      <c r="T65" s="7">
        <f t="shared" si="8"/>
        <v>8.8715000000000011</v>
      </c>
      <c r="U65" s="7">
        <f t="shared" si="9"/>
        <v>11.291</v>
      </c>
      <c r="V65" s="7">
        <f t="shared" si="10"/>
        <v>83.87</v>
      </c>
    </row>
    <row r="66" spans="1:22" x14ac:dyDescent="0.25">
      <c r="A66" t="s">
        <v>190</v>
      </c>
      <c r="B66" t="s">
        <v>191</v>
      </c>
      <c r="C66" t="s">
        <v>16</v>
      </c>
      <c r="D66" s="9">
        <v>44745</v>
      </c>
      <c r="K66">
        <v>3684041</v>
      </c>
      <c r="M66" s="7">
        <v>0</v>
      </c>
      <c r="N66" s="7">
        <f t="shared" si="2"/>
        <v>0</v>
      </c>
      <c r="O66" s="7">
        <f t="shared" si="3"/>
        <v>0</v>
      </c>
      <c r="P66" s="7">
        <f t="shared" si="4"/>
        <v>0</v>
      </c>
      <c r="Q66" s="7">
        <f t="shared" si="5"/>
        <v>0</v>
      </c>
      <c r="R66" s="7">
        <f t="shared" si="6"/>
        <v>0</v>
      </c>
      <c r="S66" s="7">
        <f t="shared" si="7"/>
        <v>0</v>
      </c>
      <c r="T66" s="7">
        <f t="shared" si="8"/>
        <v>0</v>
      </c>
      <c r="U66" s="7">
        <f t="shared" si="9"/>
        <v>0</v>
      </c>
      <c r="V66" s="7">
        <f t="shared" si="10"/>
        <v>100</v>
      </c>
    </row>
    <row r="67" spans="1:22" x14ac:dyDescent="0.25">
      <c r="A67" t="s">
        <v>192</v>
      </c>
      <c r="B67" t="s">
        <v>193</v>
      </c>
      <c r="C67" t="s">
        <v>12</v>
      </c>
      <c r="D67" s="9">
        <v>44906</v>
      </c>
      <c r="E67" t="s">
        <v>194</v>
      </c>
      <c r="F67">
        <v>8</v>
      </c>
      <c r="G67">
        <v>82</v>
      </c>
      <c r="H67">
        <v>72</v>
      </c>
      <c r="I67">
        <v>61</v>
      </c>
      <c r="J67">
        <v>37</v>
      </c>
      <c r="K67">
        <v>1326064</v>
      </c>
      <c r="L67">
        <v>868944</v>
      </c>
      <c r="M67">
        <v>65.53</v>
      </c>
      <c r="N67" s="7">
        <f t="shared" ref="N67:N130" si="11">($M67*G67)/100</f>
        <v>53.7346</v>
      </c>
      <c r="O67" s="7">
        <f t="shared" ref="O67:O130" si="12">($M67*H67)/100</f>
        <v>47.181599999999996</v>
      </c>
      <c r="P67" s="7">
        <f t="shared" ref="P67:P130" si="13">($M67*I67)/100</f>
        <v>39.973300000000002</v>
      </c>
      <c r="Q67" s="7">
        <f t="shared" ref="Q67:Q130" si="14">($M67*J67)/100</f>
        <v>24.246100000000002</v>
      </c>
      <c r="R67" s="7">
        <f t="shared" ref="R67:R130" si="15">($M67-N67)</f>
        <v>11.795400000000001</v>
      </c>
      <c r="S67" s="7">
        <f t="shared" ref="S67:S130" si="16">($M67-O67)</f>
        <v>18.348400000000005</v>
      </c>
      <c r="T67" s="7">
        <f t="shared" ref="T67:T130" si="17">($M67-P67)</f>
        <v>25.556699999999999</v>
      </c>
      <c r="U67" s="7">
        <f t="shared" ref="U67:U130" si="18">($M67-Q67)</f>
        <v>41.283900000000003</v>
      </c>
      <c r="V67" s="7">
        <f t="shared" ref="V67:V130" si="19">(100-M67)</f>
        <v>34.47</v>
      </c>
    </row>
    <row r="68" spans="1:22" x14ac:dyDescent="0.25">
      <c r="A68" t="s">
        <v>195</v>
      </c>
      <c r="B68" t="s">
        <v>196</v>
      </c>
      <c r="C68" t="s">
        <v>16</v>
      </c>
      <c r="D68" s="9">
        <v>44906</v>
      </c>
      <c r="E68" t="s">
        <v>197</v>
      </c>
      <c r="F68">
        <v>3</v>
      </c>
      <c r="G68">
        <v>92</v>
      </c>
      <c r="H68">
        <v>74</v>
      </c>
      <c r="I68">
        <v>67</v>
      </c>
      <c r="J68">
        <v>38</v>
      </c>
      <c r="K68">
        <v>1201680</v>
      </c>
      <c r="L68">
        <v>507582</v>
      </c>
      <c r="M68">
        <v>42.24</v>
      </c>
      <c r="N68" s="7">
        <f t="shared" si="11"/>
        <v>38.860800000000005</v>
      </c>
      <c r="O68" s="7">
        <f t="shared" si="12"/>
        <v>31.257600000000004</v>
      </c>
      <c r="P68" s="7">
        <f t="shared" si="13"/>
        <v>28.300799999999999</v>
      </c>
      <c r="Q68" s="7">
        <f t="shared" si="14"/>
        <v>16.051200000000001</v>
      </c>
      <c r="R68" s="7">
        <f t="shared" si="15"/>
        <v>3.3791999999999973</v>
      </c>
      <c r="S68" s="7">
        <f t="shared" si="16"/>
        <v>10.982399999999998</v>
      </c>
      <c r="T68" s="7">
        <f t="shared" si="17"/>
        <v>13.939200000000003</v>
      </c>
      <c r="U68" s="7">
        <f t="shared" si="18"/>
        <v>26.188800000000001</v>
      </c>
      <c r="V68" s="7">
        <f t="shared" si="19"/>
        <v>57.76</v>
      </c>
    </row>
    <row r="69" spans="1:22" x14ac:dyDescent="0.25">
      <c r="A69" t="s">
        <v>198</v>
      </c>
      <c r="B69" t="s">
        <v>199</v>
      </c>
      <c r="C69" t="s">
        <v>16</v>
      </c>
      <c r="D69" s="9">
        <v>44773</v>
      </c>
      <c r="E69" t="s">
        <v>200</v>
      </c>
      <c r="F69">
        <v>4</v>
      </c>
      <c r="G69">
        <v>83</v>
      </c>
      <c r="H69">
        <v>69</v>
      </c>
      <c r="I69">
        <v>60</v>
      </c>
      <c r="J69">
        <v>36</v>
      </c>
      <c r="K69">
        <v>123379928</v>
      </c>
      <c r="L69">
        <v>43111242</v>
      </c>
      <c r="M69">
        <v>34.94</v>
      </c>
      <c r="N69" s="7">
        <f t="shared" si="11"/>
        <v>29.0002</v>
      </c>
      <c r="O69" s="7">
        <f t="shared" si="12"/>
        <v>24.108599999999996</v>
      </c>
      <c r="P69" s="7">
        <f t="shared" si="13"/>
        <v>20.963999999999995</v>
      </c>
      <c r="Q69" s="7">
        <f t="shared" si="14"/>
        <v>12.578399999999998</v>
      </c>
      <c r="R69" s="7">
        <f t="shared" si="15"/>
        <v>5.9397999999999982</v>
      </c>
      <c r="S69" s="7">
        <f t="shared" si="16"/>
        <v>10.831400000000002</v>
      </c>
      <c r="T69" s="7">
        <f t="shared" si="17"/>
        <v>13.976000000000003</v>
      </c>
      <c r="U69" s="7">
        <f t="shared" si="18"/>
        <v>22.361599999999999</v>
      </c>
      <c r="V69" s="7">
        <f t="shared" si="19"/>
        <v>65.06</v>
      </c>
    </row>
    <row r="70" spans="1:22" x14ac:dyDescent="0.25">
      <c r="A70" t="s">
        <v>201</v>
      </c>
      <c r="B70" t="s">
        <v>202</v>
      </c>
      <c r="C70" t="s">
        <v>30</v>
      </c>
      <c r="D70" s="9">
        <v>44733</v>
      </c>
      <c r="E70" t="s">
        <v>203</v>
      </c>
      <c r="F70">
        <v>1</v>
      </c>
      <c r="G70">
        <v>94</v>
      </c>
      <c r="H70">
        <v>63</v>
      </c>
      <c r="I70">
        <v>71</v>
      </c>
      <c r="J70">
        <v>36</v>
      </c>
      <c r="K70">
        <v>3801</v>
      </c>
      <c r="L70">
        <v>2632</v>
      </c>
      <c r="M70" s="7">
        <v>69.244935543278089</v>
      </c>
      <c r="N70" s="7">
        <f t="shared" si="11"/>
        <v>65.090239410681406</v>
      </c>
      <c r="O70" s="7">
        <f t="shared" si="12"/>
        <v>43.624309392265197</v>
      </c>
      <c r="P70" s="7">
        <f t="shared" si="13"/>
        <v>49.163904235727443</v>
      </c>
      <c r="Q70" s="7">
        <f t="shared" si="14"/>
        <v>24.928176795580111</v>
      </c>
      <c r="R70" s="7">
        <f t="shared" si="15"/>
        <v>4.1546961325966834</v>
      </c>
      <c r="S70" s="7">
        <f t="shared" si="16"/>
        <v>25.620626151012893</v>
      </c>
      <c r="T70" s="7">
        <f t="shared" si="17"/>
        <v>20.081031307550646</v>
      </c>
      <c r="U70" s="7">
        <f t="shared" si="18"/>
        <v>44.316758747697975</v>
      </c>
      <c r="V70" s="7">
        <f t="shared" si="19"/>
        <v>30.755064456721911</v>
      </c>
    </row>
    <row r="71" spans="1:22" x14ac:dyDescent="0.25">
      <c r="A71" t="s">
        <v>204</v>
      </c>
      <c r="B71" t="s">
        <v>205</v>
      </c>
      <c r="C71" t="s">
        <v>12</v>
      </c>
      <c r="D71" s="9">
        <v>44610</v>
      </c>
      <c r="E71" t="s">
        <v>88</v>
      </c>
      <c r="F71">
        <v>2</v>
      </c>
      <c r="G71">
        <v>96</v>
      </c>
      <c r="H71">
        <v>89</v>
      </c>
      <c r="I71">
        <v>73</v>
      </c>
      <c r="J71">
        <v>46</v>
      </c>
      <c r="K71">
        <v>53117</v>
      </c>
      <c r="L71">
        <v>41715</v>
      </c>
      <c r="M71" s="7">
        <v>78.534179264642205</v>
      </c>
      <c r="N71" s="7">
        <f t="shared" si="11"/>
        <v>75.392812094056524</v>
      </c>
      <c r="O71" s="7">
        <f t="shared" si="12"/>
        <v>69.895419545531553</v>
      </c>
      <c r="P71" s="7">
        <f t="shared" si="13"/>
        <v>57.329950863188806</v>
      </c>
      <c r="Q71" s="7">
        <f t="shared" si="14"/>
        <v>36.125722461735414</v>
      </c>
      <c r="R71" s="7">
        <f t="shared" si="15"/>
        <v>3.1413671705856814</v>
      </c>
      <c r="S71" s="7">
        <f t="shared" si="16"/>
        <v>8.6387597191106522</v>
      </c>
      <c r="T71" s="7">
        <f t="shared" si="17"/>
        <v>21.204228401453399</v>
      </c>
      <c r="U71" s="7">
        <f t="shared" si="18"/>
        <v>42.408456802906791</v>
      </c>
      <c r="V71" s="7">
        <f t="shared" si="19"/>
        <v>21.465820735357795</v>
      </c>
    </row>
    <row r="72" spans="1:22" x14ac:dyDescent="0.25">
      <c r="A72" t="s">
        <v>206</v>
      </c>
      <c r="B72" t="s">
        <v>207</v>
      </c>
      <c r="C72" t="s">
        <v>20</v>
      </c>
      <c r="D72" s="9">
        <v>44868</v>
      </c>
      <c r="E72" t="s">
        <v>208</v>
      </c>
      <c r="F72">
        <v>3</v>
      </c>
      <c r="G72">
        <v>95</v>
      </c>
      <c r="H72">
        <v>73</v>
      </c>
      <c r="I72">
        <v>72</v>
      </c>
      <c r="J72">
        <v>40</v>
      </c>
      <c r="K72">
        <v>3801</v>
      </c>
      <c r="L72">
        <v>2632</v>
      </c>
      <c r="M72" s="7">
        <v>69.244935543278089</v>
      </c>
      <c r="N72" s="7">
        <f t="shared" si="11"/>
        <v>65.782688766114191</v>
      </c>
      <c r="O72" s="7">
        <f t="shared" si="12"/>
        <v>50.548802946593007</v>
      </c>
      <c r="P72" s="7">
        <f t="shared" si="13"/>
        <v>49.856353591160222</v>
      </c>
      <c r="Q72" s="7">
        <f t="shared" si="14"/>
        <v>27.697974217311234</v>
      </c>
      <c r="R72" s="7">
        <f t="shared" si="15"/>
        <v>3.4622467771638981</v>
      </c>
      <c r="S72" s="7">
        <f t="shared" si="16"/>
        <v>18.696132596685082</v>
      </c>
      <c r="T72" s="7">
        <f t="shared" si="17"/>
        <v>19.388581952117868</v>
      </c>
      <c r="U72" s="7">
        <f t="shared" si="18"/>
        <v>41.546961325966855</v>
      </c>
      <c r="V72" s="7">
        <f t="shared" si="19"/>
        <v>30.755064456721911</v>
      </c>
    </row>
    <row r="73" spans="1:22" x14ac:dyDescent="0.25">
      <c r="A73" t="s">
        <v>209</v>
      </c>
      <c r="B73" t="s">
        <v>210</v>
      </c>
      <c r="C73" t="s">
        <v>12</v>
      </c>
      <c r="D73" s="9">
        <v>44906</v>
      </c>
      <c r="E73" t="s">
        <v>170</v>
      </c>
      <c r="F73">
        <v>5</v>
      </c>
      <c r="G73">
        <v>74</v>
      </c>
      <c r="H73">
        <v>63</v>
      </c>
      <c r="I73">
        <v>55</v>
      </c>
      <c r="J73">
        <v>32</v>
      </c>
      <c r="K73">
        <v>5540745</v>
      </c>
      <c r="L73">
        <v>4524351</v>
      </c>
      <c r="M73">
        <v>81.66</v>
      </c>
      <c r="N73" s="7">
        <f t="shared" si="11"/>
        <v>60.428400000000003</v>
      </c>
      <c r="O73" s="7">
        <f t="shared" si="12"/>
        <v>51.445799999999998</v>
      </c>
      <c r="P73" s="7">
        <f t="shared" si="13"/>
        <v>44.913000000000004</v>
      </c>
      <c r="Q73" s="7">
        <f t="shared" si="14"/>
        <v>26.1312</v>
      </c>
      <c r="R73" s="7">
        <f t="shared" si="15"/>
        <v>21.231599999999993</v>
      </c>
      <c r="S73" s="7">
        <f t="shared" si="16"/>
        <v>30.214199999999998</v>
      </c>
      <c r="T73" s="7">
        <f t="shared" si="17"/>
        <v>36.746999999999993</v>
      </c>
      <c r="U73" s="7">
        <f t="shared" si="18"/>
        <v>55.528799999999997</v>
      </c>
      <c r="V73" s="7">
        <f t="shared" si="19"/>
        <v>18.340000000000003</v>
      </c>
    </row>
    <row r="74" spans="1:22" x14ac:dyDescent="0.25">
      <c r="A74" t="s">
        <v>211</v>
      </c>
      <c r="B74" t="s">
        <v>212</v>
      </c>
      <c r="C74" t="s">
        <v>12</v>
      </c>
      <c r="D74" s="9">
        <v>44906</v>
      </c>
      <c r="E74" t="s">
        <v>155</v>
      </c>
      <c r="F74">
        <v>6</v>
      </c>
      <c r="G74">
        <v>62</v>
      </c>
      <c r="H74">
        <v>52</v>
      </c>
      <c r="I74">
        <v>46</v>
      </c>
      <c r="J74">
        <v>27</v>
      </c>
      <c r="K74">
        <v>67813000</v>
      </c>
      <c r="L74">
        <v>54649808</v>
      </c>
      <c r="M74">
        <v>80.59</v>
      </c>
      <c r="N74" s="7">
        <f t="shared" si="11"/>
        <v>49.965800000000002</v>
      </c>
      <c r="O74" s="7">
        <f t="shared" si="12"/>
        <v>41.906800000000004</v>
      </c>
      <c r="P74" s="7">
        <f t="shared" si="13"/>
        <v>37.071400000000004</v>
      </c>
      <c r="Q74" s="7">
        <f t="shared" si="14"/>
        <v>21.759300000000003</v>
      </c>
      <c r="R74" s="7">
        <f t="shared" si="15"/>
        <v>30.624200000000002</v>
      </c>
      <c r="S74" s="7">
        <f t="shared" si="16"/>
        <v>38.683199999999999</v>
      </c>
      <c r="T74" s="7">
        <f t="shared" si="17"/>
        <v>43.518599999999999</v>
      </c>
      <c r="U74" s="7">
        <f t="shared" si="18"/>
        <v>58.8307</v>
      </c>
      <c r="V74" s="7">
        <f t="shared" si="19"/>
        <v>19.409999999999997</v>
      </c>
    </row>
    <row r="75" spans="1:22" x14ac:dyDescent="0.25">
      <c r="A75" t="s">
        <v>213</v>
      </c>
      <c r="B75" t="s">
        <v>214</v>
      </c>
      <c r="C75" t="s">
        <v>30</v>
      </c>
      <c r="D75" s="9">
        <v>44911</v>
      </c>
      <c r="E75" t="s">
        <v>215</v>
      </c>
      <c r="F75">
        <v>2</v>
      </c>
      <c r="G75">
        <v>96</v>
      </c>
      <c r="H75">
        <v>89</v>
      </c>
      <c r="I75">
        <v>73</v>
      </c>
      <c r="J75">
        <v>46</v>
      </c>
      <c r="K75">
        <v>13859349</v>
      </c>
      <c r="L75">
        <v>6087292</v>
      </c>
      <c r="M75" s="7">
        <v>43.921918699067326</v>
      </c>
      <c r="N75" s="7">
        <f t="shared" si="11"/>
        <v>42.165041951104634</v>
      </c>
      <c r="O75" s="7">
        <f t="shared" si="12"/>
        <v>39.090507642169918</v>
      </c>
      <c r="P75" s="7">
        <f t="shared" si="13"/>
        <v>32.063000650319147</v>
      </c>
      <c r="Q75" s="7">
        <f t="shared" si="14"/>
        <v>20.20408260157097</v>
      </c>
      <c r="R75" s="7">
        <f t="shared" si="15"/>
        <v>1.7568767479626928</v>
      </c>
      <c r="S75" s="7">
        <f t="shared" si="16"/>
        <v>4.8314110568974087</v>
      </c>
      <c r="T75" s="7">
        <f t="shared" si="17"/>
        <v>11.85891804874818</v>
      </c>
      <c r="U75" s="7">
        <f t="shared" si="18"/>
        <v>23.717836097496356</v>
      </c>
      <c r="V75" s="7">
        <f t="shared" si="19"/>
        <v>56.078081300932674</v>
      </c>
    </row>
    <row r="76" spans="1:22" x14ac:dyDescent="0.25">
      <c r="A76" t="s">
        <v>216</v>
      </c>
      <c r="B76" t="s">
        <v>217</v>
      </c>
      <c r="C76" t="s">
        <v>20</v>
      </c>
      <c r="D76" s="9">
        <v>44834</v>
      </c>
      <c r="E76" t="s">
        <v>43</v>
      </c>
      <c r="F76">
        <v>2</v>
      </c>
      <c r="G76">
        <v>91</v>
      </c>
      <c r="H76">
        <v>79</v>
      </c>
      <c r="I76">
        <v>65</v>
      </c>
      <c r="J76">
        <v>39</v>
      </c>
      <c r="K76">
        <v>306292</v>
      </c>
      <c r="L76">
        <v>190908</v>
      </c>
      <c r="M76">
        <v>62.33</v>
      </c>
      <c r="N76" s="7">
        <f t="shared" si="11"/>
        <v>56.720299999999995</v>
      </c>
      <c r="O76" s="7">
        <f t="shared" si="12"/>
        <v>49.240699999999997</v>
      </c>
      <c r="P76" s="7">
        <f t="shared" si="13"/>
        <v>40.514499999999998</v>
      </c>
      <c r="Q76" s="7">
        <f t="shared" si="14"/>
        <v>24.308699999999998</v>
      </c>
      <c r="R76" s="7">
        <f t="shared" si="15"/>
        <v>5.6097000000000037</v>
      </c>
      <c r="S76" s="7">
        <f t="shared" si="16"/>
        <v>13.089300000000001</v>
      </c>
      <c r="T76" s="7">
        <f t="shared" si="17"/>
        <v>21.8155</v>
      </c>
      <c r="U76" s="7">
        <f t="shared" si="18"/>
        <v>38.021299999999997</v>
      </c>
      <c r="V76" s="7">
        <f t="shared" si="19"/>
        <v>37.67</v>
      </c>
    </row>
    <row r="77" spans="1:22" x14ac:dyDescent="0.25">
      <c r="A77" t="s">
        <v>218</v>
      </c>
      <c r="B77" t="s">
        <v>219</v>
      </c>
      <c r="C77" t="s">
        <v>16</v>
      </c>
      <c r="D77" s="9">
        <v>44892</v>
      </c>
      <c r="E77" t="s">
        <v>220</v>
      </c>
      <c r="F77">
        <v>3</v>
      </c>
      <c r="G77">
        <v>87</v>
      </c>
      <c r="H77">
        <v>80</v>
      </c>
      <c r="I77">
        <v>64</v>
      </c>
      <c r="J77">
        <v>41</v>
      </c>
      <c r="K77">
        <v>2388997</v>
      </c>
      <c r="L77">
        <v>311040</v>
      </c>
      <c r="M77">
        <v>13.02</v>
      </c>
      <c r="N77" s="7">
        <f t="shared" si="11"/>
        <v>11.327400000000001</v>
      </c>
      <c r="O77" s="7">
        <f t="shared" si="12"/>
        <v>10.415999999999999</v>
      </c>
      <c r="P77" s="7">
        <f t="shared" si="13"/>
        <v>8.3327999999999989</v>
      </c>
      <c r="Q77" s="7">
        <f t="shared" si="14"/>
        <v>5.3381999999999996</v>
      </c>
      <c r="R77" s="7">
        <f t="shared" si="15"/>
        <v>1.6925999999999988</v>
      </c>
      <c r="S77" s="7">
        <f t="shared" si="16"/>
        <v>2.604000000000001</v>
      </c>
      <c r="T77" s="7">
        <f t="shared" si="17"/>
        <v>4.6872000000000007</v>
      </c>
      <c r="U77" s="7">
        <f t="shared" si="18"/>
        <v>7.6818</v>
      </c>
      <c r="V77" s="7">
        <f t="shared" si="19"/>
        <v>86.98</v>
      </c>
    </row>
    <row r="78" spans="1:22" x14ac:dyDescent="0.25">
      <c r="A78" t="s">
        <v>221</v>
      </c>
      <c r="B78" t="s">
        <v>222</v>
      </c>
      <c r="C78" t="s">
        <v>16</v>
      </c>
      <c r="D78" s="9">
        <v>44878</v>
      </c>
      <c r="E78" t="s">
        <v>223</v>
      </c>
      <c r="F78">
        <v>2</v>
      </c>
      <c r="G78">
        <v>84</v>
      </c>
      <c r="H78">
        <v>66</v>
      </c>
      <c r="I78">
        <v>62</v>
      </c>
      <c r="J78">
        <v>36</v>
      </c>
      <c r="K78">
        <v>2705995</v>
      </c>
      <c r="L78">
        <v>548701</v>
      </c>
      <c r="M78">
        <v>20.28</v>
      </c>
      <c r="N78" s="7">
        <f t="shared" si="11"/>
        <v>17.0352</v>
      </c>
      <c r="O78" s="7">
        <f t="shared" si="12"/>
        <v>13.3848</v>
      </c>
      <c r="P78" s="7">
        <f t="shared" si="13"/>
        <v>12.573600000000001</v>
      </c>
      <c r="Q78" s="7">
        <f t="shared" si="14"/>
        <v>7.3008000000000006</v>
      </c>
      <c r="R78" s="7">
        <f t="shared" si="15"/>
        <v>3.2448000000000015</v>
      </c>
      <c r="S78" s="7">
        <f t="shared" si="16"/>
        <v>6.8952000000000009</v>
      </c>
      <c r="T78" s="7">
        <f t="shared" si="17"/>
        <v>7.7064000000000004</v>
      </c>
      <c r="U78" s="7">
        <f t="shared" si="18"/>
        <v>12.979200000000001</v>
      </c>
      <c r="V78" s="7">
        <f t="shared" si="19"/>
        <v>79.72</v>
      </c>
    </row>
    <row r="79" spans="1:22" x14ac:dyDescent="0.25">
      <c r="A79" t="s">
        <v>224</v>
      </c>
      <c r="B79" t="s">
        <v>225</v>
      </c>
      <c r="C79" t="s">
        <v>12</v>
      </c>
      <c r="D79" s="9">
        <v>44892</v>
      </c>
      <c r="E79" t="s">
        <v>226</v>
      </c>
      <c r="F79">
        <v>4</v>
      </c>
      <c r="G79">
        <v>78</v>
      </c>
      <c r="H79">
        <v>66</v>
      </c>
      <c r="I79">
        <v>58</v>
      </c>
      <c r="J79">
        <v>35</v>
      </c>
      <c r="K79">
        <v>3744385</v>
      </c>
      <c r="L79">
        <v>1654504</v>
      </c>
      <c r="M79">
        <v>44.19</v>
      </c>
      <c r="N79" s="7">
        <f t="shared" si="11"/>
        <v>34.468199999999996</v>
      </c>
      <c r="O79" s="7">
        <f t="shared" si="12"/>
        <v>29.165399999999998</v>
      </c>
      <c r="P79" s="7">
        <f t="shared" si="13"/>
        <v>25.630199999999999</v>
      </c>
      <c r="Q79" s="7">
        <f t="shared" si="14"/>
        <v>15.466499999999998</v>
      </c>
      <c r="R79" s="7">
        <f t="shared" si="15"/>
        <v>9.7218000000000018</v>
      </c>
      <c r="S79" s="7">
        <f t="shared" si="16"/>
        <v>15.0246</v>
      </c>
      <c r="T79" s="7">
        <f t="shared" si="17"/>
        <v>18.559799999999999</v>
      </c>
      <c r="U79" s="7">
        <f t="shared" si="18"/>
        <v>28.723500000000001</v>
      </c>
      <c r="V79" s="7">
        <f t="shared" si="19"/>
        <v>55.81</v>
      </c>
    </row>
    <row r="80" spans="1:22" x14ac:dyDescent="0.25">
      <c r="A80" t="s">
        <v>227</v>
      </c>
      <c r="B80" t="s">
        <v>228</v>
      </c>
      <c r="C80" t="s">
        <v>12</v>
      </c>
      <c r="D80" s="9">
        <v>44906</v>
      </c>
      <c r="E80" t="s">
        <v>229</v>
      </c>
      <c r="F80">
        <v>9</v>
      </c>
      <c r="G80">
        <v>63</v>
      </c>
      <c r="H80">
        <v>55</v>
      </c>
      <c r="I80">
        <v>46</v>
      </c>
      <c r="J80">
        <v>28</v>
      </c>
      <c r="K80">
        <v>83369840</v>
      </c>
      <c r="L80">
        <v>64870211</v>
      </c>
      <c r="M80">
        <v>77.81</v>
      </c>
      <c r="N80" s="7">
        <f t="shared" si="11"/>
        <v>49.020299999999999</v>
      </c>
      <c r="O80" s="7">
        <f t="shared" si="12"/>
        <v>42.795500000000004</v>
      </c>
      <c r="P80" s="7">
        <f t="shared" si="13"/>
        <v>35.7926</v>
      </c>
      <c r="Q80" s="7">
        <f t="shared" si="14"/>
        <v>21.786800000000003</v>
      </c>
      <c r="R80" s="7">
        <f t="shared" si="15"/>
        <v>28.789700000000003</v>
      </c>
      <c r="S80" s="7">
        <f t="shared" si="16"/>
        <v>35.014499999999998</v>
      </c>
      <c r="T80" s="7">
        <f t="shared" si="17"/>
        <v>42.017400000000002</v>
      </c>
      <c r="U80" s="7">
        <f t="shared" si="18"/>
        <v>56.023200000000003</v>
      </c>
      <c r="V80" s="7">
        <f t="shared" si="19"/>
        <v>22.189999999999998</v>
      </c>
    </row>
    <row r="81" spans="1:22" x14ac:dyDescent="0.25">
      <c r="A81" t="s">
        <v>230</v>
      </c>
      <c r="B81" t="s">
        <v>231</v>
      </c>
      <c r="C81" t="s">
        <v>16</v>
      </c>
      <c r="D81" s="9">
        <v>44906</v>
      </c>
      <c r="E81" t="s">
        <v>232</v>
      </c>
      <c r="F81">
        <v>2</v>
      </c>
      <c r="G81">
        <v>93</v>
      </c>
      <c r="H81">
        <v>75</v>
      </c>
      <c r="I81">
        <v>69</v>
      </c>
      <c r="J81">
        <v>40</v>
      </c>
      <c r="K81">
        <v>33475870</v>
      </c>
      <c r="L81">
        <v>12853113</v>
      </c>
      <c r="M81">
        <v>38.4</v>
      </c>
      <c r="N81" s="7">
        <f t="shared" si="11"/>
        <v>35.711999999999996</v>
      </c>
      <c r="O81" s="7">
        <f t="shared" si="12"/>
        <v>28.8</v>
      </c>
      <c r="P81" s="7">
        <f t="shared" si="13"/>
        <v>26.495999999999999</v>
      </c>
      <c r="Q81" s="7">
        <f t="shared" si="14"/>
        <v>15.36</v>
      </c>
      <c r="R81" s="7">
        <f t="shared" si="15"/>
        <v>2.6880000000000024</v>
      </c>
      <c r="S81" s="7">
        <f t="shared" si="16"/>
        <v>9.5999999999999979</v>
      </c>
      <c r="T81" s="7">
        <f t="shared" si="17"/>
        <v>11.904</v>
      </c>
      <c r="U81" s="7">
        <f t="shared" si="18"/>
        <v>23.04</v>
      </c>
      <c r="V81" s="7">
        <f t="shared" si="19"/>
        <v>61.6</v>
      </c>
    </row>
    <row r="82" spans="1:22" x14ac:dyDescent="0.25">
      <c r="A82" t="s">
        <v>233</v>
      </c>
      <c r="B82" t="s">
        <v>234</v>
      </c>
      <c r="C82" t="s">
        <v>12</v>
      </c>
      <c r="D82" s="9">
        <v>44911</v>
      </c>
      <c r="E82" t="s">
        <v>235</v>
      </c>
      <c r="F82">
        <v>2</v>
      </c>
      <c r="G82">
        <v>95</v>
      </c>
      <c r="H82">
        <v>75</v>
      </c>
      <c r="I82">
        <v>72</v>
      </c>
      <c r="J82">
        <v>40</v>
      </c>
      <c r="K82">
        <v>32677</v>
      </c>
      <c r="L82">
        <v>42175</v>
      </c>
      <c r="M82">
        <v>129.07</v>
      </c>
      <c r="N82" s="7">
        <f t="shared" si="11"/>
        <v>122.6165</v>
      </c>
      <c r="O82" s="7">
        <f t="shared" si="12"/>
        <v>96.802499999999995</v>
      </c>
      <c r="P82" s="7">
        <f t="shared" si="13"/>
        <v>92.930399999999992</v>
      </c>
      <c r="Q82" s="7">
        <f t="shared" si="14"/>
        <v>51.627999999999993</v>
      </c>
      <c r="R82" s="7">
        <f t="shared" si="15"/>
        <v>6.4534999999999911</v>
      </c>
      <c r="S82" s="7">
        <f t="shared" si="16"/>
        <v>32.267499999999998</v>
      </c>
      <c r="T82" s="7">
        <f t="shared" si="17"/>
        <v>36.139600000000002</v>
      </c>
      <c r="U82" s="7">
        <f t="shared" si="18"/>
        <v>77.442000000000007</v>
      </c>
      <c r="V82" s="7">
        <f t="shared" si="19"/>
        <v>-29.069999999999993</v>
      </c>
    </row>
    <row r="83" spans="1:22" x14ac:dyDescent="0.25">
      <c r="A83" t="s">
        <v>236</v>
      </c>
      <c r="B83" t="s">
        <v>237</v>
      </c>
      <c r="C83" t="s">
        <v>12</v>
      </c>
      <c r="D83" s="9">
        <v>44906</v>
      </c>
      <c r="E83" t="s">
        <v>165</v>
      </c>
      <c r="F83">
        <v>7</v>
      </c>
      <c r="G83">
        <v>80</v>
      </c>
      <c r="H83">
        <v>69</v>
      </c>
      <c r="I83">
        <v>60</v>
      </c>
      <c r="J83">
        <v>36</v>
      </c>
      <c r="K83">
        <v>10384972</v>
      </c>
      <c r="L83">
        <v>7933490</v>
      </c>
      <c r="M83">
        <v>76.39</v>
      </c>
      <c r="N83" s="7">
        <f t="shared" si="11"/>
        <v>61.111999999999995</v>
      </c>
      <c r="O83" s="7">
        <f t="shared" si="12"/>
        <v>52.709099999999999</v>
      </c>
      <c r="P83" s="7">
        <f t="shared" si="13"/>
        <v>45.833999999999996</v>
      </c>
      <c r="Q83" s="7">
        <f t="shared" si="14"/>
        <v>27.500399999999999</v>
      </c>
      <c r="R83" s="7">
        <f t="shared" si="15"/>
        <v>15.278000000000006</v>
      </c>
      <c r="S83" s="7">
        <f t="shared" si="16"/>
        <v>23.680900000000001</v>
      </c>
      <c r="T83" s="7">
        <f t="shared" si="17"/>
        <v>30.556000000000004</v>
      </c>
      <c r="U83" s="7">
        <f t="shared" si="18"/>
        <v>48.889600000000002</v>
      </c>
      <c r="V83" s="7">
        <f t="shared" si="19"/>
        <v>23.61</v>
      </c>
    </row>
    <row r="84" spans="1:22" x14ac:dyDescent="0.25">
      <c r="A84" t="s">
        <v>238</v>
      </c>
      <c r="B84" t="s">
        <v>239</v>
      </c>
      <c r="C84" t="s">
        <v>12</v>
      </c>
      <c r="D84" s="9">
        <v>44634</v>
      </c>
      <c r="E84" t="s">
        <v>240</v>
      </c>
      <c r="F84">
        <v>1</v>
      </c>
      <c r="G84">
        <v>97</v>
      </c>
      <c r="H84">
        <v>92</v>
      </c>
      <c r="I84">
        <v>73</v>
      </c>
      <c r="J84">
        <v>48</v>
      </c>
      <c r="K84">
        <v>56494</v>
      </c>
      <c r="L84">
        <v>41227</v>
      </c>
      <c r="M84">
        <v>72.98</v>
      </c>
      <c r="N84" s="7">
        <f t="shared" si="11"/>
        <v>70.790599999999998</v>
      </c>
      <c r="O84" s="7">
        <f t="shared" si="12"/>
        <v>67.141600000000011</v>
      </c>
      <c r="P84" s="7">
        <f t="shared" si="13"/>
        <v>53.275399999999998</v>
      </c>
      <c r="Q84" s="7">
        <f t="shared" si="14"/>
        <v>35.0304</v>
      </c>
      <c r="R84" s="7">
        <f t="shared" si="15"/>
        <v>2.1894000000000062</v>
      </c>
      <c r="S84" s="7">
        <f t="shared" si="16"/>
        <v>5.8383999999999929</v>
      </c>
      <c r="T84" s="7">
        <f t="shared" si="17"/>
        <v>19.704600000000006</v>
      </c>
      <c r="U84" s="7">
        <f t="shared" si="18"/>
        <v>37.949600000000004</v>
      </c>
      <c r="V84" s="7">
        <f t="shared" si="19"/>
        <v>27.019999999999996</v>
      </c>
    </row>
    <row r="85" spans="1:22" x14ac:dyDescent="0.25">
      <c r="A85" t="s">
        <v>241</v>
      </c>
      <c r="B85" t="s">
        <v>242</v>
      </c>
      <c r="C85" t="s">
        <v>30</v>
      </c>
      <c r="D85" s="9">
        <v>44911</v>
      </c>
      <c r="E85" t="s">
        <v>122</v>
      </c>
      <c r="F85">
        <v>5</v>
      </c>
      <c r="G85">
        <v>93</v>
      </c>
      <c r="H85">
        <v>75</v>
      </c>
      <c r="I85">
        <v>69</v>
      </c>
      <c r="J85">
        <v>39</v>
      </c>
      <c r="K85">
        <v>125459</v>
      </c>
      <c r="L85">
        <v>44180</v>
      </c>
      <c r="M85">
        <v>35.21</v>
      </c>
      <c r="N85" s="7">
        <f t="shared" si="11"/>
        <v>32.7453</v>
      </c>
      <c r="O85" s="7">
        <f t="shared" si="12"/>
        <v>26.407499999999999</v>
      </c>
      <c r="P85" s="7">
        <f t="shared" si="13"/>
        <v>24.294900000000002</v>
      </c>
      <c r="Q85" s="7">
        <f t="shared" si="14"/>
        <v>13.731900000000001</v>
      </c>
      <c r="R85" s="7">
        <f t="shared" si="15"/>
        <v>2.4647000000000006</v>
      </c>
      <c r="S85" s="7">
        <f t="shared" si="16"/>
        <v>8.802500000000002</v>
      </c>
      <c r="T85" s="7">
        <f t="shared" si="17"/>
        <v>10.915099999999999</v>
      </c>
      <c r="U85" s="7">
        <f t="shared" si="18"/>
        <v>21.478099999999998</v>
      </c>
      <c r="V85" s="7">
        <f t="shared" si="19"/>
        <v>64.789999999999992</v>
      </c>
    </row>
    <row r="86" spans="1:22" x14ac:dyDescent="0.25">
      <c r="A86" t="s">
        <v>243</v>
      </c>
      <c r="B86" t="s">
        <v>244</v>
      </c>
      <c r="C86" t="s">
        <v>30</v>
      </c>
      <c r="D86" s="9">
        <v>44911</v>
      </c>
      <c r="E86" t="s">
        <v>46</v>
      </c>
      <c r="F86">
        <v>7</v>
      </c>
      <c r="G86">
        <v>53</v>
      </c>
      <c r="H86">
        <v>45</v>
      </c>
      <c r="I86">
        <v>39</v>
      </c>
      <c r="J86">
        <v>23</v>
      </c>
      <c r="K86">
        <v>171783</v>
      </c>
      <c r="M86" s="7">
        <v>0</v>
      </c>
      <c r="N86" s="7">
        <f t="shared" si="11"/>
        <v>0</v>
      </c>
      <c r="O86" s="7">
        <f t="shared" si="12"/>
        <v>0</v>
      </c>
      <c r="P86" s="7">
        <f t="shared" si="13"/>
        <v>0</v>
      </c>
      <c r="Q86" s="7">
        <f t="shared" si="14"/>
        <v>0</v>
      </c>
      <c r="R86" s="7">
        <f t="shared" si="15"/>
        <v>0</v>
      </c>
      <c r="S86" s="7">
        <f t="shared" si="16"/>
        <v>0</v>
      </c>
      <c r="T86" s="7">
        <f t="shared" si="17"/>
        <v>0</v>
      </c>
      <c r="U86" s="7">
        <f t="shared" si="18"/>
        <v>0</v>
      </c>
      <c r="V86" s="7">
        <f t="shared" si="19"/>
        <v>100</v>
      </c>
    </row>
    <row r="87" spans="1:22" x14ac:dyDescent="0.25">
      <c r="A87" t="s">
        <v>245</v>
      </c>
      <c r="B87" t="s">
        <v>246</v>
      </c>
      <c r="C87" t="s">
        <v>20</v>
      </c>
      <c r="D87" s="9">
        <v>44796</v>
      </c>
      <c r="E87" t="s">
        <v>21</v>
      </c>
      <c r="F87">
        <v>3</v>
      </c>
      <c r="G87">
        <v>93</v>
      </c>
      <c r="H87">
        <v>83</v>
      </c>
      <c r="I87">
        <v>67</v>
      </c>
      <c r="J87">
        <v>42</v>
      </c>
      <c r="K87">
        <v>171783</v>
      </c>
      <c r="M87" s="7">
        <v>0</v>
      </c>
      <c r="N87" s="7">
        <f t="shared" si="11"/>
        <v>0</v>
      </c>
      <c r="O87" s="7">
        <f t="shared" si="12"/>
        <v>0</v>
      </c>
      <c r="P87" s="7">
        <f t="shared" si="13"/>
        <v>0</v>
      </c>
      <c r="Q87" s="7">
        <f t="shared" si="14"/>
        <v>0</v>
      </c>
      <c r="R87" s="7">
        <f t="shared" si="15"/>
        <v>0</v>
      </c>
      <c r="S87" s="7">
        <f t="shared" si="16"/>
        <v>0</v>
      </c>
      <c r="T87" s="7">
        <f t="shared" si="17"/>
        <v>0</v>
      </c>
      <c r="U87" s="7">
        <f t="shared" si="18"/>
        <v>0</v>
      </c>
      <c r="V87" s="7">
        <f t="shared" si="19"/>
        <v>100</v>
      </c>
    </row>
    <row r="88" spans="1:22" x14ac:dyDescent="0.25">
      <c r="A88" t="s">
        <v>247</v>
      </c>
      <c r="B88" t="s">
        <v>248</v>
      </c>
      <c r="C88" t="s">
        <v>30</v>
      </c>
      <c r="D88" s="9">
        <v>44911</v>
      </c>
      <c r="E88" t="s">
        <v>249</v>
      </c>
      <c r="F88">
        <v>5</v>
      </c>
      <c r="G88">
        <v>94</v>
      </c>
      <c r="H88">
        <v>78</v>
      </c>
      <c r="I88">
        <v>71</v>
      </c>
      <c r="J88">
        <v>42</v>
      </c>
      <c r="K88">
        <v>17843914</v>
      </c>
      <c r="L88">
        <v>8893019</v>
      </c>
      <c r="M88">
        <v>49.84</v>
      </c>
      <c r="N88" s="7">
        <f t="shared" si="11"/>
        <v>46.849600000000002</v>
      </c>
      <c r="O88" s="7">
        <f t="shared" si="12"/>
        <v>38.875200000000007</v>
      </c>
      <c r="P88" s="7">
        <f t="shared" si="13"/>
        <v>35.386400000000002</v>
      </c>
      <c r="Q88" s="7">
        <f t="shared" si="14"/>
        <v>20.9328</v>
      </c>
      <c r="R88" s="7">
        <f t="shared" si="15"/>
        <v>2.9904000000000011</v>
      </c>
      <c r="S88" s="7">
        <f t="shared" si="16"/>
        <v>10.964799999999997</v>
      </c>
      <c r="T88" s="7">
        <f t="shared" si="17"/>
        <v>14.453600000000002</v>
      </c>
      <c r="U88" s="7">
        <f t="shared" si="18"/>
        <v>28.907200000000003</v>
      </c>
      <c r="V88" s="7">
        <f t="shared" si="19"/>
        <v>50.16</v>
      </c>
    </row>
    <row r="89" spans="1:22" x14ac:dyDescent="0.25">
      <c r="A89" t="s">
        <v>250</v>
      </c>
      <c r="B89" t="s">
        <v>251</v>
      </c>
      <c r="C89" t="s">
        <v>12</v>
      </c>
      <c r="D89" s="9">
        <v>44914</v>
      </c>
      <c r="E89" t="s">
        <v>252</v>
      </c>
      <c r="F89">
        <v>3</v>
      </c>
      <c r="G89">
        <v>95</v>
      </c>
      <c r="H89">
        <v>80</v>
      </c>
      <c r="I89">
        <v>72</v>
      </c>
      <c r="J89">
        <v>43</v>
      </c>
      <c r="K89">
        <v>63329</v>
      </c>
      <c r="L89">
        <v>54223</v>
      </c>
      <c r="M89">
        <v>85.62</v>
      </c>
      <c r="N89" s="7">
        <f t="shared" si="11"/>
        <v>81.338999999999999</v>
      </c>
      <c r="O89" s="7">
        <f t="shared" si="12"/>
        <v>68.496000000000009</v>
      </c>
      <c r="P89" s="7">
        <f t="shared" si="13"/>
        <v>61.6464</v>
      </c>
      <c r="Q89" s="7">
        <f t="shared" si="14"/>
        <v>36.816600000000001</v>
      </c>
      <c r="R89" s="7">
        <f t="shared" si="15"/>
        <v>4.2810000000000059</v>
      </c>
      <c r="S89" s="7">
        <f t="shared" si="16"/>
        <v>17.123999999999995</v>
      </c>
      <c r="T89" s="7">
        <f t="shared" si="17"/>
        <v>23.973600000000005</v>
      </c>
      <c r="U89" s="7">
        <f t="shared" si="18"/>
        <v>48.803400000000003</v>
      </c>
      <c r="V89" s="7">
        <f t="shared" si="19"/>
        <v>14.379999999999995</v>
      </c>
    </row>
    <row r="90" spans="1:22" x14ac:dyDescent="0.25">
      <c r="A90" t="s">
        <v>253</v>
      </c>
      <c r="B90" t="s">
        <v>254</v>
      </c>
      <c r="C90" t="s">
        <v>16</v>
      </c>
      <c r="D90" s="9">
        <v>44899</v>
      </c>
      <c r="E90" t="s">
        <v>255</v>
      </c>
      <c r="F90">
        <v>6</v>
      </c>
      <c r="G90">
        <v>82</v>
      </c>
      <c r="H90">
        <v>70</v>
      </c>
      <c r="I90">
        <v>60</v>
      </c>
      <c r="J90">
        <v>36</v>
      </c>
      <c r="K90">
        <v>13859349</v>
      </c>
      <c r="L90">
        <v>6087292</v>
      </c>
      <c r="M90">
        <v>43.92</v>
      </c>
      <c r="N90" s="7">
        <f t="shared" si="11"/>
        <v>36.014400000000002</v>
      </c>
      <c r="O90" s="7">
        <f t="shared" si="12"/>
        <v>30.744</v>
      </c>
      <c r="P90" s="7">
        <f t="shared" si="13"/>
        <v>26.352000000000004</v>
      </c>
      <c r="Q90" s="7">
        <f t="shared" si="14"/>
        <v>15.811200000000001</v>
      </c>
      <c r="R90" s="7">
        <f t="shared" si="15"/>
        <v>7.9055999999999997</v>
      </c>
      <c r="S90" s="7">
        <f t="shared" si="16"/>
        <v>13.176000000000002</v>
      </c>
      <c r="T90" s="7">
        <f t="shared" si="17"/>
        <v>17.567999999999998</v>
      </c>
      <c r="U90" s="7">
        <f t="shared" si="18"/>
        <v>28.108800000000002</v>
      </c>
      <c r="V90" s="7">
        <f t="shared" si="19"/>
        <v>56.08</v>
      </c>
    </row>
    <row r="91" spans="1:22" x14ac:dyDescent="0.25">
      <c r="A91" t="s">
        <v>256</v>
      </c>
      <c r="B91" t="s">
        <v>257</v>
      </c>
      <c r="C91" t="s">
        <v>16</v>
      </c>
      <c r="D91" s="9">
        <v>44899</v>
      </c>
      <c r="E91" t="s">
        <v>223</v>
      </c>
      <c r="F91">
        <v>2</v>
      </c>
      <c r="G91">
        <v>84</v>
      </c>
      <c r="H91">
        <v>66</v>
      </c>
      <c r="I91">
        <v>62</v>
      </c>
      <c r="J91">
        <v>36</v>
      </c>
      <c r="K91">
        <v>2105580</v>
      </c>
      <c r="L91">
        <v>640393</v>
      </c>
      <c r="M91">
        <v>30.41</v>
      </c>
      <c r="N91" s="7">
        <f t="shared" si="11"/>
        <v>25.5444</v>
      </c>
      <c r="O91" s="7">
        <f t="shared" si="12"/>
        <v>20.070599999999999</v>
      </c>
      <c r="P91" s="7">
        <f t="shared" si="13"/>
        <v>18.854200000000002</v>
      </c>
      <c r="Q91" s="7">
        <f t="shared" si="14"/>
        <v>10.9476</v>
      </c>
      <c r="R91" s="7">
        <f t="shared" si="15"/>
        <v>4.8656000000000006</v>
      </c>
      <c r="S91" s="7">
        <f t="shared" si="16"/>
        <v>10.339400000000001</v>
      </c>
      <c r="T91" s="7">
        <f t="shared" si="17"/>
        <v>11.555799999999998</v>
      </c>
      <c r="U91" s="7">
        <f t="shared" si="18"/>
        <v>19.462400000000002</v>
      </c>
      <c r="V91" s="7">
        <f t="shared" si="19"/>
        <v>69.59</v>
      </c>
    </row>
    <row r="92" spans="1:22" x14ac:dyDescent="0.25">
      <c r="A92" t="s">
        <v>258</v>
      </c>
      <c r="B92" t="s">
        <v>259</v>
      </c>
      <c r="C92" t="s">
        <v>30</v>
      </c>
      <c r="D92" s="9">
        <v>44911</v>
      </c>
      <c r="E92" t="s">
        <v>83</v>
      </c>
      <c r="F92">
        <v>7</v>
      </c>
      <c r="G92">
        <v>90</v>
      </c>
      <c r="H92">
        <v>76</v>
      </c>
      <c r="I92">
        <v>66</v>
      </c>
      <c r="J92">
        <v>39</v>
      </c>
      <c r="K92">
        <v>808727</v>
      </c>
      <c r="L92">
        <v>493404</v>
      </c>
      <c r="M92">
        <v>61.01</v>
      </c>
      <c r="N92" s="7">
        <f t="shared" si="11"/>
        <v>54.908999999999999</v>
      </c>
      <c r="O92" s="7">
        <f t="shared" si="12"/>
        <v>46.367600000000003</v>
      </c>
      <c r="P92" s="7">
        <f t="shared" si="13"/>
        <v>40.266599999999997</v>
      </c>
      <c r="Q92" s="7">
        <f t="shared" si="14"/>
        <v>23.793899999999997</v>
      </c>
      <c r="R92" s="7">
        <f t="shared" si="15"/>
        <v>6.1009999999999991</v>
      </c>
      <c r="S92" s="7">
        <f t="shared" si="16"/>
        <v>14.642399999999995</v>
      </c>
      <c r="T92" s="7">
        <f t="shared" si="17"/>
        <v>20.743400000000001</v>
      </c>
      <c r="U92" s="7">
        <f t="shared" si="18"/>
        <v>37.216099999999997</v>
      </c>
      <c r="V92" s="7">
        <f t="shared" si="19"/>
        <v>38.99</v>
      </c>
    </row>
    <row r="93" spans="1:22" x14ac:dyDescent="0.25">
      <c r="A93" t="s">
        <v>260</v>
      </c>
      <c r="B93" t="s">
        <v>261</v>
      </c>
      <c r="C93" t="s">
        <v>30</v>
      </c>
      <c r="D93" s="9">
        <v>44911</v>
      </c>
      <c r="E93" t="s">
        <v>262</v>
      </c>
      <c r="F93">
        <v>2</v>
      </c>
      <c r="G93">
        <v>92</v>
      </c>
      <c r="H93">
        <v>82</v>
      </c>
      <c r="I93">
        <v>65</v>
      </c>
      <c r="J93">
        <v>41</v>
      </c>
      <c r="K93">
        <v>11585003</v>
      </c>
      <c r="L93">
        <v>406534</v>
      </c>
      <c r="M93">
        <v>3.51</v>
      </c>
      <c r="N93" s="7">
        <f t="shared" si="11"/>
        <v>3.2291999999999996</v>
      </c>
      <c r="O93" s="7">
        <f t="shared" si="12"/>
        <v>2.8782000000000001</v>
      </c>
      <c r="P93" s="7">
        <f t="shared" si="13"/>
        <v>2.2814999999999999</v>
      </c>
      <c r="Q93" s="7">
        <f t="shared" si="14"/>
        <v>1.4391</v>
      </c>
      <c r="R93" s="7">
        <f t="shared" si="15"/>
        <v>0.28080000000000016</v>
      </c>
      <c r="S93" s="7">
        <f t="shared" si="16"/>
        <v>0.6317999999999997</v>
      </c>
      <c r="T93" s="7">
        <f t="shared" si="17"/>
        <v>1.2284999999999999</v>
      </c>
      <c r="U93" s="7">
        <f t="shared" si="18"/>
        <v>2.0709</v>
      </c>
      <c r="V93" s="7">
        <f t="shared" si="19"/>
        <v>96.49</v>
      </c>
    </row>
    <row r="94" spans="1:22" x14ac:dyDescent="0.25">
      <c r="A94" t="s">
        <v>263</v>
      </c>
      <c r="B94" t="s">
        <v>264</v>
      </c>
      <c r="C94" t="s">
        <v>30</v>
      </c>
      <c r="D94" s="9">
        <v>44911</v>
      </c>
      <c r="E94" t="s">
        <v>265</v>
      </c>
      <c r="F94">
        <v>6</v>
      </c>
      <c r="G94">
        <v>93</v>
      </c>
      <c r="H94">
        <v>77</v>
      </c>
      <c r="I94">
        <v>69</v>
      </c>
      <c r="J94">
        <v>40</v>
      </c>
      <c r="K94">
        <v>10432858</v>
      </c>
      <c r="L94">
        <v>6479241</v>
      </c>
      <c r="M94">
        <v>62.1</v>
      </c>
      <c r="N94" s="7">
        <f t="shared" si="11"/>
        <v>57.753</v>
      </c>
      <c r="O94" s="7">
        <f t="shared" si="12"/>
        <v>47.817</v>
      </c>
      <c r="P94" s="7">
        <f t="shared" si="13"/>
        <v>42.849000000000004</v>
      </c>
      <c r="Q94" s="7">
        <f t="shared" si="14"/>
        <v>24.84</v>
      </c>
      <c r="R94" s="7">
        <f t="shared" si="15"/>
        <v>4.3470000000000013</v>
      </c>
      <c r="S94" s="7">
        <f t="shared" si="16"/>
        <v>14.283000000000001</v>
      </c>
      <c r="T94" s="7">
        <f t="shared" si="17"/>
        <v>19.250999999999998</v>
      </c>
      <c r="U94" s="7">
        <f t="shared" si="18"/>
        <v>37.260000000000005</v>
      </c>
      <c r="V94" s="7">
        <f t="shared" si="19"/>
        <v>37.9</v>
      </c>
    </row>
    <row r="95" spans="1:22" x14ac:dyDescent="0.25">
      <c r="A95" t="s">
        <v>266</v>
      </c>
      <c r="B95" t="s">
        <v>267</v>
      </c>
      <c r="C95" t="s">
        <v>12</v>
      </c>
      <c r="D95" s="9">
        <v>44906</v>
      </c>
      <c r="E95" t="s">
        <v>268</v>
      </c>
      <c r="F95">
        <v>8</v>
      </c>
      <c r="G95">
        <v>85</v>
      </c>
      <c r="H95">
        <v>75</v>
      </c>
      <c r="I95">
        <v>63</v>
      </c>
      <c r="J95">
        <v>39</v>
      </c>
      <c r="K95">
        <v>9967304</v>
      </c>
      <c r="L95">
        <v>6420813</v>
      </c>
      <c r="M95">
        <v>64.42</v>
      </c>
      <c r="N95" s="7">
        <f t="shared" si="11"/>
        <v>54.756999999999998</v>
      </c>
      <c r="O95" s="7">
        <f t="shared" si="12"/>
        <v>48.314999999999998</v>
      </c>
      <c r="P95" s="7">
        <f t="shared" si="13"/>
        <v>40.584600000000002</v>
      </c>
      <c r="Q95" s="7">
        <f t="shared" si="14"/>
        <v>25.123800000000003</v>
      </c>
      <c r="R95" s="7">
        <f t="shared" si="15"/>
        <v>9.6630000000000038</v>
      </c>
      <c r="S95" s="7">
        <f t="shared" si="16"/>
        <v>16.105000000000004</v>
      </c>
      <c r="T95" s="7">
        <f t="shared" si="17"/>
        <v>23.8354</v>
      </c>
      <c r="U95" s="7">
        <f t="shared" si="18"/>
        <v>39.296199999999999</v>
      </c>
      <c r="V95" s="7">
        <f t="shared" si="19"/>
        <v>35.58</v>
      </c>
    </row>
    <row r="96" spans="1:22" x14ac:dyDescent="0.25">
      <c r="A96" t="s">
        <v>269</v>
      </c>
      <c r="B96" t="s">
        <v>270</v>
      </c>
      <c r="C96" t="s">
        <v>12</v>
      </c>
      <c r="D96" s="9">
        <v>44899</v>
      </c>
      <c r="E96" t="s">
        <v>46</v>
      </c>
      <c r="F96">
        <v>5</v>
      </c>
      <c r="G96">
        <v>74</v>
      </c>
      <c r="H96">
        <v>63</v>
      </c>
      <c r="I96">
        <v>55</v>
      </c>
      <c r="J96">
        <v>32</v>
      </c>
      <c r="K96">
        <v>372903</v>
      </c>
      <c r="L96">
        <v>309770</v>
      </c>
      <c r="M96">
        <v>83.07</v>
      </c>
      <c r="N96" s="7">
        <f t="shared" si="11"/>
        <v>61.471799999999995</v>
      </c>
      <c r="O96" s="7">
        <f t="shared" si="12"/>
        <v>52.334099999999999</v>
      </c>
      <c r="P96" s="7">
        <f t="shared" si="13"/>
        <v>45.688499999999998</v>
      </c>
      <c r="Q96" s="7">
        <f t="shared" si="14"/>
        <v>26.582399999999996</v>
      </c>
      <c r="R96" s="7">
        <f t="shared" si="15"/>
        <v>21.598199999999999</v>
      </c>
      <c r="S96" s="7">
        <f t="shared" si="16"/>
        <v>30.735899999999994</v>
      </c>
      <c r="T96" s="7">
        <f t="shared" si="17"/>
        <v>37.381499999999996</v>
      </c>
      <c r="U96" s="7">
        <f t="shared" si="18"/>
        <v>56.4876</v>
      </c>
      <c r="V96" s="7">
        <f t="shared" si="19"/>
        <v>16.930000000000007</v>
      </c>
    </row>
    <row r="97" spans="1:22" x14ac:dyDescent="0.25">
      <c r="A97" t="s">
        <v>271</v>
      </c>
      <c r="B97" t="s">
        <v>272</v>
      </c>
      <c r="C97" t="s">
        <v>60</v>
      </c>
      <c r="D97" s="9">
        <v>44916</v>
      </c>
      <c r="E97" t="s">
        <v>273</v>
      </c>
      <c r="F97">
        <v>8</v>
      </c>
      <c r="G97">
        <v>68</v>
      </c>
      <c r="H97">
        <v>56</v>
      </c>
      <c r="I97">
        <v>50</v>
      </c>
      <c r="J97">
        <v>29</v>
      </c>
      <c r="K97">
        <v>1417173120</v>
      </c>
      <c r="L97">
        <v>1027346076</v>
      </c>
      <c r="M97">
        <v>72.489999999999995</v>
      </c>
      <c r="N97" s="7">
        <f t="shared" si="11"/>
        <v>49.293199999999999</v>
      </c>
      <c r="O97" s="7">
        <f t="shared" si="12"/>
        <v>40.594399999999993</v>
      </c>
      <c r="P97" s="7">
        <f t="shared" si="13"/>
        <v>36.244999999999997</v>
      </c>
      <c r="Q97" s="7">
        <f t="shared" si="14"/>
        <v>21.022100000000002</v>
      </c>
      <c r="R97" s="7">
        <f t="shared" si="15"/>
        <v>23.196799999999996</v>
      </c>
      <c r="S97" s="7">
        <f t="shared" si="16"/>
        <v>31.895600000000002</v>
      </c>
      <c r="T97" s="7">
        <f t="shared" si="17"/>
        <v>36.244999999999997</v>
      </c>
      <c r="U97" s="7">
        <f t="shared" si="18"/>
        <v>51.467899999999993</v>
      </c>
      <c r="V97" s="7">
        <f t="shared" si="19"/>
        <v>27.510000000000005</v>
      </c>
    </row>
    <row r="98" spans="1:22" x14ac:dyDescent="0.25">
      <c r="A98" t="s">
        <v>274</v>
      </c>
      <c r="B98" t="s">
        <v>275</v>
      </c>
      <c r="C98" t="s">
        <v>60</v>
      </c>
      <c r="D98" s="9">
        <v>44915</v>
      </c>
      <c r="E98" t="s">
        <v>276</v>
      </c>
      <c r="F98">
        <v>7</v>
      </c>
      <c r="G98">
        <v>71</v>
      </c>
      <c r="H98">
        <v>61</v>
      </c>
      <c r="I98">
        <v>52</v>
      </c>
      <c r="J98">
        <v>31</v>
      </c>
      <c r="K98">
        <v>275501344</v>
      </c>
      <c r="L98">
        <v>203657535</v>
      </c>
      <c r="M98">
        <v>73.92</v>
      </c>
      <c r="N98" s="7">
        <f t="shared" si="11"/>
        <v>52.483199999999997</v>
      </c>
      <c r="O98" s="7">
        <f t="shared" si="12"/>
        <v>45.091200000000001</v>
      </c>
      <c r="P98" s="7">
        <f t="shared" si="13"/>
        <v>38.438400000000001</v>
      </c>
      <c r="Q98" s="7">
        <f t="shared" si="14"/>
        <v>22.915199999999999</v>
      </c>
      <c r="R98" s="7">
        <f t="shared" si="15"/>
        <v>21.436800000000005</v>
      </c>
      <c r="S98" s="7">
        <f t="shared" si="16"/>
        <v>28.828800000000001</v>
      </c>
      <c r="T98" s="7">
        <f t="shared" si="17"/>
        <v>35.4816</v>
      </c>
      <c r="U98" s="7">
        <f t="shared" si="18"/>
        <v>51.004800000000003</v>
      </c>
      <c r="V98" s="7">
        <f t="shared" si="19"/>
        <v>26.08</v>
      </c>
    </row>
    <row r="99" spans="1:22" x14ac:dyDescent="0.25">
      <c r="A99" t="s">
        <v>277</v>
      </c>
      <c r="B99" t="s">
        <v>278</v>
      </c>
      <c r="C99" t="s">
        <v>8</v>
      </c>
      <c r="D99" s="9">
        <v>44917</v>
      </c>
      <c r="E99" t="s">
        <v>279</v>
      </c>
      <c r="F99">
        <v>12</v>
      </c>
      <c r="G99">
        <v>69</v>
      </c>
      <c r="H99">
        <v>61</v>
      </c>
      <c r="I99">
        <v>50</v>
      </c>
      <c r="J99">
        <v>32</v>
      </c>
      <c r="K99">
        <v>88550568</v>
      </c>
      <c r="L99">
        <v>65150916</v>
      </c>
      <c r="M99" s="7">
        <v>73.574814336594656</v>
      </c>
      <c r="N99" s="7">
        <f t="shared" si="11"/>
        <v>50.766621892250313</v>
      </c>
      <c r="O99" s="7">
        <f t="shared" si="12"/>
        <v>44.880636745322732</v>
      </c>
      <c r="P99" s="7">
        <f t="shared" si="13"/>
        <v>36.787407168297328</v>
      </c>
      <c r="Q99" s="7">
        <f t="shared" si="14"/>
        <v>23.543940587710289</v>
      </c>
      <c r="R99" s="7">
        <f t="shared" si="15"/>
        <v>22.808192444344343</v>
      </c>
      <c r="S99" s="7">
        <f t="shared" si="16"/>
        <v>28.694177591271924</v>
      </c>
      <c r="T99" s="7">
        <f t="shared" si="17"/>
        <v>36.787407168297328</v>
      </c>
      <c r="U99" s="7">
        <f t="shared" si="18"/>
        <v>50.030873748884368</v>
      </c>
      <c r="V99" s="7">
        <f t="shared" si="19"/>
        <v>26.425185663405344</v>
      </c>
    </row>
    <row r="100" spans="1:22" x14ac:dyDescent="0.25">
      <c r="A100" t="s">
        <v>280</v>
      </c>
      <c r="B100" t="s">
        <v>281</v>
      </c>
      <c r="C100" t="s">
        <v>8</v>
      </c>
      <c r="D100" s="9">
        <v>44917</v>
      </c>
      <c r="E100" t="s">
        <v>183</v>
      </c>
      <c r="F100">
        <v>10</v>
      </c>
      <c r="G100">
        <v>82</v>
      </c>
      <c r="H100">
        <v>74</v>
      </c>
      <c r="I100">
        <v>60</v>
      </c>
      <c r="J100">
        <v>38</v>
      </c>
      <c r="K100">
        <v>44496124</v>
      </c>
      <c r="L100">
        <v>11332925</v>
      </c>
      <c r="M100">
        <v>25.47</v>
      </c>
      <c r="N100" s="7">
        <f t="shared" si="11"/>
        <v>20.885400000000001</v>
      </c>
      <c r="O100" s="7">
        <f t="shared" si="12"/>
        <v>18.847799999999999</v>
      </c>
      <c r="P100" s="7">
        <f t="shared" si="13"/>
        <v>15.281999999999998</v>
      </c>
      <c r="Q100" s="7">
        <f t="shared" si="14"/>
        <v>9.6785999999999994</v>
      </c>
      <c r="R100" s="7">
        <f t="shared" si="15"/>
        <v>4.5845999999999982</v>
      </c>
      <c r="S100" s="7">
        <f t="shared" si="16"/>
        <v>6.6221999999999994</v>
      </c>
      <c r="T100" s="7">
        <f t="shared" si="17"/>
        <v>10.188000000000001</v>
      </c>
      <c r="U100" s="7">
        <f t="shared" si="18"/>
        <v>15.791399999999999</v>
      </c>
      <c r="V100" s="7">
        <f t="shared" si="19"/>
        <v>74.53</v>
      </c>
    </row>
    <row r="101" spans="1:22" x14ac:dyDescent="0.25">
      <c r="A101" t="s">
        <v>282</v>
      </c>
      <c r="B101" t="s">
        <v>283</v>
      </c>
      <c r="C101" t="s">
        <v>12</v>
      </c>
      <c r="D101" s="9">
        <v>44906</v>
      </c>
      <c r="E101" t="s">
        <v>46</v>
      </c>
      <c r="F101">
        <v>5</v>
      </c>
      <c r="G101">
        <v>74</v>
      </c>
      <c r="H101">
        <v>63</v>
      </c>
      <c r="I101">
        <v>55</v>
      </c>
      <c r="J101">
        <v>32</v>
      </c>
      <c r="K101">
        <v>5023108</v>
      </c>
      <c r="L101">
        <v>4107220</v>
      </c>
      <c r="M101">
        <v>81.77</v>
      </c>
      <c r="N101" s="7">
        <f t="shared" si="11"/>
        <v>60.509799999999998</v>
      </c>
      <c r="O101" s="7">
        <f t="shared" si="12"/>
        <v>51.51509999999999</v>
      </c>
      <c r="P101" s="7">
        <f t="shared" si="13"/>
        <v>44.973499999999994</v>
      </c>
      <c r="Q101" s="7">
        <f t="shared" si="14"/>
        <v>26.166399999999999</v>
      </c>
      <c r="R101" s="7">
        <f t="shared" si="15"/>
        <v>21.260199999999998</v>
      </c>
      <c r="S101" s="7">
        <f t="shared" si="16"/>
        <v>30.254900000000006</v>
      </c>
      <c r="T101" s="7">
        <f t="shared" si="17"/>
        <v>36.796500000000002</v>
      </c>
      <c r="U101" s="7">
        <f t="shared" si="18"/>
        <v>55.6036</v>
      </c>
      <c r="V101" s="7">
        <f t="shared" si="19"/>
        <v>18.230000000000004</v>
      </c>
    </row>
    <row r="102" spans="1:22" x14ac:dyDescent="0.25">
      <c r="A102" t="s">
        <v>284</v>
      </c>
      <c r="B102" t="s">
        <v>285</v>
      </c>
      <c r="C102" t="s">
        <v>12</v>
      </c>
      <c r="D102" s="9">
        <v>44735</v>
      </c>
      <c r="E102" t="s">
        <v>252</v>
      </c>
      <c r="F102">
        <v>3</v>
      </c>
      <c r="G102">
        <v>95</v>
      </c>
      <c r="H102">
        <v>80</v>
      </c>
      <c r="I102">
        <v>72</v>
      </c>
      <c r="J102">
        <v>43</v>
      </c>
      <c r="K102">
        <v>84534</v>
      </c>
      <c r="L102">
        <v>69560</v>
      </c>
      <c r="M102">
        <v>82.29</v>
      </c>
      <c r="N102" s="7">
        <f t="shared" si="11"/>
        <v>78.1755</v>
      </c>
      <c r="O102" s="7">
        <f t="shared" si="12"/>
        <v>65.832000000000008</v>
      </c>
      <c r="P102" s="7">
        <f t="shared" si="13"/>
        <v>59.248800000000003</v>
      </c>
      <c r="Q102" s="7">
        <f t="shared" si="14"/>
        <v>35.384700000000002</v>
      </c>
      <c r="R102" s="7">
        <f t="shared" si="15"/>
        <v>4.1145000000000067</v>
      </c>
      <c r="S102" s="7">
        <f t="shared" si="16"/>
        <v>16.457999999999998</v>
      </c>
      <c r="T102" s="7">
        <f t="shared" si="17"/>
        <v>23.041200000000003</v>
      </c>
      <c r="U102" s="7">
        <f t="shared" si="18"/>
        <v>46.905300000000004</v>
      </c>
      <c r="V102" s="7">
        <f t="shared" si="19"/>
        <v>17.709999999999994</v>
      </c>
    </row>
    <row r="103" spans="1:22" x14ac:dyDescent="0.25">
      <c r="A103" t="s">
        <v>286</v>
      </c>
      <c r="B103" t="s">
        <v>287</v>
      </c>
      <c r="C103" t="s">
        <v>12</v>
      </c>
      <c r="D103" s="9">
        <v>44717</v>
      </c>
      <c r="E103" t="s">
        <v>24</v>
      </c>
      <c r="F103">
        <v>3</v>
      </c>
      <c r="G103">
        <v>95</v>
      </c>
      <c r="H103">
        <v>80</v>
      </c>
      <c r="I103">
        <v>72</v>
      </c>
      <c r="J103">
        <v>43</v>
      </c>
      <c r="K103">
        <v>9449000</v>
      </c>
      <c r="L103">
        <v>6722139</v>
      </c>
      <c r="M103">
        <v>71.14</v>
      </c>
      <c r="N103" s="7">
        <f t="shared" si="11"/>
        <v>67.582999999999998</v>
      </c>
      <c r="O103" s="7">
        <f t="shared" si="12"/>
        <v>56.911999999999999</v>
      </c>
      <c r="P103" s="7">
        <f t="shared" si="13"/>
        <v>51.220799999999997</v>
      </c>
      <c r="Q103" s="7">
        <f t="shared" si="14"/>
        <v>30.590199999999999</v>
      </c>
      <c r="R103" s="7">
        <f t="shared" si="15"/>
        <v>3.5570000000000022</v>
      </c>
      <c r="S103" s="7">
        <f t="shared" si="16"/>
        <v>14.228000000000002</v>
      </c>
      <c r="T103" s="7">
        <f t="shared" si="17"/>
        <v>19.919200000000004</v>
      </c>
      <c r="U103" s="7">
        <f t="shared" si="18"/>
        <v>40.549800000000005</v>
      </c>
      <c r="V103" s="7">
        <f t="shared" si="19"/>
        <v>28.86</v>
      </c>
    </row>
    <row r="104" spans="1:22" x14ac:dyDescent="0.25">
      <c r="A104" t="s">
        <v>288</v>
      </c>
      <c r="B104" t="s">
        <v>289</v>
      </c>
      <c r="C104" t="s">
        <v>12</v>
      </c>
      <c r="D104" s="9">
        <v>44906</v>
      </c>
      <c r="E104" t="s">
        <v>194</v>
      </c>
      <c r="F104">
        <v>8</v>
      </c>
      <c r="G104">
        <v>82</v>
      </c>
      <c r="H104">
        <v>72</v>
      </c>
      <c r="I104">
        <v>61</v>
      </c>
      <c r="J104">
        <v>37</v>
      </c>
      <c r="K104">
        <v>59037472</v>
      </c>
      <c r="L104">
        <v>50873342</v>
      </c>
      <c r="M104">
        <v>86.17</v>
      </c>
      <c r="N104" s="7">
        <f t="shared" si="11"/>
        <v>70.659400000000005</v>
      </c>
      <c r="O104" s="7">
        <f t="shared" si="12"/>
        <v>62.042400000000001</v>
      </c>
      <c r="P104" s="7">
        <f t="shared" si="13"/>
        <v>52.563699999999997</v>
      </c>
      <c r="Q104" s="7">
        <f t="shared" si="14"/>
        <v>31.882899999999999</v>
      </c>
      <c r="R104" s="7">
        <f t="shared" si="15"/>
        <v>15.510599999999997</v>
      </c>
      <c r="S104" s="7">
        <f t="shared" si="16"/>
        <v>24.127600000000001</v>
      </c>
      <c r="T104" s="7">
        <f t="shared" si="17"/>
        <v>33.606300000000005</v>
      </c>
      <c r="U104" s="7">
        <f t="shared" si="18"/>
        <v>54.287100000000002</v>
      </c>
      <c r="V104" s="7">
        <f t="shared" si="19"/>
        <v>13.829999999999998</v>
      </c>
    </row>
    <row r="105" spans="1:22" x14ac:dyDescent="0.25">
      <c r="A105" t="s">
        <v>290</v>
      </c>
      <c r="B105" t="s">
        <v>291</v>
      </c>
      <c r="C105" t="s">
        <v>30</v>
      </c>
      <c r="D105" s="9">
        <v>44911</v>
      </c>
      <c r="E105" t="s">
        <v>64</v>
      </c>
      <c r="F105">
        <v>5</v>
      </c>
      <c r="G105">
        <v>88</v>
      </c>
      <c r="H105">
        <v>70</v>
      </c>
      <c r="I105">
        <v>65</v>
      </c>
      <c r="J105">
        <v>37</v>
      </c>
      <c r="K105">
        <v>2827382</v>
      </c>
      <c r="L105">
        <v>847490</v>
      </c>
      <c r="M105">
        <v>29.97</v>
      </c>
      <c r="N105" s="7">
        <f t="shared" si="11"/>
        <v>26.373599999999996</v>
      </c>
      <c r="O105" s="7">
        <f t="shared" si="12"/>
        <v>20.978999999999999</v>
      </c>
      <c r="P105" s="7">
        <f t="shared" si="13"/>
        <v>19.480499999999999</v>
      </c>
      <c r="Q105" s="7">
        <f t="shared" si="14"/>
        <v>11.088899999999999</v>
      </c>
      <c r="R105" s="7">
        <f t="shared" si="15"/>
        <v>3.5964000000000027</v>
      </c>
      <c r="S105" s="7">
        <f t="shared" si="16"/>
        <v>8.9909999999999997</v>
      </c>
      <c r="T105" s="7">
        <f t="shared" si="17"/>
        <v>10.4895</v>
      </c>
      <c r="U105" s="7">
        <f t="shared" si="18"/>
        <v>18.8811</v>
      </c>
      <c r="V105" s="7">
        <f t="shared" si="19"/>
        <v>70.03</v>
      </c>
    </row>
    <row r="106" spans="1:22" x14ac:dyDescent="0.25">
      <c r="A106" t="s">
        <v>292</v>
      </c>
      <c r="B106" t="s">
        <v>293</v>
      </c>
      <c r="C106" t="s">
        <v>20</v>
      </c>
      <c r="D106" s="9">
        <v>44895</v>
      </c>
      <c r="E106" t="s">
        <v>294</v>
      </c>
      <c r="F106">
        <v>4</v>
      </c>
      <c r="G106">
        <v>72</v>
      </c>
      <c r="H106">
        <v>60</v>
      </c>
      <c r="I106">
        <v>54</v>
      </c>
      <c r="J106">
        <v>32</v>
      </c>
      <c r="K106">
        <v>123951696</v>
      </c>
      <c r="L106">
        <v>104630376</v>
      </c>
      <c r="M106">
        <v>84.41</v>
      </c>
      <c r="N106" s="7">
        <f t="shared" si="11"/>
        <v>60.775199999999998</v>
      </c>
      <c r="O106" s="7">
        <f t="shared" si="12"/>
        <v>50.645999999999994</v>
      </c>
      <c r="P106" s="7">
        <f t="shared" si="13"/>
        <v>45.581399999999995</v>
      </c>
      <c r="Q106" s="7">
        <f t="shared" si="14"/>
        <v>27.011199999999999</v>
      </c>
      <c r="R106" s="7">
        <f t="shared" si="15"/>
        <v>23.634799999999998</v>
      </c>
      <c r="S106" s="7">
        <f t="shared" si="16"/>
        <v>33.764000000000003</v>
      </c>
      <c r="T106" s="7">
        <f t="shared" si="17"/>
        <v>38.828600000000002</v>
      </c>
      <c r="U106" s="7">
        <f t="shared" si="18"/>
        <v>57.398799999999994</v>
      </c>
      <c r="V106" s="7">
        <f t="shared" si="19"/>
        <v>15.590000000000003</v>
      </c>
    </row>
    <row r="107" spans="1:22" x14ac:dyDescent="0.25">
      <c r="A107" t="s">
        <v>295</v>
      </c>
      <c r="B107" t="s">
        <v>296</v>
      </c>
      <c r="C107" t="s">
        <v>12</v>
      </c>
      <c r="D107" s="9">
        <v>44913</v>
      </c>
      <c r="E107" t="s">
        <v>252</v>
      </c>
      <c r="F107">
        <v>3</v>
      </c>
      <c r="G107">
        <v>95</v>
      </c>
      <c r="H107">
        <v>80</v>
      </c>
      <c r="I107">
        <v>72</v>
      </c>
      <c r="J107">
        <v>43</v>
      </c>
      <c r="K107">
        <v>110796</v>
      </c>
      <c r="L107">
        <v>84365</v>
      </c>
      <c r="M107">
        <v>76.14</v>
      </c>
      <c r="N107" s="7">
        <f t="shared" si="11"/>
        <v>72.332999999999998</v>
      </c>
      <c r="O107" s="7">
        <f t="shared" si="12"/>
        <v>60.911999999999999</v>
      </c>
      <c r="P107" s="7">
        <f t="shared" si="13"/>
        <v>54.820799999999998</v>
      </c>
      <c r="Q107" s="7">
        <f t="shared" si="14"/>
        <v>32.740200000000002</v>
      </c>
      <c r="R107" s="7">
        <f t="shared" si="15"/>
        <v>3.8070000000000022</v>
      </c>
      <c r="S107" s="7">
        <f t="shared" si="16"/>
        <v>15.228000000000002</v>
      </c>
      <c r="T107" s="7">
        <f t="shared" si="17"/>
        <v>21.319200000000002</v>
      </c>
      <c r="U107" s="7">
        <f t="shared" si="18"/>
        <v>43.399799999999999</v>
      </c>
      <c r="V107" s="7">
        <f t="shared" si="19"/>
        <v>23.86</v>
      </c>
    </row>
    <row r="108" spans="1:22" x14ac:dyDescent="0.25">
      <c r="A108" t="s">
        <v>297</v>
      </c>
      <c r="B108" t="s">
        <v>298</v>
      </c>
      <c r="C108" t="s">
        <v>8</v>
      </c>
      <c r="D108" s="9">
        <v>44794</v>
      </c>
      <c r="E108" t="s">
        <v>183</v>
      </c>
      <c r="F108">
        <v>10</v>
      </c>
      <c r="G108">
        <v>82</v>
      </c>
      <c r="H108">
        <v>74</v>
      </c>
      <c r="I108">
        <v>60</v>
      </c>
      <c r="J108">
        <v>38</v>
      </c>
      <c r="K108">
        <v>11285875</v>
      </c>
      <c r="L108">
        <v>4821579</v>
      </c>
      <c r="M108">
        <v>42.72</v>
      </c>
      <c r="N108" s="7">
        <f t="shared" si="11"/>
        <v>35.0304</v>
      </c>
      <c r="O108" s="7">
        <f t="shared" si="12"/>
        <v>31.612799999999996</v>
      </c>
      <c r="P108" s="7">
        <f t="shared" si="13"/>
        <v>25.631999999999998</v>
      </c>
      <c r="Q108" s="7">
        <f t="shared" si="14"/>
        <v>16.233599999999999</v>
      </c>
      <c r="R108" s="7">
        <f t="shared" si="15"/>
        <v>7.6895999999999987</v>
      </c>
      <c r="S108" s="7">
        <f t="shared" si="16"/>
        <v>11.107200000000002</v>
      </c>
      <c r="T108" s="7">
        <f t="shared" si="17"/>
        <v>17.088000000000001</v>
      </c>
      <c r="U108" s="7">
        <f t="shared" si="18"/>
        <v>26.4864</v>
      </c>
      <c r="V108" s="7">
        <f t="shared" si="19"/>
        <v>57.28</v>
      </c>
    </row>
    <row r="109" spans="1:22" x14ac:dyDescent="0.25">
      <c r="A109" t="s">
        <v>299</v>
      </c>
      <c r="B109" t="s">
        <v>300</v>
      </c>
      <c r="C109" t="s">
        <v>12</v>
      </c>
      <c r="D109" s="9">
        <v>44906</v>
      </c>
      <c r="E109" t="s">
        <v>301</v>
      </c>
      <c r="F109">
        <v>5</v>
      </c>
      <c r="G109">
        <v>62</v>
      </c>
      <c r="H109">
        <v>57</v>
      </c>
      <c r="I109">
        <v>46</v>
      </c>
      <c r="J109">
        <v>29</v>
      </c>
      <c r="K109">
        <v>19397998</v>
      </c>
      <c r="L109">
        <v>10858101</v>
      </c>
      <c r="M109">
        <v>55.98</v>
      </c>
      <c r="N109" s="7">
        <f t="shared" si="11"/>
        <v>34.707599999999999</v>
      </c>
      <c r="O109" s="7">
        <f t="shared" si="12"/>
        <v>31.908599999999996</v>
      </c>
      <c r="P109" s="7">
        <f t="shared" si="13"/>
        <v>25.750799999999998</v>
      </c>
      <c r="Q109" s="7">
        <f t="shared" si="14"/>
        <v>16.234199999999998</v>
      </c>
      <c r="R109" s="7">
        <f t="shared" si="15"/>
        <v>21.272399999999998</v>
      </c>
      <c r="S109" s="7">
        <f t="shared" si="16"/>
        <v>24.071400000000001</v>
      </c>
      <c r="T109" s="7">
        <f t="shared" si="17"/>
        <v>30.229199999999999</v>
      </c>
      <c r="U109" s="7">
        <f t="shared" si="18"/>
        <v>39.745800000000003</v>
      </c>
      <c r="V109" s="7">
        <f t="shared" si="19"/>
        <v>44.02</v>
      </c>
    </row>
    <row r="110" spans="1:22" x14ac:dyDescent="0.25">
      <c r="A110" t="s">
        <v>302</v>
      </c>
      <c r="B110" t="s">
        <v>303</v>
      </c>
      <c r="C110" t="s">
        <v>16</v>
      </c>
      <c r="D110" s="9">
        <v>44913</v>
      </c>
      <c r="E110" t="s">
        <v>304</v>
      </c>
      <c r="F110">
        <v>5</v>
      </c>
      <c r="G110">
        <v>89</v>
      </c>
      <c r="H110">
        <v>76</v>
      </c>
      <c r="I110">
        <v>65</v>
      </c>
      <c r="J110">
        <v>39</v>
      </c>
      <c r="K110">
        <v>54027484</v>
      </c>
      <c r="L110">
        <v>14242625</v>
      </c>
      <c r="M110">
        <v>26.36</v>
      </c>
      <c r="N110" s="7">
        <f t="shared" si="11"/>
        <v>23.4604</v>
      </c>
      <c r="O110" s="7">
        <f t="shared" si="12"/>
        <v>20.0336</v>
      </c>
      <c r="P110" s="7">
        <f t="shared" si="13"/>
        <v>17.134</v>
      </c>
      <c r="Q110" s="7">
        <f t="shared" si="14"/>
        <v>10.2804</v>
      </c>
      <c r="R110" s="7">
        <f t="shared" si="15"/>
        <v>2.8995999999999995</v>
      </c>
      <c r="S110" s="7">
        <f t="shared" si="16"/>
        <v>6.3263999999999996</v>
      </c>
      <c r="T110" s="7">
        <f t="shared" si="17"/>
        <v>9.2259999999999991</v>
      </c>
      <c r="U110" s="7">
        <f t="shared" si="18"/>
        <v>16.079599999999999</v>
      </c>
      <c r="V110" s="7">
        <f t="shared" si="19"/>
        <v>73.64</v>
      </c>
    </row>
    <row r="111" spans="1:22" x14ac:dyDescent="0.25">
      <c r="A111" t="s">
        <v>305</v>
      </c>
      <c r="B111" t="s">
        <v>306</v>
      </c>
      <c r="C111" t="s">
        <v>20</v>
      </c>
      <c r="D111" s="9">
        <v>44866</v>
      </c>
      <c r="E111" t="s">
        <v>307</v>
      </c>
      <c r="F111">
        <v>2</v>
      </c>
      <c r="G111">
        <v>84</v>
      </c>
      <c r="H111">
        <v>66</v>
      </c>
      <c r="I111">
        <v>62</v>
      </c>
      <c r="J111">
        <v>36</v>
      </c>
      <c r="K111">
        <v>131237</v>
      </c>
      <c r="L111">
        <v>99607</v>
      </c>
      <c r="M111">
        <v>75.900000000000006</v>
      </c>
      <c r="N111" s="7">
        <f t="shared" si="11"/>
        <v>63.756</v>
      </c>
      <c r="O111" s="7">
        <f t="shared" si="12"/>
        <v>50.094000000000008</v>
      </c>
      <c r="P111" s="7">
        <f t="shared" si="13"/>
        <v>47.058</v>
      </c>
      <c r="Q111" s="7">
        <f t="shared" si="14"/>
        <v>27.324000000000002</v>
      </c>
      <c r="R111" s="7">
        <f t="shared" si="15"/>
        <v>12.144000000000005</v>
      </c>
      <c r="S111" s="7">
        <f t="shared" si="16"/>
        <v>25.805999999999997</v>
      </c>
      <c r="T111" s="7">
        <f t="shared" si="17"/>
        <v>28.842000000000006</v>
      </c>
      <c r="U111" s="7">
        <f t="shared" si="18"/>
        <v>48.576000000000008</v>
      </c>
      <c r="V111" s="7">
        <f t="shared" si="19"/>
        <v>24.099999999999994</v>
      </c>
    </row>
    <row r="112" spans="1:22" x14ac:dyDescent="0.25">
      <c r="A112" t="s">
        <v>308</v>
      </c>
      <c r="B112" t="s">
        <v>309</v>
      </c>
      <c r="C112" t="s">
        <v>12</v>
      </c>
      <c r="D112" s="9">
        <v>44857</v>
      </c>
      <c r="E112" t="s">
        <v>31</v>
      </c>
      <c r="F112">
        <v>2</v>
      </c>
      <c r="G112">
        <v>95</v>
      </c>
      <c r="H112">
        <v>75</v>
      </c>
      <c r="I112">
        <v>72</v>
      </c>
      <c r="J112">
        <v>40</v>
      </c>
      <c r="K112">
        <v>1782115</v>
      </c>
      <c r="L112">
        <v>906807</v>
      </c>
      <c r="M112">
        <v>50.88</v>
      </c>
      <c r="N112" s="7">
        <f t="shared" si="11"/>
        <v>48.336000000000006</v>
      </c>
      <c r="O112" s="7">
        <f t="shared" si="12"/>
        <v>38.159999999999997</v>
      </c>
      <c r="P112" s="7">
        <f t="shared" si="13"/>
        <v>36.633600000000001</v>
      </c>
      <c r="Q112" s="7">
        <f t="shared" si="14"/>
        <v>20.352</v>
      </c>
      <c r="R112" s="7">
        <f t="shared" si="15"/>
        <v>2.5439999999999969</v>
      </c>
      <c r="S112" s="7">
        <f t="shared" si="16"/>
        <v>12.720000000000006</v>
      </c>
      <c r="T112" s="7">
        <f t="shared" si="17"/>
        <v>14.246400000000001</v>
      </c>
      <c r="U112" s="7">
        <f t="shared" si="18"/>
        <v>30.528000000000002</v>
      </c>
      <c r="V112" s="7">
        <f t="shared" si="19"/>
        <v>49.12</v>
      </c>
    </row>
    <row r="113" spans="1:22" x14ac:dyDescent="0.25">
      <c r="A113" t="s">
        <v>310</v>
      </c>
      <c r="B113" t="s">
        <v>311</v>
      </c>
      <c r="C113" t="s">
        <v>8</v>
      </c>
      <c r="D113" s="9">
        <v>44917</v>
      </c>
      <c r="E113" t="s">
        <v>183</v>
      </c>
      <c r="F113">
        <v>10</v>
      </c>
      <c r="G113">
        <v>82</v>
      </c>
      <c r="H113">
        <v>74</v>
      </c>
      <c r="I113">
        <v>60</v>
      </c>
      <c r="J113">
        <v>38</v>
      </c>
      <c r="K113">
        <v>4268886</v>
      </c>
      <c r="L113">
        <v>3456075</v>
      </c>
      <c r="M113">
        <v>80.959999999999994</v>
      </c>
      <c r="N113" s="7">
        <f t="shared" si="11"/>
        <v>66.387199999999993</v>
      </c>
      <c r="O113" s="7">
        <f t="shared" si="12"/>
        <v>59.910400000000003</v>
      </c>
      <c r="P113" s="7">
        <f t="shared" si="13"/>
        <v>48.575999999999993</v>
      </c>
      <c r="Q113" s="7">
        <f t="shared" si="14"/>
        <v>30.764799999999994</v>
      </c>
      <c r="R113" s="7">
        <f t="shared" si="15"/>
        <v>14.572800000000001</v>
      </c>
      <c r="S113" s="7">
        <f t="shared" si="16"/>
        <v>21.049599999999991</v>
      </c>
      <c r="T113" s="7">
        <f t="shared" si="17"/>
        <v>32.384</v>
      </c>
      <c r="U113" s="7">
        <f t="shared" si="18"/>
        <v>50.1952</v>
      </c>
      <c r="V113" s="7">
        <f t="shared" si="19"/>
        <v>19.040000000000006</v>
      </c>
    </row>
    <row r="114" spans="1:22" x14ac:dyDescent="0.25">
      <c r="A114" t="s">
        <v>312</v>
      </c>
      <c r="B114" t="s">
        <v>313</v>
      </c>
      <c r="C114" t="s">
        <v>12</v>
      </c>
      <c r="D114" s="9">
        <v>44906</v>
      </c>
      <c r="E114" t="s">
        <v>314</v>
      </c>
      <c r="F114">
        <v>6</v>
      </c>
      <c r="G114">
        <v>75</v>
      </c>
      <c r="H114">
        <v>66</v>
      </c>
      <c r="I114">
        <v>56</v>
      </c>
      <c r="J114">
        <v>35</v>
      </c>
      <c r="K114">
        <v>6630621</v>
      </c>
      <c r="L114">
        <v>1646141</v>
      </c>
      <c r="M114">
        <v>24.83</v>
      </c>
      <c r="N114" s="7">
        <f t="shared" si="11"/>
        <v>18.622499999999999</v>
      </c>
      <c r="O114" s="7">
        <f t="shared" si="12"/>
        <v>16.387799999999999</v>
      </c>
      <c r="P114" s="7">
        <f t="shared" si="13"/>
        <v>13.9048</v>
      </c>
      <c r="Q114" s="7">
        <f t="shared" si="14"/>
        <v>8.6905000000000001</v>
      </c>
      <c r="R114" s="7">
        <f t="shared" si="15"/>
        <v>6.2074999999999996</v>
      </c>
      <c r="S114" s="7">
        <f t="shared" si="16"/>
        <v>8.4421999999999997</v>
      </c>
      <c r="T114" s="7">
        <f t="shared" si="17"/>
        <v>10.925199999999998</v>
      </c>
      <c r="U114" s="7">
        <f t="shared" si="18"/>
        <v>16.139499999999998</v>
      </c>
      <c r="V114" s="7">
        <f t="shared" si="19"/>
        <v>75.17</v>
      </c>
    </row>
    <row r="115" spans="1:22" x14ac:dyDescent="0.25">
      <c r="A115" t="s">
        <v>315</v>
      </c>
      <c r="B115" t="s">
        <v>316</v>
      </c>
      <c r="C115" t="s">
        <v>20</v>
      </c>
      <c r="D115" s="9">
        <v>44886</v>
      </c>
      <c r="E115" t="s">
        <v>317</v>
      </c>
      <c r="F115">
        <v>8</v>
      </c>
      <c r="G115">
        <v>85</v>
      </c>
      <c r="H115">
        <v>71</v>
      </c>
      <c r="I115">
        <v>62</v>
      </c>
      <c r="J115">
        <v>37</v>
      </c>
      <c r="K115">
        <v>7529477</v>
      </c>
      <c r="L115">
        <v>5888649</v>
      </c>
      <c r="M115" s="7">
        <v>78.207941932753101</v>
      </c>
      <c r="N115" s="7">
        <f t="shared" si="11"/>
        <v>66.47675064284013</v>
      </c>
      <c r="O115" s="7">
        <f t="shared" si="12"/>
        <v>55.527638772254704</v>
      </c>
      <c r="P115" s="7">
        <f t="shared" si="13"/>
        <v>48.48892399830693</v>
      </c>
      <c r="Q115" s="7">
        <f t="shared" si="14"/>
        <v>28.936938515118644</v>
      </c>
      <c r="R115" s="7">
        <f t="shared" si="15"/>
        <v>11.731191289912971</v>
      </c>
      <c r="S115" s="7">
        <f t="shared" si="16"/>
        <v>22.680303160498397</v>
      </c>
      <c r="T115" s="7">
        <f t="shared" si="17"/>
        <v>29.719017934446171</v>
      </c>
      <c r="U115" s="7">
        <f t="shared" si="18"/>
        <v>49.271003417634461</v>
      </c>
      <c r="V115" s="7">
        <f t="shared" si="19"/>
        <v>21.792058067246899</v>
      </c>
    </row>
    <row r="116" spans="1:22" x14ac:dyDescent="0.25">
      <c r="A116" t="s">
        <v>318</v>
      </c>
      <c r="B116" t="s">
        <v>319</v>
      </c>
      <c r="C116" t="s">
        <v>12</v>
      </c>
      <c r="D116" s="9">
        <v>44906</v>
      </c>
      <c r="E116" t="s">
        <v>46</v>
      </c>
      <c r="F116">
        <v>5</v>
      </c>
      <c r="G116">
        <v>74</v>
      </c>
      <c r="H116">
        <v>63</v>
      </c>
      <c r="I116">
        <v>55</v>
      </c>
      <c r="J116">
        <v>32</v>
      </c>
      <c r="K116">
        <v>1850654</v>
      </c>
      <c r="L116">
        <v>1346184</v>
      </c>
      <c r="M116">
        <v>72.739999999999995</v>
      </c>
      <c r="N116" s="7">
        <f t="shared" si="11"/>
        <v>53.82759999999999</v>
      </c>
      <c r="O116" s="7">
        <f t="shared" si="12"/>
        <v>45.8262</v>
      </c>
      <c r="P116" s="7">
        <f t="shared" si="13"/>
        <v>40.006999999999998</v>
      </c>
      <c r="Q116" s="7">
        <f t="shared" si="14"/>
        <v>23.276799999999998</v>
      </c>
      <c r="R116" s="7">
        <f t="shared" si="15"/>
        <v>18.912400000000005</v>
      </c>
      <c r="S116" s="7">
        <f t="shared" si="16"/>
        <v>26.913799999999995</v>
      </c>
      <c r="T116" s="7">
        <f t="shared" si="17"/>
        <v>32.732999999999997</v>
      </c>
      <c r="U116" s="7">
        <f t="shared" si="18"/>
        <v>49.463200000000001</v>
      </c>
      <c r="V116" s="7">
        <f t="shared" si="19"/>
        <v>27.260000000000005</v>
      </c>
    </row>
    <row r="117" spans="1:22" x14ac:dyDescent="0.25">
      <c r="A117" t="s">
        <v>320</v>
      </c>
      <c r="B117" t="s">
        <v>321</v>
      </c>
      <c r="C117" t="s">
        <v>8</v>
      </c>
      <c r="D117" s="9">
        <v>44917</v>
      </c>
      <c r="E117" t="s">
        <v>183</v>
      </c>
      <c r="F117">
        <v>10</v>
      </c>
      <c r="G117">
        <v>82</v>
      </c>
      <c r="H117">
        <v>74</v>
      </c>
      <c r="I117">
        <v>60</v>
      </c>
      <c r="J117">
        <v>38</v>
      </c>
      <c r="K117">
        <v>5489744</v>
      </c>
      <c r="L117">
        <v>2740227</v>
      </c>
      <c r="M117">
        <v>49.92</v>
      </c>
      <c r="N117" s="7">
        <f t="shared" si="11"/>
        <v>40.934400000000004</v>
      </c>
      <c r="O117" s="7">
        <f t="shared" si="12"/>
        <v>36.940799999999996</v>
      </c>
      <c r="P117" s="7">
        <f t="shared" si="13"/>
        <v>29.952000000000002</v>
      </c>
      <c r="Q117" s="7">
        <f t="shared" si="14"/>
        <v>18.9696</v>
      </c>
      <c r="R117" s="7">
        <f t="shared" si="15"/>
        <v>8.985599999999998</v>
      </c>
      <c r="S117" s="7">
        <f t="shared" si="16"/>
        <v>12.979200000000006</v>
      </c>
      <c r="T117" s="7">
        <f t="shared" si="17"/>
        <v>19.968</v>
      </c>
      <c r="U117" s="7">
        <f t="shared" si="18"/>
        <v>30.950400000000002</v>
      </c>
      <c r="V117" s="7">
        <f t="shared" si="19"/>
        <v>50.08</v>
      </c>
    </row>
    <row r="118" spans="1:22" x14ac:dyDescent="0.25">
      <c r="A118" t="s">
        <v>322</v>
      </c>
      <c r="B118" t="s">
        <v>323</v>
      </c>
      <c r="C118" t="s">
        <v>16</v>
      </c>
      <c r="D118" s="9">
        <v>44906</v>
      </c>
      <c r="E118" t="s">
        <v>107</v>
      </c>
      <c r="F118">
        <v>3</v>
      </c>
      <c r="G118">
        <v>84</v>
      </c>
      <c r="H118">
        <v>68</v>
      </c>
      <c r="I118">
        <v>60</v>
      </c>
      <c r="J118">
        <v>35</v>
      </c>
      <c r="K118">
        <v>2305826</v>
      </c>
      <c r="L118">
        <v>998183</v>
      </c>
      <c r="M118">
        <v>43.29</v>
      </c>
      <c r="N118" s="7">
        <f t="shared" si="11"/>
        <v>36.363599999999998</v>
      </c>
      <c r="O118" s="7">
        <f t="shared" si="12"/>
        <v>29.437199999999997</v>
      </c>
      <c r="P118" s="7">
        <f t="shared" si="13"/>
        <v>25.974</v>
      </c>
      <c r="Q118" s="7">
        <f t="shared" si="14"/>
        <v>15.151499999999999</v>
      </c>
      <c r="R118" s="7">
        <f t="shared" si="15"/>
        <v>6.926400000000001</v>
      </c>
      <c r="S118" s="7">
        <f t="shared" si="16"/>
        <v>13.852800000000002</v>
      </c>
      <c r="T118" s="7">
        <f t="shared" si="17"/>
        <v>17.315999999999999</v>
      </c>
      <c r="U118" s="7">
        <f t="shared" si="18"/>
        <v>28.138500000000001</v>
      </c>
      <c r="V118" s="7">
        <f t="shared" si="19"/>
        <v>56.71</v>
      </c>
    </row>
    <row r="119" spans="1:22" x14ac:dyDescent="0.25">
      <c r="A119" t="s">
        <v>324</v>
      </c>
      <c r="B119" t="s">
        <v>325</v>
      </c>
      <c r="C119" t="s">
        <v>16</v>
      </c>
      <c r="D119" s="9">
        <v>44906</v>
      </c>
      <c r="E119" t="s">
        <v>27</v>
      </c>
      <c r="F119">
        <v>1</v>
      </c>
      <c r="G119">
        <v>94</v>
      </c>
      <c r="H119">
        <v>63</v>
      </c>
      <c r="I119">
        <v>71</v>
      </c>
      <c r="J119">
        <v>36</v>
      </c>
      <c r="K119">
        <v>5302690</v>
      </c>
      <c r="L119">
        <v>3903802</v>
      </c>
      <c r="M119">
        <v>73.62</v>
      </c>
      <c r="N119" s="7">
        <f t="shared" si="11"/>
        <v>69.202800000000011</v>
      </c>
      <c r="O119" s="7">
        <f t="shared" si="12"/>
        <v>46.380600000000001</v>
      </c>
      <c r="P119" s="7">
        <f t="shared" si="13"/>
        <v>52.270200000000003</v>
      </c>
      <c r="Q119" s="7">
        <f t="shared" si="14"/>
        <v>26.503200000000003</v>
      </c>
      <c r="R119" s="7">
        <f t="shared" si="15"/>
        <v>4.417199999999994</v>
      </c>
      <c r="S119" s="7">
        <f t="shared" si="16"/>
        <v>27.239400000000003</v>
      </c>
      <c r="T119" s="7">
        <f t="shared" si="17"/>
        <v>21.349800000000002</v>
      </c>
      <c r="U119" s="7">
        <f t="shared" si="18"/>
        <v>47.116799999999998</v>
      </c>
      <c r="V119" s="7">
        <f t="shared" si="19"/>
        <v>26.379999999999995</v>
      </c>
    </row>
    <row r="120" spans="1:22" x14ac:dyDescent="0.25">
      <c r="A120" t="s">
        <v>326</v>
      </c>
      <c r="B120" t="s">
        <v>327</v>
      </c>
      <c r="C120" t="s">
        <v>8</v>
      </c>
      <c r="D120" s="9">
        <v>44836</v>
      </c>
      <c r="E120" t="s">
        <v>183</v>
      </c>
      <c r="F120">
        <v>10</v>
      </c>
      <c r="G120">
        <v>82</v>
      </c>
      <c r="H120">
        <v>74</v>
      </c>
      <c r="I120">
        <v>60</v>
      </c>
      <c r="J120">
        <v>38</v>
      </c>
      <c r="K120">
        <v>6812344</v>
      </c>
      <c r="L120">
        <v>2316327</v>
      </c>
      <c r="M120">
        <v>34</v>
      </c>
      <c r="N120" s="7">
        <f t="shared" si="11"/>
        <v>27.88</v>
      </c>
      <c r="O120" s="7">
        <f t="shared" si="12"/>
        <v>25.16</v>
      </c>
      <c r="P120" s="7">
        <f t="shared" si="13"/>
        <v>20.399999999999999</v>
      </c>
      <c r="Q120" s="7">
        <f t="shared" si="14"/>
        <v>12.92</v>
      </c>
      <c r="R120" s="7">
        <f t="shared" si="15"/>
        <v>6.120000000000001</v>
      </c>
      <c r="S120" s="7">
        <f t="shared" si="16"/>
        <v>8.84</v>
      </c>
      <c r="T120" s="7">
        <f t="shared" si="17"/>
        <v>13.600000000000001</v>
      </c>
      <c r="U120" s="7">
        <f t="shared" si="18"/>
        <v>21.08</v>
      </c>
      <c r="V120" s="7">
        <f t="shared" si="19"/>
        <v>66</v>
      </c>
    </row>
    <row r="121" spans="1:22" x14ac:dyDescent="0.25">
      <c r="A121" t="s">
        <v>328</v>
      </c>
      <c r="B121" t="s">
        <v>329</v>
      </c>
      <c r="C121" t="s">
        <v>330</v>
      </c>
      <c r="D121" s="9">
        <v>44661</v>
      </c>
      <c r="E121" t="s">
        <v>21</v>
      </c>
      <c r="F121">
        <v>3</v>
      </c>
      <c r="G121">
        <v>93</v>
      </c>
      <c r="H121">
        <v>83</v>
      </c>
      <c r="I121">
        <v>67</v>
      </c>
      <c r="J121">
        <v>42</v>
      </c>
      <c r="K121">
        <v>39355</v>
      </c>
      <c r="L121">
        <v>26765</v>
      </c>
      <c r="M121">
        <v>68.010000000000005</v>
      </c>
      <c r="N121" s="7">
        <f t="shared" si="11"/>
        <v>63.249300000000005</v>
      </c>
      <c r="O121" s="7">
        <f t="shared" si="12"/>
        <v>56.44830000000001</v>
      </c>
      <c r="P121" s="7">
        <f t="shared" si="13"/>
        <v>45.566699999999997</v>
      </c>
      <c r="Q121" s="7">
        <f t="shared" si="14"/>
        <v>28.5642</v>
      </c>
      <c r="R121" s="7">
        <f t="shared" si="15"/>
        <v>4.7606999999999999</v>
      </c>
      <c r="S121" s="7">
        <f t="shared" si="16"/>
        <v>11.561699999999995</v>
      </c>
      <c r="T121" s="7">
        <f t="shared" si="17"/>
        <v>22.443300000000008</v>
      </c>
      <c r="U121" s="7">
        <f t="shared" si="18"/>
        <v>39.445800000000006</v>
      </c>
      <c r="V121" s="7">
        <f t="shared" si="19"/>
        <v>31.989999999999995</v>
      </c>
    </row>
    <row r="122" spans="1:22" x14ac:dyDescent="0.25">
      <c r="A122" t="s">
        <v>331</v>
      </c>
      <c r="B122" t="s">
        <v>332</v>
      </c>
      <c r="C122" t="s">
        <v>12</v>
      </c>
      <c r="D122" s="9">
        <v>44906</v>
      </c>
      <c r="E122" t="s">
        <v>170</v>
      </c>
      <c r="F122">
        <v>5</v>
      </c>
      <c r="G122">
        <v>74</v>
      </c>
      <c r="H122">
        <v>63</v>
      </c>
      <c r="I122">
        <v>55</v>
      </c>
      <c r="J122">
        <v>32</v>
      </c>
      <c r="K122">
        <v>2750058</v>
      </c>
      <c r="L122">
        <v>1956721</v>
      </c>
      <c r="M122">
        <v>71.150000000000006</v>
      </c>
      <c r="N122" s="7">
        <f t="shared" si="11"/>
        <v>52.651000000000003</v>
      </c>
      <c r="O122" s="7">
        <f t="shared" si="12"/>
        <v>44.824500000000008</v>
      </c>
      <c r="P122" s="7">
        <f t="shared" si="13"/>
        <v>39.132500000000007</v>
      </c>
      <c r="Q122" s="7">
        <f t="shared" si="14"/>
        <v>22.768000000000001</v>
      </c>
      <c r="R122" s="7">
        <f t="shared" si="15"/>
        <v>18.499000000000002</v>
      </c>
      <c r="S122" s="7">
        <f t="shared" si="16"/>
        <v>26.325499999999998</v>
      </c>
      <c r="T122" s="7">
        <f t="shared" si="17"/>
        <v>32.017499999999998</v>
      </c>
      <c r="U122" s="7">
        <f t="shared" si="18"/>
        <v>48.382000000000005</v>
      </c>
      <c r="V122" s="7">
        <f t="shared" si="19"/>
        <v>28.849999999999994</v>
      </c>
    </row>
    <row r="123" spans="1:22" x14ac:dyDescent="0.25">
      <c r="A123" t="s">
        <v>333</v>
      </c>
      <c r="B123" t="s">
        <v>334</v>
      </c>
      <c r="C123" t="s">
        <v>12</v>
      </c>
      <c r="D123" s="9">
        <v>44906</v>
      </c>
      <c r="E123" t="s">
        <v>194</v>
      </c>
      <c r="F123">
        <v>8</v>
      </c>
      <c r="G123">
        <v>82</v>
      </c>
      <c r="H123">
        <v>72</v>
      </c>
      <c r="I123">
        <v>61</v>
      </c>
      <c r="J123">
        <v>37</v>
      </c>
      <c r="K123">
        <v>647601</v>
      </c>
      <c r="L123">
        <v>481927</v>
      </c>
      <c r="M123">
        <v>74.42</v>
      </c>
      <c r="N123" s="7">
        <f t="shared" si="11"/>
        <v>61.024400000000007</v>
      </c>
      <c r="O123" s="7">
        <f t="shared" si="12"/>
        <v>53.5824</v>
      </c>
      <c r="P123" s="7">
        <f t="shared" si="13"/>
        <v>45.3962</v>
      </c>
      <c r="Q123" s="7">
        <f t="shared" si="14"/>
        <v>27.535399999999999</v>
      </c>
      <c r="R123" s="7">
        <f t="shared" si="15"/>
        <v>13.395599999999995</v>
      </c>
      <c r="S123" s="7">
        <f t="shared" si="16"/>
        <v>20.837600000000002</v>
      </c>
      <c r="T123" s="7">
        <f t="shared" si="17"/>
        <v>29.023800000000001</v>
      </c>
      <c r="U123" s="7">
        <f t="shared" si="18"/>
        <v>46.884600000000006</v>
      </c>
      <c r="V123" s="7">
        <f t="shared" si="19"/>
        <v>25.58</v>
      </c>
    </row>
    <row r="124" spans="1:22" x14ac:dyDescent="0.25">
      <c r="A124" t="s">
        <v>335</v>
      </c>
      <c r="B124" t="s">
        <v>336</v>
      </c>
      <c r="C124" t="s">
        <v>16</v>
      </c>
      <c r="D124" s="9">
        <v>44913</v>
      </c>
      <c r="E124" t="s">
        <v>107</v>
      </c>
      <c r="F124">
        <v>3</v>
      </c>
      <c r="G124">
        <v>84</v>
      </c>
      <c r="H124">
        <v>68</v>
      </c>
      <c r="I124">
        <v>60</v>
      </c>
      <c r="J124">
        <v>35</v>
      </c>
      <c r="K124">
        <v>29611718</v>
      </c>
      <c r="L124">
        <v>2183010</v>
      </c>
      <c r="M124">
        <v>7.37</v>
      </c>
      <c r="N124" s="7">
        <f t="shared" si="11"/>
        <v>6.1908000000000003</v>
      </c>
      <c r="O124" s="7">
        <f t="shared" si="12"/>
        <v>5.0116000000000005</v>
      </c>
      <c r="P124" s="7">
        <f t="shared" si="13"/>
        <v>4.4219999999999997</v>
      </c>
      <c r="Q124" s="7">
        <f t="shared" si="14"/>
        <v>2.5794999999999999</v>
      </c>
      <c r="R124" s="7">
        <f t="shared" si="15"/>
        <v>1.1791999999999998</v>
      </c>
      <c r="S124" s="7">
        <f t="shared" si="16"/>
        <v>2.3583999999999996</v>
      </c>
      <c r="T124" s="7">
        <f t="shared" si="17"/>
        <v>2.9480000000000004</v>
      </c>
      <c r="U124" s="7">
        <f t="shared" si="18"/>
        <v>4.7904999999999998</v>
      </c>
      <c r="V124" s="7">
        <f t="shared" si="19"/>
        <v>92.63</v>
      </c>
    </row>
    <row r="125" spans="1:22" x14ac:dyDescent="0.25">
      <c r="A125" t="s">
        <v>337</v>
      </c>
      <c r="B125" t="s">
        <v>338</v>
      </c>
      <c r="C125" t="s">
        <v>16</v>
      </c>
      <c r="D125" s="9">
        <v>44913</v>
      </c>
      <c r="E125" t="s">
        <v>339</v>
      </c>
      <c r="F125">
        <v>2</v>
      </c>
      <c r="G125">
        <v>90</v>
      </c>
      <c r="H125">
        <v>68</v>
      </c>
      <c r="I125">
        <v>64</v>
      </c>
      <c r="J125">
        <v>35</v>
      </c>
      <c r="K125">
        <v>20405318</v>
      </c>
      <c r="L125">
        <v>4932472</v>
      </c>
      <c r="M125">
        <v>24.17</v>
      </c>
      <c r="N125" s="7">
        <f t="shared" si="11"/>
        <v>21.753</v>
      </c>
      <c r="O125" s="7">
        <f t="shared" si="12"/>
        <v>16.435600000000001</v>
      </c>
      <c r="P125" s="7">
        <f t="shared" si="13"/>
        <v>15.468800000000002</v>
      </c>
      <c r="Q125" s="7">
        <f t="shared" si="14"/>
        <v>8.4595000000000002</v>
      </c>
      <c r="R125" s="7">
        <f t="shared" si="15"/>
        <v>2.4170000000000016</v>
      </c>
      <c r="S125" s="7">
        <f t="shared" si="16"/>
        <v>7.7344000000000008</v>
      </c>
      <c r="T125" s="7">
        <f t="shared" si="17"/>
        <v>8.7012</v>
      </c>
      <c r="U125" s="7">
        <f t="shared" si="18"/>
        <v>15.710500000000001</v>
      </c>
      <c r="V125" s="7">
        <f t="shared" si="19"/>
        <v>75.83</v>
      </c>
    </row>
    <row r="126" spans="1:22" x14ac:dyDescent="0.25">
      <c r="A126" t="s">
        <v>340</v>
      </c>
      <c r="B126" t="s">
        <v>341</v>
      </c>
      <c r="C126" t="s">
        <v>20</v>
      </c>
      <c r="D126" s="9">
        <v>44913</v>
      </c>
      <c r="E126" t="s">
        <v>342</v>
      </c>
      <c r="F126">
        <v>8</v>
      </c>
      <c r="G126">
        <v>82</v>
      </c>
      <c r="H126">
        <v>72</v>
      </c>
      <c r="I126">
        <v>60</v>
      </c>
      <c r="J126">
        <v>37</v>
      </c>
      <c r="K126">
        <v>33938216</v>
      </c>
      <c r="L126">
        <v>28126965</v>
      </c>
      <c r="M126">
        <v>82.88</v>
      </c>
      <c r="N126" s="7">
        <f t="shared" si="11"/>
        <v>67.961600000000004</v>
      </c>
      <c r="O126" s="7">
        <f t="shared" si="12"/>
        <v>59.673599999999993</v>
      </c>
      <c r="P126" s="7">
        <f t="shared" si="13"/>
        <v>49.727999999999994</v>
      </c>
      <c r="Q126" s="7">
        <f t="shared" si="14"/>
        <v>30.665599999999998</v>
      </c>
      <c r="R126" s="7">
        <f t="shared" si="15"/>
        <v>14.918399999999991</v>
      </c>
      <c r="S126" s="7">
        <f t="shared" si="16"/>
        <v>23.206400000000002</v>
      </c>
      <c r="T126" s="7">
        <f t="shared" si="17"/>
        <v>33.152000000000001</v>
      </c>
      <c r="U126" s="7">
        <f t="shared" si="18"/>
        <v>52.214399999999998</v>
      </c>
      <c r="V126" s="7">
        <f t="shared" si="19"/>
        <v>17.120000000000005</v>
      </c>
    </row>
    <row r="127" spans="1:22" x14ac:dyDescent="0.25">
      <c r="A127" t="s">
        <v>343</v>
      </c>
      <c r="B127" t="s">
        <v>344</v>
      </c>
      <c r="C127" t="s">
        <v>60</v>
      </c>
      <c r="D127" s="9">
        <v>44914</v>
      </c>
      <c r="E127" t="s">
        <v>61</v>
      </c>
      <c r="F127">
        <v>8</v>
      </c>
      <c r="G127">
        <v>85</v>
      </c>
      <c r="H127">
        <v>72</v>
      </c>
      <c r="I127">
        <v>63</v>
      </c>
      <c r="J127">
        <v>38</v>
      </c>
      <c r="K127">
        <v>523798</v>
      </c>
      <c r="L127">
        <v>399151</v>
      </c>
      <c r="M127">
        <v>76.2</v>
      </c>
      <c r="N127" s="7">
        <f t="shared" si="11"/>
        <v>64.77</v>
      </c>
      <c r="O127" s="7">
        <f t="shared" si="12"/>
        <v>54.864000000000004</v>
      </c>
      <c r="P127" s="7">
        <f t="shared" si="13"/>
        <v>48.006</v>
      </c>
      <c r="Q127" s="7">
        <f t="shared" si="14"/>
        <v>28.956</v>
      </c>
      <c r="R127" s="7">
        <f t="shared" si="15"/>
        <v>11.430000000000007</v>
      </c>
      <c r="S127" s="7">
        <f t="shared" si="16"/>
        <v>21.335999999999999</v>
      </c>
      <c r="T127" s="7">
        <f t="shared" si="17"/>
        <v>28.194000000000003</v>
      </c>
      <c r="U127" s="7">
        <f t="shared" si="18"/>
        <v>47.244</v>
      </c>
      <c r="V127" s="7">
        <f t="shared" si="19"/>
        <v>23.799999999999997</v>
      </c>
    </row>
    <row r="128" spans="1:22" x14ac:dyDescent="0.25">
      <c r="A128" t="s">
        <v>345</v>
      </c>
      <c r="B128" t="s">
        <v>346</v>
      </c>
      <c r="C128" t="s">
        <v>16</v>
      </c>
      <c r="D128" s="9">
        <v>44913</v>
      </c>
      <c r="E128" t="s">
        <v>27</v>
      </c>
      <c r="F128">
        <v>1</v>
      </c>
      <c r="G128">
        <v>94</v>
      </c>
      <c r="H128">
        <v>63</v>
      </c>
      <c r="I128">
        <v>71</v>
      </c>
      <c r="J128">
        <v>36</v>
      </c>
      <c r="K128">
        <v>22593598</v>
      </c>
      <c r="L128">
        <v>3494626</v>
      </c>
      <c r="M128">
        <v>15.47</v>
      </c>
      <c r="N128" s="7">
        <f t="shared" si="11"/>
        <v>14.5418</v>
      </c>
      <c r="O128" s="7">
        <f t="shared" si="12"/>
        <v>9.7461000000000002</v>
      </c>
      <c r="P128" s="7">
        <f t="shared" si="13"/>
        <v>10.983700000000001</v>
      </c>
      <c r="Q128" s="7">
        <f t="shared" si="14"/>
        <v>5.5692000000000004</v>
      </c>
      <c r="R128" s="7">
        <f t="shared" si="15"/>
        <v>0.92820000000000036</v>
      </c>
      <c r="S128" s="7">
        <f t="shared" si="16"/>
        <v>5.7239000000000004</v>
      </c>
      <c r="T128" s="7">
        <f t="shared" si="17"/>
        <v>4.4863</v>
      </c>
      <c r="U128" s="7">
        <f t="shared" si="18"/>
        <v>9.9008000000000003</v>
      </c>
      <c r="V128" s="7">
        <f t="shared" si="19"/>
        <v>84.53</v>
      </c>
    </row>
    <row r="129" spans="1:22" x14ac:dyDescent="0.25">
      <c r="A129" t="s">
        <v>347</v>
      </c>
      <c r="B129" t="s">
        <v>348</v>
      </c>
      <c r="C129" t="s">
        <v>12</v>
      </c>
      <c r="D129" s="9">
        <v>44906</v>
      </c>
      <c r="E129" t="s">
        <v>70</v>
      </c>
      <c r="F129">
        <v>4</v>
      </c>
      <c r="G129">
        <v>93</v>
      </c>
      <c r="H129">
        <v>78</v>
      </c>
      <c r="I129">
        <v>68</v>
      </c>
      <c r="J129">
        <v>40</v>
      </c>
      <c r="K129">
        <v>533293</v>
      </c>
      <c r="L129">
        <v>478633</v>
      </c>
      <c r="M129">
        <v>89.75</v>
      </c>
      <c r="N129" s="7">
        <f t="shared" si="11"/>
        <v>83.467500000000001</v>
      </c>
      <c r="O129" s="7">
        <f t="shared" si="12"/>
        <v>70.004999999999995</v>
      </c>
      <c r="P129" s="7">
        <f t="shared" si="13"/>
        <v>61.03</v>
      </c>
      <c r="Q129" s="7">
        <f t="shared" si="14"/>
        <v>35.9</v>
      </c>
      <c r="R129" s="7">
        <f t="shared" si="15"/>
        <v>6.2824999999999989</v>
      </c>
      <c r="S129" s="7">
        <f t="shared" si="16"/>
        <v>19.745000000000005</v>
      </c>
      <c r="T129" s="7">
        <f t="shared" si="17"/>
        <v>28.72</v>
      </c>
      <c r="U129" s="7">
        <f t="shared" si="18"/>
        <v>53.85</v>
      </c>
      <c r="V129" s="7">
        <f t="shared" si="19"/>
        <v>10.25</v>
      </c>
    </row>
    <row r="130" spans="1:22" x14ac:dyDescent="0.25">
      <c r="A130" t="s">
        <v>349</v>
      </c>
      <c r="B130" t="s">
        <v>350</v>
      </c>
      <c r="C130" t="s">
        <v>20</v>
      </c>
      <c r="D130" s="9">
        <v>44867</v>
      </c>
      <c r="E130" t="s">
        <v>21</v>
      </c>
      <c r="F130">
        <v>3</v>
      </c>
      <c r="G130">
        <v>93</v>
      </c>
      <c r="H130">
        <v>83</v>
      </c>
      <c r="I130">
        <v>67</v>
      </c>
      <c r="J130">
        <v>42</v>
      </c>
      <c r="K130">
        <v>41593</v>
      </c>
      <c r="M130" s="7">
        <v>0</v>
      </c>
      <c r="N130" s="7">
        <f t="shared" si="11"/>
        <v>0</v>
      </c>
      <c r="O130" s="7">
        <f t="shared" si="12"/>
        <v>0</v>
      </c>
      <c r="P130" s="7">
        <f t="shared" si="13"/>
        <v>0</v>
      </c>
      <c r="Q130" s="7">
        <f t="shared" si="14"/>
        <v>0</v>
      </c>
      <c r="R130" s="7">
        <f t="shared" si="15"/>
        <v>0</v>
      </c>
      <c r="S130" s="7">
        <f t="shared" si="16"/>
        <v>0</v>
      </c>
      <c r="T130" s="7">
        <f t="shared" si="17"/>
        <v>0</v>
      </c>
      <c r="U130" s="7">
        <f t="shared" si="18"/>
        <v>0</v>
      </c>
      <c r="V130" s="7">
        <f t="shared" si="19"/>
        <v>100</v>
      </c>
    </row>
    <row r="131" spans="1:22" x14ac:dyDescent="0.25">
      <c r="A131" t="s">
        <v>351</v>
      </c>
      <c r="B131" t="s">
        <v>352</v>
      </c>
      <c r="C131" t="s">
        <v>30</v>
      </c>
      <c r="D131" s="9">
        <v>44911</v>
      </c>
      <c r="E131" t="s">
        <v>125</v>
      </c>
      <c r="F131">
        <v>1</v>
      </c>
      <c r="G131">
        <v>95</v>
      </c>
      <c r="H131">
        <v>86</v>
      </c>
      <c r="I131">
        <v>72</v>
      </c>
      <c r="J131">
        <v>44</v>
      </c>
      <c r="K131">
        <v>367512</v>
      </c>
      <c r="N131" s="7">
        <f t="shared" ref="N131:N194" si="20">($M131*G131)/100</f>
        <v>0</v>
      </c>
      <c r="O131" s="7">
        <f t="shared" ref="O131:O194" si="21">($M131*H131)/100</f>
        <v>0</v>
      </c>
      <c r="P131" s="7">
        <f t="shared" ref="P131:P194" si="22">($M131*I131)/100</f>
        <v>0</v>
      </c>
      <c r="Q131" s="7">
        <f t="shared" ref="Q131:Q194" si="23">($M131*J131)/100</f>
        <v>0</v>
      </c>
      <c r="R131" s="7">
        <f t="shared" ref="R131:R194" si="24">($M131-N131)</f>
        <v>0</v>
      </c>
      <c r="S131" s="7">
        <f t="shared" ref="S131:S194" si="25">($M131-O131)</f>
        <v>0</v>
      </c>
      <c r="T131" s="7">
        <f t="shared" ref="T131:T194" si="26">($M131-P131)</f>
        <v>0</v>
      </c>
      <c r="U131" s="7">
        <f t="shared" ref="U131:U194" si="27">($M131-Q131)</f>
        <v>0</v>
      </c>
      <c r="V131" s="7">
        <f t="shared" ref="V131:V194" si="28">(100-M131)</f>
        <v>100</v>
      </c>
    </row>
    <row r="132" spans="1:22" x14ac:dyDescent="0.25">
      <c r="A132" t="s">
        <v>353</v>
      </c>
      <c r="B132" t="s">
        <v>354</v>
      </c>
      <c r="C132" t="s">
        <v>16</v>
      </c>
      <c r="D132" s="9">
        <v>44913</v>
      </c>
      <c r="E132" t="s">
        <v>223</v>
      </c>
      <c r="F132">
        <v>2</v>
      </c>
      <c r="G132">
        <v>84</v>
      </c>
      <c r="H132">
        <v>66</v>
      </c>
      <c r="I132">
        <v>62</v>
      </c>
      <c r="J132">
        <v>36</v>
      </c>
      <c r="K132">
        <v>4736146</v>
      </c>
      <c r="L132">
        <v>2098993</v>
      </c>
      <c r="M132">
        <v>44.32</v>
      </c>
      <c r="N132" s="7">
        <f t="shared" si="20"/>
        <v>37.2288</v>
      </c>
      <c r="O132" s="7">
        <f t="shared" si="21"/>
        <v>29.251199999999997</v>
      </c>
      <c r="P132" s="7">
        <f t="shared" si="22"/>
        <v>27.478400000000001</v>
      </c>
      <c r="Q132" s="7">
        <f t="shared" si="23"/>
        <v>15.9552</v>
      </c>
      <c r="R132" s="7">
        <f t="shared" si="24"/>
        <v>7.0912000000000006</v>
      </c>
      <c r="S132" s="7">
        <f t="shared" si="25"/>
        <v>15.068800000000003</v>
      </c>
      <c r="T132" s="7">
        <f t="shared" si="26"/>
        <v>16.8416</v>
      </c>
      <c r="U132" s="7">
        <f t="shared" si="27"/>
        <v>28.364800000000002</v>
      </c>
      <c r="V132" s="7">
        <f t="shared" si="28"/>
        <v>55.68</v>
      </c>
    </row>
    <row r="133" spans="1:22" x14ac:dyDescent="0.25">
      <c r="A133" t="s">
        <v>355</v>
      </c>
      <c r="B133" t="s">
        <v>356</v>
      </c>
      <c r="C133" t="s">
        <v>16</v>
      </c>
      <c r="D133" s="9">
        <v>44913</v>
      </c>
      <c r="E133" t="s">
        <v>142</v>
      </c>
      <c r="F133">
        <v>3</v>
      </c>
      <c r="G133">
        <v>82</v>
      </c>
      <c r="H133">
        <v>68</v>
      </c>
      <c r="I133">
        <v>60</v>
      </c>
      <c r="J133">
        <v>36</v>
      </c>
      <c r="K133">
        <v>1299478</v>
      </c>
      <c r="L133">
        <v>1123773</v>
      </c>
      <c r="M133">
        <v>86.48</v>
      </c>
      <c r="N133" s="7">
        <f t="shared" si="20"/>
        <v>70.913600000000002</v>
      </c>
      <c r="O133" s="7">
        <f t="shared" si="21"/>
        <v>58.806400000000004</v>
      </c>
      <c r="P133" s="7">
        <f t="shared" si="22"/>
        <v>51.888000000000005</v>
      </c>
      <c r="Q133" s="7">
        <f t="shared" si="23"/>
        <v>31.132800000000003</v>
      </c>
      <c r="R133" s="7">
        <f t="shared" si="24"/>
        <v>15.566400000000002</v>
      </c>
      <c r="S133" s="7">
        <f t="shared" si="25"/>
        <v>27.6736</v>
      </c>
      <c r="T133" s="7">
        <f t="shared" si="26"/>
        <v>34.591999999999999</v>
      </c>
      <c r="U133" s="7">
        <f t="shared" si="27"/>
        <v>55.347200000000001</v>
      </c>
      <c r="V133" s="7">
        <f t="shared" si="28"/>
        <v>13.519999999999996</v>
      </c>
    </row>
    <row r="134" spans="1:22" x14ac:dyDescent="0.25">
      <c r="A134" t="s">
        <v>357</v>
      </c>
      <c r="B134" t="s">
        <v>358</v>
      </c>
      <c r="C134" t="s">
        <v>30</v>
      </c>
      <c r="D134" s="9">
        <v>44911</v>
      </c>
      <c r="E134" t="s">
        <v>359</v>
      </c>
      <c r="F134">
        <v>7</v>
      </c>
      <c r="G134">
        <v>83</v>
      </c>
      <c r="H134">
        <v>73</v>
      </c>
      <c r="I134">
        <v>61</v>
      </c>
      <c r="J134">
        <v>37</v>
      </c>
      <c r="K134">
        <v>127504120</v>
      </c>
      <c r="L134">
        <v>99071001</v>
      </c>
      <c r="M134">
        <v>77.7</v>
      </c>
      <c r="N134" s="7">
        <f t="shared" si="20"/>
        <v>64.491</v>
      </c>
      <c r="O134" s="7">
        <f t="shared" si="21"/>
        <v>56.721000000000004</v>
      </c>
      <c r="P134" s="7">
        <f t="shared" si="22"/>
        <v>47.396999999999998</v>
      </c>
      <c r="Q134" s="7">
        <f t="shared" si="23"/>
        <v>28.749000000000002</v>
      </c>
      <c r="R134" s="7">
        <f t="shared" si="24"/>
        <v>13.209000000000003</v>
      </c>
      <c r="S134" s="7">
        <f t="shared" si="25"/>
        <v>20.978999999999999</v>
      </c>
      <c r="T134" s="7">
        <f t="shared" si="26"/>
        <v>30.303000000000004</v>
      </c>
      <c r="U134" s="7">
        <f t="shared" si="27"/>
        <v>48.951000000000001</v>
      </c>
      <c r="V134" s="7">
        <f t="shared" si="28"/>
        <v>22.299999999999997</v>
      </c>
    </row>
    <row r="135" spans="1:22" x14ac:dyDescent="0.25">
      <c r="A135" t="s">
        <v>360</v>
      </c>
      <c r="B135" t="s">
        <v>361</v>
      </c>
      <c r="C135" t="s">
        <v>20</v>
      </c>
      <c r="D135" s="9">
        <v>44793</v>
      </c>
      <c r="E135" t="s">
        <v>70</v>
      </c>
      <c r="F135">
        <v>4</v>
      </c>
      <c r="G135">
        <v>93</v>
      </c>
      <c r="H135">
        <v>78</v>
      </c>
      <c r="I135">
        <v>68</v>
      </c>
      <c r="J135">
        <v>40</v>
      </c>
      <c r="K135">
        <v>114178</v>
      </c>
      <c r="M135" s="7">
        <v>0</v>
      </c>
      <c r="N135" s="7">
        <f t="shared" si="20"/>
        <v>0</v>
      </c>
      <c r="O135" s="7">
        <f t="shared" si="21"/>
        <v>0</v>
      </c>
      <c r="P135" s="7">
        <f t="shared" si="22"/>
        <v>0</v>
      </c>
      <c r="Q135" s="7">
        <f t="shared" si="23"/>
        <v>0</v>
      </c>
      <c r="R135" s="7">
        <f t="shared" si="24"/>
        <v>0</v>
      </c>
      <c r="S135" s="7">
        <f t="shared" si="25"/>
        <v>0</v>
      </c>
      <c r="T135" s="7">
        <f t="shared" si="26"/>
        <v>0</v>
      </c>
      <c r="U135" s="7">
        <f t="shared" si="27"/>
        <v>0</v>
      </c>
      <c r="V135" s="7">
        <f t="shared" si="28"/>
        <v>100</v>
      </c>
    </row>
    <row r="136" spans="1:22" x14ac:dyDescent="0.25">
      <c r="A136" t="s">
        <v>362</v>
      </c>
      <c r="B136" t="s">
        <v>363</v>
      </c>
      <c r="C136" t="s">
        <v>12</v>
      </c>
      <c r="D136" s="9">
        <v>44871</v>
      </c>
      <c r="E136" t="s">
        <v>364</v>
      </c>
      <c r="F136">
        <v>7</v>
      </c>
      <c r="G136">
        <v>66</v>
      </c>
      <c r="H136">
        <v>57</v>
      </c>
      <c r="I136">
        <v>48</v>
      </c>
      <c r="J136">
        <v>29</v>
      </c>
      <c r="K136">
        <v>36491</v>
      </c>
      <c r="L136">
        <v>28875</v>
      </c>
      <c r="M136">
        <v>79.13</v>
      </c>
      <c r="N136" s="7">
        <f t="shared" si="20"/>
        <v>52.2258</v>
      </c>
      <c r="O136" s="7">
        <f t="shared" si="21"/>
        <v>45.104099999999995</v>
      </c>
      <c r="P136" s="7">
        <f t="shared" si="22"/>
        <v>37.982399999999998</v>
      </c>
      <c r="Q136" s="7">
        <f t="shared" si="23"/>
        <v>22.947700000000001</v>
      </c>
      <c r="R136" s="7">
        <f t="shared" si="24"/>
        <v>26.904199999999996</v>
      </c>
      <c r="S136" s="7">
        <f t="shared" si="25"/>
        <v>34.0259</v>
      </c>
      <c r="T136" s="7">
        <f t="shared" si="26"/>
        <v>41.147599999999997</v>
      </c>
      <c r="U136" s="7">
        <f t="shared" si="27"/>
        <v>56.182299999999998</v>
      </c>
      <c r="V136" s="7">
        <f t="shared" si="28"/>
        <v>20.870000000000005</v>
      </c>
    </row>
    <row r="137" spans="1:22" x14ac:dyDescent="0.25">
      <c r="A137" t="s">
        <v>365</v>
      </c>
      <c r="B137" t="s">
        <v>366</v>
      </c>
      <c r="C137" t="s">
        <v>20</v>
      </c>
      <c r="D137" s="9">
        <v>44911</v>
      </c>
      <c r="E137" t="s">
        <v>367</v>
      </c>
      <c r="F137">
        <v>6</v>
      </c>
      <c r="G137">
        <v>91</v>
      </c>
      <c r="H137">
        <v>76</v>
      </c>
      <c r="I137">
        <v>68</v>
      </c>
      <c r="J137">
        <v>41</v>
      </c>
      <c r="K137">
        <v>3398373</v>
      </c>
      <c r="L137">
        <v>2272965</v>
      </c>
      <c r="M137">
        <v>66.88</v>
      </c>
      <c r="N137" s="7">
        <f t="shared" si="20"/>
        <v>60.860799999999998</v>
      </c>
      <c r="O137" s="7">
        <f t="shared" si="21"/>
        <v>50.828799999999994</v>
      </c>
      <c r="P137" s="7">
        <f t="shared" si="22"/>
        <v>45.478400000000001</v>
      </c>
      <c r="Q137" s="7">
        <f t="shared" si="23"/>
        <v>27.4208</v>
      </c>
      <c r="R137" s="7">
        <f t="shared" si="24"/>
        <v>6.0191999999999979</v>
      </c>
      <c r="S137" s="7">
        <f t="shared" si="25"/>
        <v>16.051200000000001</v>
      </c>
      <c r="T137" s="7">
        <f t="shared" si="26"/>
        <v>21.401599999999995</v>
      </c>
      <c r="U137" s="7">
        <f t="shared" si="27"/>
        <v>39.459199999999996</v>
      </c>
      <c r="V137" s="7">
        <f t="shared" si="28"/>
        <v>33.120000000000005</v>
      </c>
    </row>
    <row r="138" spans="1:22" x14ac:dyDescent="0.25">
      <c r="A138" t="s">
        <v>368</v>
      </c>
      <c r="B138" t="s">
        <v>369</v>
      </c>
      <c r="C138" t="s">
        <v>12</v>
      </c>
      <c r="D138" s="9">
        <v>44899</v>
      </c>
      <c r="E138" t="s">
        <v>370</v>
      </c>
      <c r="F138">
        <v>5</v>
      </c>
      <c r="G138">
        <v>71</v>
      </c>
      <c r="H138">
        <v>61</v>
      </c>
      <c r="I138">
        <v>53</v>
      </c>
      <c r="J138">
        <v>32</v>
      </c>
      <c r="K138">
        <v>627082</v>
      </c>
      <c r="L138">
        <v>292783</v>
      </c>
      <c r="M138">
        <v>46.69</v>
      </c>
      <c r="N138" s="7">
        <f t="shared" si="20"/>
        <v>33.149899999999995</v>
      </c>
      <c r="O138" s="7">
        <f t="shared" si="21"/>
        <v>28.480899999999998</v>
      </c>
      <c r="P138" s="7">
        <f t="shared" si="22"/>
        <v>24.745699999999996</v>
      </c>
      <c r="Q138" s="7">
        <f t="shared" si="23"/>
        <v>14.940799999999999</v>
      </c>
      <c r="R138" s="7">
        <f t="shared" si="24"/>
        <v>13.540100000000002</v>
      </c>
      <c r="S138" s="7">
        <f t="shared" si="25"/>
        <v>18.209099999999999</v>
      </c>
      <c r="T138" s="7">
        <f t="shared" si="26"/>
        <v>21.944300000000002</v>
      </c>
      <c r="U138" s="7">
        <f t="shared" si="27"/>
        <v>31.749199999999998</v>
      </c>
      <c r="V138" s="7">
        <f t="shared" si="28"/>
        <v>53.31</v>
      </c>
    </row>
    <row r="139" spans="1:22" x14ac:dyDescent="0.25">
      <c r="A139" t="s">
        <v>371</v>
      </c>
      <c r="B139" t="s">
        <v>372</v>
      </c>
      <c r="C139" t="s">
        <v>30</v>
      </c>
      <c r="D139" s="9">
        <v>44911</v>
      </c>
      <c r="E139" t="s">
        <v>373</v>
      </c>
      <c r="F139">
        <v>1</v>
      </c>
      <c r="G139">
        <v>94</v>
      </c>
      <c r="H139">
        <v>63</v>
      </c>
      <c r="I139">
        <v>71</v>
      </c>
      <c r="J139">
        <v>36</v>
      </c>
      <c r="K139">
        <v>4413</v>
      </c>
      <c r="L139">
        <v>2104</v>
      </c>
      <c r="M139">
        <v>47.68</v>
      </c>
      <c r="N139" s="7">
        <f t="shared" si="20"/>
        <v>44.819200000000002</v>
      </c>
      <c r="O139" s="7">
        <f t="shared" si="21"/>
        <v>30.038400000000003</v>
      </c>
      <c r="P139" s="7">
        <f t="shared" si="22"/>
        <v>33.852800000000002</v>
      </c>
      <c r="Q139" s="7">
        <f t="shared" si="23"/>
        <v>17.1648</v>
      </c>
      <c r="R139" s="7">
        <f t="shared" si="24"/>
        <v>2.8607999999999976</v>
      </c>
      <c r="S139" s="7">
        <f t="shared" si="25"/>
        <v>17.641599999999997</v>
      </c>
      <c r="T139" s="7">
        <f t="shared" si="26"/>
        <v>13.827199999999998</v>
      </c>
      <c r="U139" s="7">
        <f t="shared" si="27"/>
        <v>30.5152</v>
      </c>
      <c r="V139" s="7">
        <f t="shared" si="28"/>
        <v>52.32</v>
      </c>
    </row>
    <row r="140" spans="1:22" x14ac:dyDescent="0.25">
      <c r="A140" t="s">
        <v>374</v>
      </c>
      <c r="B140" t="s">
        <v>375</v>
      </c>
      <c r="C140" t="s">
        <v>8</v>
      </c>
      <c r="D140" s="9">
        <v>44917</v>
      </c>
      <c r="E140" t="s">
        <v>183</v>
      </c>
      <c r="F140">
        <v>10</v>
      </c>
      <c r="G140">
        <v>82</v>
      </c>
      <c r="H140">
        <v>74</v>
      </c>
      <c r="I140">
        <v>60</v>
      </c>
      <c r="J140">
        <v>38</v>
      </c>
      <c r="K140">
        <v>37457976</v>
      </c>
      <c r="L140">
        <v>25017528</v>
      </c>
      <c r="M140">
        <v>66.790000000000006</v>
      </c>
      <c r="N140" s="7">
        <f t="shared" si="20"/>
        <v>54.767800000000008</v>
      </c>
      <c r="O140" s="7">
        <f t="shared" si="21"/>
        <v>49.424599999999998</v>
      </c>
      <c r="P140" s="7">
        <f t="shared" si="22"/>
        <v>40.074000000000005</v>
      </c>
      <c r="Q140" s="7">
        <f t="shared" si="23"/>
        <v>25.380200000000006</v>
      </c>
      <c r="R140" s="7">
        <f t="shared" si="24"/>
        <v>12.022199999999998</v>
      </c>
      <c r="S140" s="7">
        <f t="shared" si="25"/>
        <v>17.365400000000008</v>
      </c>
      <c r="T140" s="7">
        <f t="shared" si="26"/>
        <v>26.716000000000001</v>
      </c>
      <c r="U140" s="7">
        <f t="shared" si="27"/>
        <v>41.409800000000004</v>
      </c>
      <c r="V140" s="7">
        <f t="shared" si="28"/>
        <v>33.209999999999994</v>
      </c>
    </row>
    <row r="141" spans="1:22" x14ac:dyDescent="0.25">
      <c r="A141" t="s">
        <v>376</v>
      </c>
      <c r="B141" t="s">
        <v>377</v>
      </c>
      <c r="C141" t="s">
        <v>16</v>
      </c>
      <c r="D141" s="9">
        <v>44913</v>
      </c>
      <c r="E141" t="s">
        <v>107</v>
      </c>
      <c r="F141">
        <v>3</v>
      </c>
      <c r="G141">
        <v>84</v>
      </c>
      <c r="H141">
        <v>68</v>
      </c>
      <c r="I141">
        <v>60</v>
      </c>
      <c r="J141">
        <v>35</v>
      </c>
      <c r="K141">
        <v>32969520</v>
      </c>
      <c r="L141">
        <v>18640008</v>
      </c>
      <c r="M141">
        <v>56.54</v>
      </c>
      <c r="N141" s="7">
        <f t="shared" si="20"/>
        <v>47.493599999999994</v>
      </c>
      <c r="O141" s="7">
        <f t="shared" si="21"/>
        <v>38.447199999999995</v>
      </c>
      <c r="P141" s="7">
        <f t="shared" si="22"/>
        <v>33.923999999999999</v>
      </c>
      <c r="Q141" s="7">
        <f t="shared" si="23"/>
        <v>19.788999999999998</v>
      </c>
      <c r="R141" s="7">
        <f t="shared" si="24"/>
        <v>9.0464000000000055</v>
      </c>
      <c r="S141" s="7">
        <f t="shared" si="25"/>
        <v>18.092800000000004</v>
      </c>
      <c r="T141" s="7">
        <f t="shared" si="26"/>
        <v>22.616</v>
      </c>
      <c r="U141" s="7">
        <f t="shared" si="27"/>
        <v>36.751000000000005</v>
      </c>
      <c r="V141" s="7">
        <f t="shared" si="28"/>
        <v>43.46</v>
      </c>
    </row>
    <row r="142" spans="1:22" x14ac:dyDescent="0.25">
      <c r="A142" t="s">
        <v>378</v>
      </c>
      <c r="B142" t="s">
        <v>379</v>
      </c>
      <c r="C142" t="s">
        <v>60</v>
      </c>
      <c r="D142" s="9">
        <v>44730</v>
      </c>
      <c r="E142" t="s">
        <v>223</v>
      </c>
      <c r="F142">
        <v>2</v>
      </c>
      <c r="G142">
        <v>84</v>
      </c>
      <c r="H142">
        <v>66</v>
      </c>
      <c r="I142">
        <v>62</v>
      </c>
      <c r="J142">
        <v>36</v>
      </c>
      <c r="K142">
        <v>54179312</v>
      </c>
      <c r="L142">
        <v>34777314</v>
      </c>
      <c r="M142">
        <v>64.19</v>
      </c>
      <c r="N142" s="7">
        <f t="shared" si="20"/>
        <v>53.919600000000003</v>
      </c>
      <c r="O142" s="7">
        <f t="shared" si="21"/>
        <v>42.365400000000001</v>
      </c>
      <c r="P142" s="7">
        <f t="shared" si="22"/>
        <v>39.797799999999995</v>
      </c>
      <c r="Q142" s="7">
        <f t="shared" si="23"/>
        <v>23.108400000000003</v>
      </c>
      <c r="R142" s="7">
        <f t="shared" si="24"/>
        <v>10.270399999999995</v>
      </c>
      <c r="S142" s="7">
        <f t="shared" si="25"/>
        <v>21.824599999999997</v>
      </c>
      <c r="T142" s="7">
        <f t="shared" si="26"/>
        <v>24.392200000000003</v>
      </c>
      <c r="U142" s="7">
        <f t="shared" si="27"/>
        <v>41.081599999999995</v>
      </c>
      <c r="V142" s="7">
        <f t="shared" si="28"/>
        <v>35.81</v>
      </c>
    </row>
    <row r="143" spans="1:22" x14ac:dyDescent="0.25">
      <c r="A143" t="s">
        <v>380</v>
      </c>
      <c r="B143" t="s">
        <v>381</v>
      </c>
      <c r="C143" t="s">
        <v>16</v>
      </c>
      <c r="D143" s="9">
        <v>44906</v>
      </c>
      <c r="E143" t="s">
        <v>119</v>
      </c>
      <c r="F143">
        <v>4</v>
      </c>
      <c r="G143">
        <v>87</v>
      </c>
      <c r="H143">
        <v>72</v>
      </c>
      <c r="I143">
        <v>63</v>
      </c>
      <c r="J143">
        <v>37</v>
      </c>
      <c r="K143">
        <v>2567024</v>
      </c>
      <c r="L143">
        <v>817482</v>
      </c>
      <c r="M143">
        <v>31.85</v>
      </c>
      <c r="N143" s="7">
        <f t="shared" si="20"/>
        <v>27.709500000000002</v>
      </c>
      <c r="O143" s="7">
        <f t="shared" si="21"/>
        <v>22.932000000000002</v>
      </c>
      <c r="P143" s="7">
        <f t="shared" si="22"/>
        <v>20.0655</v>
      </c>
      <c r="Q143" s="7">
        <f t="shared" si="23"/>
        <v>11.784500000000001</v>
      </c>
      <c r="R143" s="7">
        <f t="shared" si="24"/>
        <v>4.1404999999999994</v>
      </c>
      <c r="S143" s="7">
        <f t="shared" si="25"/>
        <v>8.9179999999999993</v>
      </c>
      <c r="T143" s="7">
        <f t="shared" si="26"/>
        <v>11.784500000000001</v>
      </c>
      <c r="U143" s="7">
        <f t="shared" si="27"/>
        <v>20.0655</v>
      </c>
      <c r="V143" s="7">
        <f t="shared" si="28"/>
        <v>68.150000000000006</v>
      </c>
    </row>
    <row r="144" spans="1:22" x14ac:dyDescent="0.25">
      <c r="A144" t="s">
        <v>382</v>
      </c>
      <c r="B144" t="s">
        <v>383</v>
      </c>
      <c r="C144" t="s">
        <v>20</v>
      </c>
      <c r="D144" s="9">
        <v>44753</v>
      </c>
      <c r="E144" t="s">
        <v>384</v>
      </c>
      <c r="F144">
        <v>2</v>
      </c>
      <c r="G144">
        <v>94</v>
      </c>
      <c r="H144">
        <v>63</v>
      </c>
      <c r="I144">
        <v>71</v>
      </c>
      <c r="J144">
        <v>36</v>
      </c>
      <c r="K144">
        <v>12691</v>
      </c>
      <c r="L144">
        <v>11522</v>
      </c>
      <c r="M144">
        <v>90.79</v>
      </c>
      <c r="N144" s="7">
        <f t="shared" si="20"/>
        <v>85.342600000000004</v>
      </c>
      <c r="O144" s="7">
        <f t="shared" si="21"/>
        <v>57.197700000000005</v>
      </c>
      <c r="P144" s="7">
        <f t="shared" si="22"/>
        <v>64.460899999999995</v>
      </c>
      <c r="Q144" s="7">
        <f t="shared" si="23"/>
        <v>32.684400000000004</v>
      </c>
      <c r="R144" s="7">
        <f t="shared" si="24"/>
        <v>5.4474000000000018</v>
      </c>
      <c r="S144" s="7">
        <f t="shared" si="25"/>
        <v>33.592300000000002</v>
      </c>
      <c r="T144" s="7">
        <f t="shared" si="26"/>
        <v>26.329100000000011</v>
      </c>
      <c r="U144" s="7">
        <f t="shared" si="27"/>
        <v>58.105600000000003</v>
      </c>
      <c r="V144" s="7">
        <f t="shared" si="28"/>
        <v>9.2099999999999937</v>
      </c>
    </row>
    <row r="145" spans="1:22" x14ac:dyDescent="0.25">
      <c r="A145" t="s">
        <v>385</v>
      </c>
      <c r="B145" t="s">
        <v>386</v>
      </c>
      <c r="C145" t="s">
        <v>60</v>
      </c>
      <c r="D145" s="9">
        <v>44915</v>
      </c>
      <c r="E145" t="s">
        <v>387</v>
      </c>
      <c r="F145">
        <v>8</v>
      </c>
      <c r="G145">
        <v>89</v>
      </c>
      <c r="H145">
        <v>75</v>
      </c>
      <c r="I145">
        <v>65</v>
      </c>
      <c r="J145">
        <v>39</v>
      </c>
      <c r="K145">
        <v>30547586</v>
      </c>
      <c r="L145">
        <v>27678479</v>
      </c>
      <c r="M145">
        <v>90.61</v>
      </c>
      <c r="N145" s="7">
        <f t="shared" si="20"/>
        <v>80.642899999999997</v>
      </c>
      <c r="O145" s="7">
        <f t="shared" si="21"/>
        <v>67.957499999999996</v>
      </c>
      <c r="P145" s="7">
        <f t="shared" si="22"/>
        <v>58.896499999999996</v>
      </c>
      <c r="Q145" s="7">
        <f t="shared" si="23"/>
        <v>35.337899999999998</v>
      </c>
      <c r="R145" s="7">
        <f t="shared" si="24"/>
        <v>9.9671000000000021</v>
      </c>
      <c r="S145" s="7">
        <f t="shared" si="25"/>
        <v>22.652500000000003</v>
      </c>
      <c r="T145" s="7">
        <f t="shared" si="26"/>
        <v>31.713500000000003</v>
      </c>
      <c r="U145" s="7">
        <f t="shared" si="27"/>
        <v>55.272100000000002</v>
      </c>
      <c r="V145" s="7">
        <f t="shared" si="28"/>
        <v>9.39</v>
      </c>
    </row>
    <row r="146" spans="1:22" x14ac:dyDescent="0.25">
      <c r="A146" t="s">
        <v>388</v>
      </c>
      <c r="B146" t="s">
        <v>389</v>
      </c>
      <c r="C146" t="s">
        <v>12</v>
      </c>
      <c r="D146" s="9">
        <v>44815</v>
      </c>
      <c r="E146" t="s">
        <v>155</v>
      </c>
      <c r="F146">
        <v>6</v>
      </c>
      <c r="G146">
        <v>62</v>
      </c>
      <c r="H146">
        <v>52</v>
      </c>
      <c r="I146">
        <v>46</v>
      </c>
      <c r="J146">
        <v>27</v>
      </c>
      <c r="K146">
        <v>17564020</v>
      </c>
      <c r="L146">
        <v>12775557</v>
      </c>
      <c r="M146">
        <v>72.739999999999995</v>
      </c>
      <c r="N146" s="7">
        <f t="shared" si="20"/>
        <v>45.098800000000004</v>
      </c>
      <c r="O146" s="7">
        <f t="shared" si="21"/>
        <v>37.824799999999996</v>
      </c>
      <c r="P146" s="7">
        <f t="shared" si="22"/>
        <v>33.4604</v>
      </c>
      <c r="Q146" s="7">
        <f t="shared" si="23"/>
        <v>19.639799999999997</v>
      </c>
      <c r="R146" s="7">
        <f t="shared" si="24"/>
        <v>27.641199999999991</v>
      </c>
      <c r="S146" s="7">
        <f t="shared" si="25"/>
        <v>34.915199999999999</v>
      </c>
      <c r="T146" s="7">
        <f t="shared" si="26"/>
        <v>39.279599999999995</v>
      </c>
      <c r="U146" s="7">
        <f t="shared" si="27"/>
        <v>53.100200000000001</v>
      </c>
      <c r="V146" s="7">
        <f t="shared" si="28"/>
        <v>27.260000000000005</v>
      </c>
    </row>
    <row r="147" spans="1:22" x14ac:dyDescent="0.25">
      <c r="A147" t="s">
        <v>390</v>
      </c>
      <c r="B147" t="s">
        <v>391</v>
      </c>
      <c r="C147" t="s">
        <v>20</v>
      </c>
      <c r="D147" s="9">
        <v>44900</v>
      </c>
      <c r="E147" t="s">
        <v>43</v>
      </c>
      <c r="F147">
        <v>2</v>
      </c>
      <c r="G147">
        <v>91</v>
      </c>
      <c r="H147">
        <v>79</v>
      </c>
      <c r="I147">
        <v>65</v>
      </c>
      <c r="J147">
        <v>39</v>
      </c>
      <c r="K147">
        <v>289959</v>
      </c>
      <c r="L147">
        <v>192241</v>
      </c>
      <c r="M147">
        <v>66.3</v>
      </c>
      <c r="N147" s="7">
        <f t="shared" si="20"/>
        <v>60.332999999999998</v>
      </c>
      <c r="O147" s="7">
        <f t="shared" si="21"/>
        <v>52.376999999999995</v>
      </c>
      <c r="P147" s="7">
        <f t="shared" si="22"/>
        <v>43.094999999999999</v>
      </c>
      <c r="Q147" s="7">
        <f t="shared" si="23"/>
        <v>25.856999999999999</v>
      </c>
      <c r="R147" s="7">
        <f t="shared" si="24"/>
        <v>5.9669999999999987</v>
      </c>
      <c r="S147" s="7">
        <f t="shared" si="25"/>
        <v>13.923000000000002</v>
      </c>
      <c r="T147" s="7">
        <f t="shared" si="26"/>
        <v>23.204999999999998</v>
      </c>
      <c r="U147" s="7">
        <f t="shared" si="27"/>
        <v>40.442999999999998</v>
      </c>
      <c r="V147" s="7">
        <f t="shared" si="28"/>
        <v>33.700000000000003</v>
      </c>
    </row>
    <row r="148" spans="1:22" x14ac:dyDescent="0.25">
      <c r="A148" t="s">
        <v>392</v>
      </c>
      <c r="B148" t="s">
        <v>393</v>
      </c>
      <c r="C148" t="s">
        <v>20</v>
      </c>
      <c r="D148" s="9">
        <v>44911</v>
      </c>
      <c r="E148" t="s">
        <v>394</v>
      </c>
      <c r="F148">
        <v>4</v>
      </c>
      <c r="G148">
        <v>69</v>
      </c>
      <c r="H148">
        <v>55</v>
      </c>
      <c r="I148">
        <v>50</v>
      </c>
      <c r="J148">
        <v>28</v>
      </c>
      <c r="K148">
        <v>5185289</v>
      </c>
      <c r="L148">
        <v>4300684</v>
      </c>
      <c r="M148">
        <v>82.94</v>
      </c>
      <c r="N148" s="7">
        <f t="shared" si="20"/>
        <v>57.2286</v>
      </c>
      <c r="O148" s="7">
        <f t="shared" si="21"/>
        <v>45.616999999999997</v>
      </c>
      <c r="P148" s="7">
        <f t="shared" si="22"/>
        <v>41.47</v>
      </c>
      <c r="Q148" s="7">
        <f t="shared" si="23"/>
        <v>23.223199999999999</v>
      </c>
      <c r="R148" s="7">
        <f t="shared" si="24"/>
        <v>25.711399999999998</v>
      </c>
      <c r="S148" s="7">
        <f t="shared" si="25"/>
        <v>37.323</v>
      </c>
      <c r="T148" s="7">
        <f t="shared" si="26"/>
        <v>41.47</v>
      </c>
      <c r="U148" s="7">
        <f t="shared" si="27"/>
        <v>59.716799999999999</v>
      </c>
      <c r="V148" s="7">
        <f t="shared" si="28"/>
        <v>17.060000000000002</v>
      </c>
    </row>
    <row r="149" spans="1:22" x14ac:dyDescent="0.25">
      <c r="A149" t="s">
        <v>395</v>
      </c>
      <c r="B149" t="s">
        <v>396</v>
      </c>
      <c r="C149" t="s">
        <v>30</v>
      </c>
      <c r="D149" s="9">
        <v>44911</v>
      </c>
      <c r="E149" t="s">
        <v>397</v>
      </c>
      <c r="F149">
        <v>9</v>
      </c>
      <c r="G149">
        <v>61</v>
      </c>
      <c r="H149">
        <v>51</v>
      </c>
      <c r="I149">
        <v>45</v>
      </c>
      <c r="J149">
        <v>26</v>
      </c>
      <c r="K149">
        <v>6948395</v>
      </c>
      <c r="L149">
        <v>6216083</v>
      </c>
      <c r="M149">
        <v>89.46</v>
      </c>
      <c r="N149" s="7">
        <f t="shared" si="20"/>
        <v>54.570599999999992</v>
      </c>
      <c r="O149" s="7">
        <f t="shared" si="21"/>
        <v>45.624600000000001</v>
      </c>
      <c r="P149" s="7">
        <f t="shared" si="22"/>
        <v>40.256999999999998</v>
      </c>
      <c r="Q149" s="7">
        <f t="shared" si="23"/>
        <v>23.259599999999999</v>
      </c>
      <c r="R149" s="7">
        <f t="shared" si="24"/>
        <v>34.889400000000002</v>
      </c>
      <c r="S149" s="7">
        <f t="shared" si="25"/>
        <v>43.835399999999993</v>
      </c>
      <c r="T149" s="7">
        <f t="shared" si="26"/>
        <v>49.202999999999996</v>
      </c>
      <c r="U149" s="7">
        <f t="shared" si="27"/>
        <v>66.200400000000002</v>
      </c>
      <c r="V149" s="7">
        <f t="shared" si="28"/>
        <v>10.540000000000006</v>
      </c>
    </row>
    <row r="150" spans="1:22" x14ac:dyDescent="0.25">
      <c r="A150" t="s">
        <v>398</v>
      </c>
      <c r="B150" t="s">
        <v>399</v>
      </c>
      <c r="C150" t="s">
        <v>16</v>
      </c>
      <c r="D150" s="9">
        <v>44906</v>
      </c>
      <c r="E150" t="s">
        <v>223</v>
      </c>
      <c r="F150">
        <v>2</v>
      </c>
      <c r="G150">
        <v>84</v>
      </c>
      <c r="H150">
        <v>66</v>
      </c>
      <c r="I150">
        <v>62</v>
      </c>
      <c r="J150">
        <v>36</v>
      </c>
      <c r="K150">
        <v>26207982</v>
      </c>
      <c r="L150">
        <v>6072321</v>
      </c>
      <c r="M150">
        <v>23.17</v>
      </c>
      <c r="N150" s="7">
        <f t="shared" si="20"/>
        <v>19.462800000000001</v>
      </c>
      <c r="O150" s="7">
        <f t="shared" si="21"/>
        <v>15.292200000000001</v>
      </c>
      <c r="P150" s="7">
        <f t="shared" si="22"/>
        <v>14.365400000000001</v>
      </c>
      <c r="Q150" s="7">
        <f t="shared" si="23"/>
        <v>8.3412000000000006</v>
      </c>
      <c r="R150" s="7">
        <f t="shared" si="24"/>
        <v>3.7072000000000003</v>
      </c>
      <c r="S150" s="7">
        <f t="shared" si="25"/>
        <v>7.8778000000000006</v>
      </c>
      <c r="T150" s="7">
        <f t="shared" si="26"/>
        <v>8.8046000000000006</v>
      </c>
      <c r="U150" s="7">
        <f t="shared" si="27"/>
        <v>14.828800000000001</v>
      </c>
      <c r="V150" s="7">
        <f t="shared" si="28"/>
        <v>76.83</v>
      </c>
    </row>
    <row r="151" spans="1:22" x14ac:dyDescent="0.25">
      <c r="A151" t="s">
        <v>400</v>
      </c>
      <c r="B151" t="s">
        <v>401</v>
      </c>
      <c r="C151" t="s">
        <v>16</v>
      </c>
      <c r="D151" s="9">
        <v>44906</v>
      </c>
      <c r="E151" t="s">
        <v>27</v>
      </c>
      <c r="F151">
        <v>1</v>
      </c>
      <c r="G151">
        <v>94</v>
      </c>
      <c r="H151">
        <v>63</v>
      </c>
      <c r="I151">
        <v>71</v>
      </c>
      <c r="J151">
        <v>36</v>
      </c>
      <c r="K151">
        <v>218541216</v>
      </c>
      <c r="L151">
        <v>76507342</v>
      </c>
      <c r="M151">
        <v>35.01</v>
      </c>
      <c r="N151" s="7">
        <f t="shared" si="20"/>
        <v>32.909399999999998</v>
      </c>
      <c r="O151" s="7">
        <f t="shared" si="21"/>
        <v>22.056299999999997</v>
      </c>
      <c r="P151" s="7">
        <f t="shared" si="22"/>
        <v>24.857099999999999</v>
      </c>
      <c r="Q151" s="7">
        <f t="shared" si="23"/>
        <v>12.603599999999998</v>
      </c>
      <c r="R151" s="7">
        <f t="shared" si="24"/>
        <v>2.1006</v>
      </c>
      <c r="S151" s="7">
        <f t="shared" si="25"/>
        <v>12.953700000000001</v>
      </c>
      <c r="T151" s="7">
        <f t="shared" si="26"/>
        <v>10.152899999999999</v>
      </c>
      <c r="U151" s="7">
        <f t="shared" si="27"/>
        <v>22.406399999999998</v>
      </c>
      <c r="V151" s="7">
        <f t="shared" si="28"/>
        <v>64.990000000000009</v>
      </c>
    </row>
    <row r="152" spans="1:22" x14ac:dyDescent="0.25">
      <c r="A152" t="s">
        <v>402</v>
      </c>
      <c r="B152" t="s">
        <v>403</v>
      </c>
      <c r="C152" t="s">
        <v>20</v>
      </c>
      <c r="D152" s="9">
        <v>44852</v>
      </c>
      <c r="E152" t="s">
        <v>125</v>
      </c>
      <c r="F152">
        <v>1</v>
      </c>
      <c r="G152">
        <v>95</v>
      </c>
      <c r="H152">
        <v>86</v>
      </c>
      <c r="I152">
        <v>72</v>
      </c>
      <c r="J152">
        <v>44</v>
      </c>
      <c r="K152">
        <v>1952</v>
      </c>
      <c r="L152">
        <v>1636</v>
      </c>
      <c r="M152">
        <v>83.81</v>
      </c>
      <c r="N152" s="7">
        <f t="shared" si="20"/>
        <v>79.619500000000002</v>
      </c>
      <c r="O152" s="7">
        <f t="shared" si="21"/>
        <v>72.076599999999999</v>
      </c>
      <c r="P152" s="7">
        <f t="shared" si="22"/>
        <v>60.343199999999996</v>
      </c>
      <c r="Q152" s="7">
        <f t="shared" si="23"/>
        <v>36.876400000000004</v>
      </c>
      <c r="R152" s="7">
        <f t="shared" si="24"/>
        <v>4.1905000000000001</v>
      </c>
      <c r="S152" s="7">
        <f t="shared" si="25"/>
        <v>11.733400000000003</v>
      </c>
      <c r="T152" s="7">
        <f t="shared" si="26"/>
        <v>23.466800000000006</v>
      </c>
      <c r="U152" s="7">
        <f t="shared" si="27"/>
        <v>46.933599999999998</v>
      </c>
      <c r="V152" s="7">
        <f t="shared" si="28"/>
        <v>16.189999999999998</v>
      </c>
    </row>
    <row r="153" spans="1:22" x14ac:dyDescent="0.25">
      <c r="A153" t="s">
        <v>404</v>
      </c>
      <c r="B153" t="s">
        <v>405</v>
      </c>
      <c r="C153" t="s">
        <v>12</v>
      </c>
      <c r="D153" s="9">
        <v>44906</v>
      </c>
      <c r="E153" t="s">
        <v>406</v>
      </c>
      <c r="F153">
        <v>7</v>
      </c>
      <c r="G153">
        <v>72</v>
      </c>
      <c r="H153">
        <v>63</v>
      </c>
      <c r="I153">
        <v>53</v>
      </c>
      <c r="J153">
        <v>33</v>
      </c>
      <c r="K153">
        <v>2093606</v>
      </c>
      <c r="L153">
        <v>854479</v>
      </c>
      <c r="M153">
        <v>40.81</v>
      </c>
      <c r="N153" s="7">
        <f t="shared" si="20"/>
        <v>29.383200000000002</v>
      </c>
      <c r="O153" s="7">
        <f t="shared" si="21"/>
        <v>25.710300000000004</v>
      </c>
      <c r="P153" s="7">
        <f t="shared" si="22"/>
        <v>21.629300000000004</v>
      </c>
      <c r="Q153" s="7">
        <f t="shared" si="23"/>
        <v>13.4673</v>
      </c>
      <c r="R153" s="7">
        <f t="shared" si="24"/>
        <v>11.4268</v>
      </c>
      <c r="S153" s="7">
        <f t="shared" si="25"/>
        <v>15.099699999999999</v>
      </c>
      <c r="T153" s="7">
        <f t="shared" si="26"/>
        <v>19.180699999999998</v>
      </c>
      <c r="U153" s="7">
        <f t="shared" si="27"/>
        <v>27.342700000000001</v>
      </c>
      <c r="V153" s="7">
        <f t="shared" si="28"/>
        <v>59.19</v>
      </c>
    </row>
    <row r="154" spans="1:22" x14ac:dyDescent="0.25">
      <c r="A154" t="s">
        <v>407</v>
      </c>
      <c r="B154" t="s">
        <v>408</v>
      </c>
      <c r="C154" t="s">
        <v>20</v>
      </c>
      <c r="D154" s="9">
        <v>44869</v>
      </c>
      <c r="E154" t="s">
        <v>21</v>
      </c>
      <c r="F154">
        <v>3</v>
      </c>
      <c r="G154">
        <v>93</v>
      </c>
      <c r="H154">
        <v>83</v>
      </c>
      <c r="I154">
        <v>67</v>
      </c>
      <c r="J154">
        <v>42</v>
      </c>
      <c r="K154">
        <v>49574</v>
      </c>
      <c r="N154" s="7">
        <f t="shared" si="20"/>
        <v>0</v>
      </c>
      <c r="O154" s="7">
        <f t="shared" si="21"/>
        <v>0</v>
      </c>
      <c r="P154" s="7">
        <f t="shared" si="22"/>
        <v>0</v>
      </c>
      <c r="Q154" s="7">
        <f t="shared" si="23"/>
        <v>0</v>
      </c>
      <c r="R154" s="7">
        <f t="shared" si="24"/>
        <v>0</v>
      </c>
      <c r="S154" s="7">
        <f t="shared" si="25"/>
        <v>0</v>
      </c>
      <c r="T154" s="7">
        <f t="shared" si="26"/>
        <v>0</v>
      </c>
      <c r="U154" s="7">
        <f t="shared" si="27"/>
        <v>0</v>
      </c>
      <c r="V154" s="7">
        <f t="shared" si="28"/>
        <v>100</v>
      </c>
    </row>
    <row r="155" spans="1:22" x14ac:dyDescent="0.25">
      <c r="A155" t="s">
        <v>409</v>
      </c>
      <c r="B155" t="s">
        <v>410</v>
      </c>
      <c r="C155" t="s">
        <v>12</v>
      </c>
      <c r="D155" s="9">
        <v>44906</v>
      </c>
      <c r="E155" t="s">
        <v>70</v>
      </c>
      <c r="F155">
        <v>4</v>
      </c>
      <c r="G155">
        <v>93</v>
      </c>
      <c r="H155">
        <v>78</v>
      </c>
      <c r="I155">
        <v>68</v>
      </c>
      <c r="J155">
        <v>40</v>
      </c>
      <c r="K155">
        <v>5434324</v>
      </c>
      <c r="L155">
        <v>4346995</v>
      </c>
      <c r="M155">
        <v>79.989999999999995</v>
      </c>
      <c r="N155" s="7">
        <f t="shared" si="20"/>
        <v>74.390699999999995</v>
      </c>
      <c r="O155" s="7">
        <f t="shared" si="21"/>
        <v>62.392199999999995</v>
      </c>
      <c r="P155" s="7">
        <f t="shared" si="22"/>
        <v>54.3932</v>
      </c>
      <c r="Q155" s="7">
        <f t="shared" si="23"/>
        <v>31.995999999999999</v>
      </c>
      <c r="R155" s="7">
        <f t="shared" si="24"/>
        <v>5.5992999999999995</v>
      </c>
      <c r="S155" s="7">
        <f t="shared" si="25"/>
        <v>17.597799999999999</v>
      </c>
      <c r="T155" s="7">
        <f t="shared" si="26"/>
        <v>25.596799999999995</v>
      </c>
      <c r="U155" s="7">
        <f t="shared" si="27"/>
        <v>47.994</v>
      </c>
      <c r="V155" s="7">
        <f t="shared" si="28"/>
        <v>20.010000000000005</v>
      </c>
    </row>
    <row r="156" spans="1:22" x14ac:dyDescent="0.25">
      <c r="A156" t="s">
        <v>411</v>
      </c>
      <c r="B156" t="s">
        <v>412</v>
      </c>
      <c r="C156" t="s">
        <v>8</v>
      </c>
      <c r="D156" s="9">
        <v>44852</v>
      </c>
      <c r="E156" t="s">
        <v>183</v>
      </c>
      <c r="F156">
        <v>10</v>
      </c>
      <c r="G156">
        <v>82</v>
      </c>
      <c r="H156">
        <v>74</v>
      </c>
      <c r="I156">
        <v>60</v>
      </c>
      <c r="J156">
        <v>38</v>
      </c>
      <c r="K156">
        <v>5250076</v>
      </c>
      <c r="L156">
        <v>2012767</v>
      </c>
      <c r="M156" s="7">
        <v>38.337864061396445</v>
      </c>
      <c r="N156" s="7">
        <f t="shared" si="20"/>
        <v>31.437048530345088</v>
      </c>
      <c r="O156" s="7">
        <f t="shared" si="21"/>
        <v>28.370019405433368</v>
      </c>
      <c r="P156" s="7">
        <f t="shared" si="22"/>
        <v>23.002718436837867</v>
      </c>
      <c r="Q156" s="7">
        <f t="shared" si="23"/>
        <v>14.568388343330648</v>
      </c>
      <c r="R156" s="7">
        <f t="shared" si="24"/>
        <v>6.9008155310513573</v>
      </c>
      <c r="S156" s="7">
        <f t="shared" si="25"/>
        <v>9.9678446559630771</v>
      </c>
      <c r="T156" s="7">
        <f t="shared" si="26"/>
        <v>15.335145624558578</v>
      </c>
      <c r="U156" s="7">
        <f t="shared" si="27"/>
        <v>23.769475718065799</v>
      </c>
      <c r="V156" s="7">
        <f t="shared" si="28"/>
        <v>61.662135938603555</v>
      </c>
    </row>
    <row r="157" spans="1:22" x14ac:dyDescent="0.25">
      <c r="A157" t="s">
        <v>413</v>
      </c>
      <c r="B157" t="s">
        <v>414</v>
      </c>
      <c r="C157" t="s">
        <v>8</v>
      </c>
      <c r="D157" s="9">
        <v>44859</v>
      </c>
      <c r="E157" t="s">
        <v>9</v>
      </c>
      <c r="F157">
        <v>11</v>
      </c>
      <c r="G157">
        <v>83</v>
      </c>
      <c r="H157">
        <v>73</v>
      </c>
      <c r="I157">
        <v>61</v>
      </c>
      <c r="J157">
        <v>38</v>
      </c>
      <c r="K157">
        <v>4576300</v>
      </c>
      <c r="L157">
        <v>3257365</v>
      </c>
      <c r="M157">
        <v>71.180000000000007</v>
      </c>
      <c r="N157" s="7">
        <f t="shared" si="20"/>
        <v>59.079400000000007</v>
      </c>
      <c r="O157" s="7">
        <f t="shared" si="21"/>
        <v>51.961400000000005</v>
      </c>
      <c r="P157" s="7">
        <f t="shared" si="22"/>
        <v>43.419800000000002</v>
      </c>
      <c r="Q157" s="7">
        <f t="shared" si="23"/>
        <v>27.048400000000001</v>
      </c>
      <c r="R157" s="7">
        <f t="shared" si="24"/>
        <v>12.1006</v>
      </c>
      <c r="S157" s="7">
        <f t="shared" si="25"/>
        <v>19.218600000000002</v>
      </c>
      <c r="T157" s="7">
        <f t="shared" si="26"/>
        <v>27.760200000000005</v>
      </c>
      <c r="U157" s="7">
        <f t="shared" si="27"/>
        <v>44.131600000000006</v>
      </c>
      <c r="V157" s="7">
        <f t="shared" si="28"/>
        <v>28.819999999999993</v>
      </c>
    </row>
    <row r="158" spans="1:22" x14ac:dyDescent="0.25">
      <c r="A158" t="s">
        <v>415</v>
      </c>
      <c r="B158" t="s">
        <v>416</v>
      </c>
      <c r="C158" t="s">
        <v>8</v>
      </c>
      <c r="D158" s="9">
        <v>44913</v>
      </c>
      <c r="E158" t="s">
        <v>9</v>
      </c>
      <c r="F158">
        <v>11</v>
      </c>
      <c r="G158">
        <v>83</v>
      </c>
      <c r="H158">
        <v>73</v>
      </c>
      <c r="I158">
        <v>61</v>
      </c>
      <c r="J158">
        <v>38</v>
      </c>
      <c r="K158">
        <v>235824864</v>
      </c>
      <c r="L158">
        <v>162206190</v>
      </c>
      <c r="M158">
        <v>68.78</v>
      </c>
      <c r="N158" s="7">
        <f t="shared" si="20"/>
        <v>57.087399999999995</v>
      </c>
      <c r="O158" s="7">
        <f t="shared" si="21"/>
        <v>50.209400000000002</v>
      </c>
      <c r="P158" s="7">
        <f t="shared" si="22"/>
        <v>41.955799999999996</v>
      </c>
      <c r="Q158" s="7">
        <f t="shared" si="23"/>
        <v>26.136399999999998</v>
      </c>
      <c r="R158" s="7">
        <f t="shared" si="24"/>
        <v>11.692600000000006</v>
      </c>
      <c r="S158" s="7">
        <f t="shared" si="25"/>
        <v>18.570599999999999</v>
      </c>
      <c r="T158" s="7">
        <f t="shared" si="26"/>
        <v>26.824200000000005</v>
      </c>
      <c r="U158" s="7">
        <f t="shared" si="27"/>
        <v>42.643600000000006</v>
      </c>
      <c r="V158" s="7">
        <f t="shared" si="28"/>
        <v>31.22</v>
      </c>
    </row>
    <row r="159" spans="1:22" x14ac:dyDescent="0.25">
      <c r="A159" t="s">
        <v>417</v>
      </c>
      <c r="B159" t="s">
        <v>418</v>
      </c>
      <c r="C159" t="s">
        <v>20</v>
      </c>
      <c r="D159" s="9">
        <v>44886</v>
      </c>
      <c r="E159" t="s">
        <v>21</v>
      </c>
      <c r="F159">
        <v>3</v>
      </c>
      <c r="G159">
        <v>93</v>
      </c>
      <c r="H159">
        <v>83</v>
      </c>
      <c r="I159">
        <v>67</v>
      </c>
      <c r="J159">
        <v>42</v>
      </c>
      <c r="K159">
        <v>18084</v>
      </c>
      <c r="M159" s="7">
        <v>0</v>
      </c>
      <c r="N159" s="7">
        <f t="shared" si="20"/>
        <v>0</v>
      </c>
      <c r="O159" s="7">
        <f t="shared" si="21"/>
        <v>0</v>
      </c>
      <c r="P159" s="7">
        <f t="shared" si="22"/>
        <v>0</v>
      </c>
      <c r="Q159" s="7">
        <f t="shared" si="23"/>
        <v>0</v>
      </c>
      <c r="R159" s="7">
        <f t="shared" si="24"/>
        <v>0</v>
      </c>
      <c r="S159" s="7">
        <f t="shared" si="25"/>
        <v>0</v>
      </c>
      <c r="T159" s="7">
        <f t="shared" si="26"/>
        <v>0</v>
      </c>
      <c r="U159" s="7">
        <f t="shared" si="27"/>
        <v>0</v>
      </c>
      <c r="V159" s="7">
        <f t="shared" si="28"/>
        <v>100</v>
      </c>
    </row>
    <row r="160" spans="1:22" x14ac:dyDescent="0.25">
      <c r="A160" t="s">
        <v>419</v>
      </c>
      <c r="B160" t="s">
        <v>420</v>
      </c>
      <c r="C160" t="s">
        <v>30</v>
      </c>
      <c r="D160" s="9">
        <v>44911</v>
      </c>
      <c r="E160" t="s">
        <v>31</v>
      </c>
      <c r="F160">
        <v>2</v>
      </c>
      <c r="G160">
        <v>95</v>
      </c>
      <c r="H160">
        <v>75</v>
      </c>
      <c r="I160">
        <v>72</v>
      </c>
      <c r="J160">
        <v>40</v>
      </c>
      <c r="K160">
        <v>4408582</v>
      </c>
      <c r="L160">
        <v>3525536</v>
      </c>
      <c r="M160">
        <v>79.97</v>
      </c>
      <c r="N160" s="7">
        <f t="shared" si="20"/>
        <v>75.971499999999992</v>
      </c>
      <c r="O160" s="7">
        <f t="shared" si="21"/>
        <v>59.977499999999999</v>
      </c>
      <c r="P160" s="7">
        <f t="shared" si="22"/>
        <v>57.578400000000002</v>
      </c>
      <c r="Q160" s="7">
        <f t="shared" si="23"/>
        <v>31.988000000000003</v>
      </c>
      <c r="R160" s="7">
        <f t="shared" si="24"/>
        <v>3.998500000000007</v>
      </c>
      <c r="S160" s="7">
        <f t="shared" si="25"/>
        <v>19.9925</v>
      </c>
      <c r="T160" s="7">
        <f t="shared" si="26"/>
        <v>22.391599999999997</v>
      </c>
      <c r="U160" s="7">
        <f t="shared" si="27"/>
        <v>47.981999999999999</v>
      </c>
      <c r="V160" s="7">
        <f t="shared" si="28"/>
        <v>20.03</v>
      </c>
    </row>
    <row r="161" spans="1:22" x14ac:dyDescent="0.25">
      <c r="A161" t="s">
        <v>421</v>
      </c>
      <c r="B161" t="s">
        <v>422</v>
      </c>
      <c r="C161" t="s">
        <v>20</v>
      </c>
      <c r="D161" s="9">
        <v>44913</v>
      </c>
      <c r="E161" t="s">
        <v>423</v>
      </c>
      <c r="F161">
        <v>4</v>
      </c>
      <c r="G161">
        <v>87</v>
      </c>
      <c r="H161">
        <v>67</v>
      </c>
      <c r="I161">
        <v>63</v>
      </c>
      <c r="J161">
        <v>35</v>
      </c>
      <c r="K161">
        <v>10142625</v>
      </c>
      <c r="L161">
        <v>371474</v>
      </c>
      <c r="M161">
        <v>3.66</v>
      </c>
      <c r="N161" s="7">
        <f t="shared" si="20"/>
        <v>3.1842000000000001</v>
      </c>
      <c r="O161" s="7">
        <f t="shared" si="21"/>
        <v>2.4521999999999999</v>
      </c>
      <c r="P161" s="7">
        <f t="shared" si="22"/>
        <v>2.3058000000000001</v>
      </c>
      <c r="Q161" s="7">
        <f t="shared" si="23"/>
        <v>1.2809999999999999</v>
      </c>
      <c r="R161" s="7">
        <f t="shared" si="24"/>
        <v>0.4758</v>
      </c>
      <c r="S161" s="7">
        <f t="shared" si="25"/>
        <v>1.2078000000000002</v>
      </c>
      <c r="T161" s="7">
        <f t="shared" si="26"/>
        <v>1.3542000000000001</v>
      </c>
      <c r="U161" s="7">
        <f t="shared" si="27"/>
        <v>2.3790000000000004</v>
      </c>
      <c r="V161" s="7">
        <f t="shared" si="28"/>
        <v>96.34</v>
      </c>
    </row>
    <row r="162" spans="1:22" x14ac:dyDescent="0.25">
      <c r="A162" t="s">
        <v>424</v>
      </c>
      <c r="B162" t="s">
        <v>425</v>
      </c>
      <c r="C162" t="s">
        <v>30</v>
      </c>
      <c r="D162" s="9">
        <v>44911</v>
      </c>
      <c r="E162" t="s">
        <v>426</v>
      </c>
      <c r="F162">
        <v>8</v>
      </c>
      <c r="G162">
        <v>72</v>
      </c>
      <c r="H162">
        <v>64</v>
      </c>
      <c r="I162">
        <v>54</v>
      </c>
      <c r="J162">
        <v>34</v>
      </c>
      <c r="K162">
        <v>6780745</v>
      </c>
      <c r="L162">
        <v>3984150</v>
      </c>
      <c r="M162">
        <v>58.76</v>
      </c>
      <c r="N162" s="7">
        <f t="shared" si="20"/>
        <v>42.307200000000002</v>
      </c>
      <c r="O162" s="7">
        <f t="shared" si="21"/>
        <v>37.606400000000001</v>
      </c>
      <c r="P162" s="7">
        <f t="shared" si="22"/>
        <v>31.730399999999999</v>
      </c>
      <c r="Q162" s="7">
        <f t="shared" si="23"/>
        <v>19.978400000000001</v>
      </c>
      <c r="R162" s="7">
        <f t="shared" si="24"/>
        <v>16.452799999999996</v>
      </c>
      <c r="S162" s="7">
        <f t="shared" si="25"/>
        <v>21.153599999999997</v>
      </c>
      <c r="T162" s="7">
        <f t="shared" si="26"/>
        <v>27.029599999999999</v>
      </c>
      <c r="U162" s="7">
        <f t="shared" si="27"/>
        <v>38.781599999999997</v>
      </c>
      <c r="V162" s="7">
        <f t="shared" si="28"/>
        <v>41.24</v>
      </c>
    </row>
    <row r="163" spans="1:22" x14ac:dyDescent="0.25">
      <c r="A163" t="s">
        <v>427</v>
      </c>
      <c r="B163" t="s">
        <v>428</v>
      </c>
      <c r="C163" t="s">
        <v>30</v>
      </c>
      <c r="D163" s="9">
        <v>44911</v>
      </c>
      <c r="E163" t="s">
        <v>429</v>
      </c>
      <c r="F163">
        <v>4</v>
      </c>
      <c r="G163">
        <v>90</v>
      </c>
      <c r="H163">
        <v>77</v>
      </c>
      <c r="I163">
        <v>67</v>
      </c>
      <c r="J163">
        <v>41</v>
      </c>
      <c r="K163">
        <v>34049588</v>
      </c>
      <c r="L163">
        <v>30276778</v>
      </c>
      <c r="M163">
        <v>88.92</v>
      </c>
      <c r="N163" s="7">
        <f t="shared" si="20"/>
        <v>80.028000000000006</v>
      </c>
      <c r="O163" s="7">
        <f t="shared" si="21"/>
        <v>68.468400000000003</v>
      </c>
      <c r="P163" s="7">
        <f t="shared" si="22"/>
        <v>59.576400000000007</v>
      </c>
      <c r="Q163" s="7">
        <f t="shared" si="23"/>
        <v>36.4572</v>
      </c>
      <c r="R163" s="7">
        <f t="shared" si="24"/>
        <v>8.8919999999999959</v>
      </c>
      <c r="S163" s="7">
        <f t="shared" si="25"/>
        <v>20.451599999999999</v>
      </c>
      <c r="T163" s="7">
        <f t="shared" si="26"/>
        <v>29.343599999999995</v>
      </c>
      <c r="U163" s="7">
        <f t="shared" si="27"/>
        <v>52.462800000000001</v>
      </c>
      <c r="V163" s="7">
        <f t="shared" si="28"/>
        <v>11.079999999999998</v>
      </c>
    </row>
    <row r="164" spans="1:22" x14ac:dyDescent="0.25">
      <c r="A164" t="s">
        <v>430</v>
      </c>
      <c r="B164" t="s">
        <v>431</v>
      </c>
      <c r="C164" t="s">
        <v>20</v>
      </c>
      <c r="D164" s="9">
        <v>44910</v>
      </c>
      <c r="E164" t="s">
        <v>432</v>
      </c>
      <c r="F164">
        <v>11</v>
      </c>
      <c r="G164">
        <v>69</v>
      </c>
      <c r="H164">
        <v>61</v>
      </c>
      <c r="I164">
        <v>50</v>
      </c>
      <c r="J164">
        <v>31</v>
      </c>
      <c r="K164">
        <v>115559008</v>
      </c>
      <c r="L164">
        <v>78397169</v>
      </c>
      <c r="M164">
        <v>67.84</v>
      </c>
      <c r="N164" s="7">
        <f t="shared" si="20"/>
        <v>46.809600000000003</v>
      </c>
      <c r="O164" s="7">
        <f t="shared" si="21"/>
        <v>41.382399999999997</v>
      </c>
      <c r="P164" s="7">
        <f t="shared" si="22"/>
        <v>33.92</v>
      </c>
      <c r="Q164" s="7">
        <f t="shared" si="23"/>
        <v>21.0304</v>
      </c>
      <c r="R164" s="7">
        <f t="shared" si="24"/>
        <v>21.0304</v>
      </c>
      <c r="S164" s="7">
        <f t="shared" si="25"/>
        <v>26.457600000000006</v>
      </c>
      <c r="T164" s="7">
        <f t="shared" si="26"/>
        <v>33.92</v>
      </c>
      <c r="U164" s="7">
        <f t="shared" si="27"/>
        <v>46.809600000000003</v>
      </c>
      <c r="V164" s="7">
        <f t="shared" si="28"/>
        <v>32.159999999999997</v>
      </c>
    </row>
    <row r="165" spans="1:22" x14ac:dyDescent="0.25">
      <c r="A165" t="s">
        <v>433</v>
      </c>
      <c r="B165" t="s">
        <v>434</v>
      </c>
      <c r="C165" t="s">
        <v>20</v>
      </c>
      <c r="D165" s="9">
        <v>44620</v>
      </c>
      <c r="E165" t="s">
        <v>373</v>
      </c>
      <c r="F165">
        <v>1</v>
      </c>
      <c r="G165">
        <v>94</v>
      </c>
      <c r="H165">
        <v>63</v>
      </c>
      <c r="I165">
        <v>71</v>
      </c>
      <c r="J165">
        <v>36</v>
      </c>
      <c r="K165">
        <v>47</v>
      </c>
      <c r="L165">
        <v>47</v>
      </c>
      <c r="M165" s="7">
        <v>100</v>
      </c>
      <c r="N165" s="7">
        <f t="shared" si="20"/>
        <v>94</v>
      </c>
      <c r="O165" s="7">
        <f t="shared" si="21"/>
        <v>63</v>
      </c>
      <c r="P165" s="7">
        <f t="shared" si="22"/>
        <v>71</v>
      </c>
      <c r="Q165" s="7">
        <f t="shared" si="23"/>
        <v>36</v>
      </c>
      <c r="R165" s="7">
        <f t="shared" si="24"/>
        <v>6</v>
      </c>
      <c r="S165" s="7">
        <f t="shared" si="25"/>
        <v>37</v>
      </c>
      <c r="T165" s="7">
        <f t="shared" si="26"/>
        <v>29</v>
      </c>
      <c r="U165" s="7">
        <f t="shared" si="27"/>
        <v>64</v>
      </c>
      <c r="V165" s="7">
        <f t="shared" si="28"/>
        <v>0</v>
      </c>
    </row>
    <row r="166" spans="1:22" x14ac:dyDescent="0.25">
      <c r="A166" t="s">
        <v>435</v>
      </c>
      <c r="B166" t="s">
        <v>436</v>
      </c>
      <c r="C166" t="s">
        <v>12</v>
      </c>
      <c r="D166" s="9">
        <v>44906</v>
      </c>
      <c r="E166" t="s">
        <v>46</v>
      </c>
      <c r="F166">
        <v>5</v>
      </c>
      <c r="G166">
        <v>74</v>
      </c>
      <c r="H166">
        <v>63</v>
      </c>
      <c r="I166">
        <v>55</v>
      </c>
      <c r="J166">
        <v>32</v>
      </c>
      <c r="K166">
        <v>39857144</v>
      </c>
      <c r="L166">
        <v>22868045</v>
      </c>
      <c r="M166">
        <v>57.38</v>
      </c>
      <c r="N166" s="7">
        <f t="shared" si="20"/>
        <v>42.461199999999998</v>
      </c>
      <c r="O166" s="7">
        <f t="shared" si="21"/>
        <v>36.1494</v>
      </c>
      <c r="P166" s="7">
        <f t="shared" si="22"/>
        <v>31.559000000000001</v>
      </c>
      <c r="Q166" s="7">
        <f t="shared" si="23"/>
        <v>18.361599999999999</v>
      </c>
      <c r="R166" s="7">
        <f t="shared" si="24"/>
        <v>14.918800000000005</v>
      </c>
      <c r="S166" s="7">
        <f t="shared" si="25"/>
        <v>21.230600000000003</v>
      </c>
      <c r="T166" s="7">
        <f t="shared" si="26"/>
        <v>25.821000000000002</v>
      </c>
      <c r="U166" s="7">
        <f t="shared" si="27"/>
        <v>39.0184</v>
      </c>
      <c r="V166" s="7">
        <f t="shared" si="28"/>
        <v>42.62</v>
      </c>
    </row>
    <row r="167" spans="1:22" x14ac:dyDescent="0.25">
      <c r="A167" t="s">
        <v>437</v>
      </c>
      <c r="B167" t="s">
        <v>438</v>
      </c>
      <c r="C167" t="s">
        <v>12</v>
      </c>
      <c r="D167" s="9">
        <v>44906</v>
      </c>
      <c r="E167" t="s">
        <v>439</v>
      </c>
      <c r="F167">
        <v>11</v>
      </c>
      <c r="G167">
        <v>78</v>
      </c>
      <c r="H167">
        <v>70</v>
      </c>
      <c r="I167">
        <v>58</v>
      </c>
      <c r="J167">
        <v>36</v>
      </c>
      <c r="K167">
        <v>10270857</v>
      </c>
      <c r="L167">
        <v>9777719</v>
      </c>
      <c r="M167">
        <v>95.2</v>
      </c>
      <c r="N167" s="7">
        <f t="shared" si="20"/>
        <v>74.256</v>
      </c>
      <c r="O167" s="7">
        <f t="shared" si="21"/>
        <v>66.64</v>
      </c>
      <c r="P167" s="7">
        <f t="shared" si="22"/>
        <v>55.216000000000001</v>
      </c>
      <c r="Q167" s="7">
        <f t="shared" si="23"/>
        <v>34.272000000000006</v>
      </c>
      <c r="R167" s="7">
        <f t="shared" si="24"/>
        <v>20.944000000000003</v>
      </c>
      <c r="S167" s="7">
        <f t="shared" si="25"/>
        <v>28.560000000000002</v>
      </c>
      <c r="T167" s="7">
        <f t="shared" si="26"/>
        <v>39.984000000000002</v>
      </c>
      <c r="U167" s="7">
        <f t="shared" si="27"/>
        <v>60.927999999999997</v>
      </c>
      <c r="V167" s="7">
        <f t="shared" si="28"/>
        <v>4.7999999999999972</v>
      </c>
    </row>
    <row r="168" spans="1:22" x14ac:dyDescent="0.25">
      <c r="A168" t="s">
        <v>440</v>
      </c>
      <c r="B168" t="s">
        <v>441</v>
      </c>
      <c r="C168" t="s">
        <v>30</v>
      </c>
      <c r="D168" s="9">
        <v>44911</v>
      </c>
      <c r="E168" t="s">
        <v>442</v>
      </c>
      <c r="F168">
        <v>4</v>
      </c>
      <c r="G168">
        <v>70</v>
      </c>
      <c r="H168">
        <v>63</v>
      </c>
      <c r="I168">
        <v>51</v>
      </c>
      <c r="J168">
        <v>31</v>
      </c>
      <c r="K168">
        <v>3252412</v>
      </c>
      <c r="M168" s="7">
        <v>0</v>
      </c>
      <c r="N168" s="7">
        <f t="shared" si="20"/>
        <v>0</v>
      </c>
      <c r="O168" s="7">
        <f t="shared" si="21"/>
        <v>0</v>
      </c>
      <c r="P168" s="7">
        <f t="shared" si="22"/>
        <v>0</v>
      </c>
      <c r="Q168" s="7">
        <f t="shared" si="23"/>
        <v>0</v>
      </c>
      <c r="R168" s="7">
        <f t="shared" si="24"/>
        <v>0</v>
      </c>
      <c r="S168" s="7">
        <f t="shared" si="25"/>
        <v>0</v>
      </c>
      <c r="T168" s="7">
        <f t="shared" si="26"/>
        <v>0</v>
      </c>
      <c r="U168" s="7">
        <f t="shared" si="27"/>
        <v>0</v>
      </c>
      <c r="V168" s="7">
        <f t="shared" si="28"/>
        <v>100</v>
      </c>
    </row>
    <row r="169" spans="1:22" x14ac:dyDescent="0.25">
      <c r="A169" t="s">
        <v>443</v>
      </c>
      <c r="B169" t="s">
        <v>444</v>
      </c>
      <c r="C169" t="s">
        <v>8</v>
      </c>
      <c r="D169" s="9">
        <v>44917</v>
      </c>
      <c r="E169" t="s">
        <v>183</v>
      </c>
      <c r="F169">
        <v>10</v>
      </c>
      <c r="G169">
        <v>82</v>
      </c>
      <c r="H169">
        <v>74</v>
      </c>
      <c r="I169">
        <v>60</v>
      </c>
      <c r="J169">
        <v>38</v>
      </c>
      <c r="K169">
        <v>2695131</v>
      </c>
      <c r="L169">
        <v>2851272</v>
      </c>
      <c r="M169">
        <v>105.79</v>
      </c>
      <c r="N169" s="7">
        <f t="shared" si="20"/>
        <v>86.747800000000012</v>
      </c>
      <c r="O169" s="7">
        <f t="shared" si="21"/>
        <v>78.284599999999998</v>
      </c>
      <c r="P169" s="7">
        <f t="shared" si="22"/>
        <v>63.474000000000004</v>
      </c>
      <c r="Q169" s="7">
        <f t="shared" si="23"/>
        <v>40.200200000000002</v>
      </c>
      <c r="R169" s="7">
        <f t="shared" si="24"/>
        <v>19.042199999999994</v>
      </c>
      <c r="S169" s="7">
        <f t="shared" si="25"/>
        <v>27.505400000000009</v>
      </c>
      <c r="T169" s="7">
        <f t="shared" si="26"/>
        <v>42.316000000000003</v>
      </c>
      <c r="U169" s="7">
        <f t="shared" si="27"/>
        <v>65.589799999999997</v>
      </c>
      <c r="V169" s="7">
        <f t="shared" si="28"/>
        <v>-5.7900000000000063</v>
      </c>
    </row>
    <row r="170" spans="1:22" x14ac:dyDescent="0.25">
      <c r="A170" t="s">
        <v>445</v>
      </c>
      <c r="B170" t="s">
        <v>446</v>
      </c>
      <c r="C170" t="s">
        <v>20</v>
      </c>
      <c r="D170" s="9">
        <v>44861</v>
      </c>
      <c r="E170" t="s">
        <v>46</v>
      </c>
      <c r="F170">
        <v>5</v>
      </c>
      <c r="G170">
        <v>74</v>
      </c>
      <c r="H170">
        <v>63</v>
      </c>
      <c r="I170">
        <v>55</v>
      </c>
      <c r="J170">
        <v>32</v>
      </c>
      <c r="K170">
        <v>51815808</v>
      </c>
      <c r="L170">
        <v>44849950</v>
      </c>
      <c r="M170" s="7">
        <v>86.556500286553472</v>
      </c>
      <c r="N170" s="7">
        <f t="shared" si="20"/>
        <v>64.051810212049574</v>
      </c>
      <c r="O170" s="7">
        <f t="shared" si="21"/>
        <v>54.530595180528692</v>
      </c>
      <c r="P170" s="7">
        <f t="shared" si="22"/>
        <v>47.606075157604408</v>
      </c>
      <c r="Q170" s="7">
        <f t="shared" si="23"/>
        <v>27.698080091697111</v>
      </c>
      <c r="R170" s="7">
        <f t="shared" si="24"/>
        <v>22.504690074503898</v>
      </c>
      <c r="S170" s="7">
        <f t="shared" si="25"/>
        <v>32.02590510602478</v>
      </c>
      <c r="T170" s="7">
        <f t="shared" si="26"/>
        <v>38.950425128949064</v>
      </c>
      <c r="U170" s="7">
        <f t="shared" si="27"/>
        <v>58.858420194856365</v>
      </c>
      <c r="V170" s="7">
        <f t="shared" si="28"/>
        <v>13.443499713446528</v>
      </c>
    </row>
    <row r="171" spans="1:22" x14ac:dyDescent="0.25">
      <c r="A171" t="s">
        <v>447</v>
      </c>
      <c r="B171" t="s">
        <v>448</v>
      </c>
      <c r="C171" t="s">
        <v>12</v>
      </c>
      <c r="D171" s="9">
        <v>44899</v>
      </c>
      <c r="E171" t="s">
        <v>449</v>
      </c>
      <c r="F171">
        <v>7</v>
      </c>
      <c r="G171">
        <v>84</v>
      </c>
      <c r="H171">
        <v>73</v>
      </c>
      <c r="I171">
        <v>61</v>
      </c>
      <c r="J171">
        <v>38</v>
      </c>
      <c r="K171">
        <v>3272993</v>
      </c>
      <c r="L171">
        <v>1106068</v>
      </c>
      <c r="M171" s="7">
        <v>33.793778355162999</v>
      </c>
      <c r="N171" s="7">
        <f t="shared" si="20"/>
        <v>28.38677381833692</v>
      </c>
      <c r="O171" s="7">
        <f t="shared" si="21"/>
        <v>24.669458199268988</v>
      </c>
      <c r="P171" s="7">
        <f t="shared" si="22"/>
        <v>20.614204796649428</v>
      </c>
      <c r="Q171" s="7">
        <f t="shared" si="23"/>
        <v>12.84163577496194</v>
      </c>
      <c r="R171" s="7">
        <f t="shared" si="24"/>
        <v>5.4070045368260793</v>
      </c>
      <c r="S171" s="7">
        <f t="shared" si="25"/>
        <v>9.1243201558940115</v>
      </c>
      <c r="T171" s="7">
        <f t="shared" si="26"/>
        <v>13.179573558513571</v>
      </c>
      <c r="U171" s="7">
        <f t="shared" si="27"/>
        <v>20.952142580201059</v>
      </c>
      <c r="V171" s="7">
        <f t="shared" si="28"/>
        <v>66.206221644837001</v>
      </c>
    </row>
    <row r="172" spans="1:22" x14ac:dyDescent="0.25">
      <c r="A172" t="s">
        <v>450</v>
      </c>
      <c r="B172" t="s">
        <v>451</v>
      </c>
      <c r="C172" t="s">
        <v>12</v>
      </c>
      <c r="D172" s="9">
        <v>44906</v>
      </c>
      <c r="E172" t="s">
        <v>70</v>
      </c>
      <c r="F172">
        <v>4</v>
      </c>
      <c r="G172">
        <v>93</v>
      </c>
      <c r="H172">
        <v>78</v>
      </c>
      <c r="I172">
        <v>68</v>
      </c>
      <c r="J172">
        <v>40</v>
      </c>
      <c r="K172">
        <v>19659270</v>
      </c>
      <c r="L172">
        <v>8186209</v>
      </c>
      <c r="M172">
        <v>41.64</v>
      </c>
      <c r="N172" s="7">
        <f t="shared" si="20"/>
        <v>38.725200000000001</v>
      </c>
      <c r="O172" s="7">
        <f t="shared" si="21"/>
        <v>32.479199999999999</v>
      </c>
      <c r="P172" s="7">
        <f t="shared" si="22"/>
        <v>28.315200000000001</v>
      </c>
      <c r="Q172" s="7">
        <f t="shared" si="23"/>
        <v>16.655999999999999</v>
      </c>
      <c r="R172" s="7">
        <f t="shared" si="24"/>
        <v>2.9147999999999996</v>
      </c>
      <c r="S172" s="7">
        <f t="shared" si="25"/>
        <v>9.1608000000000018</v>
      </c>
      <c r="T172" s="7">
        <f t="shared" si="26"/>
        <v>13.3248</v>
      </c>
      <c r="U172" s="7">
        <f t="shared" si="27"/>
        <v>24.984000000000002</v>
      </c>
      <c r="V172" s="7">
        <f t="shared" si="28"/>
        <v>58.36</v>
      </c>
    </row>
    <row r="173" spans="1:22" x14ac:dyDescent="0.25">
      <c r="A173" t="s">
        <v>452</v>
      </c>
      <c r="B173" t="s">
        <v>453</v>
      </c>
      <c r="C173" t="s">
        <v>12</v>
      </c>
      <c r="D173" s="9">
        <v>44909</v>
      </c>
      <c r="E173" t="s">
        <v>454</v>
      </c>
      <c r="F173">
        <v>2</v>
      </c>
      <c r="G173">
        <v>46</v>
      </c>
      <c r="H173">
        <v>43</v>
      </c>
      <c r="I173">
        <v>34</v>
      </c>
      <c r="J173">
        <v>22</v>
      </c>
      <c r="K173">
        <v>144713312</v>
      </c>
      <c r="L173">
        <v>87965577</v>
      </c>
      <c r="M173" s="7">
        <v>60.786098931935165</v>
      </c>
      <c r="N173" s="7">
        <f t="shared" si="20"/>
        <v>27.961605508690177</v>
      </c>
      <c r="O173" s="7">
        <f t="shared" si="21"/>
        <v>26.138022540732123</v>
      </c>
      <c r="P173" s="7">
        <f t="shared" si="22"/>
        <v>20.667273636857956</v>
      </c>
      <c r="Q173" s="7">
        <f t="shared" si="23"/>
        <v>13.372941765025736</v>
      </c>
      <c r="R173" s="7">
        <f t="shared" si="24"/>
        <v>32.824493423244988</v>
      </c>
      <c r="S173" s="7">
        <f t="shared" si="25"/>
        <v>34.648076391203041</v>
      </c>
      <c r="T173" s="7">
        <f t="shared" si="26"/>
        <v>40.118825295077208</v>
      </c>
      <c r="U173" s="7">
        <f t="shared" si="27"/>
        <v>47.413157166909428</v>
      </c>
      <c r="V173" s="7">
        <f t="shared" si="28"/>
        <v>39.213901068064835</v>
      </c>
    </row>
    <row r="174" spans="1:22" x14ac:dyDescent="0.25">
      <c r="A174" t="s">
        <v>455</v>
      </c>
      <c r="B174" t="s">
        <v>456</v>
      </c>
      <c r="C174" t="s">
        <v>16</v>
      </c>
      <c r="D174" s="9">
        <v>44878</v>
      </c>
      <c r="E174" t="s">
        <v>457</v>
      </c>
      <c r="F174">
        <v>7</v>
      </c>
      <c r="G174">
        <v>84</v>
      </c>
      <c r="H174">
        <v>73</v>
      </c>
      <c r="I174">
        <v>61</v>
      </c>
      <c r="J174">
        <v>38</v>
      </c>
      <c r="K174">
        <v>13776702</v>
      </c>
      <c r="L174">
        <v>10572981</v>
      </c>
      <c r="M174">
        <v>76.75</v>
      </c>
      <c r="N174" s="7">
        <f t="shared" si="20"/>
        <v>64.47</v>
      </c>
      <c r="O174" s="7">
        <f t="shared" si="21"/>
        <v>56.027500000000003</v>
      </c>
      <c r="P174" s="7">
        <f t="shared" si="22"/>
        <v>46.817500000000003</v>
      </c>
      <c r="Q174" s="7">
        <f t="shared" si="23"/>
        <v>29.164999999999999</v>
      </c>
      <c r="R174" s="7">
        <f t="shared" si="24"/>
        <v>12.280000000000001</v>
      </c>
      <c r="S174" s="7">
        <f t="shared" si="25"/>
        <v>20.722499999999997</v>
      </c>
      <c r="T174" s="7">
        <f t="shared" si="26"/>
        <v>29.932499999999997</v>
      </c>
      <c r="U174" s="7">
        <f t="shared" si="27"/>
        <v>47.585000000000001</v>
      </c>
      <c r="V174" s="7">
        <f t="shared" si="28"/>
        <v>23.25</v>
      </c>
    </row>
    <row r="175" spans="1:22" x14ac:dyDescent="0.25">
      <c r="A175" t="s">
        <v>458</v>
      </c>
      <c r="B175" t="s">
        <v>459</v>
      </c>
      <c r="C175" t="s">
        <v>30</v>
      </c>
      <c r="D175" s="9">
        <v>44911</v>
      </c>
      <c r="N175" s="7">
        <f t="shared" si="20"/>
        <v>0</v>
      </c>
      <c r="O175" s="7">
        <f t="shared" si="21"/>
        <v>0</v>
      </c>
      <c r="P175" s="7">
        <f t="shared" si="22"/>
        <v>0</v>
      </c>
      <c r="Q175" s="7">
        <f t="shared" si="23"/>
        <v>0</v>
      </c>
      <c r="R175" s="7">
        <f t="shared" si="24"/>
        <v>0</v>
      </c>
      <c r="S175" s="7">
        <f t="shared" si="25"/>
        <v>0</v>
      </c>
      <c r="T175" s="7">
        <f t="shared" si="26"/>
        <v>0</v>
      </c>
      <c r="U175" s="7">
        <f t="shared" si="27"/>
        <v>0</v>
      </c>
      <c r="V175" s="7">
        <f t="shared" si="28"/>
        <v>100</v>
      </c>
    </row>
    <row r="176" spans="1:22" x14ac:dyDescent="0.25">
      <c r="A176" t="s">
        <v>460</v>
      </c>
      <c r="B176" t="s">
        <v>461</v>
      </c>
      <c r="C176" t="s">
        <v>16</v>
      </c>
      <c r="D176" s="9">
        <v>44321</v>
      </c>
      <c r="E176" t="s">
        <v>203</v>
      </c>
      <c r="F176">
        <v>1</v>
      </c>
      <c r="G176">
        <v>94</v>
      </c>
      <c r="H176">
        <v>63</v>
      </c>
      <c r="I176">
        <v>71</v>
      </c>
      <c r="J176">
        <v>36</v>
      </c>
      <c r="K176">
        <v>5401</v>
      </c>
      <c r="L176">
        <v>4361</v>
      </c>
      <c r="M176" s="7">
        <v>80.744306609887062</v>
      </c>
      <c r="N176" s="7">
        <f t="shared" si="20"/>
        <v>75.899648213293844</v>
      </c>
      <c r="O176" s="7">
        <f t="shared" si="21"/>
        <v>50.86891316422885</v>
      </c>
      <c r="P176" s="7">
        <f t="shared" si="22"/>
        <v>57.328457693019821</v>
      </c>
      <c r="Q176" s="7">
        <f t="shared" si="23"/>
        <v>29.067950379559342</v>
      </c>
      <c r="R176" s="7">
        <f t="shared" si="24"/>
        <v>4.8446583965932177</v>
      </c>
      <c r="S176" s="7">
        <f t="shared" si="25"/>
        <v>29.875393445658212</v>
      </c>
      <c r="T176" s="7">
        <f t="shared" si="26"/>
        <v>23.41584891686724</v>
      </c>
      <c r="U176" s="7">
        <f t="shared" si="27"/>
        <v>51.67635623032772</v>
      </c>
      <c r="V176" s="7">
        <f t="shared" si="28"/>
        <v>19.255693390112938</v>
      </c>
    </row>
    <row r="177" spans="1:22" x14ac:dyDescent="0.25">
      <c r="A177" t="s">
        <v>462</v>
      </c>
      <c r="B177" t="s">
        <v>463</v>
      </c>
      <c r="C177" t="s">
        <v>30</v>
      </c>
      <c r="D177" s="9">
        <v>44911</v>
      </c>
      <c r="E177" t="s">
        <v>464</v>
      </c>
      <c r="F177">
        <v>3</v>
      </c>
      <c r="G177">
        <v>94</v>
      </c>
      <c r="H177">
        <v>71</v>
      </c>
      <c r="I177">
        <v>71</v>
      </c>
      <c r="J177">
        <v>39</v>
      </c>
      <c r="K177">
        <v>47681</v>
      </c>
      <c r="L177">
        <v>33794</v>
      </c>
      <c r="M177">
        <v>70.88</v>
      </c>
      <c r="N177" s="7">
        <f t="shared" si="20"/>
        <v>66.627199999999988</v>
      </c>
      <c r="O177" s="7">
        <f t="shared" si="21"/>
        <v>50.324799999999996</v>
      </c>
      <c r="P177" s="7">
        <f t="shared" si="22"/>
        <v>50.324799999999996</v>
      </c>
      <c r="Q177" s="7">
        <f t="shared" si="23"/>
        <v>27.643199999999997</v>
      </c>
      <c r="R177" s="7">
        <f t="shared" si="24"/>
        <v>4.2528000000000077</v>
      </c>
      <c r="S177" s="7">
        <f t="shared" si="25"/>
        <v>20.555199999999999</v>
      </c>
      <c r="T177" s="7">
        <f t="shared" si="26"/>
        <v>20.555199999999999</v>
      </c>
      <c r="U177" s="7">
        <f t="shared" si="27"/>
        <v>43.236800000000002</v>
      </c>
      <c r="V177" s="7">
        <f t="shared" si="28"/>
        <v>29.120000000000005</v>
      </c>
    </row>
    <row r="178" spans="1:22" x14ac:dyDescent="0.25">
      <c r="A178" t="s">
        <v>465</v>
      </c>
      <c r="B178" t="s">
        <v>466</v>
      </c>
      <c r="C178" t="s">
        <v>30</v>
      </c>
      <c r="D178" s="9">
        <v>44911</v>
      </c>
      <c r="E178" t="s">
        <v>122</v>
      </c>
      <c r="F178">
        <v>5</v>
      </c>
      <c r="G178">
        <v>93</v>
      </c>
      <c r="H178">
        <v>75</v>
      </c>
      <c r="I178">
        <v>69</v>
      </c>
      <c r="J178">
        <v>39</v>
      </c>
      <c r="K178">
        <v>179872</v>
      </c>
      <c r="L178">
        <v>60140</v>
      </c>
      <c r="M178">
        <v>33.43</v>
      </c>
      <c r="N178" s="7">
        <f t="shared" si="20"/>
        <v>31.089899999999997</v>
      </c>
      <c r="O178" s="7">
        <f t="shared" si="21"/>
        <v>25.072500000000002</v>
      </c>
      <c r="P178" s="7">
        <f t="shared" si="22"/>
        <v>23.066700000000001</v>
      </c>
      <c r="Q178" s="7">
        <f t="shared" si="23"/>
        <v>13.037699999999999</v>
      </c>
      <c r="R178" s="7">
        <f t="shared" si="24"/>
        <v>2.3401000000000032</v>
      </c>
      <c r="S178" s="7">
        <f t="shared" si="25"/>
        <v>8.3574999999999982</v>
      </c>
      <c r="T178" s="7">
        <f t="shared" si="26"/>
        <v>10.363299999999999</v>
      </c>
      <c r="U178" s="7">
        <f t="shared" si="27"/>
        <v>20.392299999999999</v>
      </c>
      <c r="V178" s="7">
        <f t="shared" si="28"/>
        <v>66.569999999999993</v>
      </c>
    </row>
    <row r="179" spans="1:22" x14ac:dyDescent="0.25">
      <c r="A179" t="s">
        <v>467</v>
      </c>
      <c r="B179" t="s">
        <v>468</v>
      </c>
      <c r="C179" t="s">
        <v>30</v>
      </c>
      <c r="D179" s="9">
        <v>44911</v>
      </c>
      <c r="E179" t="s">
        <v>469</v>
      </c>
      <c r="F179">
        <v>5</v>
      </c>
      <c r="G179">
        <v>93</v>
      </c>
      <c r="H179">
        <v>77</v>
      </c>
      <c r="I179">
        <v>70</v>
      </c>
      <c r="J179">
        <v>41</v>
      </c>
      <c r="K179">
        <v>103959</v>
      </c>
      <c r="L179">
        <v>37481</v>
      </c>
      <c r="M179">
        <v>36.049999999999997</v>
      </c>
      <c r="N179" s="7">
        <f t="shared" si="20"/>
        <v>33.526499999999999</v>
      </c>
      <c r="O179" s="7">
        <f t="shared" si="21"/>
        <v>27.758499999999998</v>
      </c>
      <c r="P179" s="7">
        <f t="shared" si="22"/>
        <v>25.234999999999999</v>
      </c>
      <c r="Q179" s="7">
        <f t="shared" si="23"/>
        <v>14.7805</v>
      </c>
      <c r="R179" s="7">
        <f t="shared" si="24"/>
        <v>2.5234999999999985</v>
      </c>
      <c r="S179" s="7">
        <f t="shared" si="25"/>
        <v>8.2914999999999992</v>
      </c>
      <c r="T179" s="7">
        <f t="shared" si="26"/>
        <v>10.814999999999998</v>
      </c>
      <c r="U179" s="7">
        <f t="shared" si="27"/>
        <v>21.269499999999997</v>
      </c>
      <c r="V179" s="7">
        <f t="shared" si="28"/>
        <v>63.95</v>
      </c>
    </row>
    <row r="180" spans="1:22" x14ac:dyDescent="0.25">
      <c r="A180" t="s">
        <v>470</v>
      </c>
      <c r="B180" t="s">
        <v>471</v>
      </c>
      <c r="C180" t="s">
        <v>20</v>
      </c>
      <c r="D180" s="9">
        <v>44886</v>
      </c>
      <c r="E180" t="s">
        <v>31</v>
      </c>
      <c r="F180">
        <v>2</v>
      </c>
      <c r="G180">
        <v>95</v>
      </c>
      <c r="H180">
        <v>75</v>
      </c>
      <c r="I180">
        <v>72</v>
      </c>
      <c r="J180">
        <v>40</v>
      </c>
      <c r="K180">
        <v>222390</v>
      </c>
      <c r="L180">
        <v>191171</v>
      </c>
      <c r="M180">
        <v>85.96</v>
      </c>
      <c r="N180" s="7">
        <f t="shared" si="20"/>
        <v>81.661999999999992</v>
      </c>
      <c r="O180" s="7">
        <f t="shared" si="21"/>
        <v>64.469999999999985</v>
      </c>
      <c r="P180" s="7">
        <f t="shared" si="22"/>
        <v>61.891199999999998</v>
      </c>
      <c r="Q180" s="7">
        <f t="shared" si="23"/>
        <v>34.383999999999993</v>
      </c>
      <c r="R180" s="7">
        <f t="shared" si="24"/>
        <v>4.2980000000000018</v>
      </c>
      <c r="S180" s="7">
        <f t="shared" si="25"/>
        <v>21.490000000000009</v>
      </c>
      <c r="T180" s="7">
        <f t="shared" si="26"/>
        <v>24.068799999999996</v>
      </c>
      <c r="U180" s="7">
        <f t="shared" si="27"/>
        <v>51.576000000000001</v>
      </c>
      <c r="V180" s="7">
        <f t="shared" si="28"/>
        <v>14.040000000000006</v>
      </c>
    </row>
    <row r="181" spans="1:22" x14ac:dyDescent="0.25">
      <c r="A181" t="s">
        <v>472</v>
      </c>
      <c r="B181" t="s">
        <v>473</v>
      </c>
      <c r="C181" t="s">
        <v>12</v>
      </c>
      <c r="D181" s="9">
        <v>44703</v>
      </c>
      <c r="E181" t="s">
        <v>474</v>
      </c>
      <c r="F181">
        <v>2</v>
      </c>
      <c r="G181">
        <v>94</v>
      </c>
      <c r="H181">
        <v>86</v>
      </c>
      <c r="I181">
        <v>70</v>
      </c>
      <c r="J181">
        <v>44</v>
      </c>
      <c r="K181">
        <v>33690</v>
      </c>
      <c r="L181">
        <v>26357</v>
      </c>
      <c r="M181">
        <v>78.23</v>
      </c>
      <c r="N181" s="7">
        <f t="shared" si="20"/>
        <v>73.536200000000008</v>
      </c>
      <c r="O181" s="7">
        <f t="shared" si="21"/>
        <v>67.277800000000013</v>
      </c>
      <c r="P181" s="7">
        <f t="shared" si="22"/>
        <v>54.761000000000003</v>
      </c>
      <c r="Q181" s="7">
        <f t="shared" si="23"/>
        <v>34.421200000000006</v>
      </c>
      <c r="R181" s="7">
        <f t="shared" si="24"/>
        <v>4.693799999999996</v>
      </c>
      <c r="S181" s="7">
        <f t="shared" si="25"/>
        <v>10.952199999999991</v>
      </c>
      <c r="T181" s="7">
        <f t="shared" si="26"/>
        <v>23.469000000000001</v>
      </c>
      <c r="U181" s="7">
        <f t="shared" si="27"/>
        <v>43.808799999999998</v>
      </c>
      <c r="V181" s="7">
        <f t="shared" si="28"/>
        <v>21.769999999999996</v>
      </c>
    </row>
    <row r="182" spans="1:22" x14ac:dyDescent="0.25">
      <c r="A182" t="s">
        <v>475</v>
      </c>
      <c r="B182" t="s">
        <v>476</v>
      </c>
      <c r="C182" t="s">
        <v>16</v>
      </c>
      <c r="D182" s="9">
        <v>44892</v>
      </c>
      <c r="E182" t="s">
        <v>384</v>
      </c>
      <c r="F182">
        <v>2</v>
      </c>
      <c r="G182">
        <v>94</v>
      </c>
      <c r="H182">
        <v>63</v>
      </c>
      <c r="I182">
        <v>71</v>
      </c>
      <c r="J182">
        <v>36</v>
      </c>
      <c r="K182">
        <v>227393</v>
      </c>
      <c r="L182">
        <v>127564</v>
      </c>
      <c r="M182">
        <v>56.1</v>
      </c>
      <c r="N182" s="7">
        <f t="shared" si="20"/>
        <v>52.734000000000009</v>
      </c>
      <c r="O182" s="7">
        <f t="shared" si="21"/>
        <v>35.343000000000004</v>
      </c>
      <c r="P182" s="7">
        <f t="shared" si="22"/>
        <v>39.830999999999996</v>
      </c>
      <c r="Q182" s="7">
        <f t="shared" si="23"/>
        <v>20.196000000000002</v>
      </c>
      <c r="R182" s="7">
        <f t="shared" si="24"/>
        <v>3.3659999999999926</v>
      </c>
      <c r="S182" s="7">
        <f t="shared" si="25"/>
        <v>20.756999999999998</v>
      </c>
      <c r="T182" s="7">
        <f t="shared" si="26"/>
        <v>16.269000000000005</v>
      </c>
      <c r="U182" s="7">
        <f t="shared" si="27"/>
        <v>35.903999999999996</v>
      </c>
      <c r="V182" s="7">
        <f t="shared" si="28"/>
        <v>43.9</v>
      </c>
    </row>
    <row r="183" spans="1:22" x14ac:dyDescent="0.25">
      <c r="A183" t="s">
        <v>477</v>
      </c>
      <c r="B183" t="s">
        <v>478</v>
      </c>
      <c r="C183" t="s">
        <v>8</v>
      </c>
      <c r="D183" s="9">
        <v>44899</v>
      </c>
      <c r="E183" t="s">
        <v>183</v>
      </c>
      <c r="F183">
        <v>10</v>
      </c>
      <c r="G183">
        <v>82</v>
      </c>
      <c r="H183">
        <v>74</v>
      </c>
      <c r="I183">
        <v>60</v>
      </c>
      <c r="J183">
        <v>38</v>
      </c>
      <c r="K183">
        <v>36408824</v>
      </c>
      <c r="L183">
        <v>26951666</v>
      </c>
      <c r="M183">
        <v>74.03</v>
      </c>
      <c r="N183" s="7">
        <f t="shared" si="20"/>
        <v>60.704599999999999</v>
      </c>
      <c r="O183" s="7">
        <f t="shared" si="21"/>
        <v>54.782200000000003</v>
      </c>
      <c r="P183" s="7">
        <f t="shared" si="22"/>
        <v>44.417999999999999</v>
      </c>
      <c r="Q183" s="7">
        <f t="shared" si="23"/>
        <v>28.131399999999999</v>
      </c>
      <c r="R183" s="7">
        <f t="shared" si="24"/>
        <v>13.325400000000002</v>
      </c>
      <c r="S183" s="7">
        <f t="shared" si="25"/>
        <v>19.247799999999998</v>
      </c>
      <c r="T183" s="7">
        <f t="shared" si="26"/>
        <v>29.612000000000002</v>
      </c>
      <c r="U183" s="7">
        <f t="shared" si="27"/>
        <v>45.898600000000002</v>
      </c>
      <c r="V183" s="7">
        <f t="shared" si="28"/>
        <v>25.97</v>
      </c>
    </row>
    <row r="184" spans="1:22" x14ac:dyDescent="0.25">
      <c r="A184" t="s">
        <v>479</v>
      </c>
      <c r="B184" t="s">
        <v>480</v>
      </c>
      <c r="C184" t="s">
        <v>16</v>
      </c>
      <c r="D184" s="9">
        <v>44892</v>
      </c>
      <c r="E184" t="s">
        <v>107</v>
      </c>
      <c r="F184">
        <v>3</v>
      </c>
      <c r="G184">
        <v>84</v>
      </c>
      <c r="H184">
        <v>68</v>
      </c>
      <c r="I184">
        <v>60</v>
      </c>
      <c r="J184">
        <v>35</v>
      </c>
      <c r="K184">
        <v>17316452</v>
      </c>
      <c r="L184">
        <v>2051994</v>
      </c>
      <c r="M184">
        <v>11.85</v>
      </c>
      <c r="N184" s="7">
        <f t="shared" si="20"/>
        <v>9.9540000000000006</v>
      </c>
      <c r="O184" s="7">
        <f t="shared" si="21"/>
        <v>8.0579999999999998</v>
      </c>
      <c r="P184" s="7">
        <f t="shared" si="22"/>
        <v>7.11</v>
      </c>
      <c r="Q184" s="7">
        <f t="shared" si="23"/>
        <v>4.1475</v>
      </c>
      <c r="R184" s="7">
        <f t="shared" si="24"/>
        <v>1.895999999999999</v>
      </c>
      <c r="S184" s="7">
        <f t="shared" si="25"/>
        <v>3.7919999999999998</v>
      </c>
      <c r="T184" s="7">
        <f t="shared" si="26"/>
        <v>4.7399999999999993</v>
      </c>
      <c r="U184" s="7">
        <f t="shared" si="27"/>
        <v>7.7024999999999997</v>
      </c>
      <c r="V184" s="7">
        <f t="shared" si="28"/>
        <v>88.15</v>
      </c>
    </row>
    <row r="185" spans="1:22" x14ac:dyDescent="0.25">
      <c r="A185" t="s">
        <v>481</v>
      </c>
      <c r="B185" t="s">
        <v>482</v>
      </c>
      <c r="C185" t="s">
        <v>12</v>
      </c>
      <c r="D185" s="9">
        <v>44808</v>
      </c>
      <c r="E185" t="s">
        <v>483</v>
      </c>
      <c r="F185">
        <v>5</v>
      </c>
      <c r="G185">
        <v>90</v>
      </c>
      <c r="H185">
        <v>79</v>
      </c>
      <c r="I185">
        <v>67</v>
      </c>
      <c r="J185">
        <v>41</v>
      </c>
      <c r="K185">
        <v>6871547</v>
      </c>
      <c r="L185">
        <v>3354075</v>
      </c>
      <c r="M185">
        <v>48.81</v>
      </c>
      <c r="N185" s="7">
        <f t="shared" si="20"/>
        <v>43.929000000000002</v>
      </c>
      <c r="O185" s="7">
        <f t="shared" si="21"/>
        <v>38.559899999999999</v>
      </c>
      <c r="P185" s="7">
        <f t="shared" si="22"/>
        <v>32.7027</v>
      </c>
      <c r="Q185" s="7">
        <f t="shared" si="23"/>
        <v>20.0121</v>
      </c>
      <c r="R185" s="7">
        <f t="shared" si="24"/>
        <v>4.8810000000000002</v>
      </c>
      <c r="S185" s="7">
        <f t="shared" si="25"/>
        <v>10.250100000000003</v>
      </c>
      <c r="T185" s="7">
        <f t="shared" si="26"/>
        <v>16.107300000000002</v>
      </c>
      <c r="U185" s="7">
        <f t="shared" si="27"/>
        <v>28.797900000000002</v>
      </c>
      <c r="V185" s="7">
        <f t="shared" si="28"/>
        <v>51.19</v>
      </c>
    </row>
    <row r="186" spans="1:22" x14ac:dyDescent="0.25">
      <c r="A186" t="s">
        <v>484</v>
      </c>
      <c r="B186" t="s">
        <v>485</v>
      </c>
      <c r="C186" t="s">
        <v>16</v>
      </c>
      <c r="D186" s="9">
        <v>44906</v>
      </c>
      <c r="E186" t="s">
        <v>486</v>
      </c>
      <c r="F186">
        <v>4</v>
      </c>
      <c r="G186">
        <v>65</v>
      </c>
      <c r="H186">
        <v>54</v>
      </c>
      <c r="I186">
        <v>48</v>
      </c>
      <c r="J186">
        <v>29</v>
      </c>
      <c r="K186">
        <v>107135</v>
      </c>
      <c r="L186">
        <v>85803</v>
      </c>
      <c r="M186">
        <v>80.09</v>
      </c>
      <c r="N186" s="7">
        <f t="shared" si="20"/>
        <v>52.058500000000002</v>
      </c>
      <c r="O186" s="7">
        <f t="shared" si="21"/>
        <v>43.248600000000003</v>
      </c>
      <c r="P186" s="7">
        <f t="shared" si="22"/>
        <v>38.443200000000004</v>
      </c>
      <c r="Q186" s="7">
        <f t="shared" si="23"/>
        <v>23.226100000000002</v>
      </c>
      <c r="R186" s="7">
        <f t="shared" si="24"/>
        <v>28.031500000000001</v>
      </c>
      <c r="S186" s="7">
        <f t="shared" si="25"/>
        <v>36.8414</v>
      </c>
      <c r="T186" s="7">
        <f t="shared" si="26"/>
        <v>41.646799999999999</v>
      </c>
      <c r="U186" s="7">
        <f t="shared" si="27"/>
        <v>56.863900000000001</v>
      </c>
      <c r="V186" s="7">
        <f t="shared" si="28"/>
        <v>19.909999999999997</v>
      </c>
    </row>
    <row r="187" spans="1:22" x14ac:dyDescent="0.25">
      <c r="A187" t="s">
        <v>487</v>
      </c>
      <c r="B187" t="s">
        <v>488</v>
      </c>
      <c r="C187" t="s">
        <v>16</v>
      </c>
      <c r="D187" s="9">
        <v>44913</v>
      </c>
      <c r="E187" t="s">
        <v>223</v>
      </c>
      <c r="F187">
        <v>2</v>
      </c>
      <c r="G187">
        <v>84</v>
      </c>
      <c r="H187">
        <v>66</v>
      </c>
      <c r="I187">
        <v>62</v>
      </c>
      <c r="J187">
        <v>36</v>
      </c>
      <c r="K187">
        <v>8605723</v>
      </c>
      <c r="L187">
        <v>4506129</v>
      </c>
      <c r="M187">
        <v>52.36</v>
      </c>
      <c r="N187" s="7">
        <f t="shared" si="20"/>
        <v>43.982399999999998</v>
      </c>
      <c r="O187" s="7">
        <f t="shared" si="21"/>
        <v>34.557600000000001</v>
      </c>
      <c r="P187" s="7">
        <f t="shared" si="22"/>
        <v>32.463200000000001</v>
      </c>
      <c r="Q187" s="7">
        <f t="shared" si="23"/>
        <v>18.849599999999999</v>
      </c>
      <c r="R187" s="7">
        <f t="shared" si="24"/>
        <v>8.377600000000001</v>
      </c>
      <c r="S187" s="7">
        <f t="shared" si="25"/>
        <v>17.802399999999999</v>
      </c>
      <c r="T187" s="7">
        <f t="shared" si="26"/>
        <v>19.896799999999999</v>
      </c>
      <c r="U187" s="7">
        <f t="shared" si="27"/>
        <v>33.510400000000004</v>
      </c>
      <c r="V187" s="7">
        <f t="shared" si="28"/>
        <v>47.64</v>
      </c>
    </row>
    <row r="188" spans="1:22" x14ac:dyDescent="0.25">
      <c r="A188" t="s">
        <v>489</v>
      </c>
      <c r="B188" t="s">
        <v>490</v>
      </c>
      <c r="C188" t="s">
        <v>20</v>
      </c>
      <c r="D188" s="9">
        <v>44893</v>
      </c>
      <c r="E188" t="s">
        <v>429</v>
      </c>
      <c r="F188">
        <v>4</v>
      </c>
      <c r="G188">
        <v>90</v>
      </c>
      <c r="H188">
        <v>77</v>
      </c>
      <c r="I188">
        <v>67</v>
      </c>
      <c r="J188">
        <v>41</v>
      </c>
      <c r="K188">
        <v>5637022</v>
      </c>
      <c r="L188">
        <v>5160551</v>
      </c>
      <c r="M188">
        <v>91.55</v>
      </c>
      <c r="N188" s="7">
        <f t="shared" si="20"/>
        <v>82.394999999999996</v>
      </c>
      <c r="O188" s="7">
        <f t="shared" si="21"/>
        <v>70.493499999999997</v>
      </c>
      <c r="P188" s="7">
        <f t="shared" si="22"/>
        <v>61.338499999999996</v>
      </c>
      <c r="Q188" s="7">
        <f t="shared" si="23"/>
        <v>37.535499999999999</v>
      </c>
      <c r="R188" s="7">
        <f t="shared" si="24"/>
        <v>9.1550000000000011</v>
      </c>
      <c r="S188" s="7">
        <f t="shared" si="25"/>
        <v>21.0565</v>
      </c>
      <c r="T188" s="7">
        <f t="shared" si="26"/>
        <v>30.211500000000001</v>
      </c>
      <c r="U188" s="7">
        <f t="shared" si="27"/>
        <v>54.014499999999998</v>
      </c>
      <c r="V188" s="7">
        <f t="shared" si="28"/>
        <v>8.4500000000000028</v>
      </c>
    </row>
    <row r="189" spans="1:22" x14ac:dyDescent="0.25">
      <c r="A189" t="s">
        <v>491</v>
      </c>
      <c r="B189" t="s">
        <v>492</v>
      </c>
      <c r="C189" t="s">
        <v>30</v>
      </c>
      <c r="D189" s="9">
        <v>44911</v>
      </c>
      <c r="N189" s="7">
        <f t="shared" si="20"/>
        <v>0</v>
      </c>
      <c r="O189" s="7">
        <f t="shared" si="21"/>
        <v>0</v>
      </c>
      <c r="P189" s="7">
        <f t="shared" si="22"/>
        <v>0</v>
      </c>
      <c r="Q189" s="7">
        <f t="shared" si="23"/>
        <v>0</v>
      </c>
      <c r="R189" s="7">
        <f t="shared" si="24"/>
        <v>0</v>
      </c>
      <c r="S189" s="7">
        <f t="shared" si="25"/>
        <v>0</v>
      </c>
      <c r="T189" s="7">
        <f t="shared" si="26"/>
        <v>0</v>
      </c>
      <c r="U189" s="7">
        <f t="shared" si="27"/>
        <v>0</v>
      </c>
      <c r="V189" s="7">
        <f t="shared" si="28"/>
        <v>100</v>
      </c>
    </row>
    <row r="190" spans="1:22" x14ac:dyDescent="0.25">
      <c r="A190" t="s">
        <v>493</v>
      </c>
      <c r="B190" t="s">
        <v>494</v>
      </c>
      <c r="C190" t="s">
        <v>30</v>
      </c>
      <c r="D190" s="9">
        <v>44911</v>
      </c>
      <c r="E190" t="s">
        <v>24</v>
      </c>
      <c r="F190">
        <v>3</v>
      </c>
      <c r="G190">
        <v>95</v>
      </c>
      <c r="H190">
        <v>80</v>
      </c>
      <c r="I190">
        <v>72</v>
      </c>
      <c r="J190">
        <v>43</v>
      </c>
      <c r="K190">
        <v>44192</v>
      </c>
      <c r="L190">
        <v>29788</v>
      </c>
      <c r="M190" s="7">
        <v>67.405865314989128</v>
      </c>
      <c r="N190" s="7">
        <f t="shared" si="20"/>
        <v>64.035572049239676</v>
      </c>
      <c r="O190" s="7">
        <f t="shared" si="21"/>
        <v>53.924692251991303</v>
      </c>
      <c r="P190" s="7">
        <f t="shared" si="22"/>
        <v>48.532223026792174</v>
      </c>
      <c r="Q190" s="7">
        <f t="shared" si="23"/>
        <v>28.984522085445324</v>
      </c>
      <c r="R190" s="7">
        <f t="shared" si="24"/>
        <v>3.3702932657494529</v>
      </c>
      <c r="S190" s="7">
        <f t="shared" si="25"/>
        <v>13.481173062997826</v>
      </c>
      <c r="T190" s="7">
        <f t="shared" si="26"/>
        <v>18.873642288196955</v>
      </c>
      <c r="U190" s="7">
        <f t="shared" si="27"/>
        <v>38.421343229543808</v>
      </c>
      <c r="V190" s="7">
        <f t="shared" si="28"/>
        <v>32.594134685010872</v>
      </c>
    </row>
    <row r="191" spans="1:22" x14ac:dyDescent="0.25">
      <c r="A191" t="s">
        <v>495</v>
      </c>
      <c r="B191" t="s">
        <v>496</v>
      </c>
      <c r="C191" t="s">
        <v>12</v>
      </c>
      <c r="D191" s="9">
        <v>44906</v>
      </c>
      <c r="E191" t="s">
        <v>497</v>
      </c>
      <c r="F191">
        <v>7</v>
      </c>
      <c r="G191">
        <v>66</v>
      </c>
      <c r="H191">
        <v>57</v>
      </c>
      <c r="I191">
        <v>49</v>
      </c>
      <c r="J191">
        <v>29</v>
      </c>
      <c r="K191">
        <v>5643455</v>
      </c>
      <c r="L191">
        <v>2595901</v>
      </c>
      <c r="M191">
        <v>46</v>
      </c>
      <c r="N191" s="7">
        <f t="shared" si="20"/>
        <v>30.36</v>
      </c>
      <c r="O191" s="7">
        <f t="shared" si="21"/>
        <v>26.22</v>
      </c>
      <c r="P191" s="7">
        <f t="shared" si="22"/>
        <v>22.54</v>
      </c>
      <c r="Q191" s="7">
        <f t="shared" si="23"/>
        <v>13.34</v>
      </c>
      <c r="R191" s="7">
        <f t="shared" si="24"/>
        <v>15.64</v>
      </c>
      <c r="S191" s="7">
        <f t="shared" si="25"/>
        <v>19.78</v>
      </c>
      <c r="T191" s="7">
        <f t="shared" si="26"/>
        <v>23.46</v>
      </c>
      <c r="U191" s="7">
        <f t="shared" si="27"/>
        <v>32.659999999999997</v>
      </c>
      <c r="V191" s="7">
        <f t="shared" si="28"/>
        <v>54</v>
      </c>
    </row>
    <row r="192" spans="1:22" x14ac:dyDescent="0.25">
      <c r="A192" t="s">
        <v>498</v>
      </c>
      <c r="B192" t="s">
        <v>499</v>
      </c>
      <c r="C192" t="s">
        <v>12</v>
      </c>
      <c r="D192" s="9">
        <v>44906</v>
      </c>
      <c r="E192" t="s">
        <v>155</v>
      </c>
      <c r="F192">
        <v>6</v>
      </c>
      <c r="G192">
        <v>62</v>
      </c>
      <c r="H192">
        <v>52</v>
      </c>
      <c r="I192">
        <v>46</v>
      </c>
      <c r="J192">
        <v>27</v>
      </c>
      <c r="K192">
        <v>2119843</v>
      </c>
      <c r="L192">
        <v>1265802</v>
      </c>
      <c r="M192">
        <v>59.71</v>
      </c>
      <c r="N192" s="7">
        <f t="shared" si="20"/>
        <v>37.020200000000003</v>
      </c>
      <c r="O192" s="7">
        <f t="shared" si="21"/>
        <v>31.049199999999999</v>
      </c>
      <c r="P192" s="7">
        <f t="shared" si="22"/>
        <v>27.4666</v>
      </c>
      <c r="Q192" s="7">
        <f t="shared" si="23"/>
        <v>16.121700000000001</v>
      </c>
      <c r="R192" s="7">
        <f t="shared" si="24"/>
        <v>22.689799999999998</v>
      </c>
      <c r="S192" s="7">
        <f t="shared" si="25"/>
        <v>28.660800000000002</v>
      </c>
      <c r="T192" s="7">
        <f t="shared" si="26"/>
        <v>32.243400000000001</v>
      </c>
      <c r="U192" s="7">
        <f t="shared" si="27"/>
        <v>43.588300000000004</v>
      </c>
      <c r="V192" s="7">
        <f t="shared" si="28"/>
        <v>40.29</v>
      </c>
    </row>
    <row r="193" spans="1:22" x14ac:dyDescent="0.25">
      <c r="A193" t="s">
        <v>500</v>
      </c>
      <c r="B193" t="s">
        <v>501</v>
      </c>
      <c r="C193" t="s">
        <v>20</v>
      </c>
      <c r="D193" s="9">
        <v>44864</v>
      </c>
      <c r="E193" t="s">
        <v>502</v>
      </c>
      <c r="F193">
        <v>4</v>
      </c>
      <c r="G193">
        <v>89</v>
      </c>
      <c r="H193">
        <v>70</v>
      </c>
      <c r="I193">
        <v>67</v>
      </c>
      <c r="J193">
        <v>38</v>
      </c>
      <c r="K193">
        <v>724272</v>
      </c>
      <c r="L193">
        <v>343821</v>
      </c>
      <c r="M193">
        <v>47.47</v>
      </c>
      <c r="N193" s="7">
        <f t="shared" si="20"/>
        <v>42.2483</v>
      </c>
      <c r="O193" s="7">
        <f t="shared" si="21"/>
        <v>33.228999999999999</v>
      </c>
      <c r="P193" s="7">
        <f t="shared" si="22"/>
        <v>31.804899999999996</v>
      </c>
      <c r="Q193" s="7">
        <f t="shared" si="23"/>
        <v>18.038599999999999</v>
      </c>
      <c r="R193" s="7">
        <f t="shared" si="24"/>
        <v>5.2216999999999985</v>
      </c>
      <c r="S193" s="7">
        <f t="shared" si="25"/>
        <v>14.241</v>
      </c>
      <c r="T193" s="7">
        <f t="shared" si="26"/>
        <v>15.665100000000002</v>
      </c>
      <c r="U193" s="7">
        <f t="shared" si="27"/>
        <v>29.4314</v>
      </c>
      <c r="V193" s="7">
        <f t="shared" si="28"/>
        <v>52.53</v>
      </c>
    </row>
    <row r="194" spans="1:22" x14ac:dyDescent="0.25">
      <c r="A194" t="s">
        <v>503</v>
      </c>
      <c r="B194" t="s">
        <v>504</v>
      </c>
      <c r="C194" t="s">
        <v>8</v>
      </c>
      <c r="D194" s="9">
        <v>44917</v>
      </c>
      <c r="E194" t="s">
        <v>9</v>
      </c>
      <c r="F194">
        <v>11</v>
      </c>
      <c r="G194">
        <v>83</v>
      </c>
      <c r="H194">
        <v>73</v>
      </c>
      <c r="I194">
        <v>61</v>
      </c>
      <c r="J194">
        <v>38</v>
      </c>
      <c r="K194">
        <v>17597508</v>
      </c>
      <c r="L194">
        <v>7729842</v>
      </c>
      <c r="M194">
        <v>43.93</v>
      </c>
      <c r="N194" s="7">
        <f t="shared" si="20"/>
        <v>36.4619</v>
      </c>
      <c r="O194" s="7">
        <f t="shared" si="21"/>
        <v>32.068899999999999</v>
      </c>
      <c r="P194" s="7">
        <f t="shared" si="22"/>
        <v>26.7973</v>
      </c>
      <c r="Q194" s="7">
        <f t="shared" si="23"/>
        <v>16.6934</v>
      </c>
      <c r="R194" s="7">
        <f t="shared" si="24"/>
        <v>7.4680999999999997</v>
      </c>
      <c r="S194" s="7">
        <f t="shared" si="25"/>
        <v>11.8611</v>
      </c>
      <c r="T194" s="7">
        <f t="shared" si="26"/>
        <v>17.1327</v>
      </c>
      <c r="U194" s="7">
        <f t="shared" si="27"/>
        <v>27.236599999999999</v>
      </c>
      <c r="V194" s="7">
        <f t="shared" si="28"/>
        <v>56.07</v>
      </c>
    </row>
    <row r="195" spans="1:22" x14ac:dyDescent="0.25">
      <c r="A195" t="s">
        <v>505</v>
      </c>
      <c r="B195" t="s">
        <v>506</v>
      </c>
      <c r="C195" t="s">
        <v>16</v>
      </c>
      <c r="D195" s="9">
        <v>44913</v>
      </c>
      <c r="E195" t="s">
        <v>43</v>
      </c>
      <c r="F195">
        <v>2</v>
      </c>
      <c r="G195">
        <v>91</v>
      </c>
      <c r="H195">
        <v>79</v>
      </c>
      <c r="I195">
        <v>65</v>
      </c>
      <c r="J195">
        <v>39</v>
      </c>
      <c r="K195">
        <v>59893884</v>
      </c>
      <c r="L195">
        <v>23970891</v>
      </c>
      <c r="M195">
        <v>40.020000000000003</v>
      </c>
      <c r="N195" s="7">
        <f t="shared" ref="N195:N230" si="29">($M195*G195)/100</f>
        <v>36.418199999999999</v>
      </c>
      <c r="O195" s="7">
        <f t="shared" ref="O195:O230" si="30">($M195*H195)/100</f>
        <v>31.615800000000004</v>
      </c>
      <c r="P195" s="7">
        <f t="shared" ref="P195:P230" si="31">($M195*I195)/100</f>
        <v>26.013000000000002</v>
      </c>
      <c r="Q195" s="7">
        <f t="shared" ref="Q195:Q230" si="32">($M195*J195)/100</f>
        <v>15.607800000000003</v>
      </c>
      <c r="R195" s="7">
        <f t="shared" ref="R195:R230" si="33">($M195-N195)</f>
        <v>3.6018000000000043</v>
      </c>
      <c r="S195" s="7">
        <f t="shared" ref="S195:S230" si="34">($M195-O195)</f>
        <v>8.4041999999999994</v>
      </c>
      <c r="T195" s="7">
        <f t="shared" ref="T195:T230" si="35">($M195-P195)</f>
        <v>14.007000000000001</v>
      </c>
      <c r="U195" s="7">
        <f t="shared" ref="U195:U230" si="36">($M195-Q195)</f>
        <v>24.412199999999999</v>
      </c>
      <c r="V195" s="7">
        <f t="shared" ref="V195:V230" si="37">(100-M195)</f>
        <v>59.98</v>
      </c>
    </row>
    <row r="196" spans="1:22" x14ac:dyDescent="0.25">
      <c r="A196" t="s">
        <v>507</v>
      </c>
      <c r="B196" t="s">
        <v>508</v>
      </c>
      <c r="C196" t="s">
        <v>16</v>
      </c>
      <c r="D196" s="9">
        <v>44913</v>
      </c>
      <c r="E196" t="s">
        <v>339</v>
      </c>
      <c r="F196">
        <v>2</v>
      </c>
      <c r="G196">
        <v>90</v>
      </c>
      <c r="H196">
        <v>68</v>
      </c>
      <c r="I196">
        <v>64</v>
      </c>
      <c r="J196">
        <v>35</v>
      </c>
      <c r="K196">
        <v>10913172</v>
      </c>
      <c r="L196">
        <v>2271802</v>
      </c>
      <c r="M196">
        <v>20.82</v>
      </c>
      <c r="N196" s="7">
        <f t="shared" si="29"/>
        <v>18.738</v>
      </c>
      <c r="O196" s="7">
        <f t="shared" si="30"/>
        <v>14.1576</v>
      </c>
      <c r="P196" s="7">
        <f t="shared" si="31"/>
        <v>13.3248</v>
      </c>
      <c r="Q196" s="7">
        <f t="shared" si="32"/>
        <v>7.2870000000000008</v>
      </c>
      <c r="R196" s="7">
        <f t="shared" si="33"/>
        <v>2.0820000000000007</v>
      </c>
      <c r="S196" s="7">
        <f t="shared" si="34"/>
        <v>6.6623999999999999</v>
      </c>
      <c r="T196" s="7">
        <f t="shared" si="35"/>
        <v>7.4952000000000005</v>
      </c>
      <c r="U196" s="7">
        <f t="shared" si="36"/>
        <v>13.532999999999999</v>
      </c>
      <c r="V196" s="7">
        <f t="shared" si="37"/>
        <v>79.180000000000007</v>
      </c>
    </row>
    <row r="197" spans="1:22" x14ac:dyDescent="0.25">
      <c r="A197" t="s">
        <v>509</v>
      </c>
      <c r="B197" t="s">
        <v>510</v>
      </c>
      <c r="C197" t="s">
        <v>12</v>
      </c>
      <c r="D197" s="9">
        <v>44906</v>
      </c>
      <c r="E197" t="s">
        <v>70</v>
      </c>
      <c r="F197">
        <v>4</v>
      </c>
      <c r="G197">
        <v>93</v>
      </c>
      <c r="H197">
        <v>78</v>
      </c>
      <c r="I197">
        <v>68</v>
      </c>
      <c r="J197">
        <v>40</v>
      </c>
      <c r="K197">
        <v>47558632</v>
      </c>
      <c r="L197">
        <v>41340052</v>
      </c>
      <c r="M197">
        <v>86.92</v>
      </c>
      <c r="N197" s="7">
        <f t="shared" si="29"/>
        <v>80.835599999999999</v>
      </c>
      <c r="O197" s="7">
        <f t="shared" si="30"/>
        <v>67.797600000000003</v>
      </c>
      <c r="P197" s="7">
        <f t="shared" si="31"/>
        <v>59.105600000000003</v>
      </c>
      <c r="Q197" s="7">
        <f t="shared" si="32"/>
        <v>34.768000000000001</v>
      </c>
      <c r="R197" s="7">
        <f t="shared" si="33"/>
        <v>6.0844000000000023</v>
      </c>
      <c r="S197" s="7">
        <f t="shared" si="34"/>
        <v>19.122399999999999</v>
      </c>
      <c r="T197" s="7">
        <f t="shared" si="35"/>
        <v>27.814399999999999</v>
      </c>
      <c r="U197" s="7">
        <f t="shared" si="36"/>
        <v>52.152000000000001</v>
      </c>
      <c r="V197" s="7">
        <f t="shared" si="37"/>
        <v>13.079999999999998</v>
      </c>
    </row>
    <row r="198" spans="1:22" x14ac:dyDescent="0.25">
      <c r="A198" t="s">
        <v>511</v>
      </c>
      <c r="B198" t="s">
        <v>512</v>
      </c>
      <c r="C198" t="s">
        <v>60</v>
      </c>
      <c r="D198" s="9">
        <v>44864</v>
      </c>
      <c r="E198" t="s">
        <v>367</v>
      </c>
      <c r="F198">
        <v>6</v>
      </c>
      <c r="G198">
        <v>91</v>
      </c>
      <c r="H198">
        <v>76</v>
      </c>
      <c r="I198">
        <v>68</v>
      </c>
      <c r="J198">
        <v>41</v>
      </c>
      <c r="K198">
        <v>21832150</v>
      </c>
      <c r="L198">
        <v>17143761</v>
      </c>
      <c r="M198">
        <v>78.53</v>
      </c>
      <c r="N198" s="7">
        <f t="shared" si="29"/>
        <v>71.462299999999999</v>
      </c>
      <c r="O198" s="7">
        <f t="shared" si="30"/>
        <v>59.6828</v>
      </c>
      <c r="P198" s="7">
        <f t="shared" si="31"/>
        <v>53.400399999999998</v>
      </c>
      <c r="Q198" s="7">
        <f t="shared" si="32"/>
        <v>32.197299999999998</v>
      </c>
      <c r="R198" s="7">
        <f t="shared" si="33"/>
        <v>7.0677000000000021</v>
      </c>
      <c r="S198" s="7">
        <f t="shared" si="34"/>
        <v>18.847200000000001</v>
      </c>
      <c r="T198" s="7">
        <f t="shared" si="35"/>
        <v>25.129600000000003</v>
      </c>
      <c r="U198" s="7">
        <f t="shared" si="36"/>
        <v>46.332700000000003</v>
      </c>
      <c r="V198" s="7">
        <f t="shared" si="37"/>
        <v>21.47</v>
      </c>
    </row>
    <row r="199" spans="1:22" x14ac:dyDescent="0.25">
      <c r="A199" t="s">
        <v>513</v>
      </c>
      <c r="B199" t="s">
        <v>514</v>
      </c>
      <c r="C199" t="s">
        <v>8</v>
      </c>
      <c r="D199" s="9">
        <v>44907</v>
      </c>
      <c r="E199" t="s">
        <v>9</v>
      </c>
      <c r="F199">
        <v>11</v>
      </c>
      <c r="G199">
        <v>83</v>
      </c>
      <c r="H199">
        <v>73</v>
      </c>
      <c r="I199">
        <v>61</v>
      </c>
      <c r="J199">
        <v>38</v>
      </c>
      <c r="K199">
        <v>46874200</v>
      </c>
      <c r="L199">
        <v>10504568</v>
      </c>
      <c r="M199">
        <v>22.41</v>
      </c>
      <c r="N199" s="7">
        <f t="shared" si="29"/>
        <v>18.600300000000001</v>
      </c>
      <c r="O199" s="7">
        <f t="shared" si="30"/>
        <v>16.359300000000001</v>
      </c>
      <c r="P199" s="7">
        <f t="shared" si="31"/>
        <v>13.6701</v>
      </c>
      <c r="Q199" s="7">
        <f t="shared" si="32"/>
        <v>8.5158000000000005</v>
      </c>
      <c r="R199" s="7">
        <f t="shared" si="33"/>
        <v>3.8096999999999994</v>
      </c>
      <c r="S199" s="7">
        <f t="shared" si="34"/>
        <v>6.0506999999999991</v>
      </c>
      <c r="T199" s="7">
        <f t="shared" si="35"/>
        <v>8.7399000000000004</v>
      </c>
      <c r="U199" s="7">
        <f t="shared" si="36"/>
        <v>13.8942</v>
      </c>
      <c r="V199" s="7">
        <f t="shared" si="37"/>
        <v>77.59</v>
      </c>
    </row>
    <row r="200" spans="1:22" x14ac:dyDescent="0.25">
      <c r="A200" t="s">
        <v>515</v>
      </c>
      <c r="B200" t="s">
        <v>516</v>
      </c>
      <c r="C200" t="s">
        <v>30</v>
      </c>
      <c r="D200" s="9">
        <v>44911</v>
      </c>
      <c r="E200" t="s">
        <v>80</v>
      </c>
      <c r="F200">
        <v>5</v>
      </c>
      <c r="G200">
        <v>91</v>
      </c>
      <c r="H200">
        <v>74</v>
      </c>
      <c r="I200">
        <v>68</v>
      </c>
      <c r="J200">
        <v>40</v>
      </c>
      <c r="K200">
        <v>618046</v>
      </c>
      <c r="L200">
        <v>267820</v>
      </c>
      <c r="M200">
        <v>43.33</v>
      </c>
      <c r="N200" s="7">
        <f t="shared" si="29"/>
        <v>39.430299999999995</v>
      </c>
      <c r="O200" s="7">
        <f t="shared" si="30"/>
        <v>32.0642</v>
      </c>
      <c r="P200" s="7">
        <f t="shared" si="31"/>
        <v>29.464400000000001</v>
      </c>
      <c r="Q200" s="7">
        <f t="shared" si="32"/>
        <v>17.331999999999997</v>
      </c>
      <c r="R200" s="7">
        <f t="shared" si="33"/>
        <v>3.8997000000000028</v>
      </c>
      <c r="S200" s="7">
        <f t="shared" si="34"/>
        <v>11.265799999999999</v>
      </c>
      <c r="T200" s="7">
        <f t="shared" si="35"/>
        <v>13.865599999999997</v>
      </c>
      <c r="U200" s="7">
        <f t="shared" si="36"/>
        <v>25.998000000000001</v>
      </c>
      <c r="V200" s="7">
        <f t="shared" si="37"/>
        <v>56.67</v>
      </c>
    </row>
    <row r="201" spans="1:22" x14ac:dyDescent="0.25">
      <c r="A201" t="s">
        <v>517</v>
      </c>
      <c r="B201" t="s">
        <v>518</v>
      </c>
      <c r="C201" t="s">
        <v>12</v>
      </c>
      <c r="D201" s="9">
        <v>44906</v>
      </c>
      <c r="E201" t="s">
        <v>519</v>
      </c>
      <c r="F201">
        <v>5</v>
      </c>
      <c r="G201">
        <v>57</v>
      </c>
      <c r="H201">
        <v>48</v>
      </c>
      <c r="I201">
        <v>43</v>
      </c>
      <c r="J201">
        <v>26</v>
      </c>
      <c r="K201">
        <v>10549349</v>
      </c>
      <c r="L201">
        <v>7817893</v>
      </c>
      <c r="M201">
        <v>74.11</v>
      </c>
      <c r="N201" s="7">
        <f t="shared" si="29"/>
        <v>42.242699999999992</v>
      </c>
      <c r="O201" s="7">
        <f t="shared" si="30"/>
        <v>35.572800000000001</v>
      </c>
      <c r="P201" s="7">
        <f t="shared" si="31"/>
        <v>31.8673</v>
      </c>
      <c r="Q201" s="7">
        <f t="shared" si="32"/>
        <v>19.268599999999999</v>
      </c>
      <c r="R201" s="7">
        <f t="shared" si="33"/>
        <v>31.867300000000007</v>
      </c>
      <c r="S201" s="7">
        <f t="shared" si="34"/>
        <v>38.537199999999999</v>
      </c>
      <c r="T201" s="7">
        <f t="shared" si="35"/>
        <v>42.242699999999999</v>
      </c>
      <c r="U201" s="7">
        <f t="shared" si="36"/>
        <v>54.8414</v>
      </c>
      <c r="V201" s="7">
        <f t="shared" si="37"/>
        <v>25.89</v>
      </c>
    </row>
    <row r="202" spans="1:22" x14ac:dyDescent="0.25">
      <c r="A202" t="s">
        <v>520</v>
      </c>
      <c r="B202" t="s">
        <v>521</v>
      </c>
      <c r="C202" t="s">
        <v>12</v>
      </c>
      <c r="D202" s="9">
        <v>44906</v>
      </c>
      <c r="E202" t="s">
        <v>522</v>
      </c>
      <c r="F202">
        <v>6</v>
      </c>
      <c r="G202">
        <v>78</v>
      </c>
      <c r="H202">
        <v>71</v>
      </c>
      <c r="I202">
        <v>58</v>
      </c>
      <c r="J202">
        <v>36</v>
      </c>
      <c r="K202">
        <v>8740471</v>
      </c>
      <c r="L202">
        <v>6095843</v>
      </c>
      <c r="M202">
        <v>69.739999999999995</v>
      </c>
      <c r="N202" s="7">
        <f t="shared" si="29"/>
        <v>54.397199999999991</v>
      </c>
      <c r="O202" s="7">
        <f t="shared" si="30"/>
        <v>49.5154</v>
      </c>
      <c r="P202" s="7">
        <f t="shared" si="31"/>
        <v>40.449199999999998</v>
      </c>
      <c r="Q202" s="7">
        <f t="shared" si="32"/>
        <v>25.106399999999997</v>
      </c>
      <c r="R202" s="7">
        <f t="shared" si="33"/>
        <v>15.342800000000004</v>
      </c>
      <c r="S202" s="7">
        <f t="shared" si="34"/>
        <v>20.224599999999995</v>
      </c>
      <c r="T202" s="7">
        <f t="shared" si="35"/>
        <v>29.290799999999997</v>
      </c>
      <c r="U202" s="7">
        <f t="shared" si="36"/>
        <v>44.633600000000001</v>
      </c>
      <c r="V202" s="7">
        <f t="shared" si="37"/>
        <v>30.260000000000005</v>
      </c>
    </row>
    <row r="203" spans="1:22" x14ac:dyDescent="0.25">
      <c r="A203" t="s">
        <v>523</v>
      </c>
      <c r="B203" t="s">
        <v>524</v>
      </c>
      <c r="C203" t="s">
        <v>8</v>
      </c>
      <c r="D203" s="9">
        <v>44915</v>
      </c>
      <c r="E203" t="s">
        <v>9</v>
      </c>
      <c r="F203">
        <v>11</v>
      </c>
      <c r="G203">
        <v>83</v>
      </c>
      <c r="H203">
        <v>73</v>
      </c>
      <c r="I203">
        <v>61</v>
      </c>
      <c r="J203">
        <v>38</v>
      </c>
      <c r="K203">
        <v>22125242</v>
      </c>
      <c r="L203">
        <v>3209797</v>
      </c>
      <c r="M203" s="7">
        <v>14.507398382354417</v>
      </c>
      <c r="N203" s="7">
        <f t="shared" si="29"/>
        <v>12.041140657354164</v>
      </c>
      <c r="O203" s="7">
        <f t="shared" si="30"/>
        <v>10.590400819118724</v>
      </c>
      <c r="P203" s="7">
        <f t="shared" si="31"/>
        <v>8.8495130132361943</v>
      </c>
      <c r="Q203" s="7">
        <f t="shared" si="32"/>
        <v>5.512811385294679</v>
      </c>
      <c r="R203" s="7">
        <f t="shared" si="33"/>
        <v>2.4662577250002524</v>
      </c>
      <c r="S203" s="7">
        <f t="shared" si="34"/>
        <v>3.916997563235693</v>
      </c>
      <c r="T203" s="7">
        <f t="shared" si="35"/>
        <v>5.6578853691182225</v>
      </c>
      <c r="U203" s="7">
        <f t="shared" si="36"/>
        <v>8.9945869970597379</v>
      </c>
      <c r="V203" s="7">
        <f t="shared" si="37"/>
        <v>85.49260161764559</v>
      </c>
    </row>
    <row r="204" spans="1:22" x14ac:dyDescent="0.25">
      <c r="A204" t="s">
        <v>525</v>
      </c>
      <c r="B204" t="s">
        <v>526</v>
      </c>
      <c r="C204" t="s">
        <v>12</v>
      </c>
      <c r="D204" s="9">
        <v>44899</v>
      </c>
      <c r="E204" t="s">
        <v>527</v>
      </c>
      <c r="F204">
        <v>6</v>
      </c>
      <c r="G204">
        <v>87</v>
      </c>
      <c r="H204">
        <v>73</v>
      </c>
      <c r="I204">
        <v>65</v>
      </c>
      <c r="J204">
        <v>39</v>
      </c>
      <c r="K204">
        <v>9952789</v>
      </c>
      <c r="L204">
        <v>5311967</v>
      </c>
      <c r="M204">
        <v>53.37</v>
      </c>
      <c r="N204" s="7">
        <f t="shared" si="29"/>
        <v>46.431899999999999</v>
      </c>
      <c r="O204" s="7">
        <f t="shared" si="30"/>
        <v>38.960099999999997</v>
      </c>
      <c r="P204" s="7">
        <f t="shared" si="31"/>
        <v>34.6905</v>
      </c>
      <c r="Q204" s="7">
        <f t="shared" si="32"/>
        <v>20.814299999999999</v>
      </c>
      <c r="R204" s="7">
        <f t="shared" si="33"/>
        <v>6.9380999999999986</v>
      </c>
      <c r="S204" s="7">
        <f t="shared" si="34"/>
        <v>14.4099</v>
      </c>
      <c r="T204" s="7">
        <f t="shared" si="35"/>
        <v>18.679499999999997</v>
      </c>
      <c r="U204" s="7">
        <f t="shared" si="36"/>
        <v>32.555700000000002</v>
      </c>
      <c r="V204" s="7">
        <f t="shared" si="37"/>
        <v>46.63</v>
      </c>
    </row>
    <row r="205" spans="1:22" x14ac:dyDescent="0.25">
      <c r="A205" t="s">
        <v>528</v>
      </c>
      <c r="B205" t="s">
        <v>529</v>
      </c>
      <c r="C205" t="s">
        <v>60</v>
      </c>
      <c r="D205" s="9">
        <v>44876</v>
      </c>
      <c r="E205" t="s">
        <v>530</v>
      </c>
      <c r="F205">
        <v>8</v>
      </c>
      <c r="G205">
        <v>85</v>
      </c>
      <c r="H205">
        <v>69</v>
      </c>
      <c r="I205">
        <v>63</v>
      </c>
      <c r="J205">
        <v>37</v>
      </c>
      <c r="K205">
        <v>71697024</v>
      </c>
      <c r="L205">
        <v>57005497</v>
      </c>
      <c r="M205">
        <v>79.510000000000005</v>
      </c>
      <c r="N205" s="7">
        <f t="shared" si="29"/>
        <v>67.583500000000001</v>
      </c>
      <c r="O205" s="7">
        <f t="shared" si="30"/>
        <v>54.861900000000006</v>
      </c>
      <c r="P205" s="7">
        <f t="shared" si="31"/>
        <v>50.091300000000004</v>
      </c>
      <c r="Q205" s="7">
        <f t="shared" si="32"/>
        <v>29.418700000000005</v>
      </c>
      <c r="R205" s="7">
        <f t="shared" si="33"/>
        <v>11.926500000000004</v>
      </c>
      <c r="S205" s="7">
        <f t="shared" si="34"/>
        <v>24.648099999999999</v>
      </c>
      <c r="T205" s="7">
        <f t="shared" si="35"/>
        <v>29.418700000000001</v>
      </c>
      <c r="U205" s="7">
        <f t="shared" si="36"/>
        <v>50.091300000000004</v>
      </c>
      <c r="V205" s="7">
        <f t="shared" si="37"/>
        <v>20.489999999999995</v>
      </c>
    </row>
    <row r="206" spans="1:22" x14ac:dyDescent="0.25">
      <c r="A206" t="s">
        <v>531</v>
      </c>
      <c r="B206" t="s">
        <v>532</v>
      </c>
      <c r="C206" t="s">
        <v>12</v>
      </c>
      <c r="D206" s="9">
        <v>44815</v>
      </c>
      <c r="E206" t="s">
        <v>24</v>
      </c>
      <c r="F206">
        <v>3</v>
      </c>
      <c r="G206">
        <v>95</v>
      </c>
      <c r="H206">
        <v>80</v>
      </c>
      <c r="I206">
        <v>72</v>
      </c>
      <c r="J206">
        <v>43</v>
      </c>
      <c r="K206">
        <v>67508936</v>
      </c>
      <c r="L206">
        <v>53813491</v>
      </c>
      <c r="M206" s="7">
        <v>79.713137531896521</v>
      </c>
      <c r="N206" s="7">
        <f t="shared" si="29"/>
        <v>75.72748065530169</v>
      </c>
      <c r="O206" s="7">
        <f t="shared" si="30"/>
        <v>63.770510025517211</v>
      </c>
      <c r="P206" s="7">
        <f t="shared" si="31"/>
        <v>57.393459022965502</v>
      </c>
      <c r="Q206" s="7">
        <f t="shared" si="32"/>
        <v>34.276649138715499</v>
      </c>
      <c r="R206" s="7">
        <f t="shared" si="33"/>
        <v>3.985656876594831</v>
      </c>
      <c r="S206" s="7">
        <f t="shared" si="34"/>
        <v>15.94262750637931</v>
      </c>
      <c r="T206" s="7">
        <f t="shared" si="35"/>
        <v>22.31967850893102</v>
      </c>
      <c r="U206" s="7">
        <f t="shared" si="36"/>
        <v>45.436488393181023</v>
      </c>
      <c r="V206" s="7">
        <f t="shared" si="37"/>
        <v>20.286862468103479</v>
      </c>
    </row>
    <row r="207" spans="1:22" x14ac:dyDescent="0.25">
      <c r="A207" t="s">
        <v>533</v>
      </c>
      <c r="B207" t="s">
        <v>534</v>
      </c>
      <c r="C207" t="s">
        <v>60</v>
      </c>
      <c r="D207" s="9">
        <v>44916</v>
      </c>
      <c r="E207" t="s">
        <v>535</v>
      </c>
      <c r="F207">
        <v>4</v>
      </c>
      <c r="G207">
        <v>83</v>
      </c>
      <c r="H207">
        <v>65</v>
      </c>
      <c r="I207">
        <v>63</v>
      </c>
      <c r="J207">
        <v>35</v>
      </c>
      <c r="K207">
        <v>1341298</v>
      </c>
      <c r="L207">
        <v>882547</v>
      </c>
      <c r="M207" s="7">
        <v>65.79798076191868</v>
      </c>
      <c r="N207" s="7">
        <f t="shared" si="29"/>
        <v>54.612324032392507</v>
      </c>
      <c r="O207" s="7">
        <f t="shared" si="30"/>
        <v>42.768687495247143</v>
      </c>
      <c r="P207" s="7">
        <f t="shared" si="31"/>
        <v>41.452727880008773</v>
      </c>
      <c r="Q207" s="7">
        <f t="shared" si="32"/>
        <v>23.029293266671537</v>
      </c>
      <c r="R207" s="7">
        <f t="shared" si="33"/>
        <v>11.185656729526173</v>
      </c>
      <c r="S207" s="7">
        <f t="shared" si="34"/>
        <v>23.029293266671537</v>
      </c>
      <c r="T207" s="7">
        <f t="shared" si="35"/>
        <v>24.345252881909907</v>
      </c>
      <c r="U207" s="7">
        <f t="shared" si="36"/>
        <v>42.768687495247143</v>
      </c>
      <c r="V207" s="7">
        <f t="shared" si="37"/>
        <v>34.20201923808132</v>
      </c>
    </row>
    <row r="208" spans="1:22" x14ac:dyDescent="0.25">
      <c r="A208" t="s">
        <v>536</v>
      </c>
      <c r="B208" t="s">
        <v>537</v>
      </c>
      <c r="C208" t="s">
        <v>16</v>
      </c>
      <c r="D208" s="9">
        <v>44913</v>
      </c>
      <c r="E208" t="s">
        <v>27</v>
      </c>
      <c r="F208">
        <v>1</v>
      </c>
      <c r="G208">
        <v>94</v>
      </c>
      <c r="H208">
        <v>63</v>
      </c>
      <c r="I208">
        <v>71</v>
      </c>
      <c r="J208">
        <v>36</v>
      </c>
      <c r="K208">
        <v>8848700</v>
      </c>
      <c r="L208">
        <v>2244456</v>
      </c>
      <c r="M208">
        <v>25.36</v>
      </c>
      <c r="N208" s="7">
        <f t="shared" si="29"/>
        <v>23.8384</v>
      </c>
      <c r="O208" s="7">
        <f t="shared" si="30"/>
        <v>15.976800000000001</v>
      </c>
      <c r="P208" s="7">
        <f t="shared" si="31"/>
        <v>18.005600000000001</v>
      </c>
      <c r="Q208" s="7">
        <f t="shared" si="32"/>
        <v>9.1295999999999999</v>
      </c>
      <c r="R208" s="7">
        <f t="shared" si="33"/>
        <v>1.5215999999999994</v>
      </c>
      <c r="S208" s="7">
        <f t="shared" si="34"/>
        <v>9.3831999999999987</v>
      </c>
      <c r="T208" s="7">
        <f t="shared" si="35"/>
        <v>7.3543999999999983</v>
      </c>
      <c r="U208" s="7">
        <f t="shared" si="36"/>
        <v>16.230399999999999</v>
      </c>
      <c r="V208" s="7">
        <f t="shared" si="37"/>
        <v>74.64</v>
      </c>
    </row>
    <row r="209" spans="1:22" x14ac:dyDescent="0.25">
      <c r="A209" t="s">
        <v>538</v>
      </c>
      <c r="B209" t="s">
        <v>539</v>
      </c>
      <c r="C209" t="s">
        <v>20</v>
      </c>
      <c r="D209" s="9">
        <v>44888</v>
      </c>
      <c r="E209" t="s">
        <v>125</v>
      </c>
      <c r="F209">
        <v>1</v>
      </c>
      <c r="G209">
        <v>95</v>
      </c>
      <c r="H209">
        <v>86</v>
      </c>
      <c r="I209">
        <v>72</v>
      </c>
      <c r="J209">
        <v>44</v>
      </c>
      <c r="K209">
        <v>1893</v>
      </c>
      <c r="L209">
        <v>2203</v>
      </c>
      <c r="M209">
        <v>116.38</v>
      </c>
      <c r="N209" s="7">
        <f t="shared" si="29"/>
        <v>110.56100000000001</v>
      </c>
      <c r="O209" s="7">
        <f t="shared" si="30"/>
        <v>100.0868</v>
      </c>
      <c r="P209" s="7">
        <f t="shared" si="31"/>
        <v>83.793600000000012</v>
      </c>
      <c r="Q209" s="7">
        <f t="shared" si="32"/>
        <v>51.207199999999993</v>
      </c>
      <c r="R209" s="7">
        <f t="shared" si="33"/>
        <v>5.8189999999999884</v>
      </c>
      <c r="S209" s="7">
        <f t="shared" si="34"/>
        <v>16.293199999999999</v>
      </c>
      <c r="T209" s="7">
        <f t="shared" si="35"/>
        <v>32.586399999999983</v>
      </c>
      <c r="U209" s="7">
        <f t="shared" si="36"/>
        <v>65.172799999999995</v>
      </c>
      <c r="V209" s="7">
        <f t="shared" si="37"/>
        <v>-16.379999999999995</v>
      </c>
    </row>
    <row r="210" spans="1:22" x14ac:dyDescent="0.25">
      <c r="A210" t="s">
        <v>540</v>
      </c>
      <c r="B210" t="s">
        <v>541</v>
      </c>
      <c r="C210" t="s">
        <v>20</v>
      </c>
      <c r="D210" s="9">
        <v>44894</v>
      </c>
      <c r="E210" t="s">
        <v>31</v>
      </c>
      <c r="F210">
        <v>2</v>
      </c>
      <c r="G210">
        <v>95</v>
      </c>
      <c r="H210">
        <v>75</v>
      </c>
      <c r="I210">
        <v>72</v>
      </c>
      <c r="J210">
        <v>40</v>
      </c>
      <c r="K210">
        <v>106867</v>
      </c>
      <c r="L210">
        <v>91949</v>
      </c>
      <c r="M210">
        <v>86.04</v>
      </c>
      <c r="N210" s="7">
        <f t="shared" si="29"/>
        <v>81.738</v>
      </c>
      <c r="O210" s="7">
        <f t="shared" si="30"/>
        <v>64.530000000000015</v>
      </c>
      <c r="P210" s="7">
        <f t="shared" si="31"/>
        <v>61.948799999999999</v>
      </c>
      <c r="Q210" s="7">
        <f t="shared" si="32"/>
        <v>34.416000000000004</v>
      </c>
      <c r="R210" s="7">
        <f t="shared" si="33"/>
        <v>4.3020000000000067</v>
      </c>
      <c r="S210" s="7">
        <f t="shared" si="34"/>
        <v>21.509999999999991</v>
      </c>
      <c r="T210" s="7">
        <f t="shared" si="35"/>
        <v>24.091200000000008</v>
      </c>
      <c r="U210" s="7">
        <f t="shared" si="36"/>
        <v>51.624000000000002</v>
      </c>
      <c r="V210" s="7">
        <f t="shared" si="37"/>
        <v>13.959999999999994</v>
      </c>
    </row>
    <row r="211" spans="1:22" x14ac:dyDescent="0.25">
      <c r="A211" t="s">
        <v>542</v>
      </c>
      <c r="B211" t="s">
        <v>543</v>
      </c>
      <c r="C211" t="s">
        <v>30</v>
      </c>
      <c r="D211" s="9">
        <v>44911</v>
      </c>
      <c r="E211" t="s">
        <v>64</v>
      </c>
      <c r="F211">
        <v>5</v>
      </c>
      <c r="G211">
        <v>88</v>
      </c>
      <c r="H211">
        <v>70</v>
      </c>
      <c r="I211">
        <v>65</v>
      </c>
      <c r="J211">
        <v>37</v>
      </c>
      <c r="K211">
        <v>1531043</v>
      </c>
      <c r="L211">
        <v>753588</v>
      </c>
      <c r="M211">
        <v>49.22</v>
      </c>
      <c r="N211" s="7">
        <f t="shared" si="29"/>
        <v>43.313599999999994</v>
      </c>
      <c r="O211" s="7">
        <f t="shared" si="30"/>
        <v>34.454000000000001</v>
      </c>
      <c r="P211" s="7">
        <f t="shared" si="31"/>
        <v>31.992999999999999</v>
      </c>
      <c r="Q211" s="7">
        <f t="shared" si="32"/>
        <v>18.211399999999998</v>
      </c>
      <c r="R211" s="7">
        <f t="shared" si="33"/>
        <v>5.906400000000005</v>
      </c>
      <c r="S211" s="7">
        <f t="shared" si="34"/>
        <v>14.765999999999998</v>
      </c>
      <c r="T211" s="7">
        <f t="shared" si="35"/>
        <v>17.227</v>
      </c>
      <c r="U211" s="7">
        <f t="shared" si="36"/>
        <v>31.008600000000001</v>
      </c>
      <c r="V211" s="7">
        <f t="shared" si="37"/>
        <v>50.78</v>
      </c>
    </row>
    <row r="212" spans="1:22" x14ac:dyDescent="0.25">
      <c r="A212" t="s">
        <v>544</v>
      </c>
      <c r="B212" t="s">
        <v>545</v>
      </c>
      <c r="C212" t="s">
        <v>8</v>
      </c>
      <c r="D212" s="9">
        <v>44915</v>
      </c>
      <c r="E212" t="s">
        <v>183</v>
      </c>
      <c r="F212">
        <v>10</v>
      </c>
      <c r="G212">
        <v>82</v>
      </c>
      <c r="H212">
        <v>74</v>
      </c>
      <c r="I212">
        <v>60</v>
      </c>
      <c r="J212">
        <v>38</v>
      </c>
      <c r="K212">
        <v>12356116</v>
      </c>
      <c r="L212">
        <v>7217571</v>
      </c>
      <c r="M212">
        <v>58.41</v>
      </c>
      <c r="N212" s="7">
        <f t="shared" si="29"/>
        <v>47.8962</v>
      </c>
      <c r="O212" s="7">
        <f t="shared" si="30"/>
        <v>43.223399999999998</v>
      </c>
      <c r="P212" s="7">
        <f t="shared" si="31"/>
        <v>35.045999999999999</v>
      </c>
      <c r="Q212" s="7">
        <f t="shared" si="32"/>
        <v>22.195799999999998</v>
      </c>
      <c r="R212" s="7">
        <f t="shared" si="33"/>
        <v>10.513799999999996</v>
      </c>
      <c r="S212" s="7">
        <f t="shared" si="34"/>
        <v>15.186599999999999</v>
      </c>
      <c r="T212" s="7">
        <f t="shared" si="35"/>
        <v>23.363999999999997</v>
      </c>
      <c r="U212" s="7">
        <f t="shared" si="36"/>
        <v>36.214199999999998</v>
      </c>
      <c r="V212" s="7">
        <f t="shared" si="37"/>
        <v>41.59</v>
      </c>
    </row>
    <row r="213" spans="1:22" x14ac:dyDescent="0.25">
      <c r="A213" t="s">
        <v>546</v>
      </c>
      <c r="B213" t="s">
        <v>547</v>
      </c>
      <c r="C213" t="s">
        <v>12</v>
      </c>
      <c r="D213" s="9">
        <v>44906</v>
      </c>
      <c r="E213" t="s">
        <v>548</v>
      </c>
      <c r="F213">
        <v>3</v>
      </c>
      <c r="G213">
        <v>48</v>
      </c>
      <c r="H213">
        <v>44</v>
      </c>
      <c r="I213">
        <v>36</v>
      </c>
      <c r="J213">
        <v>23</v>
      </c>
      <c r="K213">
        <v>85341248</v>
      </c>
      <c r="L213">
        <v>57941051</v>
      </c>
      <c r="M213">
        <v>67.89</v>
      </c>
      <c r="N213" s="7">
        <f t="shared" si="29"/>
        <v>32.587200000000003</v>
      </c>
      <c r="O213" s="7">
        <f t="shared" si="30"/>
        <v>29.871599999999997</v>
      </c>
      <c r="P213" s="7">
        <f t="shared" si="31"/>
        <v>24.4404</v>
      </c>
      <c r="Q213" s="7">
        <f t="shared" si="32"/>
        <v>15.614700000000001</v>
      </c>
      <c r="R213" s="7">
        <f t="shared" si="33"/>
        <v>35.302799999999998</v>
      </c>
      <c r="S213" s="7">
        <f t="shared" si="34"/>
        <v>38.0184</v>
      </c>
      <c r="T213" s="7">
        <f t="shared" si="35"/>
        <v>43.449600000000004</v>
      </c>
      <c r="U213" s="7">
        <f t="shared" si="36"/>
        <v>52.275300000000001</v>
      </c>
      <c r="V213" s="7">
        <f t="shared" si="37"/>
        <v>32.11</v>
      </c>
    </row>
    <row r="214" spans="1:22" x14ac:dyDescent="0.25">
      <c r="A214" t="s">
        <v>549</v>
      </c>
      <c r="B214" t="s">
        <v>550</v>
      </c>
      <c r="C214" t="s">
        <v>12</v>
      </c>
      <c r="D214" s="9">
        <v>44808</v>
      </c>
      <c r="E214" t="s">
        <v>551</v>
      </c>
      <c r="F214">
        <v>7</v>
      </c>
      <c r="G214">
        <v>37</v>
      </c>
      <c r="H214">
        <v>31</v>
      </c>
      <c r="I214">
        <v>27</v>
      </c>
      <c r="J214">
        <v>16</v>
      </c>
      <c r="K214">
        <v>6430777</v>
      </c>
      <c r="L214">
        <v>3728004</v>
      </c>
      <c r="M214">
        <v>57.97</v>
      </c>
      <c r="N214" s="7">
        <f t="shared" si="29"/>
        <v>21.448899999999998</v>
      </c>
      <c r="O214" s="7">
        <f t="shared" si="30"/>
        <v>17.970700000000001</v>
      </c>
      <c r="P214" s="7">
        <f t="shared" si="31"/>
        <v>15.651900000000001</v>
      </c>
      <c r="Q214" s="7">
        <f t="shared" si="32"/>
        <v>9.2751999999999999</v>
      </c>
      <c r="R214" s="7">
        <f t="shared" si="33"/>
        <v>36.521100000000004</v>
      </c>
      <c r="S214" s="7">
        <f t="shared" si="34"/>
        <v>39.999299999999998</v>
      </c>
      <c r="T214" s="7">
        <f t="shared" si="35"/>
        <v>42.318100000000001</v>
      </c>
      <c r="U214" s="7">
        <f t="shared" si="36"/>
        <v>48.694800000000001</v>
      </c>
      <c r="V214" s="7">
        <f t="shared" si="37"/>
        <v>42.03</v>
      </c>
    </row>
    <row r="215" spans="1:22" x14ac:dyDescent="0.25">
      <c r="A215" t="s">
        <v>552</v>
      </c>
      <c r="B215" t="s">
        <v>553</v>
      </c>
      <c r="C215" t="s">
        <v>30</v>
      </c>
      <c r="D215" s="9">
        <v>44911</v>
      </c>
      <c r="E215" t="s">
        <v>125</v>
      </c>
      <c r="F215">
        <v>1</v>
      </c>
      <c r="G215">
        <v>95</v>
      </c>
      <c r="H215">
        <v>86</v>
      </c>
      <c r="I215">
        <v>72</v>
      </c>
      <c r="J215">
        <v>44</v>
      </c>
      <c r="K215">
        <v>45726</v>
      </c>
      <c r="L215">
        <v>32815</v>
      </c>
      <c r="M215">
        <v>71.760000000000005</v>
      </c>
      <c r="N215" s="7">
        <f t="shared" si="29"/>
        <v>68.172000000000011</v>
      </c>
      <c r="O215" s="7">
        <f t="shared" si="30"/>
        <v>61.713600000000007</v>
      </c>
      <c r="P215" s="7">
        <f t="shared" si="31"/>
        <v>51.667200000000001</v>
      </c>
      <c r="Q215" s="7">
        <f t="shared" si="32"/>
        <v>31.574400000000001</v>
      </c>
      <c r="R215" s="7">
        <f t="shared" si="33"/>
        <v>3.5879999999999939</v>
      </c>
      <c r="S215" s="7">
        <f t="shared" si="34"/>
        <v>10.046399999999998</v>
      </c>
      <c r="T215" s="7">
        <f t="shared" si="35"/>
        <v>20.092800000000004</v>
      </c>
      <c r="U215" s="7">
        <f t="shared" si="36"/>
        <v>40.185600000000008</v>
      </c>
      <c r="V215" s="7">
        <f t="shared" si="37"/>
        <v>28.239999999999995</v>
      </c>
    </row>
    <row r="216" spans="1:22" x14ac:dyDescent="0.25">
      <c r="A216" t="s">
        <v>554</v>
      </c>
      <c r="B216" t="s">
        <v>555</v>
      </c>
      <c r="C216" t="s">
        <v>20</v>
      </c>
      <c r="D216" s="9">
        <v>44804</v>
      </c>
      <c r="E216" t="s">
        <v>373</v>
      </c>
      <c r="F216">
        <v>1</v>
      </c>
      <c r="G216">
        <v>94</v>
      </c>
      <c r="H216">
        <v>63</v>
      </c>
      <c r="I216">
        <v>71</v>
      </c>
      <c r="J216">
        <v>36</v>
      </c>
      <c r="K216">
        <v>11335</v>
      </c>
      <c r="L216">
        <v>9603</v>
      </c>
      <c r="M216">
        <v>84.72</v>
      </c>
      <c r="N216" s="7">
        <f t="shared" si="29"/>
        <v>79.636800000000008</v>
      </c>
      <c r="O216" s="7">
        <f t="shared" si="30"/>
        <v>53.373599999999996</v>
      </c>
      <c r="P216" s="7">
        <f t="shared" si="31"/>
        <v>60.151199999999996</v>
      </c>
      <c r="Q216" s="7">
        <f t="shared" si="32"/>
        <v>30.499200000000002</v>
      </c>
      <c r="R216" s="7">
        <f t="shared" si="33"/>
        <v>5.0831999999999908</v>
      </c>
      <c r="S216" s="7">
        <f t="shared" si="34"/>
        <v>31.346400000000003</v>
      </c>
      <c r="T216" s="7">
        <f t="shared" si="35"/>
        <v>24.568800000000003</v>
      </c>
      <c r="U216" s="7">
        <f t="shared" si="36"/>
        <v>54.220799999999997</v>
      </c>
      <c r="V216" s="7">
        <f t="shared" si="37"/>
        <v>15.280000000000001</v>
      </c>
    </row>
    <row r="217" spans="1:22" x14ac:dyDescent="0.25">
      <c r="A217" t="s">
        <v>556</v>
      </c>
      <c r="B217" t="s">
        <v>557</v>
      </c>
      <c r="C217" t="s">
        <v>16</v>
      </c>
      <c r="D217" s="9">
        <v>44913</v>
      </c>
      <c r="E217" t="s">
        <v>558</v>
      </c>
      <c r="F217">
        <v>5</v>
      </c>
      <c r="G217">
        <v>84</v>
      </c>
      <c r="H217">
        <v>72</v>
      </c>
      <c r="I217">
        <v>62</v>
      </c>
      <c r="J217">
        <v>37</v>
      </c>
      <c r="K217">
        <v>47249588</v>
      </c>
      <c r="L217">
        <v>18867075</v>
      </c>
      <c r="M217">
        <v>39.93</v>
      </c>
      <c r="N217" s="7">
        <f t="shared" si="29"/>
        <v>33.541199999999996</v>
      </c>
      <c r="O217" s="7">
        <f t="shared" si="30"/>
        <v>28.749600000000001</v>
      </c>
      <c r="P217" s="7">
        <f t="shared" si="31"/>
        <v>24.756599999999999</v>
      </c>
      <c r="Q217" s="7">
        <f t="shared" si="32"/>
        <v>14.774100000000001</v>
      </c>
      <c r="R217" s="7">
        <f t="shared" si="33"/>
        <v>6.3888000000000034</v>
      </c>
      <c r="S217" s="7">
        <f t="shared" si="34"/>
        <v>11.180399999999999</v>
      </c>
      <c r="T217" s="7">
        <f t="shared" si="35"/>
        <v>15.173400000000001</v>
      </c>
      <c r="U217" s="7">
        <f t="shared" si="36"/>
        <v>25.155899999999999</v>
      </c>
      <c r="V217" s="7">
        <f t="shared" si="37"/>
        <v>60.07</v>
      </c>
    </row>
    <row r="218" spans="1:22" x14ac:dyDescent="0.25">
      <c r="A218" t="s">
        <v>559</v>
      </c>
      <c r="B218" t="s">
        <v>560</v>
      </c>
      <c r="C218" t="s">
        <v>12</v>
      </c>
      <c r="D218" s="9">
        <v>44619</v>
      </c>
      <c r="E218" t="s">
        <v>561</v>
      </c>
      <c r="F218">
        <v>6</v>
      </c>
      <c r="G218">
        <v>86</v>
      </c>
      <c r="H218">
        <v>71</v>
      </c>
      <c r="I218">
        <v>64</v>
      </c>
      <c r="J218">
        <v>37</v>
      </c>
      <c r="K218">
        <v>39701744</v>
      </c>
      <c r="L218">
        <v>15774300</v>
      </c>
      <c r="M218">
        <v>39.729999999999997</v>
      </c>
      <c r="N218" s="7">
        <f t="shared" si="29"/>
        <v>34.1678</v>
      </c>
      <c r="O218" s="7">
        <f t="shared" si="30"/>
        <v>28.208299999999998</v>
      </c>
      <c r="P218" s="7">
        <f t="shared" si="31"/>
        <v>25.427199999999999</v>
      </c>
      <c r="Q218" s="7">
        <f t="shared" si="32"/>
        <v>14.700099999999999</v>
      </c>
      <c r="R218" s="7">
        <f t="shared" si="33"/>
        <v>5.5621999999999971</v>
      </c>
      <c r="S218" s="7">
        <f t="shared" si="34"/>
        <v>11.521699999999999</v>
      </c>
      <c r="T218" s="7">
        <f t="shared" si="35"/>
        <v>14.302799999999998</v>
      </c>
      <c r="U218" s="7">
        <f t="shared" si="36"/>
        <v>25.029899999999998</v>
      </c>
      <c r="V218" s="7">
        <f t="shared" si="37"/>
        <v>60.27</v>
      </c>
    </row>
    <row r="219" spans="1:22" x14ac:dyDescent="0.25">
      <c r="A219" t="s">
        <v>562</v>
      </c>
      <c r="B219" t="s">
        <v>563</v>
      </c>
      <c r="C219" t="s">
        <v>8</v>
      </c>
      <c r="D219" s="9">
        <v>44748</v>
      </c>
      <c r="E219" t="s">
        <v>9</v>
      </c>
      <c r="F219">
        <v>11</v>
      </c>
      <c r="G219">
        <v>83</v>
      </c>
      <c r="H219">
        <v>73</v>
      </c>
      <c r="I219">
        <v>61</v>
      </c>
      <c r="J219">
        <v>38</v>
      </c>
      <c r="K219">
        <v>9441138</v>
      </c>
      <c r="L219">
        <v>9991089</v>
      </c>
      <c r="M219">
        <v>105.83</v>
      </c>
      <c r="N219" s="7">
        <f t="shared" si="29"/>
        <v>87.838899999999995</v>
      </c>
      <c r="O219" s="7">
        <f t="shared" si="30"/>
        <v>77.255899999999997</v>
      </c>
      <c r="P219" s="7">
        <f t="shared" si="31"/>
        <v>64.556300000000007</v>
      </c>
      <c r="Q219" s="7">
        <f t="shared" si="32"/>
        <v>40.215400000000002</v>
      </c>
      <c r="R219" s="7">
        <f t="shared" si="33"/>
        <v>17.991100000000003</v>
      </c>
      <c r="S219" s="7">
        <f t="shared" si="34"/>
        <v>28.574100000000001</v>
      </c>
      <c r="T219" s="7">
        <f t="shared" si="35"/>
        <v>41.273699999999991</v>
      </c>
      <c r="U219" s="7">
        <f t="shared" si="36"/>
        <v>65.614599999999996</v>
      </c>
      <c r="V219" s="7">
        <f t="shared" si="37"/>
        <v>-5.8299999999999983</v>
      </c>
    </row>
    <row r="220" spans="1:22" x14ac:dyDescent="0.25">
      <c r="A220" t="s">
        <v>564</v>
      </c>
      <c r="B220" t="s">
        <v>565</v>
      </c>
      <c r="C220" t="s">
        <v>16</v>
      </c>
      <c r="D220" s="9">
        <v>44906</v>
      </c>
      <c r="E220" t="s">
        <v>566</v>
      </c>
      <c r="F220">
        <v>3</v>
      </c>
      <c r="G220">
        <v>85</v>
      </c>
      <c r="H220">
        <v>75</v>
      </c>
      <c r="I220">
        <v>61</v>
      </c>
      <c r="J220">
        <v>37</v>
      </c>
      <c r="K220">
        <v>65497752</v>
      </c>
      <c r="L220">
        <v>31191545</v>
      </c>
      <c r="M220" s="7">
        <v>47.622313816205484</v>
      </c>
      <c r="N220" s="7">
        <f t="shared" si="29"/>
        <v>40.478966743774663</v>
      </c>
      <c r="O220" s="7">
        <f t="shared" si="30"/>
        <v>35.716735362154111</v>
      </c>
      <c r="P220" s="7">
        <f t="shared" si="31"/>
        <v>29.049611427885342</v>
      </c>
      <c r="Q220" s="7">
        <f t="shared" si="32"/>
        <v>17.620256111996028</v>
      </c>
      <c r="R220" s="7">
        <f t="shared" si="33"/>
        <v>7.1433470724308208</v>
      </c>
      <c r="S220" s="7">
        <f t="shared" si="34"/>
        <v>11.905578454051373</v>
      </c>
      <c r="T220" s="7">
        <f t="shared" si="35"/>
        <v>18.572702388320142</v>
      </c>
      <c r="U220" s="7">
        <f t="shared" si="36"/>
        <v>30.002057704209456</v>
      </c>
      <c r="V220" s="7">
        <f t="shared" si="37"/>
        <v>52.377686183794516</v>
      </c>
    </row>
    <row r="221" spans="1:22" x14ac:dyDescent="0.25">
      <c r="A221" t="s">
        <v>567</v>
      </c>
      <c r="B221" t="s">
        <v>568</v>
      </c>
      <c r="C221" t="s">
        <v>30</v>
      </c>
      <c r="D221" s="9">
        <v>44911</v>
      </c>
      <c r="E221" t="s">
        <v>442</v>
      </c>
      <c r="F221">
        <v>4</v>
      </c>
      <c r="G221">
        <v>70</v>
      </c>
      <c r="H221">
        <v>63</v>
      </c>
      <c r="I221">
        <v>51</v>
      </c>
      <c r="J221">
        <v>31</v>
      </c>
      <c r="K221">
        <v>338289856</v>
      </c>
      <c r="L221">
        <v>269064626</v>
      </c>
      <c r="M221" s="7">
        <v>79.536711263372908</v>
      </c>
      <c r="N221" s="7">
        <f t="shared" si="29"/>
        <v>55.675697884361036</v>
      </c>
      <c r="O221" s="7">
        <f t="shared" si="30"/>
        <v>50.108128095924933</v>
      </c>
      <c r="P221" s="7">
        <f t="shared" si="31"/>
        <v>40.563722744320188</v>
      </c>
      <c r="Q221" s="7">
        <f t="shared" si="32"/>
        <v>24.656380491645599</v>
      </c>
      <c r="R221" s="7">
        <f t="shared" si="33"/>
        <v>23.861013379011872</v>
      </c>
      <c r="S221" s="7">
        <f t="shared" si="34"/>
        <v>29.428583167447975</v>
      </c>
      <c r="T221" s="7">
        <f t="shared" si="35"/>
        <v>38.97298851905272</v>
      </c>
      <c r="U221" s="7">
        <f t="shared" si="36"/>
        <v>54.880330771727309</v>
      </c>
      <c r="V221" s="7">
        <f t="shared" si="37"/>
        <v>20.463288736627092</v>
      </c>
    </row>
    <row r="222" spans="1:22" x14ac:dyDescent="0.25">
      <c r="A222" t="s">
        <v>569</v>
      </c>
      <c r="B222" t="s">
        <v>570</v>
      </c>
      <c r="C222" t="s">
        <v>30</v>
      </c>
      <c r="D222" s="9">
        <v>44911</v>
      </c>
      <c r="E222" t="s">
        <v>571</v>
      </c>
      <c r="F222">
        <v>3</v>
      </c>
      <c r="G222">
        <v>80</v>
      </c>
      <c r="H222">
        <v>65</v>
      </c>
      <c r="I222">
        <v>60</v>
      </c>
      <c r="J222">
        <v>35</v>
      </c>
      <c r="K222">
        <v>3422796</v>
      </c>
      <c r="L222">
        <v>3005815</v>
      </c>
      <c r="M222">
        <v>87.82</v>
      </c>
      <c r="N222" s="7">
        <f t="shared" si="29"/>
        <v>70.256</v>
      </c>
      <c r="O222" s="7">
        <f t="shared" si="30"/>
        <v>57.082999999999991</v>
      </c>
      <c r="P222" s="7">
        <f t="shared" si="31"/>
        <v>52.692</v>
      </c>
      <c r="Q222" s="7">
        <f t="shared" si="32"/>
        <v>30.736999999999998</v>
      </c>
      <c r="R222" s="7">
        <f t="shared" si="33"/>
        <v>17.563999999999993</v>
      </c>
      <c r="S222" s="7">
        <f t="shared" si="34"/>
        <v>30.737000000000002</v>
      </c>
      <c r="T222" s="7">
        <f t="shared" si="35"/>
        <v>35.127999999999993</v>
      </c>
      <c r="U222" s="7">
        <f t="shared" si="36"/>
        <v>57.082999999999998</v>
      </c>
      <c r="V222" s="7">
        <f t="shared" si="37"/>
        <v>12.180000000000007</v>
      </c>
    </row>
    <row r="223" spans="1:22" x14ac:dyDescent="0.25">
      <c r="A223" t="s">
        <v>572</v>
      </c>
      <c r="B223" t="s">
        <v>573</v>
      </c>
      <c r="C223" t="s">
        <v>12</v>
      </c>
      <c r="D223" s="9">
        <v>44906</v>
      </c>
      <c r="E223" t="s">
        <v>574</v>
      </c>
      <c r="F223">
        <v>8</v>
      </c>
      <c r="G223">
        <v>65</v>
      </c>
      <c r="H223">
        <v>58</v>
      </c>
      <c r="I223">
        <v>48</v>
      </c>
      <c r="J223">
        <v>30</v>
      </c>
      <c r="K223">
        <v>34627648</v>
      </c>
      <c r="L223">
        <v>21543755</v>
      </c>
      <c r="M223">
        <v>62.22</v>
      </c>
      <c r="N223" s="7">
        <f t="shared" si="29"/>
        <v>40.442999999999998</v>
      </c>
      <c r="O223" s="7">
        <f t="shared" si="30"/>
        <v>36.087599999999995</v>
      </c>
      <c r="P223" s="7">
        <f t="shared" si="31"/>
        <v>29.865600000000001</v>
      </c>
      <c r="Q223" s="7">
        <f t="shared" si="32"/>
        <v>18.666</v>
      </c>
      <c r="R223" s="7">
        <f t="shared" si="33"/>
        <v>21.777000000000001</v>
      </c>
      <c r="S223" s="7">
        <f t="shared" si="34"/>
        <v>26.132400000000004</v>
      </c>
      <c r="T223" s="7">
        <f t="shared" si="35"/>
        <v>32.354399999999998</v>
      </c>
      <c r="U223" s="7">
        <f t="shared" si="36"/>
        <v>43.554000000000002</v>
      </c>
      <c r="V223" s="7">
        <f t="shared" si="37"/>
        <v>37.78</v>
      </c>
    </row>
    <row r="224" spans="1:22" x14ac:dyDescent="0.25">
      <c r="A224" t="s">
        <v>575</v>
      </c>
      <c r="B224" t="s">
        <v>576</v>
      </c>
      <c r="C224" t="s">
        <v>20</v>
      </c>
      <c r="D224" s="9">
        <v>44801</v>
      </c>
      <c r="E224" t="s">
        <v>577</v>
      </c>
      <c r="F224">
        <v>3</v>
      </c>
      <c r="G224">
        <v>84</v>
      </c>
      <c r="H224">
        <v>68</v>
      </c>
      <c r="I224">
        <v>60</v>
      </c>
      <c r="J224">
        <v>35</v>
      </c>
      <c r="K224">
        <v>326744</v>
      </c>
      <c r="L224">
        <v>144824</v>
      </c>
      <c r="M224">
        <v>44.32</v>
      </c>
      <c r="N224" s="7">
        <f t="shared" si="29"/>
        <v>37.2288</v>
      </c>
      <c r="O224" s="7">
        <f t="shared" si="30"/>
        <v>30.137600000000003</v>
      </c>
      <c r="P224" s="7">
        <f t="shared" si="31"/>
        <v>26.591999999999999</v>
      </c>
      <c r="Q224" s="7">
        <f t="shared" si="32"/>
        <v>15.512</v>
      </c>
      <c r="R224" s="7">
        <f t="shared" si="33"/>
        <v>7.0912000000000006</v>
      </c>
      <c r="S224" s="7">
        <f t="shared" si="34"/>
        <v>14.182399999999998</v>
      </c>
      <c r="T224" s="7">
        <f t="shared" si="35"/>
        <v>17.728000000000002</v>
      </c>
      <c r="U224" s="7">
        <f t="shared" si="36"/>
        <v>28.808</v>
      </c>
      <c r="V224" s="7">
        <f t="shared" si="37"/>
        <v>55.68</v>
      </c>
    </row>
    <row r="225" spans="1:22" x14ac:dyDescent="0.25">
      <c r="A225" t="s">
        <v>578</v>
      </c>
      <c r="B225" t="s">
        <v>579</v>
      </c>
      <c r="C225" t="s">
        <v>30</v>
      </c>
      <c r="D225" s="9">
        <v>44911</v>
      </c>
      <c r="E225" t="s">
        <v>580</v>
      </c>
      <c r="F225">
        <v>6</v>
      </c>
      <c r="G225">
        <v>51</v>
      </c>
      <c r="H225">
        <v>48</v>
      </c>
      <c r="I225">
        <v>37</v>
      </c>
      <c r="J225">
        <v>25</v>
      </c>
      <c r="K225">
        <v>28301700</v>
      </c>
      <c r="L225">
        <v>22157232</v>
      </c>
      <c r="M225" s="7">
        <v>78.289403110060533</v>
      </c>
      <c r="N225" s="7">
        <f t="shared" si="29"/>
        <v>39.927595586130877</v>
      </c>
      <c r="O225" s="7">
        <f t="shared" si="30"/>
        <v>37.578913492829059</v>
      </c>
      <c r="P225" s="7">
        <f t="shared" si="31"/>
        <v>28.967079150722398</v>
      </c>
      <c r="Q225" s="7">
        <f t="shared" si="32"/>
        <v>19.572350777515133</v>
      </c>
      <c r="R225" s="7">
        <f t="shared" si="33"/>
        <v>38.361807523929656</v>
      </c>
      <c r="S225" s="7">
        <f t="shared" si="34"/>
        <v>40.710489617231474</v>
      </c>
      <c r="T225" s="7">
        <f t="shared" si="35"/>
        <v>49.322323959338135</v>
      </c>
      <c r="U225" s="7">
        <f t="shared" si="36"/>
        <v>58.7170523325454</v>
      </c>
      <c r="V225" s="7">
        <f t="shared" si="37"/>
        <v>21.710596889939467</v>
      </c>
    </row>
    <row r="226" spans="1:22" x14ac:dyDescent="0.25">
      <c r="A226" t="s">
        <v>581</v>
      </c>
      <c r="B226" t="s">
        <v>582</v>
      </c>
      <c r="C226" t="s">
        <v>20</v>
      </c>
      <c r="D226" s="9">
        <v>44910</v>
      </c>
      <c r="E226" t="s">
        <v>583</v>
      </c>
      <c r="F226">
        <v>6</v>
      </c>
      <c r="G226">
        <v>75</v>
      </c>
      <c r="H226">
        <v>66</v>
      </c>
      <c r="I226">
        <v>56</v>
      </c>
      <c r="J226">
        <v>35</v>
      </c>
      <c r="K226">
        <v>98186856</v>
      </c>
      <c r="L226">
        <v>90454197</v>
      </c>
      <c r="M226" s="7">
        <v>92.124547709318648</v>
      </c>
      <c r="N226" s="7">
        <f t="shared" si="29"/>
        <v>69.093410781988993</v>
      </c>
      <c r="O226" s="7">
        <f t="shared" si="30"/>
        <v>60.802201488150303</v>
      </c>
      <c r="P226" s="7">
        <f t="shared" si="31"/>
        <v>51.589746717218439</v>
      </c>
      <c r="Q226" s="7">
        <f t="shared" si="32"/>
        <v>32.243591698261525</v>
      </c>
      <c r="R226" s="7">
        <f t="shared" si="33"/>
        <v>23.031136927329655</v>
      </c>
      <c r="S226" s="7">
        <f t="shared" si="34"/>
        <v>31.322346221168345</v>
      </c>
      <c r="T226" s="7">
        <f t="shared" si="35"/>
        <v>40.534800992100209</v>
      </c>
      <c r="U226" s="7">
        <f t="shared" si="36"/>
        <v>59.880956011057123</v>
      </c>
      <c r="V226" s="7">
        <f t="shared" si="37"/>
        <v>7.875452290681352</v>
      </c>
    </row>
    <row r="227" spans="1:22" x14ac:dyDescent="0.25">
      <c r="A227" t="s">
        <v>584</v>
      </c>
      <c r="B227" t="s">
        <v>585</v>
      </c>
      <c r="C227" t="s">
        <v>20</v>
      </c>
      <c r="D227" s="9">
        <v>44768</v>
      </c>
      <c r="E227" t="s">
        <v>586</v>
      </c>
      <c r="F227">
        <v>1</v>
      </c>
      <c r="G227">
        <v>97</v>
      </c>
      <c r="H227">
        <v>92</v>
      </c>
      <c r="I227">
        <v>73</v>
      </c>
      <c r="J227">
        <v>48</v>
      </c>
      <c r="K227">
        <v>11596</v>
      </c>
      <c r="L227">
        <v>7150</v>
      </c>
      <c r="M227">
        <v>61.66</v>
      </c>
      <c r="N227" s="7">
        <f t="shared" si="29"/>
        <v>59.810199999999995</v>
      </c>
      <c r="O227" s="7">
        <f t="shared" si="30"/>
        <v>56.727199999999996</v>
      </c>
      <c r="P227" s="7">
        <f t="shared" si="31"/>
        <v>45.011799999999994</v>
      </c>
      <c r="Q227" s="7">
        <f t="shared" si="32"/>
        <v>29.596799999999998</v>
      </c>
      <c r="R227" s="7">
        <f t="shared" si="33"/>
        <v>1.8498000000000019</v>
      </c>
      <c r="S227" s="7">
        <f t="shared" si="34"/>
        <v>4.9328000000000003</v>
      </c>
      <c r="T227" s="7">
        <f t="shared" si="35"/>
        <v>16.648200000000003</v>
      </c>
      <c r="U227" s="7">
        <f t="shared" si="36"/>
        <v>32.063199999999995</v>
      </c>
      <c r="V227" s="7">
        <f t="shared" si="37"/>
        <v>38.340000000000003</v>
      </c>
    </row>
    <row r="228" spans="1:22" x14ac:dyDescent="0.25">
      <c r="A228" t="s">
        <v>587</v>
      </c>
      <c r="B228" t="s">
        <v>588</v>
      </c>
      <c r="C228" t="s">
        <v>8</v>
      </c>
      <c r="D228" s="9">
        <v>44913</v>
      </c>
      <c r="E228" t="s">
        <v>9</v>
      </c>
      <c r="F228">
        <v>11</v>
      </c>
      <c r="G228">
        <v>83</v>
      </c>
      <c r="H228">
        <v>73</v>
      </c>
      <c r="I228">
        <v>61</v>
      </c>
      <c r="J228">
        <v>38</v>
      </c>
      <c r="K228">
        <v>33696612</v>
      </c>
      <c r="L228">
        <v>1006274</v>
      </c>
      <c r="M228">
        <v>2.99</v>
      </c>
      <c r="N228" s="7">
        <f t="shared" si="29"/>
        <v>2.4817</v>
      </c>
      <c r="O228" s="7">
        <f t="shared" si="30"/>
        <v>2.1827000000000001</v>
      </c>
      <c r="P228" s="7">
        <f t="shared" si="31"/>
        <v>1.8239000000000001</v>
      </c>
      <c r="Q228" s="7">
        <f t="shared" si="32"/>
        <v>1.1362000000000001</v>
      </c>
      <c r="R228" s="7">
        <f t="shared" si="33"/>
        <v>0.5083000000000002</v>
      </c>
      <c r="S228" s="7">
        <f t="shared" si="34"/>
        <v>0.80730000000000013</v>
      </c>
      <c r="T228" s="7">
        <f t="shared" si="35"/>
        <v>1.1661000000000001</v>
      </c>
      <c r="U228" s="7">
        <f t="shared" si="36"/>
        <v>1.8538000000000001</v>
      </c>
      <c r="V228" s="7">
        <f t="shared" si="37"/>
        <v>97.01</v>
      </c>
    </row>
    <row r="229" spans="1:22" x14ac:dyDescent="0.25">
      <c r="A229" t="s">
        <v>589</v>
      </c>
      <c r="B229" t="s">
        <v>590</v>
      </c>
      <c r="C229" t="s">
        <v>16</v>
      </c>
      <c r="D229" s="9">
        <v>44913</v>
      </c>
      <c r="E229" t="s">
        <v>107</v>
      </c>
      <c r="F229">
        <v>3</v>
      </c>
      <c r="G229">
        <v>84</v>
      </c>
      <c r="H229">
        <v>68</v>
      </c>
      <c r="I229">
        <v>60</v>
      </c>
      <c r="J229">
        <v>35</v>
      </c>
      <c r="K229">
        <v>20017670</v>
      </c>
      <c r="L229">
        <v>10802844</v>
      </c>
      <c r="M229">
        <v>53.97</v>
      </c>
      <c r="N229" s="7">
        <f t="shared" si="29"/>
        <v>45.334799999999994</v>
      </c>
      <c r="O229" s="7">
        <f t="shared" si="30"/>
        <v>36.699600000000004</v>
      </c>
      <c r="P229" s="7">
        <f t="shared" si="31"/>
        <v>32.381999999999998</v>
      </c>
      <c r="Q229" s="7">
        <f t="shared" si="32"/>
        <v>18.889500000000002</v>
      </c>
      <c r="R229" s="7">
        <f t="shared" si="33"/>
        <v>8.6352000000000046</v>
      </c>
      <c r="S229" s="7">
        <f t="shared" si="34"/>
        <v>17.270399999999995</v>
      </c>
      <c r="T229" s="7">
        <f t="shared" si="35"/>
        <v>21.588000000000001</v>
      </c>
      <c r="U229" s="7">
        <f t="shared" si="36"/>
        <v>35.080500000000001</v>
      </c>
      <c r="V229" s="7">
        <f t="shared" si="37"/>
        <v>46.03</v>
      </c>
    </row>
    <row r="230" spans="1:22" x14ac:dyDescent="0.25">
      <c r="A230" t="s">
        <v>591</v>
      </c>
      <c r="B230" t="s">
        <v>592</v>
      </c>
      <c r="C230" t="s">
        <v>16</v>
      </c>
      <c r="D230" s="9">
        <v>44878</v>
      </c>
      <c r="E230" t="s">
        <v>593</v>
      </c>
      <c r="F230">
        <v>4</v>
      </c>
      <c r="G230">
        <v>73</v>
      </c>
      <c r="H230">
        <v>69</v>
      </c>
      <c r="I230">
        <v>54</v>
      </c>
      <c r="J230">
        <v>35</v>
      </c>
      <c r="K230">
        <v>16320539</v>
      </c>
      <c r="L230">
        <v>6437808</v>
      </c>
      <c r="M230">
        <v>39.450000000000003</v>
      </c>
      <c r="N230" s="7">
        <f t="shared" si="29"/>
        <v>28.798500000000004</v>
      </c>
      <c r="O230" s="7">
        <f t="shared" si="30"/>
        <v>27.220500000000001</v>
      </c>
      <c r="P230" s="7">
        <f t="shared" si="31"/>
        <v>21.303000000000001</v>
      </c>
      <c r="Q230" s="7">
        <f t="shared" si="32"/>
        <v>13.807499999999999</v>
      </c>
      <c r="R230" s="7">
        <f t="shared" si="33"/>
        <v>10.651499999999999</v>
      </c>
      <c r="S230" s="7">
        <f t="shared" si="34"/>
        <v>12.229500000000002</v>
      </c>
      <c r="T230" s="7">
        <f t="shared" si="35"/>
        <v>18.147000000000002</v>
      </c>
      <c r="U230" s="7">
        <f t="shared" si="36"/>
        <v>25.642500000000005</v>
      </c>
      <c r="V230" s="7">
        <f t="shared" si="37"/>
        <v>60.55</v>
      </c>
    </row>
  </sheetData>
  <autoFilter ref="A1:V230" xr:uid="{14F03BC9-289A-482F-AD0D-24B3021897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opLeftCell="F1" zoomScaleNormal="100" workbookViewId="0">
      <pane ySplit="1" topLeftCell="A2" activePane="bottomLeft" state="frozen"/>
      <selection pane="bottomLeft" activeCell="N2" sqref="N2:V2"/>
    </sheetView>
  </sheetViews>
  <sheetFormatPr defaultColWidth="8.85546875" defaultRowHeight="15" x14ac:dyDescent="0.25"/>
  <cols>
    <col min="1" max="1" width="15.7109375" style="1" customWidth="1"/>
    <col min="2" max="3" width="8.85546875" style="1"/>
    <col min="4" max="4" width="12" style="1" customWidth="1"/>
    <col min="5" max="5" width="35.5703125" style="1" customWidth="1"/>
    <col min="6" max="6" width="8.85546875" style="1"/>
    <col min="7" max="8" width="11.140625" style="5" bestFit="1" customWidth="1"/>
    <col min="9" max="10" width="8.85546875" style="5"/>
    <col min="11" max="11" width="10.28515625" style="1" customWidth="1"/>
    <col min="12" max="12" width="9.85546875" style="1" customWidth="1"/>
    <col min="13" max="14" width="12.28515625" style="1" customWidth="1"/>
    <col min="15" max="15" width="11.85546875" style="5" bestFit="1" customWidth="1"/>
    <col min="16" max="18" width="8.85546875" style="5"/>
    <col min="19" max="19" width="8.85546875" style="8"/>
    <col min="20" max="21" width="9.28515625" style="8" bestFit="1" customWidth="1"/>
    <col min="22" max="22" width="8.85546875" style="8"/>
    <col min="23" max="16384" width="8.85546875" style="1"/>
  </cols>
  <sheetData>
    <row r="1" spans="1:22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594</v>
      </c>
      <c r="H1" s="5" t="s">
        <v>595</v>
      </c>
      <c r="I1" s="5" t="s">
        <v>596</v>
      </c>
      <c r="J1" s="5" t="s">
        <v>597</v>
      </c>
      <c r="K1" s="1" t="s">
        <v>598</v>
      </c>
      <c r="L1" s="1" t="s">
        <v>599</v>
      </c>
      <c r="M1" s="1" t="s">
        <v>600</v>
      </c>
      <c r="N1" s="1" t="s">
        <v>669</v>
      </c>
      <c r="O1" s="5" t="s">
        <v>601</v>
      </c>
      <c r="P1" s="5" t="s">
        <v>602</v>
      </c>
      <c r="Q1" s="5" t="s">
        <v>603</v>
      </c>
      <c r="R1" s="5" t="s">
        <v>604</v>
      </c>
      <c r="S1" s="8" t="s">
        <v>665</v>
      </c>
      <c r="T1" s="8" t="s">
        <v>666</v>
      </c>
      <c r="U1" s="8" t="s">
        <v>667</v>
      </c>
      <c r="V1" s="8" t="s">
        <v>668</v>
      </c>
    </row>
    <row r="2" spans="1:22" ht="120" x14ac:dyDescent="0.25">
      <c r="A2" s="1" t="s">
        <v>6</v>
      </c>
      <c r="B2" s="1" t="s">
        <v>7</v>
      </c>
      <c r="C2" s="1" t="s">
        <v>8</v>
      </c>
      <c r="D2" s="2">
        <v>44917</v>
      </c>
      <c r="E2" s="1" t="s">
        <v>9</v>
      </c>
      <c r="F2" s="1">
        <v>11</v>
      </c>
      <c r="K2">
        <v>41128772</v>
      </c>
      <c r="L2">
        <v>11684678</v>
      </c>
      <c r="M2" s="7">
        <v>28.409985107262624</v>
      </c>
      <c r="N2" s="7">
        <f t="shared" ref="N2:N67" si="0">(100-M2)</f>
        <v>71.590014892737372</v>
      </c>
      <c r="O2" s="5">
        <f t="shared" ref="O2" si="1">($M2*G2)/100</f>
        <v>0</v>
      </c>
      <c r="P2" s="5">
        <f t="shared" ref="P2" si="2">($M2*H2)/100</f>
        <v>0</v>
      </c>
      <c r="Q2" s="5">
        <f t="shared" ref="Q2" si="3">($M2*I2)/100</f>
        <v>0</v>
      </c>
      <c r="R2" s="5">
        <f t="shared" ref="R2" si="4">($M2*J2)/100</f>
        <v>0</v>
      </c>
      <c r="S2" s="8">
        <f t="shared" ref="S2" si="5">($M2-O2)</f>
        <v>28.409985107262624</v>
      </c>
      <c r="T2" s="8">
        <f t="shared" ref="T2" si="6">($M2-P2)</f>
        <v>28.409985107262624</v>
      </c>
      <c r="U2" s="8">
        <f t="shared" ref="U2" si="7">($M2-Q2)</f>
        <v>28.409985107262624</v>
      </c>
      <c r="V2" s="8">
        <f t="shared" ref="V2" si="8">($M2-R2)</f>
        <v>28.409985107262624</v>
      </c>
    </row>
    <row r="3" spans="1:22" ht="60" x14ac:dyDescent="0.25">
      <c r="A3" s="1" t="s">
        <v>10</v>
      </c>
      <c r="B3" s="1" t="s">
        <v>11</v>
      </c>
      <c r="C3" s="1" t="s">
        <v>12</v>
      </c>
      <c r="D3" s="2">
        <v>44906</v>
      </c>
      <c r="E3" s="1" t="s">
        <v>13</v>
      </c>
      <c r="F3" s="1">
        <v>5</v>
      </c>
      <c r="K3">
        <v>2842318</v>
      </c>
      <c r="L3">
        <v>1344582</v>
      </c>
      <c r="M3" s="7">
        <v>47.305825738006796</v>
      </c>
      <c r="N3" s="7">
        <f t="shared" si="0"/>
        <v>52.694174261993204</v>
      </c>
      <c r="O3" s="5">
        <f t="shared" ref="O3:O66" si="9">($M3*G3)/100</f>
        <v>0</v>
      </c>
      <c r="P3" s="5">
        <f t="shared" ref="P3:P66" si="10">($M3*H3)/100</f>
        <v>0</v>
      </c>
      <c r="Q3" s="5">
        <f t="shared" ref="Q3:Q66" si="11">($M3*I3)/100</f>
        <v>0</v>
      </c>
      <c r="R3" s="5">
        <f t="shared" ref="R3:R66" si="12">($M3*J3)/100</f>
        <v>0</v>
      </c>
      <c r="S3" s="8">
        <f t="shared" ref="S3:S66" si="13">($M3-O3)</f>
        <v>47.305825738006796</v>
      </c>
      <c r="T3" s="8">
        <f t="shared" ref="T3:T66" si="14">($M3-P3)</f>
        <v>47.305825738006796</v>
      </c>
      <c r="U3" s="8">
        <f t="shared" ref="U3:U66" si="15">($M3-Q3)</f>
        <v>47.305825738006796</v>
      </c>
      <c r="V3" s="8">
        <f t="shared" ref="V3:V66" si="16">($M3-R3)</f>
        <v>47.305825738006796</v>
      </c>
    </row>
    <row r="4" spans="1:22" ht="45" x14ac:dyDescent="0.25">
      <c r="A4" s="1" t="s">
        <v>14</v>
      </c>
      <c r="B4" s="1" t="s">
        <v>15</v>
      </c>
      <c r="C4" s="1" t="s">
        <v>16</v>
      </c>
      <c r="D4" s="2">
        <v>44808</v>
      </c>
      <c r="E4" s="1" t="s">
        <v>17</v>
      </c>
      <c r="F4" s="1">
        <v>4</v>
      </c>
      <c r="K4">
        <v>44903228</v>
      </c>
      <c r="L4">
        <v>7840131</v>
      </c>
      <c r="M4" s="7">
        <v>17.460061000514262</v>
      </c>
      <c r="N4" s="7">
        <f t="shared" si="0"/>
        <v>82.539938999485742</v>
      </c>
      <c r="O4" s="5">
        <f t="shared" si="9"/>
        <v>0</v>
      </c>
      <c r="P4" s="5">
        <f t="shared" si="10"/>
        <v>0</v>
      </c>
      <c r="Q4" s="5">
        <f t="shared" si="11"/>
        <v>0</v>
      </c>
      <c r="R4" s="5">
        <f t="shared" si="12"/>
        <v>0</v>
      </c>
      <c r="S4" s="8">
        <f t="shared" si="13"/>
        <v>17.460061000514262</v>
      </c>
      <c r="T4" s="8">
        <f t="shared" si="14"/>
        <v>17.460061000514262</v>
      </c>
      <c r="U4" s="8">
        <f t="shared" si="15"/>
        <v>17.460061000514262</v>
      </c>
      <c r="V4" s="8">
        <f t="shared" si="16"/>
        <v>17.460061000514262</v>
      </c>
    </row>
    <row r="5" spans="1:22" ht="30" x14ac:dyDescent="0.25">
      <c r="A5" s="1" t="s">
        <v>18</v>
      </c>
      <c r="B5" s="1" t="s">
        <v>19</v>
      </c>
      <c r="C5" s="1" t="s">
        <v>20</v>
      </c>
      <c r="D5" s="2">
        <v>44796</v>
      </c>
      <c r="E5" s="1" t="s">
        <v>21</v>
      </c>
      <c r="F5" s="1">
        <v>3</v>
      </c>
      <c r="G5" s="6">
        <f>(97+95+86)/3</f>
        <v>92.666666666666671</v>
      </c>
      <c r="H5" s="6">
        <f>(92+86+72)/3</f>
        <v>83.333333333333329</v>
      </c>
      <c r="I5" s="6">
        <f>(73+73+57)/3</f>
        <v>67.666666666666671</v>
      </c>
      <c r="J5" s="6">
        <f>(48+48+33)/3</f>
        <v>43</v>
      </c>
      <c r="N5" s="7">
        <f t="shared" si="0"/>
        <v>100</v>
      </c>
      <c r="O5" s="5">
        <f t="shared" si="9"/>
        <v>0</v>
      </c>
      <c r="P5" s="5">
        <f t="shared" si="10"/>
        <v>0</v>
      </c>
      <c r="Q5" s="5">
        <f t="shared" si="11"/>
        <v>0</v>
      </c>
      <c r="R5" s="5">
        <f t="shared" si="12"/>
        <v>0</v>
      </c>
      <c r="S5" s="8">
        <f t="shared" si="13"/>
        <v>0</v>
      </c>
      <c r="T5" s="8">
        <f t="shared" si="14"/>
        <v>0</v>
      </c>
      <c r="U5" s="8">
        <f t="shared" si="15"/>
        <v>0</v>
      </c>
      <c r="V5" s="8">
        <f t="shared" si="16"/>
        <v>0</v>
      </c>
    </row>
    <row r="6" spans="1:22" ht="30" x14ac:dyDescent="0.25">
      <c r="A6" s="1" t="s">
        <v>22</v>
      </c>
      <c r="B6" s="1" t="s">
        <v>23</v>
      </c>
      <c r="C6" s="1" t="s">
        <v>12</v>
      </c>
      <c r="D6" s="2">
        <v>44878</v>
      </c>
      <c r="E6" s="1" t="s">
        <v>24</v>
      </c>
      <c r="F6" s="1">
        <v>3</v>
      </c>
      <c r="G6" s="6">
        <f>(94+97+95)/3</f>
        <v>95.333333333333329</v>
      </c>
      <c r="H6" s="6">
        <f>(63+92+86)/3</f>
        <v>80.333333333333329</v>
      </c>
      <c r="I6" s="6">
        <f>(71+73+73)/3</f>
        <v>72.333333333333329</v>
      </c>
      <c r="J6" s="6">
        <f>(48+48+36)/3</f>
        <v>44</v>
      </c>
      <c r="K6">
        <v>79843</v>
      </c>
      <c r="L6">
        <v>57901</v>
      </c>
      <c r="M6" s="7">
        <v>72.518567689089835</v>
      </c>
      <c r="N6" s="7">
        <f t="shared" si="0"/>
        <v>27.481432310910165</v>
      </c>
      <c r="O6" s="5">
        <f t="shared" si="9"/>
        <v>69.134367863598968</v>
      </c>
      <c r="P6" s="5">
        <f t="shared" si="10"/>
        <v>58.256582710235499</v>
      </c>
      <c r="Q6" s="5">
        <f t="shared" si="11"/>
        <v>52.45509729510831</v>
      </c>
      <c r="R6" s="5">
        <f t="shared" si="12"/>
        <v>31.908169783199529</v>
      </c>
      <c r="S6" s="8">
        <f t="shared" si="13"/>
        <v>3.3841998254908674</v>
      </c>
      <c r="T6" s="8">
        <f t="shared" si="14"/>
        <v>14.261984978854336</v>
      </c>
      <c r="U6" s="8">
        <f t="shared" si="15"/>
        <v>20.063470393981525</v>
      </c>
      <c r="V6" s="8">
        <f t="shared" si="16"/>
        <v>40.610397905890309</v>
      </c>
    </row>
    <row r="7" spans="1:22" x14ac:dyDescent="0.25">
      <c r="A7" s="1" t="s">
        <v>25</v>
      </c>
      <c r="B7" s="1" t="s">
        <v>26</v>
      </c>
      <c r="C7" s="1" t="s">
        <v>16</v>
      </c>
      <c r="D7" s="2">
        <v>44913</v>
      </c>
      <c r="E7" s="1" t="s">
        <v>27</v>
      </c>
      <c r="F7" s="1">
        <v>1</v>
      </c>
      <c r="G7" s="5">
        <v>94</v>
      </c>
      <c r="H7" s="5">
        <v>63</v>
      </c>
      <c r="I7" s="5">
        <v>71</v>
      </c>
      <c r="J7" s="5">
        <v>36</v>
      </c>
      <c r="N7" s="7">
        <f t="shared" si="0"/>
        <v>100</v>
      </c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8">
        <f t="shared" si="13"/>
        <v>0</v>
      </c>
      <c r="T7" s="8">
        <f t="shared" si="14"/>
        <v>0</v>
      </c>
      <c r="U7" s="8">
        <f t="shared" si="15"/>
        <v>0</v>
      </c>
      <c r="V7" s="8">
        <f t="shared" si="16"/>
        <v>0</v>
      </c>
    </row>
    <row r="8" spans="1:22" ht="30" x14ac:dyDescent="0.25">
      <c r="A8" s="1" t="s">
        <v>28</v>
      </c>
      <c r="B8" s="1" t="s">
        <v>29</v>
      </c>
      <c r="C8" s="1" t="s">
        <v>30</v>
      </c>
      <c r="D8" s="2">
        <v>44911</v>
      </c>
      <c r="E8" s="1" t="s">
        <v>31</v>
      </c>
      <c r="F8" s="1">
        <v>2</v>
      </c>
      <c r="G8" s="5">
        <f>(95+94)/2</f>
        <v>94.5</v>
      </c>
      <c r="H8" s="5">
        <f>(86+63)/2</f>
        <v>74.5</v>
      </c>
      <c r="I8" s="5">
        <f>(73+71)/2</f>
        <v>72</v>
      </c>
      <c r="J8" s="5">
        <f>(48+36)/2</f>
        <v>42</v>
      </c>
      <c r="L8" s="4"/>
      <c r="M8" s="4"/>
      <c r="N8" s="7">
        <f t="shared" si="0"/>
        <v>100</v>
      </c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8">
        <f t="shared" si="13"/>
        <v>0</v>
      </c>
      <c r="T8" s="8">
        <f t="shared" si="14"/>
        <v>0</v>
      </c>
      <c r="U8" s="8">
        <f t="shared" si="15"/>
        <v>0</v>
      </c>
      <c r="V8" s="8">
        <f t="shared" si="16"/>
        <v>0</v>
      </c>
    </row>
    <row r="9" spans="1:22" ht="60" x14ac:dyDescent="0.25">
      <c r="A9" s="1" t="s">
        <v>32</v>
      </c>
      <c r="B9" s="1" t="s">
        <v>33</v>
      </c>
      <c r="C9" s="1" t="s">
        <v>30</v>
      </c>
      <c r="D9" s="2">
        <v>44911</v>
      </c>
      <c r="E9" s="1" t="s">
        <v>34</v>
      </c>
      <c r="F9" s="1">
        <v>6</v>
      </c>
      <c r="N9" s="7">
        <f t="shared" si="0"/>
        <v>100</v>
      </c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8">
        <f t="shared" si="13"/>
        <v>0</v>
      </c>
      <c r="T9" s="8">
        <f t="shared" si="14"/>
        <v>0</v>
      </c>
      <c r="U9" s="8">
        <f t="shared" si="15"/>
        <v>0</v>
      </c>
      <c r="V9" s="8">
        <f t="shared" si="16"/>
        <v>0</v>
      </c>
    </row>
    <row r="10" spans="1:22" ht="75" x14ac:dyDescent="0.25">
      <c r="A10" s="1" t="s">
        <v>35</v>
      </c>
      <c r="B10" s="1" t="s">
        <v>36</v>
      </c>
      <c r="C10" s="1" t="s">
        <v>30</v>
      </c>
      <c r="D10" s="2">
        <v>44841</v>
      </c>
      <c r="E10" s="1" t="s">
        <v>37</v>
      </c>
      <c r="F10" s="1">
        <v>7</v>
      </c>
      <c r="G10" s="5">
        <v>87</v>
      </c>
      <c r="H10" s="5">
        <v>74</v>
      </c>
      <c r="I10" s="5">
        <v>65</v>
      </c>
      <c r="J10" s="5">
        <v>40</v>
      </c>
      <c r="L10" s="3"/>
      <c r="N10" s="7">
        <f t="shared" si="0"/>
        <v>100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8">
        <f t="shared" si="13"/>
        <v>0</v>
      </c>
      <c r="T10" s="8">
        <f t="shared" si="14"/>
        <v>0</v>
      </c>
      <c r="U10" s="8">
        <f t="shared" si="15"/>
        <v>0</v>
      </c>
      <c r="V10" s="8">
        <f t="shared" si="16"/>
        <v>0</v>
      </c>
    </row>
    <row r="11" spans="1:22" ht="90" x14ac:dyDescent="0.25">
      <c r="A11" s="1" t="s">
        <v>38</v>
      </c>
      <c r="B11" s="1" t="s">
        <v>39</v>
      </c>
      <c r="C11" s="1" t="s">
        <v>12</v>
      </c>
      <c r="D11" s="2">
        <v>44703</v>
      </c>
      <c r="E11" s="1" t="s">
        <v>40</v>
      </c>
      <c r="F11" s="1">
        <v>8</v>
      </c>
      <c r="N11" s="7">
        <f t="shared" si="0"/>
        <v>100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8">
        <f t="shared" si="13"/>
        <v>0</v>
      </c>
      <c r="T11" s="8">
        <f t="shared" si="14"/>
        <v>0</v>
      </c>
      <c r="U11" s="8">
        <f t="shared" si="15"/>
        <v>0</v>
      </c>
      <c r="V11" s="8">
        <f t="shared" si="16"/>
        <v>0</v>
      </c>
    </row>
    <row r="12" spans="1:22" ht="30" x14ac:dyDescent="0.25">
      <c r="A12" s="1" t="s">
        <v>41</v>
      </c>
      <c r="B12" s="1" t="s">
        <v>42</v>
      </c>
      <c r="C12" s="1" t="s">
        <v>30</v>
      </c>
      <c r="D12" s="2">
        <v>44911</v>
      </c>
      <c r="E12" s="1" t="s">
        <v>43</v>
      </c>
      <c r="F12" s="1">
        <v>2</v>
      </c>
      <c r="G12" s="5">
        <f>(95+86)/2</f>
        <v>90.5</v>
      </c>
      <c r="H12" s="5">
        <v>79</v>
      </c>
      <c r="I12" s="5">
        <v>65</v>
      </c>
      <c r="J12" s="5">
        <v>40.5</v>
      </c>
      <c r="N12" s="7">
        <f t="shared" si="0"/>
        <v>100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8">
        <f t="shared" si="13"/>
        <v>0</v>
      </c>
      <c r="T12" s="8">
        <f t="shared" si="14"/>
        <v>0</v>
      </c>
      <c r="U12" s="8">
        <f t="shared" si="15"/>
        <v>0</v>
      </c>
      <c r="V12" s="8">
        <f t="shared" si="16"/>
        <v>0</v>
      </c>
    </row>
    <row r="13" spans="1:22" ht="60" x14ac:dyDescent="0.25">
      <c r="A13" s="1" t="s">
        <v>44</v>
      </c>
      <c r="B13" s="1" t="s">
        <v>45</v>
      </c>
      <c r="C13" s="1" t="s">
        <v>20</v>
      </c>
      <c r="D13" s="2">
        <v>44888</v>
      </c>
      <c r="E13" s="1" t="s">
        <v>46</v>
      </c>
      <c r="F13" s="1">
        <v>5</v>
      </c>
      <c r="N13" s="7">
        <f t="shared" si="0"/>
        <v>100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8">
        <f t="shared" si="13"/>
        <v>0</v>
      </c>
      <c r="T13" s="8">
        <f t="shared" si="14"/>
        <v>0</v>
      </c>
      <c r="U13" s="8">
        <f t="shared" si="15"/>
        <v>0</v>
      </c>
      <c r="V13" s="8">
        <f t="shared" si="16"/>
        <v>0</v>
      </c>
    </row>
    <row r="14" spans="1:22" ht="165" x14ac:dyDescent="0.25">
      <c r="A14" s="1" t="s">
        <v>47</v>
      </c>
      <c r="B14" s="1" t="s">
        <v>48</v>
      </c>
      <c r="C14" s="1" t="s">
        <v>12</v>
      </c>
      <c r="D14" s="2">
        <v>44906</v>
      </c>
      <c r="E14" s="1" t="s">
        <v>49</v>
      </c>
      <c r="F14" s="1">
        <v>10</v>
      </c>
      <c r="N14" s="7">
        <f t="shared" si="0"/>
        <v>100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8">
        <f t="shared" si="13"/>
        <v>0</v>
      </c>
      <c r="T14" s="8">
        <f t="shared" si="14"/>
        <v>0</v>
      </c>
      <c r="U14" s="8">
        <f t="shared" si="15"/>
        <v>0</v>
      </c>
      <c r="V14" s="8">
        <f t="shared" si="16"/>
        <v>0</v>
      </c>
    </row>
    <row r="15" spans="1:22" ht="60" x14ac:dyDescent="0.25">
      <c r="A15" s="1" t="s">
        <v>50</v>
      </c>
      <c r="B15" s="1" t="s">
        <v>51</v>
      </c>
      <c r="C15" s="1" t="s">
        <v>12</v>
      </c>
      <c r="D15" s="2">
        <v>44906</v>
      </c>
      <c r="E15" s="1" t="s">
        <v>52</v>
      </c>
      <c r="F15" s="1">
        <v>5</v>
      </c>
      <c r="N15" s="7">
        <f t="shared" si="0"/>
        <v>100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8">
        <f t="shared" si="13"/>
        <v>0</v>
      </c>
      <c r="T15" s="8">
        <f t="shared" si="14"/>
        <v>0</v>
      </c>
      <c r="U15" s="8">
        <f t="shared" si="15"/>
        <v>0</v>
      </c>
      <c r="V15" s="8">
        <f t="shared" si="16"/>
        <v>0</v>
      </c>
    </row>
    <row r="16" spans="1:22" ht="45" x14ac:dyDescent="0.25">
      <c r="A16" s="1" t="s">
        <v>53</v>
      </c>
      <c r="B16" s="1" t="s">
        <v>54</v>
      </c>
      <c r="C16" s="1" t="s">
        <v>30</v>
      </c>
      <c r="D16" s="2">
        <v>44911</v>
      </c>
      <c r="E16" s="1" t="s">
        <v>55</v>
      </c>
      <c r="F16" s="1">
        <v>4</v>
      </c>
      <c r="K16">
        <v>409989</v>
      </c>
      <c r="L16">
        <v>174147</v>
      </c>
      <c r="M16" s="7">
        <v>42.476017649254004</v>
      </c>
      <c r="N16" s="7">
        <f t="shared" si="0"/>
        <v>57.523982350745996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8">
        <f t="shared" si="13"/>
        <v>42.476017649254004</v>
      </c>
      <c r="T16" s="8">
        <f t="shared" si="14"/>
        <v>42.476017649254004</v>
      </c>
      <c r="U16" s="8">
        <f t="shared" si="15"/>
        <v>42.476017649254004</v>
      </c>
      <c r="V16" s="8">
        <f t="shared" si="16"/>
        <v>42.476017649254004</v>
      </c>
    </row>
    <row r="17" spans="1:22" ht="120" x14ac:dyDescent="0.25">
      <c r="A17" s="1" t="s">
        <v>56</v>
      </c>
      <c r="B17" s="1" t="s">
        <v>57</v>
      </c>
      <c r="C17" s="1" t="s">
        <v>8</v>
      </c>
      <c r="D17" s="2">
        <v>44916</v>
      </c>
      <c r="E17" s="1" t="s">
        <v>9</v>
      </c>
      <c r="F17" s="1">
        <v>11</v>
      </c>
      <c r="K17">
        <v>1472237</v>
      </c>
      <c r="L17">
        <v>1241174</v>
      </c>
      <c r="M17" s="7">
        <v>84.305312256110938</v>
      </c>
      <c r="N17" s="7">
        <f t="shared" si="0"/>
        <v>15.694687743889062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8">
        <f t="shared" si="13"/>
        <v>84.305312256110938</v>
      </c>
      <c r="T17" s="8">
        <f t="shared" si="14"/>
        <v>84.305312256110938</v>
      </c>
      <c r="U17" s="8">
        <f t="shared" si="15"/>
        <v>84.305312256110938</v>
      </c>
      <c r="V17" s="8">
        <f t="shared" si="16"/>
        <v>84.305312256110938</v>
      </c>
    </row>
    <row r="18" spans="1:22" ht="90" x14ac:dyDescent="0.25">
      <c r="A18" s="1" t="s">
        <v>58</v>
      </c>
      <c r="B18" s="1" t="s">
        <v>59</v>
      </c>
      <c r="C18" s="1" t="s">
        <v>60</v>
      </c>
      <c r="D18" s="2">
        <v>44915</v>
      </c>
      <c r="E18" s="1" t="s">
        <v>61</v>
      </c>
      <c r="F18" s="1">
        <v>8</v>
      </c>
      <c r="K18">
        <v>171186368</v>
      </c>
      <c r="L18">
        <v>150956628</v>
      </c>
      <c r="M18" s="7">
        <v>88.182622111592437</v>
      </c>
      <c r="N18" s="7">
        <f t="shared" si="0"/>
        <v>11.817377888407563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8">
        <f t="shared" si="13"/>
        <v>88.182622111592437</v>
      </c>
      <c r="T18" s="8">
        <f t="shared" si="14"/>
        <v>88.182622111592437</v>
      </c>
      <c r="U18" s="8">
        <f t="shared" si="15"/>
        <v>88.182622111592437</v>
      </c>
      <c r="V18" s="8">
        <f t="shared" si="16"/>
        <v>88.182622111592437</v>
      </c>
    </row>
    <row r="19" spans="1:22" ht="60" x14ac:dyDescent="0.25">
      <c r="A19" s="1" t="s">
        <v>62</v>
      </c>
      <c r="B19" s="1" t="s">
        <v>63</v>
      </c>
      <c r="C19" s="1" t="s">
        <v>30</v>
      </c>
      <c r="D19" s="2">
        <v>44911</v>
      </c>
      <c r="E19" s="1" t="s">
        <v>64</v>
      </c>
      <c r="F19" s="1">
        <v>5</v>
      </c>
      <c r="K19">
        <v>281646</v>
      </c>
      <c r="L19">
        <v>163833</v>
      </c>
      <c r="M19" s="7">
        <v>58.169830212394281</v>
      </c>
      <c r="N19" s="7">
        <f t="shared" si="0"/>
        <v>41.830169787605719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8">
        <f t="shared" si="13"/>
        <v>58.169830212394281</v>
      </c>
      <c r="T19" s="8">
        <f t="shared" si="14"/>
        <v>58.169830212394281</v>
      </c>
      <c r="U19" s="8">
        <f t="shared" si="15"/>
        <v>58.169830212394281</v>
      </c>
      <c r="V19" s="8">
        <f t="shared" si="16"/>
        <v>58.169830212394281</v>
      </c>
    </row>
    <row r="20" spans="1:22" ht="45" x14ac:dyDescent="0.25">
      <c r="A20" s="1" t="s">
        <v>65</v>
      </c>
      <c r="B20" s="1" t="s">
        <v>66</v>
      </c>
      <c r="C20" s="1" t="s">
        <v>12</v>
      </c>
      <c r="D20" s="2">
        <v>44899</v>
      </c>
      <c r="E20" s="1" t="s">
        <v>67</v>
      </c>
      <c r="F20" s="1">
        <v>4</v>
      </c>
      <c r="K20">
        <v>9534956</v>
      </c>
      <c r="L20">
        <v>6527591</v>
      </c>
      <c r="M20" s="7">
        <v>68.459581774682547</v>
      </c>
      <c r="N20" s="7">
        <f t="shared" si="0"/>
        <v>31.540418225317453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8">
        <f t="shared" si="13"/>
        <v>68.459581774682547</v>
      </c>
      <c r="T20" s="8">
        <f t="shared" si="14"/>
        <v>68.459581774682547</v>
      </c>
      <c r="U20" s="8">
        <f t="shared" si="15"/>
        <v>68.459581774682547</v>
      </c>
      <c r="V20" s="8">
        <f t="shared" si="16"/>
        <v>68.459581774682547</v>
      </c>
    </row>
    <row r="21" spans="1:22" ht="45" x14ac:dyDescent="0.25">
      <c r="A21" s="1" t="s">
        <v>68</v>
      </c>
      <c r="B21" s="1" t="s">
        <v>69</v>
      </c>
      <c r="C21" s="1" t="s">
        <v>12</v>
      </c>
      <c r="D21" s="2">
        <v>44906</v>
      </c>
      <c r="E21" s="1" t="s">
        <v>70</v>
      </c>
      <c r="F21" s="1">
        <v>4</v>
      </c>
      <c r="K21">
        <v>11655923</v>
      </c>
      <c r="L21">
        <v>9265134</v>
      </c>
      <c r="M21" s="7">
        <v>79.488634233427931</v>
      </c>
      <c r="N21" s="7">
        <f t="shared" si="0"/>
        <v>20.511365766572069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8">
        <f t="shared" si="13"/>
        <v>79.488634233427931</v>
      </c>
      <c r="T21" s="8">
        <f t="shared" si="14"/>
        <v>79.488634233427931</v>
      </c>
      <c r="U21" s="8">
        <f t="shared" si="15"/>
        <v>79.488634233427931</v>
      </c>
      <c r="V21" s="8">
        <f t="shared" si="16"/>
        <v>79.488634233427931</v>
      </c>
    </row>
    <row r="22" spans="1:22" ht="60" x14ac:dyDescent="0.25">
      <c r="A22" s="1" t="s">
        <v>71</v>
      </c>
      <c r="B22" s="1" t="s">
        <v>72</v>
      </c>
      <c r="C22" s="1" t="s">
        <v>30</v>
      </c>
      <c r="D22" s="2">
        <v>44911</v>
      </c>
      <c r="E22" s="1" t="s">
        <v>64</v>
      </c>
      <c r="F22" s="1">
        <v>5</v>
      </c>
      <c r="N22" s="7">
        <f t="shared" si="0"/>
        <v>100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8">
        <f t="shared" si="13"/>
        <v>0</v>
      </c>
      <c r="T22" s="8">
        <f t="shared" si="14"/>
        <v>0</v>
      </c>
      <c r="U22" s="8">
        <f t="shared" si="15"/>
        <v>0</v>
      </c>
      <c r="V22" s="8">
        <f t="shared" si="16"/>
        <v>0</v>
      </c>
    </row>
    <row r="23" spans="1:22" ht="60" x14ac:dyDescent="0.25">
      <c r="A23" s="1" t="s">
        <v>73</v>
      </c>
      <c r="B23" s="1" t="s">
        <v>74</v>
      </c>
      <c r="C23" s="1" t="s">
        <v>16</v>
      </c>
      <c r="D23" s="2">
        <v>44913</v>
      </c>
      <c r="E23" s="1" t="s">
        <v>75</v>
      </c>
      <c r="F23" s="1">
        <v>5</v>
      </c>
      <c r="N23" s="7">
        <f t="shared" si="0"/>
        <v>100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8">
        <f t="shared" si="13"/>
        <v>0</v>
      </c>
      <c r="T23" s="8">
        <f t="shared" si="14"/>
        <v>0</v>
      </c>
      <c r="U23" s="8">
        <f t="shared" si="15"/>
        <v>0</v>
      </c>
      <c r="V23" s="8">
        <f t="shared" si="16"/>
        <v>0</v>
      </c>
    </row>
    <row r="24" spans="1:22" ht="30" x14ac:dyDescent="0.25">
      <c r="A24" s="1" t="s">
        <v>76</v>
      </c>
      <c r="B24" s="1" t="s">
        <v>77</v>
      </c>
      <c r="C24" s="1" t="s">
        <v>30</v>
      </c>
      <c r="D24" s="2">
        <v>44911</v>
      </c>
      <c r="E24" s="1" t="s">
        <v>24</v>
      </c>
      <c r="F24" s="1">
        <v>3</v>
      </c>
      <c r="G24" s="6">
        <f>(94+97+95)/3</f>
        <v>95.333333333333329</v>
      </c>
      <c r="H24" s="6">
        <f>(63+92+86)/3</f>
        <v>80.333333333333329</v>
      </c>
      <c r="I24" s="6">
        <f>(71+73+73)/3</f>
        <v>72.333333333333329</v>
      </c>
      <c r="J24" s="6">
        <f>(48+48+36)/3</f>
        <v>44</v>
      </c>
      <c r="N24" s="7">
        <f t="shared" si="0"/>
        <v>100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8">
        <f t="shared" si="13"/>
        <v>0</v>
      </c>
      <c r="T24" s="8">
        <f t="shared" si="14"/>
        <v>0</v>
      </c>
      <c r="U24" s="8">
        <f t="shared" si="15"/>
        <v>0</v>
      </c>
      <c r="V24" s="8">
        <f t="shared" si="16"/>
        <v>0</v>
      </c>
    </row>
    <row r="25" spans="1:22" ht="60" x14ac:dyDescent="0.25">
      <c r="A25" s="1" t="s">
        <v>78</v>
      </c>
      <c r="B25" s="1" t="s">
        <v>79</v>
      </c>
      <c r="C25" s="1" t="s">
        <v>60</v>
      </c>
      <c r="D25" s="2">
        <v>44864</v>
      </c>
      <c r="E25" s="1" t="s">
        <v>80</v>
      </c>
      <c r="F25" s="1">
        <v>5</v>
      </c>
      <c r="N25" s="7">
        <f t="shared" si="0"/>
        <v>100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8">
        <f t="shared" si="13"/>
        <v>0</v>
      </c>
      <c r="T25" s="8">
        <f t="shared" si="14"/>
        <v>0</v>
      </c>
      <c r="U25" s="8">
        <f t="shared" si="15"/>
        <v>0</v>
      </c>
      <c r="V25" s="8">
        <f t="shared" si="16"/>
        <v>0</v>
      </c>
    </row>
    <row r="26" spans="1:22" ht="75" x14ac:dyDescent="0.25">
      <c r="A26" s="1" t="s">
        <v>81</v>
      </c>
      <c r="B26" s="1" t="s">
        <v>82</v>
      </c>
      <c r="C26" s="1" t="s">
        <v>30</v>
      </c>
      <c r="D26" s="2">
        <v>44911</v>
      </c>
      <c r="E26" s="1" t="s">
        <v>83</v>
      </c>
      <c r="F26" s="1">
        <v>7</v>
      </c>
      <c r="N26" s="7">
        <f t="shared" si="0"/>
        <v>100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8">
        <f t="shared" si="13"/>
        <v>0</v>
      </c>
      <c r="T26" s="8">
        <f t="shared" si="14"/>
        <v>0</v>
      </c>
      <c r="U26" s="8">
        <f t="shared" si="15"/>
        <v>0</v>
      </c>
      <c r="V26" s="8">
        <f t="shared" si="16"/>
        <v>0</v>
      </c>
    </row>
    <row r="27" spans="1:22" x14ac:dyDescent="0.25">
      <c r="A27" s="1" t="s">
        <v>84</v>
      </c>
      <c r="B27" s="1" t="s">
        <v>85</v>
      </c>
      <c r="C27" s="1" t="s">
        <v>30</v>
      </c>
      <c r="D27" s="2">
        <v>44911</v>
      </c>
      <c r="N27" s="7">
        <f t="shared" si="0"/>
        <v>100</v>
      </c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8">
        <f t="shared" si="13"/>
        <v>0</v>
      </c>
      <c r="T27" s="8">
        <f t="shared" si="14"/>
        <v>0</v>
      </c>
      <c r="U27" s="8">
        <f t="shared" si="15"/>
        <v>0</v>
      </c>
      <c r="V27" s="8">
        <f t="shared" si="16"/>
        <v>0</v>
      </c>
    </row>
    <row r="28" spans="1:22" ht="45" x14ac:dyDescent="0.25">
      <c r="A28" s="1" t="s">
        <v>86</v>
      </c>
      <c r="B28" s="1" t="s">
        <v>87</v>
      </c>
      <c r="C28" s="1" t="s">
        <v>30</v>
      </c>
      <c r="D28" s="2">
        <v>44440</v>
      </c>
      <c r="E28" s="1" t="s">
        <v>88</v>
      </c>
      <c r="F28" s="1">
        <v>2</v>
      </c>
      <c r="G28" s="5">
        <f>(97+95)/2</f>
        <v>96</v>
      </c>
      <c r="H28" s="5">
        <f>(92+86)/2</f>
        <v>89</v>
      </c>
      <c r="I28" s="5">
        <v>73</v>
      </c>
      <c r="J28" s="5">
        <v>48</v>
      </c>
      <c r="L28"/>
      <c r="M28"/>
      <c r="N28" s="7">
        <f t="shared" si="0"/>
        <v>100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8">
        <f t="shared" si="13"/>
        <v>0</v>
      </c>
      <c r="T28" s="8">
        <f t="shared" si="14"/>
        <v>0</v>
      </c>
      <c r="U28" s="8">
        <f t="shared" si="15"/>
        <v>0</v>
      </c>
      <c r="V28" s="8">
        <f t="shared" si="16"/>
        <v>0</v>
      </c>
    </row>
    <row r="29" spans="1:22" ht="45" x14ac:dyDescent="0.25">
      <c r="A29" s="1" t="s">
        <v>89</v>
      </c>
      <c r="B29" s="1" t="s">
        <v>90</v>
      </c>
      <c r="C29" s="1" t="s">
        <v>12</v>
      </c>
      <c r="D29" s="2">
        <v>44590</v>
      </c>
      <c r="E29" s="1" t="s">
        <v>91</v>
      </c>
      <c r="F29" s="1">
        <v>4</v>
      </c>
      <c r="M29" s="3"/>
      <c r="N29" s="7">
        <f t="shared" si="0"/>
        <v>100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8">
        <f t="shared" si="13"/>
        <v>0</v>
      </c>
      <c r="T29" s="8">
        <f t="shared" si="14"/>
        <v>0</v>
      </c>
      <c r="U29" s="8">
        <f t="shared" si="15"/>
        <v>0</v>
      </c>
      <c r="V29" s="8">
        <f t="shared" si="16"/>
        <v>0</v>
      </c>
    </row>
    <row r="30" spans="1:22" ht="60" x14ac:dyDescent="0.25">
      <c r="A30" s="1" t="s">
        <v>92</v>
      </c>
      <c r="B30" s="1" t="s">
        <v>93</v>
      </c>
      <c r="C30" s="1" t="s">
        <v>16</v>
      </c>
      <c r="D30" s="2">
        <v>44913</v>
      </c>
      <c r="E30" s="1" t="s">
        <v>94</v>
      </c>
      <c r="F30" s="1">
        <v>6</v>
      </c>
      <c r="N30" s="7">
        <f t="shared" si="0"/>
        <v>100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8">
        <f t="shared" si="13"/>
        <v>0</v>
      </c>
      <c r="T30" s="8">
        <f t="shared" si="14"/>
        <v>0</v>
      </c>
      <c r="U30" s="8">
        <f t="shared" si="15"/>
        <v>0</v>
      </c>
      <c r="V30" s="8">
        <f t="shared" si="16"/>
        <v>0</v>
      </c>
    </row>
    <row r="31" spans="1:22" ht="60" x14ac:dyDescent="0.25">
      <c r="A31" s="1" t="s">
        <v>95</v>
      </c>
      <c r="B31" s="1" t="s">
        <v>96</v>
      </c>
      <c r="C31" s="1" t="s">
        <v>30</v>
      </c>
      <c r="D31" s="2">
        <v>44911</v>
      </c>
      <c r="E31" s="1" t="s">
        <v>75</v>
      </c>
      <c r="F31" s="1">
        <v>5</v>
      </c>
      <c r="N31" s="7">
        <f t="shared" si="0"/>
        <v>100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8">
        <f t="shared" si="13"/>
        <v>0</v>
      </c>
      <c r="T31" s="8">
        <f t="shared" si="14"/>
        <v>0</v>
      </c>
      <c r="U31" s="8">
        <f t="shared" si="15"/>
        <v>0</v>
      </c>
      <c r="V31" s="8">
        <f t="shared" si="16"/>
        <v>0</v>
      </c>
    </row>
    <row r="32" spans="1:22" ht="30" x14ac:dyDescent="0.25">
      <c r="A32" s="1" t="s">
        <v>97</v>
      </c>
      <c r="B32" s="1" t="s">
        <v>98</v>
      </c>
      <c r="C32" s="1" t="s">
        <v>30</v>
      </c>
      <c r="D32" s="2">
        <v>44911</v>
      </c>
      <c r="E32" s="1" t="s">
        <v>99</v>
      </c>
      <c r="F32" s="1">
        <v>2</v>
      </c>
      <c r="G32" s="5">
        <f>(94+86)/2</f>
        <v>90</v>
      </c>
      <c r="H32" s="5">
        <f>(63+72)/2</f>
        <v>67.5</v>
      </c>
      <c r="I32" s="5">
        <v>73.5</v>
      </c>
      <c r="J32" s="5">
        <v>34.5</v>
      </c>
      <c r="N32" s="7">
        <f t="shared" si="0"/>
        <v>100</v>
      </c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8">
        <f t="shared" si="13"/>
        <v>0</v>
      </c>
      <c r="T32" s="8">
        <f t="shared" si="14"/>
        <v>0</v>
      </c>
      <c r="U32" s="8">
        <f t="shared" si="15"/>
        <v>0</v>
      </c>
      <c r="V32" s="8">
        <f t="shared" si="16"/>
        <v>0</v>
      </c>
    </row>
    <row r="33" spans="1:22" ht="60" x14ac:dyDescent="0.25">
      <c r="A33" s="1" t="s">
        <v>100</v>
      </c>
      <c r="B33" s="1" t="s">
        <v>101</v>
      </c>
      <c r="C33" s="1" t="s">
        <v>20</v>
      </c>
      <c r="D33" s="2">
        <v>44890</v>
      </c>
      <c r="E33" s="1" t="s">
        <v>102</v>
      </c>
      <c r="F33" s="1">
        <v>5</v>
      </c>
      <c r="N33" s="7">
        <f t="shared" si="0"/>
        <v>100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8">
        <f t="shared" si="13"/>
        <v>0</v>
      </c>
      <c r="T33" s="8">
        <f t="shared" si="14"/>
        <v>0</v>
      </c>
      <c r="U33" s="8">
        <f t="shared" si="15"/>
        <v>0</v>
      </c>
      <c r="V33" s="8">
        <f t="shared" si="16"/>
        <v>0</v>
      </c>
    </row>
    <row r="34" spans="1:22" ht="45" x14ac:dyDescent="0.25">
      <c r="A34" s="1" t="s">
        <v>103</v>
      </c>
      <c r="B34" s="1" t="s">
        <v>104</v>
      </c>
      <c r="C34" s="1" t="s">
        <v>12</v>
      </c>
      <c r="D34" s="2">
        <v>44906</v>
      </c>
      <c r="E34" s="1" t="s">
        <v>70</v>
      </c>
      <c r="F34" s="1">
        <v>4</v>
      </c>
      <c r="N34" s="7">
        <f t="shared" si="0"/>
        <v>100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8">
        <f t="shared" si="13"/>
        <v>0</v>
      </c>
      <c r="T34" s="8">
        <f t="shared" si="14"/>
        <v>0</v>
      </c>
      <c r="U34" s="8">
        <f t="shared" si="15"/>
        <v>0</v>
      </c>
      <c r="V34" s="8">
        <f t="shared" si="16"/>
        <v>0</v>
      </c>
    </row>
    <row r="35" spans="1:22" ht="30" x14ac:dyDescent="0.25">
      <c r="A35" s="1" t="s">
        <v>105</v>
      </c>
      <c r="B35" s="1" t="s">
        <v>106</v>
      </c>
      <c r="C35" s="1" t="s">
        <v>16</v>
      </c>
      <c r="D35" s="2">
        <v>44892</v>
      </c>
      <c r="E35" s="1" t="s">
        <v>107</v>
      </c>
      <c r="F35" s="1">
        <v>3</v>
      </c>
      <c r="G35" s="6">
        <f>(73+86+94)/3</f>
        <v>84.333333333333329</v>
      </c>
      <c r="H35" s="6">
        <f>(63+68+72)/3</f>
        <v>67.666666666666671</v>
      </c>
      <c r="I35" s="6">
        <f>(71+53+57)/3</f>
        <v>60.333333333333336</v>
      </c>
      <c r="J35" s="6">
        <f>(36+35+33)/3</f>
        <v>34.666666666666664</v>
      </c>
      <c r="N35" s="7">
        <f t="shared" si="0"/>
        <v>100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8">
        <f t="shared" si="13"/>
        <v>0</v>
      </c>
      <c r="T35" s="8">
        <f t="shared" si="14"/>
        <v>0</v>
      </c>
      <c r="U35" s="8">
        <f t="shared" si="15"/>
        <v>0</v>
      </c>
      <c r="V35" s="8">
        <f t="shared" si="16"/>
        <v>0</v>
      </c>
    </row>
    <row r="36" spans="1:22" x14ac:dyDescent="0.25">
      <c r="A36" s="1" t="s">
        <v>108</v>
      </c>
      <c r="B36" s="1" t="s">
        <v>109</v>
      </c>
      <c r="C36" s="1" t="s">
        <v>16</v>
      </c>
      <c r="D36" s="2">
        <v>44913</v>
      </c>
      <c r="E36" s="1" t="s">
        <v>110</v>
      </c>
      <c r="F36" s="1">
        <v>1</v>
      </c>
      <c r="G36" s="5">
        <v>73</v>
      </c>
      <c r="H36" s="5">
        <v>68</v>
      </c>
      <c r="I36" s="5">
        <v>53</v>
      </c>
      <c r="J36" s="5">
        <v>35</v>
      </c>
      <c r="M36" s="4"/>
      <c r="N36" s="7">
        <f t="shared" si="0"/>
        <v>100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8">
        <f t="shared" si="13"/>
        <v>0</v>
      </c>
      <c r="T36" s="8">
        <f t="shared" si="14"/>
        <v>0</v>
      </c>
      <c r="U36" s="8">
        <f t="shared" si="15"/>
        <v>0</v>
      </c>
      <c r="V36" s="8">
        <f t="shared" si="16"/>
        <v>0</v>
      </c>
    </row>
    <row r="37" spans="1:22" ht="60" x14ac:dyDescent="0.25">
      <c r="A37" s="1" t="s">
        <v>150</v>
      </c>
      <c r="B37" s="1" t="s">
        <v>151</v>
      </c>
      <c r="C37" s="1" t="s">
        <v>16</v>
      </c>
      <c r="D37" s="2">
        <v>44913</v>
      </c>
      <c r="E37" s="1" t="s">
        <v>152</v>
      </c>
      <c r="F37" s="1">
        <v>5</v>
      </c>
      <c r="N37" s="7">
        <f t="shared" si="0"/>
        <v>100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8">
        <f t="shared" si="13"/>
        <v>0</v>
      </c>
      <c r="T37" s="8">
        <f t="shared" si="14"/>
        <v>0</v>
      </c>
      <c r="U37" s="8">
        <f t="shared" si="15"/>
        <v>0</v>
      </c>
      <c r="V37" s="8">
        <f t="shared" si="16"/>
        <v>0</v>
      </c>
    </row>
    <row r="38" spans="1:22" ht="45" x14ac:dyDescent="0.25">
      <c r="A38" s="1" t="s">
        <v>111</v>
      </c>
      <c r="B38" s="1" t="s">
        <v>112</v>
      </c>
      <c r="C38" s="1" t="s">
        <v>16</v>
      </c>
      <c r="D38" s="2">
        <v>44829</v>
      </c>
      <c r="E38" s="1" t="s">
        <v>113</v>
      </c>
      <c r="F38" s="1">
        <v>4</v>
      </c>
      <c r="N38" s="7">
        <f t="shared" si="0"/>
        <v>100</v>
      </c>
      <c r="O38" s="5">
        <f t="shared" si="9"/>
        <v>0</v>
      </c>
      <c r="P38" s="5">
        <f t="shared" si="10"/>
        <v>0</v>
      </c>
      <c r="Q38" s="5">
        <f t="shared" si="11"/>
        <v>0</v>
      </c>
      <c r="R38" s="5">
        <f t="shared" si="12"/>
        <v>0</v>
      </c>
      <c r="S38" s="8">
        <f t="shared" si="13"/>
        <v>0</v>
      </c>
      <c r="T38" s="8">
        <f t="shared" si="14"/>
        <v>0</v>
      </c>
      <c r="U38" s="8">
        <f t="shared" si="15"/>
        <v>0</v>
      </c>
      <c r="V38" s="8">
        <f t="shared" si="16"/>
        <v>0</v>
      </c>
    </row>
    <row r="39" spans="1:22" ht="75" x14ac:dyDescent="0.25">
      <c r="A39" s="1" t="s">
        <v>114</v>
      </c>
      <c r="B39" s="1" t="s">
        <v>115</v>
      </c>
      <c r="C39" s="1" t="s">
        <v>20</v>
      </c>
      <c r="D39" s="2">
        <v>44911</v>
      </c>
      <c r="E39" s="1" t="s">
        <v>116</v>
      </c>
      <c r="F39" s="1">
        <v>7</v>
      </c>
      <c r="N39" s="7">
        <f t="shared" si="0"/>
        <v>100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8">
        <f t="shared" si="13"/>
        <v>0</v>
      </c>
      <c r="T39" s="8">
        <f t="shared" si="14"/>
        <v>0</v>
      </c>
      <c r="U39" s="8">
        <f t="shared" si="15"/>
        <v>0</v>
      </c>
      <c r="V39" s="8">
        <f t="shared" si="16"/>
        <v>0</v>
      </c>
    </row>
    <row r="40" spans="1:22" ht="45" x14ac:dyDescent="0.25">
      <c r="A40" s="1" t="s">
        <v>117</v>
      </c>
      <c r="B40" s="1" t="s">
        <v>118</v>
      </c>
      <c r="C40" s="1" t="s">
        <v>16</v>
      </c>
      <c r="D40" s="2">
        <v>44913</v>
      </c>
      <c r="E40" s="1" t="s">
        <v>119</v>
      </c>
      <c r="F40" s="1">
        <v>4</v>
      </c>
      <c r="N40" s="7">
        <f t="shared" si="0"/>
        <v>100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8">
        <f t="shared" si="13"/>
        <v>0</v>
      </c>
      <c r="T40" s="8">
        <f t="shared" si="14"/>
        <v>0</v>
      </c>
      <c r="U40" s="8">
        <f t="shared" si="15"/>
        <v>0</v>
      </c>
      <c r="V40" s="8">
        <f t="shared" si="16"/>
        <v>0</v>
      </c>
    </row>
    <row r="41" spans="1:22" ht="60" x14ac:dyDescent="0.25">
      <c r="A41" s="1" t="s">
        <v>120</v>
      </c>
      <c r="B41" s="1" t="s">
        <v>121</v>
      </c>
      <c r="C41" s="1" t="s">
        <v>30</v>
      </c>
      <c r="D41" s="2">
        <v>44911</v>
      </c>
      <c r="E41" s="1" t="s">
        <v>122</v>
      </c>
      <c r="F41" s="1">
        <v>5</v>
      </c>
      <c r="N41" s="7">
        <f t="shared" si="0"/>
        <v>100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8">
        <f t="shared" si="13"/>
        <v>0</v>
      </c>
      <c r="T41" s="8">
        <f t="shared" si="14"/>
        <v>0</v>
      </c>
      <c r="U41" s="8">
        <f t="shared" si="15"/>
        <v>0</v>
      </c>
      <c r="V41" s="8">
        <f t="shared" si="16"/>
        <v>0</v>
      </c>
    </row>
    <row r="42" spans="1:22" x14ac:dyDescent="0.25">
      <c r="A42" s="1" t="s">
        <v>123</v>
      </c>
      <c r="B42" s="1" t="s">
        <v>124</v>
      </c>
      <c r="C42" s="1" t="s">
        <v>30</v>
      </c>
      <c r="D42" s="2">
        <v>44911</v>
      </c>
      <c r="E42" s="1" t="s">
        <v>125</v>
      </c>
      <c r="F42" s="1">
        <v>1</v>
      </c>
      <c r="G42" s="5">
        <v>95</v>
      </c>
      <c r="H42" s="5">
        <v>86</v>
      </c>
      <c r="I42" s="5">
        <v>72</v>
      </c>
      <c r="J42" s="5">
        <v>44</v>
      </c>
      <c r="N42" s="7">
        <f t="shared" si="0"/>
        <v>100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8">
        <f t="shared" si="13"/>
        <v>0</v>
      </c>
      <c r="T42" s="8">
        <f t="shared" si="14"/>
        <v>0</v>
      </c>
      <c r="U42" s="8">
        <f t="shared" si="15"/>
        <v>0</v>
      </c>
      <c r="V42" s="8">
        <f t="shared" si="16"/>
        <v>0</v>
      </c>
    </row>
    <row r="43" spans="1:22" ht="30" x14ac:dyDescent="0.25">
      <c r="A43" s="1" t="s">
        <v>126</v>
      </c>
      <c r="B43" s="1" t="s">
        <v>127</v>
      </c>
      <c r="C43" s="1" t="s">
        <v>16</v>
      </c>
      <c r="D43" s="2">
        <v>44913</v>
      </c>
      <c r="E43" s="1" t="s">
        <v>128</v>
      </c>
      <c r="F43" s="1">
        <v>2</v>
      </c>
      <c r="G43" s="5">
        <f>(94+78)/2</f>
        <v>86</v>
      </c>
      <c r="H43" s="5">
        <v>68</v>
      </c>
      <c r="I43" s="5">
        <f>(57+71)/2</f>
        <v>64</v>
      </c>
      <c r="J43" s="5">
        <v>37</v>
      </c>
      <c r="L43"/>
      <c r="M43"/>
      <c r="N43" s="7">
        <f t="shared" si="0"/>
        <v>100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8">
        <f t="shared" si="13"/>
        <v>0</v>
      </c>
      <c r="T43" s="8">
        <f t="shared" si="14"/>
        <v>0</v>
      </c>
      <c r="U43" s="8">
        <f t="shared" si="15"/>
        <v>0</v>
      </c>
      <c r="V43" s="8">
        <f t="shared" si="16"/>
        <v>0</v>
      </c>
    </row>
    <row r="44" spans="1:22" x14ac:dyDescent="0.25">
      <c r="A44" s="1" t="s">
        <v>129</v>
      </c>
      <c r="B44" s="1" t="s">
        <v>130</v>
      </c>
      <c r="C44" s="1" t="s">
        <v>16</v>
      </c>
      <c r="D44" s="2">
        <v>44906</v>
      </c>
      <c r="E44" s="1" t="s">
        <v>110</v>
      </c>
      <c r="F44" s="1">
        <v>1</v>
      </c>
      <c r="G44" s="5">
        <v>95</v>
      </c>
      <c r="H44" s="5">
        <v>86</v>
      </c>
      <c r="I44" s="5">
        <v>72</v>
      </c>
      <c r="J44" s="5">
        <v>44</v>
      </c>
      <c r="N44" s="7">
        <f t="shared" si="0"/>
        <v>100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8">
        <f t="shared" si="13"/>
        <v>0</v>
      </c>
      <c r="T44" s="8">
        <f t="shared" si="14"/>
        <v>0</v>
      </c>
      <c r="U44" s="8">
        <f t="shared" si="15"/>
        <v>0</v>
      </c>
      <c r="V44" s="8">
        <f t="shared" si="16"/>
        <v>0</v>
      </c>
    </row>
    <row r="45" spans="1:22" ht="60" x14ac:dyDescent="0.25">
      <c r="A45" s="1" t="s">
        <v>131</v>
      </c>
      <c r="B45" s="1" t="s">
        <v>132</v>
      </c>
      <c r="C45" s="1" t="s">
        <v>30</v>
      </c>
      <c r="D45" s="2">
        <v>44911</v>
      </c>
      <c r="E45" s="1" t="s">
        <v>133</v>
      </c>
      <c r="F45" s="1">
        <v>5</v>
      </c>
      <c r="N45" s="7">
        <f t="shared" si="0"/>
        <v>100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8">
        <f t="shared" si="13"/>
        <v>0</v>
      </c>
      <c r="T45" s="8">
        <f t="shared" si="14"/>
        <v>0</v>
      </c>
      <c r="U45" s="8">
        <f t="shared" si="15"/>
        <v>0</v>
      </c>
      <c r="V45" s="8">
        <f t="shared" si="16"/>
        <v>0</v>
      </c>
    </row>
    <row r="46" spans="1:22" ht="90" x14ac:dyDescent="0.25">
      <c r="A46" s="1" t="s">
        <v>134</v>
      </c>
      <c r="B46" s="1" t="s">
        <v>135</v>
      </c>
      <c r="C46" s="1" t="s">
        <v>20</v>
      </c>
      <c r="D46" s="2">
        <v>44894</v>
      </c>
      <c r="E46" s="1" t="s">
        <v>136</v>
      </c>
      <c r="F46" s="1">
        <v>8</v>
      </c>
      <c r="G46" s="6">
        <v>73</v>
      </c>
      <c r="H46" s="6">
        <v>67.875</v>
      </c>
      <c r="I46" s="6">
        <v>53.875</v>
      </c>
      <c r="J46" s="6">
        <v>31.375</v>
      </c>
      <c r="N46" s="7">
        <f t="shared" si="0"/>
        <v>100</v>
      </c>
      <c r="O46" s="5">
        <f t="shared" si="9"/>
        <v>0</v>
      </c>
      <c r="P46" s="5">
        <f t="shared" si="10"/>
        <v>0</v>
      </c>
      <c r="Q46" s="5">
        <f t="shared" si="11"/>
        <v>0</v>
      </c>
      <c r="R46" s="5">
        <f t="shared" si="12"/>
        <v>0</v>
      </c>
      <c r="S46" s="8">
        <f t="shared" si="13"/>
        <v>0</v>
      </c>
      <c r="T46" s="8">
        <f t="shared" si="14"/>
        <v>0</v>
      </c>
      <c r="U46" s="8">
        <f t="shared" si="15"/>
        <v>0</v>
      </c>
      <c r="V46" s="8">
        <f t="shared" si="16"/>
        <v>0</v>
      </c>
    </row>
    <row r="47" spans="1:22" ht="60" x14ac:dyDescent="0.25">
      <c r="A47" s="1" t="s">
        <v>137</v>
      </c>
      <c r="B47" s="1" t="s">
        <v>138</v>
      </c>
      <c r="C47" s="1" t="s">
        <v>30</v>
      </c>
      <c r="D47" s="2">
        <v>44911</v>
      </c>
      <c r="E47" s="1" t="s">
        <v>139</v>
      </c>
      <c r="F47" s="1">
        <v>5</v>
      </c>
      <c r="N47" s="7">
        <f t="shared" si="0"/>
        <v>100</v>
      </c>
      <c r="O47" s="5">
        <f t="shared" si="9"/>
        <v>0</v>
      </c>
      <c r="P47" s="5">
        <f t="shared" si="10"/>
        <v>0</v>
      </c>
      <c r="Q47" s="5">
        <f t="shared" si="11"/>
        <v>0</v>
      </c>
      <c r="R47" s="5">
        <f t="shared" si="12"/>
        <v>0</v>
      </c>
      <c r="S47" s="8">
        <f t="shared" si="13"/>
        <v>0</v>
      </c>
      <c r="T47" s="8">
        <f t="shared" si="14"/>
        <v>0</v>
      </c>
      <c r="U47" s="8">
        <f t="shared" si="15"/>
        <v>0</v>
      </c>
      <c r="V47" s="8">
        <f t="shared" si="16"/>
        <v>0</v>
      </c>
    </row>
    <row r="48" spans="1:22" ht="30" x14ac:dyDescent="0.25">
      <c r="A48" s="1" t="s">
        <v>140</v>
      </c>
      <c r="B48" s="1" t="s">
        <v>141</v>
      </c>
      <c r="C48" s="1" t="s">
        <v>16</v>
      </c>
      <c r="D48" s="2">
        <v>44836</v>
      </c>
      <c r="E48" s="1" t="s">
        <v>142</v>
      </c>
      <c r="F48" s="1">
        <v>3</v>
      </c>
      <c r="G48" s="6">
        <f>( 94+50+78 )/3</f>
        <v>74</v>
      </c>
      <c r="H48" s="6">
        <f>(  63+47+73    )/3</f>
        <v>61</v>
      </c>
      <c r="I48" s="6">
        <f>( 71+37+57 )/3</f>
        <v>55</v>
      </c>
      <c r="J48" s="6">
        <f>( 36+24+38 )/3</f>
        <v>32.666666666666664</v>
      </c>
      <c r="N48" s="7">
        <f t="shared" si="0"/>
        <v>100</v>
      </c>
      <c r="O48" s="5">
        <f t="shared" si="9"/>
        <v>0</v>
      </c>
      <c r="P48" s="5">
        <f t="shared" si="10"/>
        <v>0</v>
      </c>
      <c r="Q48" s="5">
        <f t="shared" si="11"/>
        <v>0</v>
      </c>
      <c r="R48" s="5">
        <f t="shared" si="12"/>
        <v>0</v>
      </c>
      <c r="S48" s="8">
        <f t="shared" si="13"/>
        <v>0</v>
      </c>
      <c r="T48" s="8">
        <f t="shared" si="14"/>
        <v>0</v>
      </c>
      <c r="U48" s="8">
        <f t="shared" si="15"/>
        <v>0</v>
      </c>
      <c r="V48" s="8">
        <f t="shared" si="16"/>
        <v>0</v>
      </c>
    </row>
    <row r="49" spans="1:22" ht="45" x14ac:dyDescent="0.25">
      <c r="A49" s="1" t="s">
        <v>143</v>
      </c>
      <c r="B49" s="1" t="s">
        <v>144</v>
      </c>
      <c r="C49" s="1" t="s">
        <v>16</v>
      </c>
      <c r="D49" s="2">
        <v>44773</v>
      </c>
      <c r="E49" s="1" t="s">
        <v>145</v>
      </c>
      <c r="F49" s="1">
        <v>4</v>
      </c>
      <c r="N49" s="7">
        <f t="shared" si="0"/>
        <v>100</v>
      </c>
      <c r="O49" s="5">
        <f t="shared" si="9"/>
        <v>0</v>
      </c>
      <c r="P49" s="5">
        <f t="shared" si="10"/>
        <v>0</v>
      </c>
      <c r="Q49" s="5">
        <f t="shared" si="11"/>
        <v>0</v>
      </c>
      <c r="R49" s="5">
        <f t="shared" si="12"/>
        <v>0</v>
      </c>
      <c r="S49" s="8">
        <f t="shared" si="13"/>
        <v>0</v>
      </c>
      <c r="T49" s="8">
        <f t="shared" si="14"/>
        <v>0</v>
      </c>
      <c r="U49" s="8">
        <f t="shared" si="15"/>
        <v>0</v>
      </c>
      <c r="V49" s="8">
        <f t="shared" si="16"/>
        <v>0</v>
      </c>
    </row>
    <row r="50" spans="1:22" x14ac:dyDescent="0.25">
      <c r="A50" s="1" t="s">
        <v>146</v>
      </c>
      <c r="B50" s="1" t="s">
        <v>147</v>
      </c>
      <c r="C50" s="1" t="s">
        <v>20</v>
      </c>
      <c r="D50" s="2">
        <v>44691</v>
      </c>
      <c r="E50" s="1" t="s">
        <v>125</v>
      </c>
      <c r="F50" s="1">
        <v>1</v>
      </c>
      <c r="G50" s="5">
        <v>95</v>
      </c>
      <c r="H50" s="5">
        <v>86</v>
      </c>
      <c r="I50" s="5">
        <v>72</v>
      </c>
      <c r="J50" s="5">
        <v>44</v>
      </c>
      <c r="N50" s="7">
        <f t="shared" si="0"/>
        <v>100</v>
      </c>
      <c r="O50" s="5">
        <f t="shared" si="9"/>
        <v>0</v>
      </c>
      <c r="P50" s="5">
        <f t="shared" si="10"/>
        <v>0</v>
      </c>
      <c r="Q50" s="5">
        <f t="shared" si="11"/>
        <v>0</v>
      </c>
      <c r="R50" s="5">
        <f t="shared" si="12"/>
        <v>0</v>
      </c>
      <c r="S50" s="8">
        <f t="shared" si="13"/>
        <v>0</v>
      </c>
      <c r="T50" s="8">
        <f t="shared" si="14"/>
        <v>0</v>
      </c>
      <c r="U50" s="8">
        <f t="shared" si="15"/>
        <v>0</v>
      </c>
      <c r="V50" s="8">
        <f t="shared" si="16"/>
        <v>0</v>
      </c>
    </row>
    <row r="51" spans="1:22" ht="30" x14ac:dyDescent="0.25">
      <c r="A51" s="1" t="s">
        <v>148</v>
      </c>
      <c r="B51" s="1" t="s">
        <v>149</v>
      </c>
      <c r="C51" s="1" t="s">
        <v>30</v>
      </c>
      <c r="D51" s="2">
        <v>44911</v>
      </c>
      <c r="E51" s="1" t="s">
        <v>24</v>
      </c>
      <c r="F51" s="1">
        <v>3</v>
      </c>
      <c r="G51" s="6">
        <f>(94+97+95)/3</f>
        <v>95.333333333333329</v>
      </c>
      <c r="H51" s="6">
        <f>(63+92+86)/3</f>
        <v>80.333333333333329</v>
      </c>
      <c r="I51" s="6">
        <f>(71+73+73)/3</f>
        <v>72.333333333333329</v>
      </c>
      <c r="J51" s="6">
        <f>(48+48+36)/3</f>
        <v>44</v>
      </c>
      <c r="N51" s="7">
        <f t="shared" si="0"/>
        <v>100</v>
      </c>
      <c r="O51" s="5">
        <f t="shared" si="9"/>
        <v>0</v>
      </c>
      <c r="P51" s="5">
        <f t="shared" si="10"/>
        <v>0</v>
      </c>
      <c r="Q51" s="5">
        <f t="shared" si="11"/>
        <v>0</v>
      </c>
      <c r="R51" s="5">
        <f t="shared" si="12"/>
        <v>0</v>
      </c>
      <c r="S51" s="8">
        <f t="shared" si="13"/>
        <v>0</v>
      </c>
      <c r="T51" s="8">
        <f t="shared" si="14"/>
        <v>0</v>
      </c>
      <c r="U51" s="8">
        <f t="shared" si="15"/>
        <v>0</v>
      </c>
      <c r="V51" s="8">
        <f t="shared" si="16"/>
        <v>0</v>
      </c>
    </row>
    <row r="52" spans="1:22" ht="75" x14ac:dyDescent="0.25">
      <c r="A52" s="1" t="s">
        <v>153</v>
      </c>
      <c r="B52" s="1" t="s">
        <v>154</v>
      </c>
      <c r="C52" s="1" t="s">
        <v>12</v>
      </c>
      <c r="D52" s="2">
        <v>44857</v>
      </c>
      <c r="E52" s="1" t="s">
        <v>155</v>
      </c>
      <c r="F52" s="1">
        <v>6</v>
      </c>
      <c r="N52" s="7">
        <f t="shared" si="0"/>
        <v>100</v>
      </c>
      <c r="O52" s="5">
        <f t="shared" si="9"/>
        <v>0</v>
      </c>
      <c r="P52" s="5">
        <f t="shared" si="10"/>
        <v>0</v>
      </c>
      <c r="Q52" s="5">
        <f t="shared" si="11"/>
        <v>0</v>
      </c>
      <c r="R52" s="5">
        <f t="shared" si="12"/>
        <v>0</v>
      </c>
      <c r="S52" s="8">
        <f t="shared" si="13"/>
        <v>0</v>
      </c>
      <c r="T52" s="8">
        <f t="shared" si="14"/>
        <v>0</v>
      </c>
      <c r="U52" s="8">
        <f t="shared" si="15"/>
        <v>0</v>
      </c>
      <c r="V52" s="8">
        <f t="shared" si="16"/>
        <v>0</v>
      </c>
    </row>
    <row r="53" spans="1:22" ht="30" x14ac:dyDescent="0.25">
      <c r="A53" s="1" t="s">
        <v>156</v>
      </c>
      <c r="B53" s="1" t="s">
        <v>157</v>
      </c>
      <c r="C53" s="1" t="s">
        <v>30</v>
      </c>
      <c r="D53" s="2">
        <v>44911</v>
      </c>
      <c r="E53" s="1" t="s">
        <v>158</v>
      </c>
      <c r="F53" s="1">
        <v>3</v>
      </c>
      <c r="G53" s="5">
        <v>75</v>
      </c>
      <c r="H53" s="5">
        <v>70</v>
      </c>
      <c r="I53" s="5">
        <v>55</v>
      </c>
      <c r="J53" s="5">
        <v>36</v>
      </c>
      <c r="N53" s="7">
        <f t="shared" si="0"/>
        <v>100</v>
      </c>
      <c r="O53" s="5">
        <f t="shared" si="9"/>
        <v>0</v>
      </c>
      <c r="P53" s="5">
        <f t="shared" si="10"/>
        <v>0</v>
      </c>
      <c r="Q53" s="5">
        <f t="shared" si="11"/>
        <v>0</v>
      </c>
      <c r="R53" s="5">
        <f t="shared" si="12"/>
        <v>0</v>
      </c>
      <c r="S53" s="8">
        <f t="shared" si="13"/>
        <v>0</v>
      </c>
      <c r="T53" s="8">
        <f t="shared" si="14"/>
        <v>0</v>
      </c>
      <c r="U53" s="8">
        <f t="shared" si="15"/>
        <v>0</v>
      </c>
      <c r="V53" s="8">
        <f t="shared" si="16"/>
        <v>0</v>
      </c>
    </row>
    <row r="54" spans="1:22" ht="30" x14ac:dyDescent="0.25">
      <c r="A54" s="1" t="s">
        <v>159</v>
      </c>
      <c r="B54" s="1" t="s">
        <v>160</v>
      </c>
      <c r="C54" s="1" t="s">
        <v>30</v>
      </c>
      <c r="D54" s="2">
        <v>44911</v>
      </c>
      <c r="E54" s="1" t="s">
        <v>24</v>
      </c>
      <c r="F54" s="1">
        <v>3</v>
      </c>
      <c r="G54" s="6">
        <f>(94+97+95)/3</f>
        <v>95.333333333333329</v>
      </c>
      <c r="H54" s="6">
        <f>(63+92+86)/3</f>
        <v>80.333333333333329</v>
      </c>
      <c r="I54" s="6">
        <f>(71+73+73)/3</f>
        <v>72.333333333333329</v>
      </c>
      <c r="J54" s="6">
        <f>(48+48+36)/3</f>
        <v>44</v>
      </c>
      <c r="N54" s="7">
        <f t="shared" si="0"/>
        <v>100</v>
      </c>
      <c r="O54" s="5">
        <f t="shared" si="9"/>
        <v>0</v>
      </c>
      <c r="P54" s="5">
        <f t="shared" si="10"/>
        <v>0</v>
      </c>
      <c r="Q54" s="5">
        <f t="shared" si="11"/>
        <v>0</v>
      </c>
      <c r="R54" s="5">
        <f t="shared" si="12"/>
        <v>0</v>
      </c>
      <c r="S54" s="8">
        <f t="shared" si="13"/>
        <v>0</v>
      </c>
      <c r="T54" s="8">
        <f t="shared" si="14"/>
        <v>0</v>
      </c>
      <c r="U54" s="8">
        <f t="shared" si="15"/>
        <v>0</v>
      </c>
      <c r="V54" s="8">
        <f t="shared" si="16"/>
        <v>0</v>
      </c>
    </row>
    <row r="55" spans="1:22" ht="60" x14ac:dyDescent="0.25">
      <c r="A55" s="1" t="s">
        <v>161</v>
      </c>
      <c r="B55" s="1" t="s">
        <v>162</v>
      </c>
      <c r="C55" s="1" t="s">
        <v>12</v>
      </c>
      <c r="D55" s="2">
        <v>44906</v>
      </c>
      <c r="E55" s="1" t="s">
        <v>46</v>
      </c>
      <c r="F55" s="1">
        <v>5</v>
      </c>
      <c r="N55" s="7">
        <f t="shared" si="0"/>
        <v>100</v>
      </c>
      <c r="O55" s="5">
        <f t="shared" si="9"/>
        <v>0</v>
      </c>
      <c r="P55" s="5">
        <f t="shared" si="10"/>
        <v>0</v>
      </c>
      <c r="Q55" s="5">
        <f t="shared" si="11"/>
        <v>0</v>
      </c>
      <c r="R55" s="5">
        <f t="shared" si="12"/>
        <v>0</v>
      </c>
      <c r="S55" s="8">
        <f t="shared" si="13"/>
        <v>0</v>
      </c>
      <c r="T55" s="8">
        <f t="shared" si="14"/>
        <v>0</v>
      </c>
      <c r="U55" s="8">
        <f t="shared" si="15"/>
        <v>0</v>
      </c>
      <c r="V55" s="8">
        <f t="shared" si="16"/>
        <v>0</v>
      </c>
    </row>
    <row r="56" spans="1:22" ht="120" x14ac:dyDescent="0.25">
      <c r="A56" s="1" t="s">
        <v>163</v>
      </c>
      <c r="B56" s="1" t="s">
        <v>164</v>
      </c>
      <c r="C56" s="1" t="s">
        <v>12</v>
      </c>
      <c r="D56" s="2">
        <v>44906</v>
      </c>
      <c r="E56" s="1" t="s">
        <v>165</v>
      </c>
      <c r="F56" s="1">
        <v>7</v>
      </c>
      <c r="N56" s="7">
        <f t="shared" si="0"/>
        <v>100</v>
      </c>
      <c r="O56" s="5">
        <f t="shared" si="9"/>
        <v>0</v>
      </c>
      <c r="P56" s="5">
        <f t="shared" si="10"/>
        <v>0</v>
      </c>
      <c r="Q56" s="5">
        <f t="shared" si="11"/>
        <v>0</v>
      </c>
      <c r="R56" s="5">
        <f t="shared" si="12"/>
        <v>0</v>
      </c>
      <c r="S56" s="8">
        <f t="shared" si="13"/>
        <v>0</v>
      </c>
      <c r="T56" s="8">
        <f t="shared" si="14"/>
        <v>0</v>
      </c>
      <c r="U56" s="8">
        <f t="shared" si="15"/>
        <v>0</v>
      </c>
      <c r="V56" s="8">
        <f t="shared" si="16"/>
        <v>0</v>
      </c>
    </row>
    <row r="57" spans="1:22" ht="45" x14ac:dyDescent="0.25">
      <c r="A57" s="1" t="s">
        <v>166</v>
      </c>
      <c r="B57" s="1" t="s">
        <v>167</v>
      </c>
      <c r="C57" s="1" t="s">
        <v>16</v>
      </c>
      <c r="D57" s="2">
        <v>44906</v>
      </c>
      <c r="E57" s="1" t="s">
        <v>27</v>
      </c>
      <c r="F57" s="1">
        <v>1</v>
      </c>
      <c r="G57" s="5">
        <v>94</v>
      </c>
      <c r="H57" s="5">
        <v>63</v>
      </c>
      <c r="I57" s="5">
        <v>71</v>
      </c>
      <c r="J57" s="5">
        <v>36</v>
      </c>
      <c r="N57" s="7">
        <f t="shared" si="0"/>
        <v>100</v>
      </c>
      <c r="O57" s="5">
        <f t="shared" si="9"/>
        <v>0</v>
      </c>
      <c r="P57" s="5">
        <f t="shared" si="10"/>
        <v>0</v>
      </c>
      <c r="Q57" s="5">
        <f t="shared" si="11"/>
        <v>0</v>
      </c>
      <c r="R57" s="5">
        <f t="shared" si="12"/>
        <v>0</v>
      </c>
      <c r="S57" s="8">
        <f t="shared" si="13"/>
        <v>0</v>
      </c>
      <c r="T57" s="8">
        <f t="shared" si="14"/>
        <v>0</v>
      </c>
      <c r="U57" s="8">
        <f t="shared" si="15"/>
        <v>0</v>
      </c>
      <c r="V57" s="8">
        <f t="shared" si="16"/>
        <v>0</v>
      </c>
    </row>
    <row r="58" spans="1:22" ht="60" x14ac:dyDescent="0.25">
      <c r="A58" s="1" t="s">
        <v>168</v>
      </c>
      <c r="B58" s="1" t="s">
        <v>169</v>
      </c>
      <c r="C58" s="1" t="s">
        <v>12</v>
      </c>
      <c r="D58" s="2">
        <v>44906</v>
      </c>
      <c r="E58" s="1" t="s">
        <v>170</v>
      </c>
      <c r="F58" s="1">
        <v>5</v>
      </c>
      <c r="N58" s="7">
        <f t="shared" si="0"/>
        <v>100</v>
      </c>
      <c r="O58" s="5">
        <f t="shared" si="9"/>
        <v>0</v>
      </c>
      <c r="P58" s="5">
        <f t="shared" si="10"/>
        <v>0</v>
      </c>
      <c r="Q58" s="5">
        <f t="shared" si="11"/>
        <v>0</v>
      </c>
      <c r="R58" s="5">
        <f t="shared" si="12"/>
        <v>0</v>
      </c>
      <c r="S58" s="8">
        <f t="shared" si="13"/>
        <v>0</v>
      </c>
      <c r="T58" s="8">
        <f t="shared" si="14"/>
        <v>0</v>
      </c>
      <c r="U58" s="8">
        <f t="shared" si="15"/>
        <v>0</v>
      </c>
      <c r="V58" s="8">
        <f t="shared" si="16"/>
        <v>0</v>
      </c>
    </row>
    <row r="59" spans="1:22" ht="120" x14ac:dyDescent="0.25">
      <c r="A59" s="1" t="s">
        <v>171</v>
      </c>
      <c r="B59" s="1" t="s">
        <v>172</v>
      </c>
      <c r="C59" s="1" t="s">
        <v>8</v>
      </c>
      <c r="D59" s="2">
        <v>44902</v>
      </c>
      <c r="E59" s="1" t="s">
        <v>9</v>
      </c>
      <c r="F59" s="1">
        <v>11</v>
      </c>
      <c r="N59" s="7">
        <f t="shared" si="0"/>
        <v>100</v>
      </c>
      <c r="O59" s="5">
        <f t="shared" si="9"/>
        <v>0</v>
      </c>
      <c r="P59" s="5">
        <f t="shared" si="10"/>
        <v>0</v>
      </c>
      <c r="Q59" s="5">
        <f t="shared" si="11"/>
        <v>0</v>
      </c>
      <c r="R59" s="5">
        <f t="shared" si="12"/>
        <v>0</v>
      </c>
      <c r="S59" s="8">
        <f t="shared" si="13"/>
        <v>0</v>
      </c>
      <c r="T59" s="8">
        <f t="shared" si="14"/>
        <v>0</v>
      </c>
      <c r="U59" s="8">
        <f t="shared" si="15"/>
        <v>0</v>
      </c>
      <c r="V59" s="8">
        <f t="shared" si="16"/>
        <v>0</v>
      </c>
    </row>
    <row r="60" spans="1:22" ht="60" x14ac:dyDescent="0.25">
      <c r="A60" s="1" t="s">
        <v>173</v>
      </c>
      <c r="B60" s="1" t="s">
        <v>174</v>
      </c>
      <c r="C60" s="1" t="s">
        <v>30</v>
      </c>
      <c r="D60" s="2">
        <v>44911</v>
      </c>
      <c r="E60" s="1" t="s">
        <v>80</v>
      </c>
      <c r="F60" s="1">
        <v>5</v>
      </c>
      <c r="N60" s="7">
        <f t="shared" si="0"/>
        <v>100</v>
      </c>
      <c r="O60" s="5">
        <f t="shared" si="9"/>
        <v>0</v>
      </c>
      <c r="P60" s="5">
        <f t="shared" si="10"/>
        <v>0</v>
      </c>
      <c r="Q60" s="5">
        <f t="shared" si="11"/>
        <v>0</v>
      </c>
      <c r="R60" s="5">
        <f t="shared" si="12"/>
        <v>0</v>
      </c>
      <c r="S60" s="8">
        <f t="shared" si="13"/>
        <v>0</v>
      </c>
      <c r="T60" s="8">
        <f t="shared" si="14"/>
        <v>0</v>
      </c>
      <c r="U60" s="8">
        <f t="shared" si="15"/>
        <v>0</v>
      </c>
      <c r="V60" s="8">
        <f t="shared" si="16"/>
        <v>0</v>
      </c>
    </row>
    <row r="61" spans="1:22" ht="30" x14ac:dyDescent="0.25">
      <c r="A61" s="1" t="s">
        <v>175</v>
      </c>
      <c r="B61" s="1" t="s">
        <v>176</v>
      </c>
      <c r="C61" s="1" t="s">
        <v>30</v>
      </c>
      <c r="D61" s="2">
        <v>44911</v>
      </c>
      <c r="E61" s="1" t="s">
        <v>177</v>
      </c>
      <c r="F61" s="1">
        <v>3</v>
      </c>
      <c r="G61" s="6">
        <f>( 94+50+94 )/3</f>
        <v>79.333333333333329</v>
      </c>
      <c r="H61" s="6">
        <f>(  63+47+63    )/3</f>
        <v>57.666666666666664</v>
      </c>
      <c r="I61" s="6">
        <f>( 71+37+71 )/3</f>
        <v>59.666666666666664</v>
      </c>
      <c r="J61" s="6">
        <f>( 36+24+36 )/3</f>
        <v>32</v>
      </c>
      <c r="N61" s="7">
        <f t="shared" si="0"/>
        <v>100</v>
      </c>
      <c r="O61" s="5">
        <f t="shared" si="9"/>
        <v>0</v>
      </c>
      <c r="P61" s="5">
        <f t="shared" si="10"/>
        <v>0</v>
      </c>
      <c r="Q61" s="5">
        <f t="shared" si="11"/>
        <v>0</v>
      </c>
      <c r="R61" s="5">
        <f t="shared" si="12"/>
        <v>0</v>
      </c>
      <c r="S61" s="8">
        <f t="shared" si="13"/>
        <v>0</v>
      </c>
      <c r="T61" s="8">
        <f t="shared" si="14"/>
        <v>0</v>
      </c>
      <c r="U61" s="8">
        <f t="shared" si="15"/>
        <v>0</v>
      </c>
      <c r="V61" s="8">
        <f t="shared" si="16"/>
        <v>0</v>
      </c>
    </row>
    <row r="62" spans="1:22" ht="45" x14ac:dyDescent="0.25">
      <c r="A62" s="1" t="s">
        <v>178</v>
      </c>
      <c r="B62" s="1" t="s">
        <v>179</v>
      </c>
      <c r="C62" s="1" t="s">
        <v>30</v>
      </c>
      <c r="D62" s="2">
        <v>44911</v>
      </c>
      <c r="E62" s="1" t="s">
        <v>180</v>
      </c>
      <c r="F62" s="1">
        <v>4</v>
      </c>
      <c r="N62" s="7">
        <f t="shared" si="0"/>
        <v>100</v>
      </c>
      <c r="O62" s="5">
        <f t="shared" si="9"/>
        <v>0</v>
      </c>
      <c r="P62" s="5">
        <f t="shared" si="10"/>
        <v>0</v>
      </c>
      <c r="Q62" s="5">
        <f t="shared" si="11"/>
        <v>0</v>
      </c>
      <c r="R62" s="5">
        <f t="shared" si="12"/>
        <v>0</v>
      </c>
      <c r="S62" s="8">
        <f t="shared" si="13"/>
        <v>0</v>
      </c>
      <c r="T62" s="8">
        <f t="shared" si="14"/>
        <v>0</v>
      </c>
      <c r="U62" s="8">
        <f t="shared" si="15"/>
        <v>0</v>
      </c>
      <c r="V62" s="8">
        <f t="shared" si="16"/>
        <v>0</v>
      </c>
    </row>
    <row r="63" spans="1:22" ht="105" x14ac:dyDescent="0.25">
      <c r="A63" s="1" t="s">
        <v>181</v>
      </c>
      <c r="B63" s="1" t="s">
        <v>182</v>
      </c>
      <c r="C63" s="1" t="s">
        <v>8</v>
      </c>
      <c r="D63" s="2">
        <v>44913</v>
      </c>
      <c r="E63" s="1" t="s">
        <v>183</v>
      </c>
      <c r="F63" s="1">
        <v>10</v>
      </c>
      <c r="N63" s="7">
        <f t="shared" si="0"/>
        <v>100</v>
      </c>
      <c r="O63" s="5">
        <f t="shared" si="9"/>
        <v>0</v>
      </c>
      <c r="P63" s="5">
        <f t="shared" si="10"/>
        <v>0</v>
      </c>
      <c r="Q63" s="5">
        <f t="shared" si="11"/>
        <v>0</v>
      </c>
      <c r="R63" s="5">
        <f t="shared" si="12"/>
        <v>0</v>
      </c>
      <c r="S63" s="8">
        <f t="shared" si="13"/>
        <v>0</v>
      </c>
      <c r="T63" s="8">
        <f t="shared" si="14"/>
        <v>0</v>
      </c>
      <c r="U63" s="8">
        <f t="shared" si="15"/>
        <v>0</v>
      </c>
      <c r="V63" s="8">
        <f t="shared" si="16"/>
        <v>0</v>
      </c>
    </row>
    <row r="64" spans="1:22" ht="75" x14ac:dyDescent="0.25">
      <c r="A64" s="1" t="s">
        <v>184</v>
      </c>
      <c r="B64" s="1" t="s">
        <v>185</v>
      </c>
      <c r="C64" s="1" t="s">
        <v>30</v>
      </c>
      <c r="D64" s="2">
        <v>44911</v>
      </c>
      <c r="E64" s="1" t="s">
        <v>186</v>
      </c>
      <c r="F64" s="1">
        <v>6</v>
      </c>
      <c r="N64" s="7">
        <f t="shared" si="0"/>
        <v>100</v>
      </c>
      <c r="O64" s="5">
        <f t="shared" si="9"/>
        <v>0</v>
      </c>
      <c r="P64" s="5">
        <f t="shared" si="10"/>
        <v>0</v>
      </c>
      <c r="Q64" s="5">
        <f t="shared" si="11"/>
        <v>0</v>
      </c>
      <c r="R64" s="5">
        <f t="shared" si="12"/>
        <v>0</v>
      </c>
      <c r="S64" s="8">
        <f t="shared" si="13"/>
        <v>0</v>
      </c>
      <c r="T64" s="8">
        <f t="shared" si="14"/>
        <v>0</v>
      </c>
      <c r="U64" s="8">
        <f t="shared" si="15"/>
        <v>0</v>
      </c>
      <c r="V64" s="8">
        <f t="shared" si="16"/>
        <v>0</v>
      </c>
    </row>
    <row r="65" spans="1:22" ht="30" x14ac:dyDescent="0.25">
      <c r="A65" s="1" t="s">
        <v>187</v>
      </c>
      <c r="B65" s="1" t="s">
        <v>188</v>
      </c>
      <c r="C65" s="1" t="s">
        <v>16</v>
      </c>
      <c r="D65" s="2">
        <v>44766</v>
      </c>
      <c r="E65" s="1" t="s">
        <v>189</v>
      </c>
      <c r="F65" s="1">
        <v>2</v>
      </c>
      <c r="G65" s="5">
        <f>(66+73)/2</f>
        <v>69.5</v>
      </c>
      <c r="H65" s="5">
        <v>65</v>
      </c>
      <c r="I65" s="5">
        <v>50.5</v>
      </c>
      <c r="J65" s="5">
        <v>33.5</v>
      </c>
      <c r="N65" s="7">
        <f t="shared" si="0"/>
        <v>100</v>
      </c>
      <c r="O65" s="5">
        <f t="shared" si="9"/>
        <v>0</v>
      </c>
      <c r="P65" s="5">
        <f t="shared" si="10"/>
        <v>0</v>
      </c>
      <c r="Q65" s="5">
        <f t="shared" si="11"/>
        <v>0</v>
      </c>
      <c r="R65" s="5">
        <f t="shared" si="12"/>
        <v>0</v>
      </c>
      <c r="S65" s="8">
        <f t="shared" si="13"/>
        <v>0</v>
      </c>
      <c r="T65" s="8">
        <f t="shared" si="14"/>
        <v>0</v>
      </c>
      <c r="U65" s="8">
        <f t="shared" si="15"/>
        <v>0</v>
      </c>
      <c r="V65" s="8">
        <f t="shared" si="16"/>
        <v>0</v>
      </c>
    </row>
    <row r="66" spans="1:22" x14ac:dyDescent="0.25">
      <c r="A66" s="1" t="s">
        <v>190</v>
      </c>
      <c r="B66" s="1" t="s">
        <v>191</v>
      </c>
      <c r="C66" s="1" t="s">
        <v>16</v>
      </c>
      <c r="D66" s="2">
        <v>44745</v>
      </c>
      <c r="N66" s="7">
        <f t="shared" si="0"/>
        <v>100</v>
      </c>
      <c r="O66" s="5">
        <f t="shared" si="9"/>
        <v>0</v>
      </c>
      <c r="P66" s="5">
        <f t="shared" si="10"/>
        <v>0</v>
      </c>
      <c r="Q66" s="5">
        <f t="shared" si="11"/>
        <v>0</v>
      </c>
      <c r="R66" s="5">
        <f t="shared" si="12"/>
        <v>0</v>
      </c>
      <c r="S66" s="8">
        <f t="shared" si="13"/>
        <v>0</v>
      </c>
      <c r="T66" s="8">
        <f t="shared" si="14"/>
        <v>0</v>
      </c>
      <c r="U66" s="8">
        <f t="shared" si="15"/>
        <v>0</v>
      </c>
      <c r="V66" s="8">
        <f t="shared" si="16"/>
        <v>0</v>
      </c>
    </row>
    <row r="67" spans="1:22" ht="150" x14ac:dyDescent="0.25">
      <c r="A67" s="1" t="s">
        <v>192</v>
      </c>
      <c r="B67" s="1" t="s">
        <v>193</v>
      </c>
      <c r="C67" s="1" t="s">
        <v>12</v>
      </c>
      <c r="D67" s="2">
        <v>44906</v>
      </c>
      <c r="E67" s="1" t="s">
        <v>194</v>
      </c>
      <c r="F67" s="1">
        <v>8</v>
      </c>
      <c r="N67" s="7">
        <f t="shared" si="0"/>
        <v>100</v>
      </c>
      <c r="O67" s="5">
        <f t="shared" ref="O67:O130" si="17">($M67*G67)/100</f>
        <v>0</v>
      </c>
      <c r="P67" s="5">
        <f t="shared" ref="P67:P130" si="18">($M67*H67)/100</f>
        <v>0</v>
      </c>
      <c r="Q67" s="5">
        <f t="shared" ref="Q67:Q130" si="19">($M67*I67)/100</f>
        <v>0</v>
      </c>
      <c r="R67" s="5">
        <f t="shared" ref="R67:R130" si="20">($M67*J67)/100</f>
        <v>0</v>
      </c>
      <c r="S67" s="8">
        <f t="shared" ref="S67:S130" si="21">($M67-O67)</f>
        <v>0</v>
      </c>
      <c r="T67" s="8">
        <f t="shared" ref="T67:T130" si="22">($M67-P67)</f>
        <v>0</v>
      </c>
      <c r="U67" s="8">
        <f t="shared" ref="U67:U130" si="23">($M67-Q67)</f>
        <v>0</v>
      </c>
      <c r="V67" s="8">
        <f t="shared" ref="V67:V130" si="24">($M67-R67)</f>
        <v>0</v>
      </c>
    </row>
    <row r="68" spans="1:22" ht="30" x14ac:dyDescent="0.25">
      <c r="A68" s="1" t="s">
        <v>195</v>
      </c>
      <c r="B68" s="1" t="s">
        <v>196</v>
      </c>
      <c r="C68" s="1" t="s">
        <v>16</v>
      </c>
      <c r="D68" s="2">
        <v>44906</v>
      </c>
      <c r="E68" s="1" t="s">
        <v>197</v>
      </c>
      <c r="F68" s="1">
        <v>3</v>
      </c>
      <c r="G68" s="6">
        <f>(94+95+86)/3</f>
        <v>91.666666666666671</v>
      </c>
      <c r="H68" s="6">
        <f>(63+86+72)/3</f>
        <v>73.666666666666671</v>
      </c>
      <c r="I68" s="6">
        <f>( 71+73+57 )/3</f>
        <v>67</v>
      </c>
      <c r="J68" s="6">
        <f>( 36+48+33 )/3</f>
        <v>39</v>
      </c>
      <c r="N68" s="7">
        <f t="shared" ref="N68:N131" si="25">(100-M68)</f>
        <v>100</v>
      </c>
      <c r="O68" s="5">
        <f t="shared" si="17"/>
        <v>0</v>
      </c>
      <c r="P68" s="5">
        <f t="shared" si="18"/>
        <v>0</v>
      </c>
      <c r="Q68" s="5">
        <f t="shared" si="19"/>
        <v>0</v>
      </c>
      <c r="R68" s="5">
        <f t="shared" si="20"/>
        <v>0</v>
      </c>
      <c r="S68" s="8">
        <f t="shared" si="21"/>
        <v>0</v>
      </c>
      <c r="T68" s="8">
        <f t="shared" si="22"/>
        <v>0</v>
      </c>
      <c r="U68" s="8">
        <f t="shared" si="23"/>
        <v>0</v>
      </c>
      <c r="V68" s="8">
        <f t="shared" si="24"/>
        <v>0</v>
      </c>
    </row>
    <row r="69" spans="1:22" ht="45" x14ac:dyDescent="0.25">
      <c r="A69" s="1" t="s">
        <v>198</v>
      </c>
      <c r="B69" s="1" t="s">
        <v>199</v>
      </c>
      <c r="C69" s="1" t="s">
        <v>16</v>
      </c>
      <c r="D69" s="2">
        <v>44773</v>
      </c>
      <c r="E69" s="1" t="s">
        <v>200</v>
      </c>
      <c r="F69" s="1">
        <v>4</v>
      </c>
      <c r="N69" s="7">
        <f t="shared" si="25"/>
        <v>100</v>
      </c>
      <c r="O69" s="5">
        <f t="shared" si="17"/>
        <v>0</v>
      </c>
      <c r="P69" s="5">
        <f t="shared" si="18"/>
        <v>0</v>
      </c>
      <c r="Q69" s="5">
        <f t="shared" si="19"/>
        <v>0</v>
      </c>
      <c r="R69" s="5">
        <f t="shared" si="20"/>
        <v>0</v>
      </c>
      <c r="S69" s="8">
        <f t="shared" si="21"/>
        <v>0</v>
      </c>
      <c r="T69" s="8">
        <f t="shared" si="22"/>
        <v>0</v>
      </c>
      <c r="U69" s="8">
        <f t="shared" si="23"/>
        <v>0</v>
      </c>
      <c r="V69" s="8">
        <f t="shared" si="24"/>
        <v>0</v>
      </c>
    </row>
    <row r="70" spans="1:22" ht="30" x14ac:dyDescent="0.25">
      <c r="A70" s="1" t="s">
        <v>201</v>
      </c>
      <c r="B70" s="1" t="s">
        <v>202</v>
      </c>
      <c r="C70" s="1" t="s">
        <v>30</v>
      </c>
      <c r="D70" s="2">
        <v>44733</v>
      </c>
      <c r="E70" s="1" t="s">
        <v>203</v>
      </c>
      <c r="F70" s="1">
        <v>1</v>
      </c>
      <c r="G70" s="5">
        <v>94</v>
      </c>
      <c r="H70" s="5">
        <v>63</v>
      </c>
      <c r="I70" s="5">
        <v>71</v>
      </c>
      <c r="J70" s="5">
        <v>36</v>
      </c>
      <c r="N70" s="7">
        <f t="shared" si="25"/>
        <v>100</v>
      </c>
      <c r="O70" s="5">
        <f t="shared" si="17"/>
        <v>0</v>
      </c>
      <c r="P70" s="5">
        <f t="shared" si="18"/>
        <v>0</v>
      </c>
      <c r="Q70" s="5">
        <f t="shared" si="19"/>
        <v>0</v>
      </c>
      <c r="R70" s="5">
        <f t="shared" si="20"/>
        <v>0</v>
      </c>
      <c r="S70" s="8">
        <f t="shared" si="21"/>
        <v>0</v>
      </c>
      <c r="T70" s="8">
        <f t="shared" si="22"/>
        <v>0</v>
      </c>
      <c r="U70" s="8">
        <f t="shared" si="23"/>
        <v>0</v>
      </c>
      <c r="V70" s="8">
        <f t="shared" si="24"/>
        <v>0</v>
      </c>
    </row>
    <row r="71" spans="1:22" ht="30" x14ac:dyDescent="0.25">
      <c r="A71" s="1" t="s">
        <v>204</v>
      </c>
      <c r="B71" s="1" t="s">
        <v>205</v>
      </c>
      <c r="C71" s="1" t="s">
        <v>12</v>
      </c>
      <c r="D71" s="2">
        <v>44610</v>
      </c>
      <c r="E71" s="1" t="s">
        <v>88</v>
      </c>
      <c r="F71" s="1">
        <v>2</v>
      </c>
      <c r="G71" s="5">
        <v>96</v>
      </c>
      <c r="H71" s="5">
        <v>89</v>
      </c>
      <c r="I71" s="5">
        <v>73</v>
      </c>
      <c r="J71" s="5">
        <v>48</v>
      </c>
      <c r="N71" s="7">
        <f t="shared" si="25"/>
        <v>100</v>
      </c>
      <c r="O71" s="5">
        <f t="shared" si="17"/>
        <v>0</v>
      </c>
      <c r="P71" s="5">
        <f t="shared" si="18"/>
        <v>0</v>
      </c>
      <c r="Q71" s="5">
        <f t="shared" si="19"/>
        <v>0</v>
      </c>
      <c r="R71" s="5">
        <f t="shared" si="20"/>
        <v>0</v>
      </c>
      <c r="S71" s="8">
        <f t="shared" si="21"/>
        <v>0</v>
      </c>
      <c r="T71" s="8">
        <f t="shared" si="22"/>
        <v>0</v>
      </c>
      <c r="U71" s="8">
        <f t="shared" si="23"/>
        <v>0</v>
      </c>
      <c r="V71" s="8">
        <f t="shared" si="24"/>
        <v>0</v>
      </c>
    </row>
    <row r="72" spans="1:22" ht="30" x14ac:dyDescent="0.25">
      <c r="A72" s="1" t="s">
        <v>206</v>
      </c>
      <c r="B72" s="1" t="s">
        <v>207</v>
      </c>
      <c r="C72" s="1" t="s">
        <v>20</v>
      </c>
      <c r="D72" s="2">
        <v>44868</v>
      </c>
      <c r="E72" s="1" t="s">
        <v>208</v>
      </c>
      <c r="F72" s="1">
        <v>3</v>
      </c>
      <c r="G72" s="6">
        <f>( 94+97+94 )/3</f>
        <v>95</v>
      </c>
      <c r="H72" s="6">
        <f>(  63+92+63    )/3</f>
        <v>72.666666666666671</v>
      </c>
      <c r="I72" s="6">
        <f>( 71+73+71 )/3</f>
        <v>71.666666666666671</v>
      </c>
      <c r="J72" s="6">
        <f>( 36+48+36 )/3</f>
        <v>40</v>
      </c>
      <c r="N72" s="7">
        <f t="shared" si="25"/>
        <v>100</v>
      </c>
      <c r="O72" s="5">
        <f t="shared" si="17"/>
        <v>0</v>
      </c>
      <c r="P72" s="5">
        <f t="shared" si="18"/>
        <v>0</v>
      </c>
      <c r="Q72" s="5">
        <f t="shared" si="19"/>
        <v>0</v>
      </c>
      <c r="R72" s="5">
        <f t="shared" si="20"/>
        <v>0</v>
      </c>
      <c r="S72" s="8">
        <f t="shared" si="21"/>
        <v>0</v>
      </c>
      <c r="T72" s="8">
        <f t="shared" si="22"/>
        <v>0</v>
      </c>
      <c r="U72" s="8">
        <f t="shared" si="23"/>
        <v>0</v>
      </c>
      <c r="V72" s="8">
        <f t="shared" si="24"/>
        <v>0</v>
      </c>
    </row>
    <row r="73" spans="1:22" ht="60" x14ac:dyDescent="0.25">
      <c r="A73" s="1" t="s">
        <v>209</v>
      </c>
      <c r="B73" s="1" t="s">
        <v>210</v>
      </c>
      <c r="C73" s="1" t="s">
        <v>12</v>
      </c>
      <c r="D73" s="2">
        <v>44906</v>
      </c>
      <c r="E73" s="1" t="s">
        <v>170</v>
      </c>
      <c r="F73" s="1">
        <v>5</v>
      </c>
      <c r="N73" s="7">
        <f t="shared" si="25"/>
        <v>100</v>
      </c>
      <c r="O73" s="5">
        <f t="shared" si="17"/>
        <v>0</v>
      </c>
      <c r="P73" s="5">
        <f t="shared" si="18"/>
        <v>0</v>
      </c>
      <c r="Q73" s="5">
        <f t="shared" si="19"/>
        <v>0</v>
      </c>
      <c r="R73" s="5">
        <f t="shared" si="20"/>
        <v>0</v>
      </c>
      <c r="S73" s="8">
        <f t="shared" si="21"/>
        <v>0</v>
      </c>
      <c r="T73" s="8">
        <f t="shared" si="22"/>
        <v>0</v>
      </c>
      <c r="U73" s="8">
        <f t="shared" si="23"/>
        <v>0</v>
      </c>
      <c r="V73" s="8">
        <f t="shared" si="24"/>
        <v>0</v>
      </c>
    </row>
    <row r="74" spans="1:22" ht="75" x14ac:dyDescent="0.25">
      <c r="A74" s="1" t="s">
        <v>211</v>
      </c>
      <c r="B74" s="1" t="s">
        <v>212</v>
      </c>
      <c r="C74" s="1" t="s">
        <v>12</v>
      </c>
      <c r="D74" s="2">
        <v>44906</v>
      </c>
      <c r="E74" s="1" t="s">
        <v>155</v>
      </c>
      <c r="F74" s="1">
        <v>6</v>
      </c>
      <c r="N74" s="7">
        <f t="shared" si="25"/>
        <v>100</v>
      </c>
      <c r="O74" s="5">
        <f t="shared" si="17"/>
        <v>0</v>
      </c>
      <c r="P74" s="5">
        <f t="shared" si="18"/>
        <v>0</v>
      </c>
      <c r="Q74" s="5">
        <f t="shared" si="19"/>
        <v>0</v>
      </c>
      <c r="R74" s="5">
        <f t="shared" si="20"/>
        <v>0</v>
      </c>
      <c r="S74" s="8">
        <f t="shared" si="21"/>
        <v>0</v>
      </c>
      <c r="T74" s="8">
        <f t="shared" si="22"/>
        <v>0</v>
      </c>
      <c r="U74" s="8">
        <f t="shared" si="23"/>
        <v>0</v>
      </c>
      <c r="V74" s="8">
        <f t="shared" si="24"/>
        <v>0</v>
      </c>
    </row>
    <row r="75" spans="1:22" ht="30" x14ac:dyDescent="0.25">
      <c r="A75" s="1" t="s">
        <v>213</v>
      </c>
      <c r="B75" s="1" t="s">
        <v>214</v>
      </c>
      <c r="C75" s="1" t="s">
        <v>30</v>
      </c>
      <c r="D75" s="2">
        <v>44911</v>
      </c>
      <c r="E75" s="1" t="s">
        <v>215</v>
      </c>
      <c r="F75" s="1">
        <v>2</v>
      </c>
      <c r="G75" s="5">
        <v>96</v>
      </c>
      <c r="H75" s="5">
        <v>89</v>
      </c>
      <c r="I75" s="5">
        <v>73</v>
      </c>
      <c r="J75" s="5">
        <v>48</v>
      </c>
      <c r="N75" s="7">
        <f t="shared" si="25"/>
        <v>100</v>
      </c>
      <c r="O75" s="5">
        <f t="shared" si="17"/>
        <v>0</v>
      </c>
      <c r="P75" s="5">
        <f t="shared" si="18"/>
        <v>0</v>
      </c>
      <c r="Q75" s="5">
        <f t="shared" si="19"/>
        <v>0</v>
      </c>
      <c r="R75" s="5">
        <f t="shared" si="20"/>
        <v>0</v>
      </c>
      <c r="S75" s="8">
        <f t="shared" si="21"/>
        <v>0</v>
      </c>
      <c r="T75" s="8">
        <f t="shared" si="22"/>
        <v>0</v>
      </c>
      <c r="U75" s="8">
        <f t="shared" si="23"/>
        <v>0</v>
      </c>
      <c r="V75" s="8">
        <f t="shared" si="24"/>
        <v>0</v>
      </c>
    </row>
    <row r="76" spans="1:22" ht="30" x14ac:dyDescent="0.25">
      <c r="A76" s="1" t="s">
        <v>216</v>
      </c>
      <c r="B76" s="1" t="s">
        <v>217</v>
      </c>
      <c r="C76" s="1" t="s">
        <v>20</v>
      </c>
      <c r="D76" s="2">
        <v>44834</v>
      </c>
      <c r="E76" s="1" t="s">
        <v>43</v>
      </c>
      <c r="F76" s="1">
        <v>2</v>
      </c>
      <c r="G76" s="5">
        <f>(95+86)/2</f>
        <v>90.5</v>
      </c>
      <c r="H76" s="5">
        <v>79</v>
      </c>
      <c r="I76" s="5">
        <v>65</v>
      </c>
      <c r="J76" s="5">
        <v>40.5</v>
      </c>
      <c r="N76" s="7">
        <f t="shared" si="25"/>
        <v>100</v>
      </c>
      <c r="O76" s="5">
        <f t="shared" si="17"/>
        <v>0</v>
      </c>
      <c r="P76" s="5">
        <f t="shared" si="18"/>
        <v>0</v>
      </c>
      <c r="Q76" s="5">
        <f t="shared" si="19"/>
        <v>0</v>
      </c>
      <c r="R76" s="5">
        <f t="shared" si="20"/>
        <v>0</v>
      </c>
      <c r="S76" s="8">
        <f t="shared" si="21"/>
        <v>0</v>
      </c>
      <c r="T76" s="8">
        <f t="shared" si="22"/>
        <v>0</v>
      </c>
      <c r="U76" s="8">
        <f t="shared" si="23"/>
        <v>0</v>
      </c>
      <c r="V76" s="8">
        <f t="shared" si="24"/>
        <v>0</v>
      </c>
    </row>
    <row r="77" spans="1:22" ht="45" x14ac:dyDescent="0.25">
      <c r="A77" s="1" t="s">
        <v>218</v>
      </c>
      <c r="B77" s="1" t="s">
        <v>219</v>
      </c>
      <c r="C77" s="1" t="s">
        <v>16</v>
      </c>
      <c r="D77" s="2">
        <v>44892</v>
      </c>
      <c r="E77" s="1" t="s">
        <v>220</v>
      </c>
      <c r="F77" s="1">
        <v>3</v>
      </c>
      <c r="G77" s="6">
        <f>( 95+50+75 )/3</f>
        <v>73.333333333333329</v>
      </c>
      <c r="H77" s="6">
        <f>(  86+47+70    )/3</f>
        <v>67.666666666666671</v>
      </c>
      <c r="I77" s="6">
        <f>( 73+37+55 )/3</f>
        <v>55</v>
      </c>
      <c r="J77" s="6">
        <f>( 48+24+36 )/3</f>
        <v>36</v>
      </c>
      <c r="N77" s="7">
        <f t="shared" si="25"/>
        <v>100</v>
      </c>
      <c r="O77" s="5">
        <f t="shared" si="17"/>
        <v>0</v>
      </c>
      <c r="P77" s="5">
        <f t="shared" si="18"/>
        <v>0</v>
      </c>
      <c r="Q77" s="5">
        <f t="shared" si="19"/>
        <v>0</v>
      </c>
      <c r="R77" s="5">
        <f t="shared" si="20"/>
        <v>0</v>
      </c>
      <c r="S77" s="8">
        <f t="shared" si="21"/>
        <v>0</v>
      </c>
      <c r="T77" s="8">
        <f t="shared" si="22"/>
        <v>0</v>
      </c>
      <c r="U77" s="8">
        <f t="shared" si="23"/>
        <v>0</v>
      </c>
      <c r="V77" s="8">
        <f t="shared" si="24"/>
        <v>0</v>
      </c>
    </row>
    <row r="78" spans="1:22" ht="30" x14ac:dyDescent="0.25">
      <c r="A78" s="1" t="s">
        <v>221</v>
      </c>
      <c r="B78" s="1" t="s">
        <v>222</v>
      </c>
      <c r="C78" s="1" t="s">
        <v>16</v>
      </c>
      <c r="D78" s="2">
        <v>44878</v>
      </c>
      <c r="E78" s="1" t="s">
        <v>223</v>
      </c>
      <c r="F78" s="1">
        <v>2</v>
      </c>
      <c r="G78" s="5">
        <f>(73+94)/2</f>
        <v>83.5</v>
      </c>
      <c r="H78" s="5">
        <f>(68+63)/2</f>
        <v>65.5</v>
      </c>
      <c r="I78" s="5">
        <f>(53+71)/2</f>
        <v>62</v>
      </c>
      <c r="J78" s="5">
        <v>35.5</v>
      </c>
      <c r="N78" s="7">
        <f t="shared" si="25"/>
        <v>100</v>
      </c>
      <c r="O78" s="5">
        <f t="shared" si="17"/>
        <v>0</v>
      </c>
      <c r="P78" s="5">
        <f t="shared" si="18"/>
        <v>0</v>
      </c>
      <c r="Q78" s="5">
        <f t="shared" si="19"/>
        <v>0</v>
      </c>
      <c r="R78" s="5">
        <f t="shared" si="20"/>
        <v>0</v>
      </c>
      <c r="S78" s="8">
        <f t="shared" si="21"/>
        <v>0</v>
      </c>
      <c r="T78" s="8">
        <f t="shared" si="22"/>
        <v>0</v>
      </c>
      <c r="U78" s="8">
        <f t="shared" si="23"/>
        <v>0</v>
      </c>
      <c r="V78" s="8">
        <f t="shared" si="24"/>
        <v>0</v>
      </c>
    </row>
    <row r="79" spans="1:22" ht="45" x14ac:dyDescent="0.25">
      <c r="A79" s="1" t="s">
        <v>224</v>
      </c>
      <c r="B79" s="1" t="s">
        <v>225</v>
      </c>
      <c r="C79" s="1" t="s">
        <v>12</v>
      </c>
      <c r="D79" s="2">
        <v>44892</v>
      </c>
      <c r="E79" s="1" t="s">
        <v>226</v>
      </c>
      <c r="F79" s="1">
        <v>4</v>
      </c>
      <c r="N79" s="7">
        <f t="shared" si="25"/>
        <v>100</v>
      </c>
      <c r="O79" s="5">
        <f t="shared" si="17"/>
        <v>0</v>
      </c>
      <c r="P79" s="5">
        <f t="shared" si="18"/>
        <v>0</v>
      </c>
      <c r="Q79" s="5">
        <f t="shared" si="19"/>
        <v>0</v>
      </c>
      <c r="R79" s="5">
        <f t="shared" si="20"/>
        <v>0</v>
      </c>
      <c r="S79" s="8">
        <f t="shared" si="21"/>
        <v>0</v>
      </c>
      <c r="T79" s="8">
        <f t="shared" si="22"/>
        <v>0</v>
      </c>
      <c r="U79" s="8">
        <f t="shared" si="23"/>
        <v>0</v>
      </c>
      <c r="V79" s="8">
        <f t="shared" si="24"/>
        <v>0</v>
      </c>
    </row>
    <row r="80" spans="1:22" ht="135" x14ac:dyDescent="0.25">
      <c r="A80" s="1" t="s">
        <v>227</v>
      </c>
      <c r="B80" s="1" t="s">
        <v>228</v>
      </c>
      <c r="C80" s="1" t="s">
        <v>12</v>
      </c>
      <c r="D80" s="2">
        <v>44906</v>
      </c>
      <c r="E80" s="1" t="s">
        <v>229</v>
      </c>
      <c r="F80" s="1">
        <v>9</v>
      </c>
      <c r="N80" s="7">
        <f t="shared" si="25"/>
        <v>100</v>
      </c>
      <c r="O80" s="5">
        <f t="shared" si="17"/>
        <v>0</v>
      </c>
      <c r="P80" s="5">
        <f t="shared" si="18"/>
        <v>0</v>
      </c>
      <c r="Q80" s="5">
        <f t="shared" si="19"/>
        <v>0</v>
      </c>
      <c r="R80" s="5">
        <f t="shared" si="20"/>
        <v>0</v>
      </c>
      <c r="S80" s="8">
        <f t="shared" si="21"/>
        <v>0</v>
      </c>
      <c r="T80" s="8">
        <f t="shared" si="22"/>
        <v>0</v>
      </c>
      <c r="U80" s="8">
        <f t="shared" si="23"/>
        <v>0</v>
      </c>
      <c r="V80" s="8">
        <f t="shared" si="24"/>
        <v>0</v>
      </c>
    </row>
    <row r="81" spans="1:22" ht="30" x14ac:dyDescent="0.25">
      <c r="A81" s="1" t="s">
        <v>230</v>
      </c>
      <c r="B81" s="1" t="s">
        <v>231</v>
      </c>
      <c r="C81" s="1" t="s">
        <v>16</v>
      </c>
      <c r="D81" s="2">
        <v>44906</v>
      </c>
      <c r="E81" s="1" t="s">
        <v>232</v>
      </c>
      <c r="F81" s="1">
        <v>2</v>
      </c>
      <c r="N81" s="7">
        <f t="shared" si="25"/>
        <v>100</v>
      </c>
      <c r="O81" s="5">
        <f t="shared" si="17"/>
        <v>0</v>
      </c>
      <c r="P81" s="5">
        <f t="shared" si="18"/>
        <v>0</v>
      </c>
      <c r="Q81" s="5">
        <f t="shared" si="19"/>
        <v>0</v>
      </c>
      <c r="R81" s="5">
        <f t="shared" si="20"/>
        <v>0</v>
      </c>
      <c r="S81" s="8">
        <f t="shared" si="21"/>
        <v>0</v>
      </c>
      <c r="T81" s="8">
        <f t="shared" si="22"/>
        <v>0</v>
      </c>
      <c r="U81" s="8">
        <f t="shared" si="23"/>
        <v>0</v>
      </c>
      <c r="V81" s="8">
        <f t="shared" si="24"/>
        <v>0</v>
      </c>
    </row>
    <row r="82" spans="1:22" ht="30" x14ac:dyDescent="0.25">
      <c r="A82" s="1" t="s">
        <v>233</v>
      </c>
      <c r="B82" s="1" t="s">
        <v>234</v>
      </c>
      <c r="C82" s="1" t="s">
        <v>12</v>
      </c>
      <c r="D82" s="2">
        <v>44911</v>
      </c>
      <c r="E82" s="1" t="s">
        <v>235</v>
      </c>
      <c r="F82" s="1">
        <v>2</v>
      </c>
      <c r="G82" s="5">
        <v>94.5</v>
      </c>
      <c r="H82" s="5">
        <v>74.5</v>
      </c>
      <c r="I82" s="5">
        <v>72</v>
      </c>
      <c r="J82" s="5">
        <v>42</v>
      </c>
      <c r="N82" s="7">
        <f t="shared" si="25"/>
        <v>100</v>
      </c>
      <c r="O82" s="5">
        <f t="shared" si="17"/>
        <v>0</v>
      </c>
      <c r="P82" s="5">
        <f t="shared" si="18"/>
        <v>0</v>
      </c>
      <c r="Q82" s="5">
        <f t="shared" si="19"/>
        <v>0</v>
      </c>
      <c r="R82" s="5">
        <f t="shared" si="20"/>
        <v>0</v>
      </c>
      <c r="S82" s="8">
        <f t="shared" si="21"/>
        <v>0</v>
      </c>
      <c r="T82" s="8">
        <f t="shared" si="22"/>
        <v>0</v>
      </c>
      <c r="U82" s="8">
        <f t="shared" si="23"/>
        <v>0</v>
      </c>
      <c r="V82" s="8">
        <f t="shared" si="24"/>
        <v>0</v>
      </c>
    </row>
    <row r="83" spans="1:22" ht="120" x14ac:dyDescent="0.25">
      <c r="A83" s="1" t="s">
        <v>236</v>
      </c>
      <c r="B83" s="1" t="s">
        <v>237</v>
      </c>
      <c r="C83" s="1" t="s">
        <v>12</v>
      </c>
      <c r="D83" s="2">
        <v>44906</v>
      </c>
      <c r="E83" s="1" t="s">
        <v>165</v>
      </c>
      <c r="F83" s="1">
        <v>7</v>
      </c>
      <c r="N83" s="7">
        <f t="shared" si="25"/>
        <v>100</v>
      </c>
      <c r="O83" s="5">
        <f t="shared" si="17"/>
        <v>0</v>
      </c>
      <c r="P83" s="5">
        <f t="shared" si="18"/>
        <v>0</v>
      </c>
      <c r="Q83" s="5">
        <f t="shared" si="19"/>
        <v>0</v>
      </c>
      <c r="R83" s="5">
        <f t="shared" si="20"/>
        <v>0</v>
      </c>
      <c r="S83" s="8">
        <f t="shared" si="21"/>
        <v>0</v>
      </c>
      <c r="T83" s="8">
        <f t="shared" si="22"/>
        <v>0</v>
      </c>
      <c r="U83" s="8">
        <f t="shared" si="23"/>
        <v>0</v>
      </c>
      <c r="V83" s="8">
        <f t="shared" si="24"/>
        <v>0</v>
      </c>
    </row>
    <row r="84" spans="1:22" x14ac:dyDescent="0.25">
      <c r="A84" s="1" t="s">
        <v>238</v>
      </c>
      <c r="B84" s="1" t="s">
        <v>239</v>
      </c>
      <c r="C84" s="1" t="s">
        <v>12</v>
      </c>
      <c r="D84" s="2">
        <v>44634</v>
      </c>
      <c r="E84" s="1" t="s">
        <v>240</v>
      </c>
      <c r="F84" s="1">
        <v>1</v>
      </c>
      <c r="G84" s="5">
        <v>97</v>
      </c>
      <c r="H84" s="5">
        <v>92</v>
      </c>
      <c r="I84" s="5">
        <v>73</v>
      </c>
      <c r="J84" s="5">
        <v>48</v>
      </c>
      <c r="N84" s="7">
        <f t="shared" si="25"/>
        <v>100</v>
      </c>
      <c r="O84" s="5">
        <f t="shared" si="17"/>
        <v>0</v>
      </c>
      <c r="P84" s="5">
        <f t="shared" si="18"/>
        <v>0</v>
      </c>
      <c r="Q84" s="5">
        <f t="shared" si="19"/>
        <v>0</v>
      </c>
      <c r="R84" s="5">
        <f t="shared" si="20"/>
        <v>0</v>
      </c>
      <c r="S84" s="8">
        <f t="shared" si="21"/>
        <v>0</v>
      </c>
      <c r="T84" s="8">
        <f t="shared" si="22"/>
        <v>0</v>
      </c>
      <c r="U84" s="8">
        <f t="shared" si="23"/>
        <v>0</v>
      </c>
      <c r="V84" s="8">
        <f t="shared" si="24"/>
        <v>0</v>
      </c>
    </row>
    <row r="85" spans="1:22" ht="60" x14ac:dyDescent="0.25">
      <c r="A85" s="1" t="s">
        <v>241</v>
      </c>
      <c r="B85" s="1" t="s">
        <v>242</v>
      </c>
      <c r="C85" s="1" t="s">
        <v>30</v>
      </c>
      <c r="D85" s="2">
        <v>44911</v>
      </c>
      <c r="E85" s="1" t="s">
        <v>122</v>
      </c>
      <c r="F85" s="1">
        <v>5</v>
      </c>
      <c r="N85" s="7">
        <f t="shared" si="25"/>
        <v>100</v>
      </c>
      <c r="O85" s="5">
        <f t="shared" si="17"/>
        <v>0</v>
      </c>
      <c r="P85" s="5">
        <f t="shared" si="18"/>
        <v>0</v>
      </c>
      <c r="Q85" s="5">
        <f t="shared" si="19"/>
        <v>0</v>
      </c>
      <c r="R85" s="5">
        <f t="shared" si="20"/>
        <v>0</v>
      </c>
      <c r="S85" s="8">
        <f t="shared" si="21"/>
        <v>0</v>
      </c>
      <c r="T85" s="8">
        <f t="shared" si="22"/>
        <v>0</v>
      </c>
      <c r="U85" s="8">
        <f t="shared" si="23"/>
        <v>0</v>
      </c>
      <c r="V85" s="8">
        <f t="shared" si="24"/>
        <v>0</v>
      </c>
    </row>
    <row r="86" spans="1:22" ht="60" x14ac:dyDescent="0.25">
      <c r="A86" s="1" t="s">
        <v>243</v>
      </c>
      <c r="B86" s="1" t="s">
        <v>244</v>
      </c>
      <c r="C86" s="1" t="s">
        <v>30</v>
      </c>
      <c r="D86" s="2">
        <v>44911</v>
      </c>
      <c r="E86" s="1" t="s">
        <v>46</v>
      </c>
      <c r="F86" s="1">
        <v>7</v>
      </c>
      <c r="N86" s="7">
        <f t="shared" si="25"/>
        <v>100</v>
      </c>
      <c r="O86" s="5">
        <f t="shared" si="17"/>
        <v>0</v>
      </c>
      <c r="P86" s="5">
        <f t="shared" si="18"/>
        <v>0</v>
      </c>
      <c r="Q86" s="5">
        <f t="shared" si="19"/>
        <v>0</v>
      </c>
      <c r="R86" s="5">
        <f t="shared" si="20"/>
        <v>0</v>
      </c>
      <c r="S86" s="8">
        <f t="shared" si="21"/>
        <v>0</v>
      </c>
      <c r="T86" s="8">
        <f t="shared" si="22"/>
        <v>0</v>
      </c>
      <c r="U86" s="8">
        <f t="shared" si="23"/>
        <v>0</v>
      </c>
      <c r="V86" s="8">
        <f t="shared" si="24"/>
        <v>0</v>
      </c>
    </row>
    <row r="87" spans="1:22" ht="30" x14ac:dyDescent="0.25">
      <c r="A87" s="1" t="s">
        <v>245</v>
      </c>
      <c r="B87" s="1" t="s">
        <v>246</v>
      </c>
      <c r="C87" s="1" t="s">
        <v>20</v>
      </c>
      <c r="D87" s="2">
        <v>44796</v>
      </c>
      <c r="E87" s="1" t="s">
        <v>21</v>
      </c>
      <c r="F87" s="1">
        <v>3</v>
      </c>
      <c r="G87" s="6">
        <f>(97+95+86)/3</f>
        <v>92.666666666666671</v>
      </c>
      <c r="H87" s="6">
        <f>(92+86+72)/3</f>
        <v>83.333333333333329</v>
      </c>
      <c r="I87" s="6">
        <f>(73+73+57)/3</f>
        <v>67.666666666666671</v>
      </c>
      <c r="J87" s="6">
        <f>(48+48+33)/3</f>
        <v>43</v>
      </c>
      <c r="N87" s="7">
        <f t="shared" si="25"/>
        <v>100</v>
      </c>
      <c r="O87" s="5">
        <f t="shared" si="17"/>
        <v>0</v>
      </c>
      <c r="P87" s="5">
        <f t="shared" si="18"/>
        <v>0</v>
      </c>
      <c r="Q87" s="5">
        <f t="shared" si="19"/>
        <v>0</v>
      </c>
      <c r="R87" s="5">
        <f t="shared" si="20"/>
        <v>0</v>
      </c>
      <c r="S87" s="8">
        <f t="shared" si="21"/>
        <v>0</v>
      </c>
      <c r="T87" s="8">
        <f t="shared" si="22"/>
        <v>0</v>
      </c>
      <c r="U87" s="8">
        <f t="shared" si="23"/>
        <v>0</v>
      </c>
      <c r="V87" s="8">
        <f t="shared" si="24"/>
        <v>0</v>
      </c>
    </row>
    <row r="88" spans="1:22" ht="60" x14ac:dyDescent="0.25">
      <c r="A88" s="1" t="s">
        <v>247</v>
      </c>
      <c r="B88" s="1" t="s">
        <v>248</v>
      </c>
      <c r="C88" s="1" t="s">
        <v>30</v>
      </c>
      <c r="D88" s="2">
        <v>44911</v>
      </c>
      <c r="E88" s="1" t="s">
        <v>249</v>
      </c>
      <c r="F88" s="1">
        <v>5</v>
      </c>
      <c r="N88" s="7">
        <f t="shared" si="25"/>
        <v>100</v>
      </c>
      <c r="O88" s="5">
        <f t="shared" si="17"/>
        <v>0</v>
      </c>
      <c r="P88" s="5">
        <f t="shared" si="18"/>
        <v>0</v>
      </c>
      <c r="Q88" s="5">
        <f t="shared" si="19"/>
        <v>0</v>
      </c>
      <c r="R88" s="5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</row>
    <row r="89" spans="1:22" ht="30" x14ac:dyDescent="0.25">
      <c r="A89" s="1" t="s">
        <v>250</v>
      </c>
      <c r="B89" s="1" t="s">
        <v>251</v>
      </c>
      <c r="C89" s="1" t="s">
        <v>12</v>
      </c>
      <c r="D89" s="2">
        <v>44914</v>
      </c>
      <c r="E89" s="1" t="s">
        <v>252</v>
      </c>
      <c r="F89" s="1">
        <v>3</v>
      </c>
      <c r="G89" s="6">
        <f>(94+95+86)/3</f>
        <v>91.666666666666671</v>
      </c>
      <c r="H89" s="6">
        <f>(63+86+72)/3</f>
        <v>73.666666666666671</v>
      </c>
      <c r="I89" s="6">
        <f>( 71+73+57 )/3</f>
        <v>67</v>
      </c>
      <c r="J89" s="6">
        <f>( 36+48+33 )/3</f>
        <v>39</v>
      </c>
      <c r="N89" s="7">
        <f t="shared" si="25"/>
        <v>100</v>
      </c>
      <c r="O89" s="5">
        <f t="shared" si="17"/>
        <v>0</v>
      </c>
      <c r="P89" s="5">
        <f t="shared" si="18"/>
        <v>0</v>
      </c>
      <c r="Q89" s="5">
        <f t="shared" si="19"/>
        <v>0</v>
      </c>
      <c r="R89" s="5">
        <f t="shared" si="20"/>
        <v>0</v>
      </c>
      <c r="S89" s="8">
        <f t="shared" si="21"/>
        <v>0</v>
      </c>
      <c r="T89" s="8">
        <f t="shared" si="22"/>
        <v>0</v>
      </c>
      <c r="U89" s="8">
        <f t="shared" si="23"/>
        <v>0</v>
      </c>
      <c r="V89" s="8">
        <f t="shared" si="24"/>
        <v>0</v>
      </c>
    </row>
    <row r="90" spans="1:22" ht="60" x14ac:dyDescent="0.25">
      <c r="A90" s="1" t="s">
        <v>253</v>
      </c>
      <c r="B90" s="1" t="s">
        <v>254</v>
      </c>
      <c r="C90" s="1" t="s">
        <v>16</v>
      </c>
      <c r="D90" s="2">
        <v>44899</v>
      </c>
      <c r="E90" s="1" t="s">
        <v>255</v>
      </c>
      <c r="F90" s="1">
        <v>6</v>
      </c>
      <c r="N90" s="7">
        <f t="shared" si="25"/>
        <v>100</v>
      </c>
      <c r="O90" s="5">
        <f t="shared" si="17"/>
        <v>0</v>
      </c>
      <c r="P90" s="5">
        <f t="shared" si="18"/>
        <v>0</v>
      </c>
      <c r="Q90" s="5">
        <f t="shared" si="19"/>
        <v>0</v>
      </c>
      <c r="R90" s="5">
        <f t="shared" si="20"/>
        <v>0</v>
      </c>
      <c r="S90" s="8">
        <f t="shared" si="21"/>
        <v>0</v>
      </c>
      <c r="T90" s="8">
        <f t="shared" si="22"/>
        <v>0</v>
      </c>
      <c r="U90" s="8">
        <f t="shared" si="23"/>
        <v>0</v>
      </c>
      <c r="V90" s="8">
        <f t="shared" si="24"/>
        <v>0</v>
      </c>
    </row>
    <row r="91" spans="1:22" ht="30" x14ac:dyDescent="0.25">
      <c r="A91" s="1" t="s">
        <v>256</v>
      </c>
      <c r="B91" s="1" t="s">
        <v>257</v>
      </c>
      <c r="C91" s="1" t="s">
        <v>16</v>
      </c>
      <c r="D91" s="2">
        <v>44899</v>
      </c>
      <c r="E91" s="1" t="s">
        <v>223</v>
      </c>
      <c r="F91" s="1">
        <v>2</v>
      </c>
      <c r="G91" s="5">
        <v>83.5</v>
      </c>
      <c r="H91" s="5">
        <v>65.5</v>
      </c>
      <c r="I91" s="5">
        <v>62</v>
      </c>
      <c r="J91" s="5">
        <v>35.5</v>
      </c>
      <c r="M91" s="4"/>
      <c r="N91" s="7">
        <f t="shared" si="25"/>
        <v>100</v>
      </c>
      <c r="O91" s="5">
        <f t="shared" si="17"/>
        <v>0</v>
      </c>
      <c r="P91" s="5">
        <f t="shared" si="18"/>
        <v>0</v>
      </c>
      <c r="Q91" s="5">
        <f t="shared" si="19"/>
        <v>0</v>
      </c>
      <c r="R91" s="5">
        <f t="shared" si="20"/>
        <v>0</v>
      </c>
      <c r="S91" s="8">
        <f t="shared" si="21"/>
        <v>0</v>
      </c>
      <c r="T91" s="8">
        <f t="shared" si="22"/>
        <v>0</v>
      </c>
      <c r="U91" s="8">
        <f t="shared" si="23"/>
        <v>0</v>
      </c>
      <c r="V91" s="8">
        <f t="shared" si="24"/>
        <v>0</v>
      </c>
    </row>
    <row r="92" spans="1:22" ht="75" x14ac:dyDescent="0.25">
      <c r="A92" s="1" t="s">
        <v>258</v>
      </c>
      <c r="B92" s="1" t="s">
        <v>259</v>
      </c>
      <c r="C92" s="1" t="s">
        <v>30</v>
      </c>
      <c r="D92" s="2">
        <v>44911</v>
      </c>
      <c r="E92" s="1" t="s">
        <v>83</v>
      </c>
      <c r="F92" s="1">
        <v>7</v>
      </c>
      <c r="N92" s="7">
        <f t="shared" si="25"/>
        <v>100</v>
      </c>
      <c r="O92" s="5">
        <f t="shared" si="17"/>
        <v>0</v>
      </c>
      <c r="P92" s="5">
        <f t="shared" si="18"/>
        <v>0</v>
      </c>
      <c r="Q92" s="5">
        <f t="shared" si="19"/>
        <v>0</v>
      </c>
      <c r="R92" s="5">
        <f t="shared" si="20"/>
        <v>0</v>
      </c>
      <c r="S92" s="8">
        <f t="shared" si="21"/>
        <v>0</v>
      </c>
      <c r="T92" s="8">
        <f t="shared" si="22"/>
        <v>0</v>
      </c>
      <c r="U92" s="8">
        <f t="shared" si="23"/>
        <v>0</v>
      </c>
      <c r="V92" s="8">
        <f t="shared" si="24"/>
        <v>0</v>
      </c>
    </row>
    <row r="93" spans="1:22" ht="30" x14ac:dyDescent="0.25">
      <c r="A93" s="1" t="s">
        <v>260</v>
      </c>
      <c r="B93" s="1" t="s">
        <v>261</v>
      </c>
      <c r="C93" s="1" t="s">
        <v>30</v>
      </c>
      <c r="D93" s="2">
        <v>44911</v>
      </c>
      <c r="E93" s="1" t="s">
        <v>262</v>
      </c>
      <c r="F93" s="1">
        <v>2</v>
      </c>
      <c r="G93" s="5">
        <v>91.5</v>
      </c>
      <c r="H93" s="5">
        <v>82</v>
      </c>
      <c r="I93" s="5">
        <v>65.5</v>
      </c>
      <c r="J93" s="5">
        <v>40.5</v>
      </c>
      <c r="K93"/>
      <c r="L93"/>
      <c r="M93"/>
      <c r="N93" s="7">
        <f t="shared" si="25"/>
        <v>100</v>
      </c>
      <c r="O93" s="5">
        <f t="shared" si="17"/>
        <v>0</v>
      </c>
      <c r="P93" s="5">
        <f t="shared" si="18"/>
        <v>0</v>
      </c>
      <c r="Q93" s="5">
        <f t="shared" si="19"/>
        <v>0</v>
      </c>
      <c r="R93" s="5">
        <f t="shared" si="20"/>
        <v>0</v>
      </c>
      <c r="S93" s="8">
        <f t="shared" si="21"/>
        <v>0</v>
      </c>
      <c r="T93" s="8">
        <f t="shared" si="22"/>
        <v>0</v>
      </c>
      <c r="U93" s="8">
        <f t="shared" si="23"/>
        <v>0</v>
      </c>
      <c r="V93" s="8">
        <f t="shared" si="24"/>
        <v>0</v>
      </c>
    </row>
    <row r="94" spans="1:22" ht="60" x14ac:dyDescent="0.25">
      <c r="A94" s="1" t="s">
        <v>263</v>
      </c>
      <c r="B94" s="1" t="s">
        <v>264</v>
      </c>
      <c r="C94" s="1" t="s">
        <v>30</v>
      </c>
      <c r="D94" s="2">
        <v>44911</v>
      </c>
      <c r="E94" s="1" t="s">
        <v>265</v>
      </c>
      <c r="F94" s="1">
        <v>6</v>
      </c>
      <c r="N94" s="7">
        <f t="shared" si="25"/>
        <v>100</v>
      </c>
      <c r="O94" s="5">
        <f t="shared" si="17"/>
        <v>0</v>
      </c>
      <c r="P94" s="5">
        <f t="shared" si="18"/>
        <v>0</v>
      </c>
      <c r="Q94" s="5">
        <f t="shared" si="19"/>
        <v>0</v>
      </c>
      <c r="R94" s="5">
        <f t="shared" si="20"/>
        <v>0</v>
      </c>
      <c r="S94" s="8">
        <f t="shared" si="21"/>
        <v>0</v>
      </c>
      <c r="T94" s="8">
        <f t="shared" si="22"/>
        <v>0</v>
      </c>
      <c r="U94" s="8">
        <f t="shared" si="23"/>
        <v>0</v>
      </c>
      <c r="V94" s="8">
        <f t="shared" si="24"/>
        <v>0</v>
      </c>
    </row>
    <row r="95" spans="1:22" ht="105" x14ac:dyDescent="0.25">
      <c r="A95" s="1" t="s">
        <v>266</v>
      </c>
      <c r="B95" s="1" t="s">
        <v>267</v>
      </c>
      <c r="C95" s="1" t="s">
        <v>12</v>
      </c>
      <c r="D95" s="2">
        <v>44906</v>
      </c>
      <c r="E95" s="1" t="s">
        <v>268</v>
      </c>
      <c r="F95" s="1">
        <v>8</v>
      </c>
      <c r="N95" s="7">
        <f t="shared" si="25"/>
        <v>100</v>
      </c>
      <c r="O95" s="5">
        <f t="shared" si="17"/>
        <v>0</v>
      </c>
      <c r="P95" s="5">
        <f t="shared" si="18"/>
        <v>0</v>
      </c>
      <c r="Q95" s="5">
        <f t="shared" si="19"/>
        <v>0</v>
      </c>
      <c r="R95" s="5">
        <f t="shared" si="20"/>
        <v>0</v>
      </c>
      <c r="S95" s="8">
        <f t="shared" si="21"/>
        <v>0</v>
      </c>
      <c r="T95" s="8">
        <f t="shared" si="22"/>
        <v>0</v>
      </c>
      <c r="U95" s="8">
        <f t="shared" si="23"/>
        <v>0</v>
      </c>
      <c r="V95" s="8">
        <f t="shared" si="24"/>
        <v>0</v>
      </c>
    </row>
    <row r="96" spans="1:22" ht="60" x14ac:dyDescent="0.25">
      <c r="A96" s="1" t="s">
        <v>269</v>
      </c>
      <c r="B96" s="1" t="s">
        <v>270</v>
      </c>
      <c r="C96" s="1" t="s">
        <v>12</v>
      </c>
      <c r="D96" s="2">
        <v>44899</v>
      </c>
      <c r="E96" s="1" t="s">
        <v>46</v>
      </c>
      <c r="F96" s="1">
        <v>5</v>
      </c>
      <c r="N96" s="7">
        <f t="shared" si="25"/>
        <v>100</v>
      </c>
      <c r="O96" s="5">
        <f t="shared" si="17"/>
        <v>0</v>
      </c>
      <c r="P96" s="5">
        <f t="shared" si="18"/>
        <v>0</v>
      </c>
      <c r="Q96" s="5">
        <f t="shared" si="19"/>
        <v>0</v>
      </c>
      <c r="R96" s="5">
        <f t="shared" si="20"/>
        <v>0</v>
      </c>
      <c r="S96" s="8">
        <f t="shared" si="21"/>
        <v>0</v>
      </c>
      <c r="T96" s="8">
        <f t="shared" si="22"/>
        <v>0</v>
      </c>
      <c r="U96" s="8">
        <f t="shared" si="23"/>
        <v>0</v>
      </c>
      <c r="V96" s="8">
        <f t="shared" si="24"/>
        <v>0</v>
      </c>
    </row>
    <row r="97" spans="1:22" ht="75" x14ac:dyDescent="0.25">
      <c r="A97" s="1" t="s">
        <v>271</v>
      </c>
      <c r="B97" s="1" t="s">
        <v>272</v>
      </c>
      <c r="C97" s="1" t="s">
        <v>60</v>
      </c>
      <c r="D97" s="2">
        <v>44916</v>
      </c>
      <c r="E97" s="1" t="s">
        <v>273</v>
      </c>
      <c r="F97" s="1">
        <v>8</v>
      </c>
      <c r="H97" s="6">
        <f>( 78+75+92+86+97+94+75+75 )/8</f>
        <v>84</v>
      </c>
      <c r="I97" s="6">
        <f>(  73+70+86+72+92+63+70+70   )/8</f>
        <v>74.5</v>
      </c>
      <c r="J97" s="6">
        <f>( 57+55+67+57+73+71+55+55    )/8</f>
        <v>61.25</v>
      </c>
      <c r="K97" s="6">
        <f>(  38+36+44+33+48+36+36+36   )/8</f>
        <v>38.375</v>
      </c>
      <c r="N97" s="7">
        <f t="shared" si="25"/>
        <v>100</v>
      </c>
      <c r="O97" s="5">
        <f t="shared" si="17"/>
        <v>0</v>
      </c>
      <c r="P97" s="5">
        <f t="shared" si="18"/>
        <v>0</v>
      </c>
      <c r="Q97" s="5">
        <f t="shared" si="19"/>
        <v>0</v>
      </c>
      <c r="R97" s="5">
        <f t="shared" si="20"/>
        <v>0</v>
      </c>
      <c r="S97" s="8">
        <f t="shared" si="21"/>
        <v>0</v>
      </c>
      <c r="T97" s="8">
        <f t="shared" si="22"/>
        <v>0</v>
      </c>
      <c r="U97" s="8">
        <f t="shared" si="23"/>
        <v>0</v>
      </c>
      <c r="V97" s="8">
        <f t="shared" si="24"/>
        <v>0</v>
      </c>
    </row>
    <row r="98" spans="1:22" ht="75" x14ac:dyDescent="0.25">
      <c r="A98" s="1" t="s">
        <v>274</v>
      </c>
      <c r="B98" s="1" t="s">
        <v>275</v>
      </c>
      <c r="C98" s="1" t="s">
        <v>60</v>
      </c>
      <c r="D98" s="2">
        <v>44915</v>
      </c>
      <c r="E98" s="1" t="s">
        <v>276</v>
      </c>
      <c r="F98" s="1">
        <v>7</v>
      </c>
      <c r="N98" s="7">
        <f t="shared" si="25"/>
        <v>100</v>
      </c>
      <c r="O98" s="5">
        <f t="shared" si="17"/>
        <v>0</v>
      </c>
      <c r="P98" s="5">
        <f t="shared" si="18"/>
        <v>0</v>
      </c>
      <c r="Q98" s="5">
        <f t="shared" si="19"/>
        <v>0</v>
      </c>
      <c r="R98" s="5">
        <f t="shared" si="20"/>
        <v>0</v>
      </c>
      <c r="S98" s="8">
        <f t="shared" si="21"/>
        <v>0</v>
      </c>
      <c r="T98" s="8">
        <f t="shared" si="22"/>
        <v>0</v>
      </c>
      <c r="U98" s="8">
        <f t="shared" si="23"/>
        <v>0</v>
      </c>
      <c r="V98" s="8">
        <f t="shared" si="24"/>
        <v>0</v>
      </c>
    </row>
    <row r="99" spans="1:22" ht="135" x14ac:dyDescent="0.25">
      <c r="A99" s="1" t="s">
        <v>277</v>
      </c>
      <c r="B99" s="1" t="s">
        <v>278</v>
      </c>
      <c r="C99" s="1" t="s">
        <v>8</v>
      </c>
      <c r="D99" s="2">
        <v>44917</v>
      </c>
      <c r="E99" s="1" t="s">
        <v>279</v>
      </c>
      <c r="F99" s="1">
        <v>12</v>
      </c>
      <c r="N99" s="7">
        <f t="shared" si="25"/>
        <v>100</v>
      </c>
      <c r="O99" s="5">
        <f t="shared" si="17"/>
        <v>0</v>
      </c>
      <c r="P99" s="5">
        <f t="shared" si="18"/>
        <v>0</v>
      </c>
      <c r="Q99" s="5">
        <f t="shared" si="19"/>
        <v>0</v>
      </c>
      <c r="R99" s="5">
        <f t="shared" si="20"/>
        <v>0</v>
      </c>
      <c r="S99" s="8">
        <f t="shared" si="21"/>
        <v>0</v>
      </c>
      <c r="T99" s="8">
        <f t="shared" si="22"/>
        <v>0</v>
      </c>
      <c r="U99" s="8">
        <f t="shared" si="23"/>
        <v>0</v>
      </c>
      <c r="V99" s="8">
        <f t="shared" si="24"/>
        <v>0</v>
      </c>
    </row>
    <row r="100" spans="1:22" ht="105" x14ac:dyDescent="0.25">
      <c r="A100" s="1" t="s">
        <v>280</v>
      </c>
      <c r="B100" s="1" t="s">
        <v>281</v>
      </c>
      <c r="C100" s="1" t="s">
        <v>8</v>
      </c>
      <c r="D100" s="2">
        <v>44917</v>
      </c>
      <c r="E100" s="1" t="s">
        <v>183</v>
      </c>
      <c r="F100" s="1">
        <v>10</v>
      </c>
      <c r="N100" s="7">
        <f t="shared" si="25"/>
        <v>100</v>
      </c>
      <c r="O100" s="5">
        <f t="shared" si="17"/>
        <v>0</v>
      </c>
      <c r="P100" s="5">
        <f t="shared" si="18"/>
        <v>0</v>
      </c>
      <c r="Q100" s="5">
        <f t="shared" si="19"/>
        <v>0</v>
      </c>
      <c r="R100" s="5">
        <f t="shared" si="20"/>
        <v>0</v>
      </c>
      <c r="S100" s="8">
        <f t="shared" si="21"/>
        <v>0</v>
      </c>
      <c r="T100" s="8">
        <f t="shared" si="22"/>
        <v>0</v>
      </c>
      <c r="U100" s="8">
        <f t="shared" si="23"/>
        <v>0</v>
      </c>
      <c r="V100" s="8">
        <f t="shared" si="24"/>
        <v>0</v>
      </c>
    </row>
    <row r="101" spans="1:22" ht="60" x14ac:dyDescent="0.25">
      <c r="A101" s="1" t="s">
        <v>282</v>
      </c>
      <c r="B101" s="1" t="s">
        <v>283</v>
      </c>
      <c r="C101" s="1" t="s">
        <v>12</v>
      </c>
      <c r="D101" s="2">
        <v>44906</v>
      </c>
      <c r="E101" s="1" t="s">
        <v>46</v>
      </c>
      <c r="F101" s="1">
        <v>5</v>
      </c>
      <c r="N101" s="7">
        <f t="shared" si="25"/>
        <v>100</v>
      </c>
      <c r="O101" s="5">
        <f t="shared" si="17"/>
        <v>0</v>
      </c>
      <c r="P101" s="5">
        <f t="shared" si="18"/>
        <v>0</v>
      </c>
      <c r="Q101" s="5">
        <f t="shared" si="19"/>
        <v>0</v>
      </c>
      <c r="R101" s="5">
        <f t="shared" si="20"/>
        <v>0</v>
      </c>
      <c r="S101" s="8">
        <f t="shared" si="21"/>
        <v>0</v>
      </c>
      <c r="T101" s="8">
        <f t="shared" si="22"/>
        <v>0</v>
      </c>
      <c r="U101" s="8">
        <f t="shared" si="23"/>
        <v>0</v>
      </c>
      <c r="V101" s="8">
        <f t="shared" si="24"/>
        <v>0</v>
      </c>
    </row>
    <row r="102" spans="1:22" ht="30" x14ac:dyDescent="0.25">
      <c r="A102" s="1" t="s">
        <v>284</v>
      </c>
      <c r="B102" s="1" t="s">
        <v>285</v>
      </c>
      <c r="C102" s="1" t="s">
        <v>12</v>
      </c>
      <c r="D102" s="2">
        <v>44735</v>
      </c>
      <c r="E102" s="1" t="s">
        <v>252</v>
      </c>
      <c r="F102" s="1">
        <v>3</v>
      </c>
      <c r="G102" s="6">
        <f>(94+95+86)/3</f>
        <v>91.666666666666671</v>
      </c>
      <c r="H102" s="6">
        <f>(63+86+72)/3</f>
        <v>73.666666666666671</v>
      </c>
      <c r="I102" s="6">
        <f>( 71+73+57 )/3</f>
        <v>67</v>
      </c>
      <c r="J102" s="6">
        <f>( 36+48+33 )/3</f>
        <v>39</v>
      </c>
      <c r="N102" s="7">
        <f t="shared" si="25"/>
        <v>100</v>
      </c>
      <c r="O102" s="5">
        <f t="shared" si="17"/>
        <v>0</v>
      </c>
      <c r="P102" s="5">
        <f t="shared" si="18"/>
        <v>0</v>
      </c>
      <c r="Q102" s="5">
        <f t="shared" si="19"/>
        <v>0</v>
      </c>
      <c r="R102" s="5">
        <f t="shared" si="20"/>
        <v>0</v>
      </c>
      <c r="S102" s="8">
        <f t="shared" si="21"/>
        <v>0</v>
      </c>
      <c r="T102" s="8">
        <f t="shared" si="22"/>
        <v>0</v>
      </c>
      <c r="U102" s="8">
        <f t="shared" si="23"/>
        <v>0</v>
      </c>
      <c r="V102" s="8">
        <f t="shared" si="24"/>
        <v>0</v>
      </c>
    </row>
    <row r="103" spans="1:22" ht="30" x14ac:dyDescent="0.25">
      <c r="A103" s="1" t="s">
        <v>286</v>
      </c>
      <c r="B103" s="1" t="s">
        <v>287</v>
      </c>
      <c r="C103" s="1" t="s">
        <v>12</v>
      </c>
      <c r="D103" s="2">
        <v>44717</v>
      </c>
      <c r="E103" s="1" t="s">
        <v>24</v>
      </c>
      <c r="F103" s="1">
        <v>3</v>
      </c>
      <c r="G103" s="6">
        <f>(94+97+95)/3</f>
        <v>95.333333333333329</v>
      </c>
      <c r="H103" s="6">
        <f>(63+92+86)/3</f>
        <v>80.333333333333329</v>
      </c>
      <c r="I103" s="6">
        <f>(71+73+73)/3</f>
        <v>72.333333333333329</v>
      </c>
      <c r="J103" s="6">
        <f>(48+48+36)/3</f>
        <v>44</v>
      </c>
      <c r="N103" s="7">
        <f t="shared" si="25"/>
        <v>100</v>
      </c>
      <c r="O103" s="5">
        <f t="shared" si="17"/>
        <v>0</v>
      </c>
      <c r="P103" s="5">
        <f t="shared" si="18"/>
        <v>0</v>
      </c>
      <c r="Q103" s="5">
        <f t="shared" si="19"/>
        <v>0</v>
      </c>
      <c r="R103" s="5">
        <f t="shared" si="20"/>
        <v>0</v>
      </c>
      <c r="S103" s="8">
        <f t="shared" si="21"/>
        <v>0</v>
      </c>
      <c r="T103" s="8">
        <f t="shared" si="22"/>
        <v>0</v>
      </c>
      <c r="U103" s="8">
        <f t="shared" si="23"/>
        <v>0</v>
      </c>
      <c r="V103" s="8">
        <f t="shared" si="24"/>
        <v>0</v>
      </c>
    </row>
    <row r="104" spans="1:22" ht="150" x14ac:dyDescent="0.25">
      <c r="A104" s="1" t="s">
        <v>288</v>
      </c>
      <c r="B104" s="1" t="s">
        <v>289</v>
      </c>
      <c r="C104" s="1" t="s">
        <v>12</v>
      </c>
      <c r="D104" s="2">
        <v>44906</v>
      </c>
      <c r="E104" s="1" t="s">
        <v>194</v>
      </c>
      <c r="F104" s="1">
        <v>8</v>
      </c>
      <c r="N104" s="7">
        <f t="shared" si="25"/>
        <v>100</v>
      </c>
      <c r="O104" s="5">
        <f t="shared" si="17"/>
        <v>0</v>
      </c>
      <c r="P104" s="5">
        <f t="shared" si="18"/>
        <v>0</v>
      </c>
      <c r="Q104" s="5">
        <f t="shared" si="19"/>
        <v>0</v>
      </c>
      <c r="R104" s="5">
        <f t="shared" si="20"/>
        <v>0</v>
      </c>
      <c r="S104" s="8">
        <f t="shared" si="21"/>
        <v>0</v>
      </c>
      <c r="T104" s="8">
        <f t="shared" si="22"/>
        <v>0</v>
      </c>
      <c r="U104" s="8">
        <f t="shared" si="23"/>
        <v>0</v>
      </c>
      <c r="V104" s="8">
        <f t="shared" si="24"/>
        <v>0</v>
      </c>
    </row>
    <row r="105" spans="1:22" ht="60" x14ac:dyDescent="0.25">
      <c r="A105" s="1" t="s">
        <v>290</v>
      </c>
      <c r="B105" s="1" t="s">
        <v>291</v>
      </c>
      <c r="C105" s="1" t="s">
        <v>30</v>
      </c>
      <c r="D105" s="2">
        <v>44911</v>
      </c>
      <c r="E105" s="1" t="s">
        <v>64</v>
      </c>
      <c r="F105" s="1">
        <v>5</v>
      </c>
      <c r="N105" s="7">
        <f t="shared" si="25"/>
        <v>100</v>
      </c>
      <c r="O105" s="5">
        <f t="shared" si="17"/>
        <v>0</v>
      </c>
      <c r="P105" s="5">
        <f t="shared" si="18"/>
        <v>0</v>
      </c>
      <c r="Q105" s="5">
        <f t="shared" si="19"/>
        <v>0</v>
      </c>
      <c r="R105" s="5">
        <f t="shared" si="20"/>
        <v>0</v>
      </c>
      <c r="S105" s="8">
        <f t="shared" si="21"/>
        <v>0</v>
      </c>
      <c r="T105" s="8">
        <f t="shared" si="22"/>
        <v>0</v>
      </c>
      <c r="U105" s="8">
        <f t="shared" si="23"/>
        <v>0</v>
      </c>
      <c r="V105" s="8">
        <f t="shared" si="24"/>
        <v>0</v>
      </c>
    </row>
    <row r="106" spans="1:22" ht="45" x14ac:dyDescent="0.25">
      <c r="A106" s="1" t="s">
        <v>292</v>
      </c>
      <c r="B106" s="1" t="s">
        <v>293</v>
      </c>
      <c r="C106" s="1" t="s">
        <v>20</v>
      </c>
      <c r="D106" s="2">
        <v>44895</v>
      </c>
      <c r="E106" s="1" t="s">
        <v>294</v>
      </c>
      <c r="F106" s="1">
        <v>4</v>
      </c>
      <c r="N106" s="7">
        <f t="shared" si="25"/>
        <v>100</v>
      </c>
      <c r="O106" s="5">
        <f t="shared" si="17"/>
        <v>0</v>
      </c>
      <c r="P106" s="5">
        <f t="shared" si="18"/>
        <v>0</v>
      </c>
      <c r="Q106" s="5">
        <f t="shared" si="19"/>
        <v>0</v>
      </c>
      <c r="R106" s="5">
        <f t="shared" si="20"/>
        <v>0</v>
      </c>
      <c r="S106" s="8">
        <f t="shared" si="21"/>
        <v>0</v>
      </c>
      <c r="T106" s="8">
        <f t="shared" si="22"/>
        <v>0</v>
      </c>
      <c r="U106" s="8">
        <f t="shared" si="23"/>
        <v>0</v>
      </c>
      <c r="V106" s="8">
        <f t="shared" si="24"/>
        <v>0</v>
      </c>
    </row>
    <row r="107" spans="1:22" ht="30" x14ac:dyDescent="0.25">
      <c r="A107" s="1" t="s">
        <v>295</v>
      </c>
      <c r="B107" s="1" t="s">
        <v>296</v>
      </c>
      <c r="C107" s="1" t="s">
        <v>12</v>
      </c>
      <c r="D107" s="2">
        <v>44913</v>
      </c>
      <c r="E107" s="1" t="s">
        <v>252</v>
      </c>
      <c r="F107" s="1">
        <v>3</v>
      </c>
      <c r="G107" s="6">
        <f>(94+95+86)/3</f>
        <v>91.666666666666671</v>
      </c>
      <c r="H107" s="6">
        <f>(63+86+72)/3</f>
        <v>73.666666666666671</v>
      </c>
      <c r="I107" s="6">
        <f>( 71+73+57 )/3</f>
        <v>67</v>
      </c>
      <c r="J107" s="6">
        <f>( 36+48+33 )/3</f>
        <v>39</v>
      </c>
      <c r="N107" s="7">
        <f t="shared" si="25"/>
        <v>100</v>
      </c>
      <c r="O107" s="5">
        <f t="shared" si="17"/>
        <v>0</v>
      </c>
      <c r="P107" s="5">
        <f t="shared" si="18"/>
        <v>0</v>
      </c>
      <c r="Q107" s="5">
        <f t="shared" si="19"/>
        <v>0</v>
      </c>
      <c r="R107" s="5">
        <f t="shared" si="20"/>
        <v>0</v>
      </c>
      <c r="S107" s="8">
        <f t="shared" si="21"/>
        <v>0</v>
      </c>
      <c r="T107" s="8">
        <f t="shared" si="22"/>
        <v>0</v>
      </c>
      <c r="U107" s="8">
        <f t="shared" si="23"/>
        <v>0</v>
      </c>
      <c r="V107" s="8">
        <f t="shared" si="24"/>
        <v>0</v>
      </c>
    </row>
    <row r="108" spans="1:22" ht="105" x14ac:dyDescent="0.25">
      <c r="A108" s="1" t="s">
        <v>297</v>
      </c>
      <c r="B108" s="1" t="s">
        <v>298</v>
      </c>
      <c r="C108" s="1" t="s">
        <v>8</v>
      </c>
      <c r="D108" s="2">
        <v>44794</v>
      </c>
      <c r="E108" s="1" t="s">
        <v>183</v>
      </c>
      <c r="F108" s="1">
        <v>10</v>
      </c>
      <c r="N108" s="7">
        <f t="shared" si="25"/>
        <v>100</v>
      </c>
      <c r="O108" s="5">
        <f t="shared" si="17"/>
        <v>0</v>
      </c>
      <c r="P108" s="5">
        <f t="shared" si="18"/>
        <v>0</v>
      </c>
      <c r="Q108" s="5">
        <f t="shared" si="19"/>
        <v>0</v>
      </c>
      <c r="R108" s="5">
        <f t="shared" si="20"/>
        <v>0</v>
      </c>
      <c r="S108" s="8">
        <f t="shared" si="21"/>
        <v>0</v>
      </c>
      <c r="T108" s="8">
        <f t="shared" si="22"/>
        <v>0</v>
      </c>
      <c r="U108" s="8">
        <f t="shared" si="23"/>
        <v>0</v>
      </c>
      <c r="V108" s="8">
        <f t="shared" si="24"/>
        <v>0</v>
      </c>
    </row>
    <row r="109" spans="1:22" ht="60" x14ac:dyDescent="0.25">
      <c r="A109" s="1" t="s">
        <v>299</v>
      </c>
      <c r="B109" s="1" t="s">
        <v>300</v>
      </c>
      <c r="C109" s="1" t="s">
        <v>12</v>
      </c>
      <c r="D109" s="2">
        <v>44906</v>
      </c>
      <c r="E109" s="1" t="s">
        <v>301</v>
      </c>
      <c r="F109" s="1">
        <v>5</v>
      </c>
      <c r="N109" s="7">
        <f t="shared" si="25"/>
        <v>100</v>
      </c>
      <c r="O109" s="5">
        <f t="shared" si="17"/>
        <v>0</v>
      </c>
      <c r="P109" s="5">
        <f t="shared" si="18"/>
        <v>0</v>
      </c>
      <c r="Q109" s="5">
        <f t="shared" si="19"/>
        <v>0</v>
      </c>
      <c r="R109" s="5">
        <f t="shared" si="20"/>
        <v>0</v>
      </c>
      <c r="S109" s="8">
        <f t="shared" si="21"/>
        <v>0</v>
      </c>
      <c r="T109" s="8">
        <f t="shared" si="22"/>
        <v>0</v>
      </c>
      <c r="U109" s="8">
        <f t="shared" si="23"/>
        <v>0</v>
      </c>
      <c r="V109" s="8">
        <f t="shared" si="24"/>
        <v>0</v>
      </c>
    </row>
    <row r="110" spans="1:22" ht="60" x14ac:dyDescent="0.25">
      <c r="A110" s="1" t="s">
        <v>302</v>
      </c>
      <c r="B110" s="1" t="s">
        <v>303</v>
      </c>
      <c r="C110" s="1" t="s">
        <v>16</v>
      </c>
      <c r="D110" s="2">
        <v>44913</v>
      </c>
      <c r="E110" s="1" t="s">
        <v>304</v>
      </c>
      <c r="F110" s="1">
        <v>5</v>
      </c>
      <c r="N110" s="7">
        <f t="shared" si="25"/>
        <v>100</v>
      </c>
      <c r="O110" s="5">
        <f t="shared" si="17"/>
        <v>0</v>
      </c>
      <c r="P110" s="5">
        <f t="shared" si="18"/>
        <v>0</v>
      </c>
      <c r="Q110" s="5">
        <f t="shared" si="19"/>
        <v>0</v>
      </c>
      <c r="R110" s="5">
        <f t="shared" si="20"/>
        <v>0</v>
      </c>
      <c r="S110" s="8">
        <f t="shared" si="21"/>
        <v>0</v>
      </c>
      <c r="T110" s="8">
        <f t="shared" si="22"/>
        <v>0</v>
      </c>
      <c r="U110" s="8">
        <f t="shared" si="23"/>
        <v>0</v>
      </c>
      <c r="V110" s="8">
        <f t="shared" si="24"/>
        <v>0</v>
      </c>
    </row>
    <row r="111" spans="1:22" ht="30" x14ac:dyDescent="0.25">
      <c r="A111" s="1" t="s">
        <v>305</v>
      </c>
      <c r="B111" s="1" t="s">
        <v>306</v>
      </c>
      <c r="C111" s="1" t="s">
        <v>20</v>
      </c>
      <c r="D111" s="2">
        <v>44866</v>
      </c>
      <c r="E111" s="1" t="s">
        <v>307</v>
      </c>
      <c r="F111" s="1">
        <v>2</v>
      </c>
      <c r="G111" s="5">
        <f>(94+73)/2</f>
        <v>83.5</v>
      </c>
      <c r="H111" s="5">
        <f>(63+68)/2</f>
        <v>65.5</v>
      </c>
      <c r="I111" s="5">
        <f>(71+53)/2</f>
        <v>62</v>
      </c>
      <c r="J111" s="5">
        <v>35.5</v>
      </c>
      <c r="N111" s="7">
        <f t="shared" si="25"/>
        <v>100</v>
      </c>
      <c r="O111" s="5">
        <f t="shared" si="17"/>
        <v>0</v>
      </c>
      <c r="P111" s="5">
        <f t="shared" si="18"/>
        <v>0</v>
      </c>
      <c r="Q111" s="5">
        <f t="shared" si="19"/>
        <v>0</v>
      </c>
      <c r="R111" s="5">
        <f t="shared" si="20"/>
        <v>0</v>
      </c>
      <c r="S111" s="8">
        <f t="shared" si="21"/>
        <v>0</v>
      </c>
      <c r="T111" s="8">
        <f t="shared" si="22"/>
        <v>0</v>
      </c>
      <c r="U111" s="8">
        <f t="shared" si="23"/>
        <v>0</v>
      </c>
      <c r="V111" s="8">
        <f t="shared" si="24"/>
        <v>0</v>
      </c>
    </row>
    <row r="112" spans="1:22" ht="30" x14ac:dyDescent="0.25">
      <c r="A112" s="1" t="s">
        <v>308</v>
      </c>
      <c r="B112" s="1" t="s">
        <v>309</v>
      </c>
      <c r="C112" s="1" t="s">
        <v>12</v>
      </c>
      <c r="D112" s="2">
        <v>44857</v>
      </c>
      <c r="E112" s="1" t="s">
        <v>31</v>
      </c>
      <c r="F112" s="1">
        <v>2</v>
      </c>
      <c r="G112" s="5">
        <v>94.5</v>
      </c>
      <c r="H112" s="5">
        <v>74.5</v>
      </c>
      <c r="I112" s="5">
        <v>72</v>
      </c>
      <c r="J112" s="5">
        <v>42</v>
      </c>
      <c r="L112" s="4"/>
      <c r="N112" s="7">
        <f t="shared" si="25"/>
        <v>100</v>
      </c>
      <c r="O112" s="5">
        <f t="shared" si="17"/>
        <v>0</v>
      </c>
      <c r="P112" s="5">
        <f t="shared" si="18"/>
        <v>0</v>
      </c>
      <c r="Q112" s="5">
        <f t="shared" si="19"/>
        <v>0</v>
      </c>
      <c r="R112" s="5">
        <f t="shared" si="20"/>
        <v>0</v>
      </c>
      <c r="S112" s="8">
        <f t="shared" si="21"/>
        <v>0</v>
      </c>
      <c r="T112" s="8">
        <f t="shared" si="22"/>
        <v>0</v>
      </c>
      <c r="U112" s="8">
        <f t="shared" si="23"/>
        <v>0</v>
      </c>
      <c r="V112" s="8">
        <f t="shared" si="24"/>
        <v>0</v>
      </c>
    </row>
    <row r="113" spans="1:22" ht="105" x14ac:dyDescent="0.25">
      <c r="A113" s="1" t="s">
        <v>310</v>
      </c>
      <c r="B113" s="1" t="s">
        <v>311</v>
      </c>
      <c r="C113" s="1" t="s">
        <v>8</v>
      </c>
      <c r="D113" s="2">
        <v>44917</v>
      </c>
      <c r="E113" s="1" t="s">
        <v>183</v>
      </c>
      <c r="F113" s="1">
        <v>10</v>
      </c>
      <c r="N113" s="7">
        <f t="shared" si="25"/>
        <v>100</v>
      </c>
      <c r="O113" s="5">
        <f t="shared" si="17"/>
        <v>0</v>
      </c>
      <c r="P113" s="5">
        <f t="shared" si="18"/>
        <v>0</v>
      </c>
      <c r="Q113" s="5">
        <f t="shared" si="19"/>
        <v>0</v>
      </c>
      <c r="R113" s="5">
        <f t="shared" si="20"/>
        <v>0</v>
      </c>
      <c r="S113" s="8">
        <f t="shared" si="21"/>
        <v>0</v>
      </c>
      <c r="T113" s="8">
        <f t="shared" si="22"/>
        <v>0</v>
      </c>
      <c r="U113" s="8">
        <f t="shared" si="23"/>
        <v>0</v>
      </c>
      <c r="V113" s="8">
        <f t="shared" si="24"/>
        <v>0</v>
      </c>
    </row>
    <row r="114" spans="1:22" ht="60" x14ac:dyDescent="0.25">
      <c r="A114" s="1" t="s">
        <v>312</v>
      </c>
      <c r="B114" s="1" t="s">
        <v>313</v>
      </c>
      <c r="C114" s="1" t="s">
        <v>12</v>
      </c>
      <c r="D114" s="2">
        <v>44906</v>
      </c>
      <c r="E114" s="1" t="s">
        <v>314</v>
      </c>
      <c r="F114" s="1">
        <v>6</v>
      </c>
      <c r="N114" s="7">
        <f t="shared" si="25"/>
        <v>100</v>
      </c>
      <c r="O114" s="5">
        <f t="shared" si="17"/>
        <v>0</v>
      </c>
      <c r="P114" s="5">
        <f t="shared" si="18"/>
        <v>0</v>
      </c>
      <c r="Q114" s="5">
        <f t="shared" si="19"/>
        <v>0</v>
      </c>
      <c r="R114" s="5">
        <f t="shared" si="20"/>
        <v>0</v>
      </c>
      <c r="S114" s="8">
        <f t="shared" si="21"/>
        <v>0</v>
      </c>
      <c r="T114" s="8">
        <f t="shared" si="22"/>
        <v>0</v>
      </c>
      <c r="U114" s="8">
        <f t="shared" si="23"/>
        <v>0</v>
      </c>
      <c r="V114" s="8">
        <f t="shared" si="24"/>
        <v>0</v>
      </c>
    </row>
    <row r="115" spans="1:22" ht="90" x14ac:dyDescent="0.25">
      <c r="A115" s="1" t="s">
        <v>315</v>
      </c>
      <c r="B115" s="1" t="s">
        <v>316</v>
      </c>
      <c r="C115" s="1" t="s">
        <v>20</v>
      </c>
      <c r="D115" s="2">
        <v>44886</v>
      </c>
      <c r="E115" s="1" t="s">
        <v>317</v>
      </c>
      <c r="F115" s="1">
        <v>8</v>
      </c>
      <c r="N115" s="7">
        <f t="shared" si="25"/>
        <v>100</v>
      </c>
      <c r="O115" s="5">
        <f t="shared" si="17"/>
        <v>0</v>
      </c>
      <c r="P115" s="5">
        <f t="shared" si="18"/>
        <v>0</v>
      </c>
      <c r="Q115" s="5">
        <f t="shared" si="19"/>
        <v>0</v>
      </c>
      <c r="R115" s="5">
        <f t="shared" si="20"/>
        <v>0</v>
      </c>
      <c r="S115" s="8">
        <f t="shared" si="21"/>
        <v>0</v>
      </c>
      <c r="T115" s="8">
        <f t="shared" si="22"/>
        <v>0</v>
      </c>
      <c r="U115" s="8">
        <f t="shared" si="23"/>
        <v>0</v>
      </c>
      <c r="V115" s="8">
        <f t="shared" si="24"/>
        <v>0</v>
      </c>
    </row>
    <row r="116" spans="1:22" ht="60" x14ac:dyDescent="0.25">
      <c r="A116" s="1" t="s">
        <v>318</v>
      </c>
      <c r="B116" s="1" t="s">
        <v>319</v>
      </c>
      <c r="C116" s="1" t="s">
        <v>12</v>
      </c>
      <c r="D116" s="2">
        <v>44906</v>
      </c>
      <c r="E116" s="1" t="s">
        <v>46</v>
      </c>
      <c r="F116" s="1">
        <v>5</v>
      </c>
      <c r="N116" s="7">
        <f t="shared" si="25"/>
        <v>100</v>
      </c>
      <c r="O116" s="5">
        <f t="shared" si="17"/>
        <v>0</v>
      </c>
      <c r="P116" s="5">
        <f t="shared" si="18"/>
        <v>0</v>
      </c>
      <c r="Q116" s="5">
        <f t="shared" si="19"/>
        <v>0</v>
      </c>
      <c r="R116" s="5">
        <f t="shared" si="20"/>
        <v>0</v>
      </c>
      <c r="S116" s="8">
        <f t="shared" si="21"/>
        <v>0</v>
      </c>
      <c r="T116" s="8">
        <f t="shared" si="22"/>
        <v>0</v>
      </c>
      <c r="U116" s="8">
        <f t="shared" si="23"/>
        <v>0</v>
      </c>
      <c r="V116" s="8">
        <f t="shared" si="24"/>
        <v>0</v>
      </c>
    </row>
    <row r="117" spans="1:22" ht="105" x14ac:dyDescent="0.25">
      <c r="A117" s="1" t="s">
        <v>320</v>
      </c>
      <c r="B117" s="1" t="s">
        <v>321</v>
      </c>
      <c r="C117" s="1" t="s">
        <v>8</v>
      </c>
      <c r="D117" s="2">
        <v>44917</v>
      </c>
      <c r="E117" s="1" t="s">
        <v>183</v>
      </c>
      <c r="F117" s="1">
        <v>10</v>
      </c>
      <c r="N117" s="7">
        <f t="shared" si="25"/>
        <v>100</v>
      </c>
      <c r="O117" s="5">
        <f t="shared" si="17"/>
        <v>0</v>
      </c>
      <c r="P117" s="5">
        <f t="shared" si="18"/>
        <v>0</v>
      </c>
      <c r="Q117" s="5">
        <f t="shared" si="19"/>
        <v>0</v>
      </c>
      <c r="R117" s="5">
        <f t="shared" si="20"/>
        <v>0</v>
      </c>
      <c r="S117" s="8">
        <f t="shared" si="21"/>
        <v>0</v>
      </c>
      <c r="T117" s="8">
        <f t="shared" si="22"/>
        <v>0</v>
      </c>
      <c r="U117" s="8">
        <f t="shared" si="23"/>
        <v>0</v>
      </c>
      <c r="V117" s="8">
        <f t="shared" si="24"/>
        <v>0</v>
      </c>
    </row>
    <row r="118" spans="1:22" ht="30" x14ac:dyDescent="0.25">
      <c r="A118" s="1" t="s">
        <v>322</v>
      </c>
      <c r="B118" s="1" t="s">
        <v>323</v>
      </c>
      <c r="C118" s="1" t="s">
        <v>16</v>
      </c>
      <c r="D118" s="2">
        <v>44906</v>
      </c>
      <c r="E118" s="1" t="s">
        <v>107</v>
      </c>
      <c r="F118" s="1">
        <v>3</v>
      </c>
      <c r="G118" s="6">
        <f>(73+86+94)/3</f>
        <v>84.333333333333329</v>
      </c>
      <c r="H118" s="6">
        <f>(63+68+72)/3</f>
        <v>67.666666666666671</v>
      </c>
      <c r="I118" s="6">
        <f>(71+53+57)/3</f>
        <v>60.333333333333336</v>
      </c>
      <c r="J118" s="6">
        <f>(36+35+33)/3</f>
        <v>34.666666666666664</v>
      </c>
      <c r="N118" s="7">
        <f t="shared" si="25"/>
        <v>100</v>
      </c>
      <c r="O118" s="5">
        <f t="shared" si="17"/>
        <v>0</v>
      </c>
      <c r="P118" s="5">
        <f t="shared" si="18"/>
        <v>0</v>
      </c>
      <c r="Q118" s="5">
        <f t="shared" si="19"/>
        <v>0</v>
      </c>
      <c r="R118" s="5">
        <f t="shared" si="20"/>
        <v>0</v>
      </c>
      <c r="S118" s="8">
        <f t="shared" si="21"/>
        <v>0</v>
      </c>
      <c r="T118" s="8">
        <f t="shared" si="22"/>
        <v>0</v>
      </c>
      <c r="U118" s="8">
        <f t="shared" si="23"/>
        <v>0</v>
      </c>
      <c r="V118" s="8">
        <f t="shared" si="24"/>
        <v>0</v>
      </c>
    </row>
    <row r="119" spans="1:22" x14ac:dyDescent="0.25">
      <c r="A119" s="1" t="s">
        <v>324</v>
      </c>
      <c r="B119" s="1" t="s">
        <v>325</v>
      </c>
      <c r="C119" s="1" t="s">
        <v>16</v>
      </c>
      <c r="D119" s="2">
        <v>44906</v>
      </c>
      <c r="E119" s="1" t="s">
        <v>27</v>
      </c>
      <c r="F119" s="1">
        <v>1</v>
      </c>
      <c r="G119" s="5">
        <v>94</v>
      </c>
      <c r="H119" s="5">
        <v>63</v>
      </c>
      <c r="I119" s="5">
        <v>71</v>
      </c>
      <c r="J119" s="5">
        <v>36</v>
      </c>
      <c r="N119" s="7">
        <f t="shared" si="25"/>
        <v>100</v>
      </c>
      <c r="O119" s="5">
        <f t="shared" si="17"/>
        <v>0</v>
      </c>
      <c r="P119" s="5">
        <f t="shared" si="18"/>
        <v>0</v>
      </c>
      <c r="Q119" s="5">
        <f t="shared" si="19"/>
        <v>0</v>
      </c>
      <c r="R119" s="5">
        <f t="shared" si="20"/>
        <v>0</v>
      </c>
      <c r="S119" s="8">
        <f t="shared" si="21"/>
        <v>0</v>
      </c>
      <c r="T119" s="8">
        <f t="shared" si="22"/>
        <v>0</v>
      </c>
      <c r="U119" s="8">
        <f t="shared" si="23"/>
        <v>0</v>
      </c>
      <c r="V119" s="8">
        <f t="shared" si="24"/>
        <v>0</v>
      </c>
    </row>
    <row r="120" spans="1:22" ht="105" x14ac:dyDescent="0.25">
      <c r="A120" s="1" t="s">
        <v>326</v>
      </c>
      <c r="B120" s="1" t="s">
        <v>327</v>
      </c>
      <c r="C120" s="1" t="s">
        <v>8</v>
      </c>
      <c r="D120" s="2">
        <v>44836</v>
      </c>
      <c r="E120" s="1" t="s">
        <v>183</v>
      </c>
      <c r="F120" s="1">
        <v>10</v>
      </c>
      <c r="N120" s="7">
        <f t="shared" si="25"/>
        <v>100</v>
      </c>
      <c r="O120" s="5">
        <f t="shared" si="17"/>
        <v>0</v>
      </c>
      <c r="P120" s="5">
        <f t="shared" si="18"/>
        <v>0</v>
      </c>
      <c r="Q120" s="5">
        <f t="shared" si="19"/>
        <v>0</v>
      </c>
      <c r="R120" s="5">
        <f t="shared" si="20"/>
        <v>0</v>
      </c>
      <c r="S120" s="8">
        <f t="shared" si="21"/>
        <v>0</v>
      </c>
      <c r="T120" s="8">
        <f t="shared" si="22"/>
        <v>0</v>
      </c>
      <c r="U120" s="8">
        <f t="shared" si="23"/>
        <v>0</v>
      </c>
      <c r="V120" s="8">
        <f t="shared" si="24"/>
        <v>0</v>
      </c>
    </row>
    <row r="121" spans="1:22" ht="30" x14ac:dyDescent="0.25">
      <c r="A121" s="1" t="s">
        <v>328</v>
      </c>
      <c r="B121" s="1" t="s">
        <v>329</v>
      </c>
      <c r="C121" s="1" t="s">
        <v>330</v>
      </c>
      <c r="D121" s="2">
        <v>44661</v>
      </c>
      <c r="E121" s="1" t="s">
        <v>21</v>
      </c>
      <c r="F121" s="1">
        <v>3</v>
      </c>
      <c r="G121" s="6">
        <f>(97+95+86)/3</f>
        <v>92.666666666666671</v>
      </c>
      <c r="H121" s="6">
        <f>(92+86+72)/3</f>
        <v>83.333333333333329</v>
      </c>
      <c r="I121" s="6">
        <f>(73+73+57)/3</f>
        <v>67.666666666666671</v>
      </c>
      <c r="J121" s="6">
        <f>(48+48+33)/3</f>
        <v>43</v>
      </c>
      <c r="N121" s="7">
        <f t="shared" si="25"/>
        <v>100</v>
      </c>
      <c r="O121" s="5">
        <f t="shared" si="17"/>
        <v>0</v>
      </c>
      <c r="P121" s="5">
        <f t="shared" si="18"/>
        <v>0</v>
      </c>
      <c r="Q121" s="5">
        <f t="shared" si="19"/>
        <v>0</v>
      </c>
      <c r="R121" s="5">
        <f t="shared" si="20"/>
        <v>0</v>
      </c>
      <c r="S121" s="8">
        <f t="shared" si="21"/>
        <v>0</v>
      </c>
      <c r="T121" s="8">
        <f t="shared" si="22"/>
        <v>0</v>
      </c>
      <c r="U121" s="8">
        <f t="shared" si="23"/>
        <v>0</v>
      </c>
      <c r="V121" s="8">
        <f t="shared" si="24"/>
        <v>0</v>
      </c>
    </row>
    <row r="122" spans="1:22" ht="60" x14ac:dyDescent="0.25">
      <c r="A122" s="1" t="s">
        <v>331</v>
      </c>
      <c r="B122" s="1" t="s">
        <v>332</v>
      </c>
      <c r="C122" s="1" t="s">
        <v>12</v>
      </c>
      <c r="D122" s="2">
        <v>44906</v>
      </c>
      <c r="E122" s="1" t="s">
        <v>170</v>
      </c>
      <c r="F122" s="1">
        <v>5</v>
      </c>
      <c r="N122" s="7">
        <f t="shared" si="25"/>
        <v>100</v>
      </c>
      <c r="O122" s="5">
        <f t="shared" si="17"/>
        <v>0</v>
      </c>
      <c r="P122" s="5">
        <f t="shared" si="18"/>
        <v>0</v>
      </c>
      <c r="Q122" s="5">
        <f t="shared" si="19"/>
        <v>0</v>
      </c>
      <c r="R122" s="5">
        <f t="shared" si="20"/>
        <v>0</v>
      </c>
      <c r="S122" s="8">
        <f t="shared" si="21"/>
        <v>0</v>
      </c>
      <c r="T122" s="8">
        <f t="shared" si="22"/>
        <v>0</v>
      </c>
      <c r="U122" s="8">
        <f t="shared" si="23"/>
        <v>0</v>
      </c>
      <c r="V122" s="8">
        <f t="shared" si="24"/>
        <v>0</v>
      </c>
    </row>
    <row r="123" spans="1:22" ht="150" x14ac:dyDescent="0.25">
      <c r="A123" s="1" t="s">
        <v>333</v>
      </c>
      <c r="B123" s="1" t="s">
        <v>334</v>
      </c>
      <c r="C123" s="1" t="s">
        <v>12</v>
      </c>
      <c r="D123" s="2">
        <v>44906</v>
      </c>
      <c r="E123" s="1" t="s">
        <v>194</v>
      </c>
      <c r="F123" s="1">
        <v>8</v>
      </c>
      <c r="N123" s="7">
        <f t="shared" si="25"/>
        <v>100</v>
      </c>
      <c r="O123" s="5">
        <f t="shared" si="17"/>
        <v>0</v>
      </c>
      <c r="P123" s="5">
        <f t="shared" si="18"/>
        <v>0</v>
      </c>
      <c r="Q123" s="5">
        <f t="shared" si="19"/>
        <v>0</v>
      </c>
      <c r="R123" s="5">
        <f t="shared" si="20"/>
        <v>0</v>
      </c>
      <c r="S123" s="8">
        <f t="shared" si="21"/>
        <v>0</v>
      </c>
      <c r="T123" s="8">
        <f t="shared" si="22"/>
        <v>0</v>
      </c>
      <c r="U123" s="8">
        <f t="shared" si="23"/>
        <v>0</v>
      </c>
      <c r="V123" s="8">
        <f t="shared" si="24"/>
        <v>0</v>
      </c>
    </row>
    <row r="124" spans="1:22" ht="30" x14ac:dyDescent="0.25">
      <c r="A124" s="1" t="s">
        <v>335</v>
      </c>
      <c r="B124" s="1" t="s">
        <v>336</v>
      </c>
      <c r="C124" s="1" t="s">
        <v>16</v>
      </c>
      <c r="D124" s="2">
        <v>44913</v>
      </c>
      <c r="E124" s="1" t="s">
        <v>107</v>
      </c>
      <c r="F124" s="1">
        <v>3</v>
      </c>
      <c r="G124" s="6">
        <f>(73+86+94)/3</f>
        <v>84.333333333333329</v>
      </c>
      <c r="H124" s="6">
        <f>(63+68+72)/3</f>
        <v>67.666666666666671</v>
      </c>
      <c r="I124" s="6">
        <f>(71+53+57)/3</f>
        <v>60.333333333333336</v>
      </c>
      <c r="J124" s="6">
        <f>(36+35+33)/3</f>
        <v>34.666666666666664</v>
      </c>
      <c r="N124" s="7">
        <f t="shared" si="25"/>
        <v>100</v>
      </c>
      <c r="O124" s="5">
        <f t="shared" si="17"/>
        <v>0</v>
      </c>
      <c r="P124" s="5">
        <f t="shared" si="18"/>
        <v>0</v>
      </c>
      <c r="Q124" s="5">
        <f t="shared" si="19"/>
        <v>0</v>
      </c>
      <c r="R124" s="5">
        <f t="shared" si="20"/>
        <v>0</v>
      </c>
      <c r="S124" s="8">
        <f t="shared" si="21"/>
        <v>0</v>
      </c>
      <c r="T124" s="8">
        <f t="shared" si="22"/>
        <v>0</v>
      </c>
      <c r="U124" s="8">
        <f t="shared" si="23"/>
        <v>0</v>
      </c>
      <c r="V124" s="8">
        <f t="shared" si="24"/>
        <v>0</v>
      </c>
    </row>
    <row r="125" spans="1:22" ht="30" x14ac:dyDescent="0.25">
      <c r="A125" s="1" t="s">
        <v>337</v>
      </c>
      <c r="B125" s="1" t="s">
        <v>338</v>
      </c>
      <c r="C125" s="1" t="s">
        <v>16</v>
      </c>
      <c r="D125" s="2">
        <v>44913</v>
      </c>
      <c r="E125" s="1" t="s">
        <v>339</v>
      </c>
      <c r="F125" s="1">
        <v>2</v>
      </c>
      <c r="G125" s="5">
        <v>90</v>
      </c>
      <c r="H125" s="5">
        <v>67.5</v>
      </c>
      <c r="I125" s="5">
        <v>64</v>
      </c>
      <c r="J125" s="1">
        <v>34.5</v>
      </c>
      <c r="N125" s="7">
        <f t="shared" si="25"/>
        <v>100</v>
      </c>
      <c r="O125" s="5">
        <f t="shared" si="17"/>
        <v>0</v>
      </c>
      <c r="P125" s="5">
        <f t="shared" si="18"/>
        <v>0</v>
      </c>
      <c r="Q125" s="5">
        <f t="shared" si="19"/>
        <v>0</v>
      </c>
      <c r="R125" s="5">
        <f t="shared" si="20"/>
        <v>0</v>
      </c>
      <c r="S125" s="8">
        <f t="shared" si="21"/>
        <v>0</v>
      </c>
      <c r="T125" s="8">
        <f t="shared" si="22"/>
        <v>0</v>
      </c>
      <c r="U125" s="8">
        <f t="shared" si="23"/>
        <v>0</v>
      </c>
      <c r="V125" s="8">
        <f t="shared" si="24"/>
        <v>0</v>
      </c>
    </row>
    <row r="126" spans="1:22" ht="90" x14ac:dyDescent="0.25">
      <c r="A126" s="1" t="s">
        <v>340</v>
      </c>
      <c r="B126" s="1" t="s">
        <v>341</v>
      </c>
      <c r="C126" s="1" t="s">
        <v>20</v>
      </c>
      <c r="D126" s="2">
        <v>44913</v>
      </c>
      <c r="E126" s="1" t="s">
        <v>342</v>
      </c>
      <c r="F126" s="1">
        <v>8</v>
      </c>
      <c r="N126" s="7">
        <f t="shared" si="25"/>
        <v>100</v>
      </c>
      <c r="O126" s="5">
        <f t="shared" si="17"/>
        <v>0</v>
      </c>
      <c r="P126" s="5">
        <f t="shared" si="18"/>
        <v>0</v>
      </c>
      <c r="Q126" s="5">
        <f t="shared" si="19"/>
        <v>0</v>
      </c>
      <c r="R126" s="5">
        <f t="shared" si="20"/>
        <v>0</v>
      </c>
      <c r="S126" s="8">
        <f t="shared" si="21"/>
        <v>0</v>
      </c>
      <c r="T126" s="8">
        <f t="shared" si="22"/>
        <v>0</v>
      </c>
      <c r="U126" s="8">
        <f t="shared" si="23"/>
        <v>0</v>
      </c>
      <c r="V126" s="8">
        <f t="shared" si="24"/>
        <v>0</v>
      </c>
    </row>
    <row r="127" spans="1:22" ht="90" x14ac:dyDescent="0.25">
      <c r="A127" s="1" t="s">
        <v>343</v>
      </c>
      <c r="B127" s="1" t="s">
        <v>344</v>
      </c>
      <c r="C127" s="1" t="s">
        <v>60</v>
      </c>
      <c r="D127" s="2">
        <v>44914</v>
      </c>
      <c r="E127" s="1" t="s">
        <v>61</v>
      </c>
      <c r="F127" s="1">
        <v>8</v>
      </c>
      <c r="N127" s="7">
        <f t="shared" si="25"/>
        <v>100</v>
      </c>
      <c r="O127" s="5">
        <f t="shared" si="17"/>
        <v>0</v>
      </c>
      <c r="P127" s="5">
        <f t="shared" si="18"/>
        <v>0</v>
      </c>
      <c r="Q127" s="5">
        <f t="shared" si="19"/>
        <v>0</v>
      </c>
      <c r="R127" s="5">
        <f t="shared" si="20"/>
        <v>0</v>
      </c>
      <c r="S127" s="8">
        <f t="shared" si="21"/>
        <v>0</v>
      </c>
      <c r="T127" s="8">
        <f t="shared" si="22"/>
        <v>0</v>
      </c>
      <c r="U127" s="8">
        <f t="shared" si="23"/>
        <v>0</v>
      </c>
      <c r="V127" s="8">
        <f t="shared" si="24"/>
        <v>0</v>
      </c>
    </row>
    <row r="128" spans="1:22" x14ac:dyDescent="0.25">
      <c r="A128" s="1" t="s">
        <v>345</v>
      </c>
      <c r="B128" s="1" t="s">
        <v>346</v>
      </c>
      <c r="C128" s="1" t="s">
        <v>16</v>
      </c>
      <c r="D128" s="2">
        <v>44913</v>
      </c>
      <c r="E128" s="1" t="s">
        <v>27</v>
      </c>
      <c r="F128" s="1">
        <v>1</v>
      </c>
      <c r="G128" s="5">
        <v>94</v>
      </c>
      <c r="H128" s="5">
        <v>63</v>
      </c>
      <c r="I128" s="5">
        <v>71</v>
      </c>
      <c r="J128" s="5">
        <v>36</v>
      </c>
      <c r="N128" s="7">
        <f t="shared" si="25"/>
        <v>100</v>
      </c>
      <c r="O128" s="5">
        <f t="shared" si="17"/>
        <v>0</v>
      </c>
      <c r="P128" s="5">
        <f t="shared" si="18"/>
        <v>0</v>
      </c>
      <c r="Q128" s="5">
        <f t="shared" si="19"/>
        <v>0</v>
      </c>
      <c r="R128" s="5">
        <f t="shared" si="20"/>
        <v>0</v>
      </c>
      <c r="S128" s="8">
        <f t="shared" si="21"/>
        <v>0</v>
      </c>
      <c r="T128" s="8">
        <f t="shared" si="22"/>
        <v>0</v>
      </c>
      <c r="U128" s="8">
        <f t="shared" si="23"/>
        <v>0</v>
      </c>
      <c r="V128" s="8">
        <f t="shared" si="24"/>
        <v>0</v>
      </c>
    </row>
    <row r="129" spans="1:22" ht="45" x14ac:dyDescent="0.25">
      <c r="A129" s="1" t="s">
        <v>347</v>
      </c>
      <c r="B129" s="1" t="s">
        <v>348</v>
      </c>
      <c r="C129" s="1" t="s">
        <v>12</v>
      </c>
      <c r="D129" s="2">
        <v>44906</v>
      </c>
      <c r="E129" s="1" t="s">
        <v>70</v>
      </c>
      <c r="F129" s="1">
        <v>4</v>
      </c>
      <c r="N129" s="7">
        <f t="shared" si="25"/>
        <v>100</v>
      </c>
      <c r="O129" s="5">
        <f t="shared" si="17"/>
        <v>0</v>
      </c>
      <c r="P129" s="5">
        <f t="shared" si="18"/>
        <v>0</v>
      </c>
      <c r="Q129" s="5">
        <f t="shared" si="19"/>
        <v>0</v>
      </c>
      <c r="R129" s="5">
        <f t="shared" si="20"/>
        <v>0</v>
      </c>
      <c r="S129" s="8">
        <f t="shared" si="21"/>
        <v>0</v>
      </c>
      <c r="T129" s="8">
        <f t="shared" si="22"/>
        <v>0</v>
      </c>
      <c r="U129" s="8">
        <f t="shared" si="23"/>
        <v>0</v>
      </c>
      <c r="V129" s="8">
        <f t="shared" si="24"/>
        <v>0</v>
      </c>
    </row>
    <row r="130" spans="1:22" ht="30" x14ac:dyDescent="0.25">
      <c r="A130" s="1" t="s">
        <v>349</v>
      </c>
      <c r="B130" s="1" t="s">
        <v>350</v>
      </c>
      <c r="C130" s="1" t="s">
        <v>20</v>
      </c>
      <c r="D130" s="2">
        <v>44867</v>
      </c>
      <c r="E130" s="1" t="s">
        <v>21</v>
      </c>
      <c r="F130" s="1">
        <v>3</v>
      </c>
      <c r="G130" s="6">
        <f>(97+95+86)/3</f>
        <v>92.666666666666671</v>
      </c>
      <c r="H130" s="6">
        <f>(92+86+72)/3</f>
        <v>83.333333333333329</v>
      </c>
      <c r="I130" s="6">
        <f>(73+73+57)/3</f>
        <v>67.666666666666671</v>
      </c>
      <c r="J130" s="6">
        <f>(48+48+33)/3</f>
        <v>43</v>
      </c>
      <c r="N130" s="7">
        <f t="shared" si="25"/>
        <v>100</v>
      </c>
      <c r="O130" s="5">
        <f t="shared" si="17"/>
        <v>0</v>
      </c>
      <c r="P130" s="5">
        <f t="shared" si="18"/>
        <v>0</v>
      </c>
      <c r="Q130" s="5">
        <f t="shared" si="19"/>
        <v>0</v>
      </c>
      <c r="R130" s="5">
        <f t="shared" si="20"/>
        <v>0</v>
      </c>
      <c r="S130" s="8">
        <f t="shared" si="21"/>
        <v>0</v>
      </c>
      <c r="T130" s="8">
        <f t="shared" si="22"/>
        <v>0</v>
      </c>
      <c r="U130" s="8">
        <f t="shared" si="23"/>
        <v>0</v>
      </c>
      <c r="V130" s="8">
        <f t="shared" si="24"/>
        <v>0</v>
      </c>
    </row>
    <row r="131" spans="1:22" x14ac:dyDescent="0.25">
      <c r="A131" s="1" t="s">
        <v>351</v>
      </c>
      <c r="B131" s="1" t="s">
        <v>352</v>
      </c>
      <c r="C131" s="1" t="s">
        <v>30</v>
      </c>
      <c r="D131" s="2">
        <v>44911</v>
      </c>
      <c r="E131" s="1" t="s">
        <v>125</v>
      </c>
      <c r="F131" s="1">
        <v>1</v>
      </c>
      <c r="G131" s="5">
        <v>95</v>
      </c>
      <c r="H131" s="5">
        <v>86</v>
      </c>
      <c r="I131" s="5">
        <v>72</v>
      </c>
      <c r="J131" s="5">
        <v>44</v>
      </c>
      <c r="N131" s="7">
        <f t="shared" si="25"/>
        <v>100</v>
      </c>
      <c r="O131" s="5">
        <f t="shared" ref="O131:O194" si="26">($M131*G131)/100</f>
        <v>0</v>
      </c>
      <c r="P131" s="5">
        <f t="shared" ref="P131:P194" si="27">($M131*H131)/100</f>
        <v>0</v>
      </c>
      <c r="Q131" s="5">
        <f t="shared" ref="Q131:Q194" si="28">($M131*I131)/100</f>
        <v>0</v>
      </c>
      <c r="R131" s="5">
        <f t="shared" ref="R131:R194" si="29">($M131*J131)/100</f>
        <v>0</v>
      </c>
      <c r="S131" s="8">
        <f t="shared" ref="S131:S194" si="30">($M131-O131)</f>
        <v>0</v>
      </c>
      <c r="T131" s="8">
        <f t="shared" ref="T131:T194" si="31">($M131-P131)</f>
        <v>0</v>
      </c>
      <c r="U131" s="8">
        <f t="shared" ref="U131:U194" si="32">($M131-Q131)</f>
        <v>0</v>
      </c>
      <c r="V131" s="8">
        <f t="shared" ref="V131:V194" si="33">($M131-R131)</f>
        <v>0</v>
      </c>
    </row>
    <row r="132" spans="1:22" ht="30" x14ac:dyDescent="0.25">
      <c r="A132" s="1" t="s">
        <v>353</v>
      </c>
      <c r="B132" s="1" t="s">
        <v>354</v>
      </c>
      <c r="C132" s="1" t="s">
        <v>16</v>
      </c>
      <c r="D132" s="2">
        <v>44913</v>
      </c>
      <c r="E132" s="1" t="s">
        <v>223</v>
      </c>
      <c r="F132" s="1">
        <v>2</v>
      </c>
      <c r="G132" s="5">
        <v>83.5</v>
      </c>
      <c r="H132" s="5">
        <v>65.5</v>
      </c>
      <c r="I132" s="5">
        <v>62</v>
      </c>
      <c r="J132" s="5">
        <v>35.5</v>
      </c>
      <c r="N132" s="7">
        <f t="shared" ref="N132:N195" si="34">(100-M132)</f>
        <v>100</v>
      </c>
      <c r="O132" s="5">
        <f t="shared" si="26"/>
        <v>0</v>
      </c>
      <c r="P132" s="5">
        <f t="shared" si="27"/>
        <v>0</v>
      </c>
      <c r="Q132" s="5">
        <f t="shared" si="28"/>
        <v>0</v>
      </c>
      <c r="R132" s="5">
        <f t="shared" si="29"/>
        <v>0</v>
      </c>
      <c r="S132" s="8">
        <f t="shared" si="30"/>
        <v>0</v>
      </c>
      <c r="T132" s="8">
        <f t="shared" si="31"/>
        <v>0</v>
      </c>
      <c r="U132" s="8">
        <f t="shared" si="32"/>
        <v>0</v>
      </c>
      <c r="V132" s="8">
        <f t="shared" si="33"/>
        <v>0</v>
      </c>
    </row>
    <row r="133" spans="1:22" ht="30" x14ac:dyDescent="0.25">
      <c r="A133" s="1" t="s">
        <v>355</v>
      </c>
      <c r="B133" s="1" t="s">
        <v>356</v>
      </c>
      <c r="C133" s="1" t="s">
        <v>16</v>
      </c>
      <c r="D133" s="2">
        <v>44913</v>
      </c>
      <c r="E133" s="1" t="s">
        <v>142</v>
      </c>
      <c r="F133" s="1">
        <v>3</v>
      </c>
      <c r="G133" s="6">
        <f>( 94+50+78 )/3</f>
        <v>74</v>
      </c>
      <c r="H133" s="6">
        <f>(  63+47+73    )/3</f>
        <v>61</v>
      </c>
      <c r="I133" s="6">
        <f>( 71+37+57 )/3</f>
        <v>55</v>
      </c>
      <c r="J133" s="6">
        <f>( 36+24+38 )/3</f>
        <v>32.666666666666664</v>
      </c>
      <c r="N133" s="7">
        <f t="shared" si="34"/>
        <v>100</v>
      </c>
      <c r="O133" s="5">
        <f t="shared" si="26"/>
        <v>0</v>
      </c>
      <c r="P133" s="5">
        <f t="shared" si="27"/>
        <v>0</v>
      </c>
      <c r="Q133" s="5">
        <f t="shared" si="28"/>
        <v>0</v>
      </c>
      <c r="R133" s="5">
        <f t="shared" si="29"/>
        <v>0</v>
      </c>
      <c r="S133" s="8">
        <f t="shared" si="30"/>
        <v>0</v>
      </c>
      <c r="T133" s="8">
        <f t="shared" si="31"/>
        <v>0</v>
      </c>
      <c r="U133" s="8">
        <f t="shared" si="32"/>
        <v>0</v>
      </c>
      <c r="V133" s="8">
        <f t="shared" si="33"/>
        <v>0</v>
      </c>
    </row>
    <row r="134" spans="1:22" ht="75" x14ac:dyDescent="0.25">
      <c r="A134" s="1" t="s">
        <v>357</v>
      </c>
      <c r="B134" s="1" t="s">
        <v>358</v>
      </c>
      <c r="C134" s="1" t="s">
        <v>30</v>
      </c>
      <c r="D134" s="2">
        <v>44911</v>
      </c>
      <c r="E134" s="1" t="s">
        <v>359</v>
      </c>
      <c r="F134" s="1">
        <v>7</v>
      </c>
      <c r="N134" s="7">
        <f t="shared" si="34"/>
        <v>100</v>
      </c>
      <c r="O134" s="5">
        <f t="shared" si="26"/>
        <v>0</v>
      </c>
      <c r="P134" s="5">
        <f t="shared" si="27"/>
        <v>0</v>
      </c>
      <c r="Q134" s="5">
        <f t="shared" si="28"/>
        <v>0</v>
      </c>
      <c r="R134" s="5">
        <f t="shared" si="29"/>
        <v>0</v>
      </c>
      <c r="S134" s="8">
        <f t="shared" si="30"/>
        <v>0</v>
      </c>
      <c r="T134" s="8">
        <f t="shared" si="31"/>
        <v>0</v>
      </c>
      <c r="U134" s="8">
        <f t="shared" si="32"/>
        <v>0</v>
      </c>
      <c r="V134" s="8">
        <f t="shared" si="33"/>
        <v>0</v>
      </c>
    </row>
    <row r="135" spans="1:22" ht="45" x14ac:dyDescent="0.25">
      <c r="A135" s="1" t="s">
        <v>360</v>
      </c>
      <c r="B135" s="1" t="s">
        <v>361</v>
      </c>
      <c r="C135" s="1" t="s">
        <v>20</v>
      </c>
      <c r="D135" s="2">
        <v>44793</v>
      </c>
      <c r="E135" s="1" t="s">
        <v>70</v>
      </c>
      <c r="F135" s="1">
        <v>4</v>
      </c>
      <c r="N135" s="7">
        <f t="shared" si="34"/>
        <v>100</v>
      </c>
      <c r="O135" s="5">
        <f t="shared" si="26"/>
        <v>0</v>
      </c>
      <c r="P135" s="5">
        <f t="shared" si="27"/>
        <v>0</v>
      </c>
      <c r="Q135" s="5">
        <f t="shared" si="28"/>
        <v>0</v>
      </c>
      <c r="R135" s="5">
        <f t="shared" si="29"/>
        <v>0</v>
      </c>
      <c r="S135" s="8">
        <f t="shared" si="30"/>
        <v>0</v>
      </c>
      <c r="T135" s="8">
        <f t="shared" si="31"/>
        <v>0</v>
      </c>
      <c r="U135" s="8">
        <f t="shared" si="32"/>
        <v>0</v>
      </c>
      <c r="V135" s="8">
        <f t="shared" si="33"/>
        <v>0</v>
      </c>
    </row>
    <row r="136" spans="1:22" ht="75" x14ac:dyDescent="0.25">
      <c r="A136" s="1" t="s">
        <v>362</v>
      </c>
      <c r="B136" s="1" t="s">
        <v>363</v>
      </c>
      <c r="C136" s="1" t="s">
        <v>12</v>
      </c>
      <c r="D136" s="2">
        <v>44871</v>
      </c>
      <c r="E136" s="1" t="s">
        <v>364</v>
      </c>
      <c r="F136" s="1">
        <v>7</v>
      </c>
      <c r="N136" s="7">
        <f t="shared" si="34"/>
        <v>100</v>
      </c>
      <c r="O136" s="5">
        <f t="shared" si="26"/>
        <v>0</v>
      </c>
      <c r="P136" s="5">
        <f t="shared" si="27"/>
        <v>0</v>
      </c>
      <c r="Q136" s="5">
        <f t="shared" si="28"/>
        <v>0</v>
      </c>
      <c r="R136" s="5">
        <f t="shared" si="29"/>
        <v>0</v>
      </c>
      <c r="S136" s="8">
        <f t="shared" si="30"/>
        <v>0</v>
      </c>
      <c r="T136" s="8">
        <f t="shared" si="31"/>
        <v>0</v>
      </c>
      <c r="U136" s="8">
        <f t="shared" si="32"/>
        <v>0</v>
      </c>
      <c r="V136" s="8">
        <f t="shared" si="33"/>
        <v>0</v>
      </c>
    </row>
    <row r="137" spans="1:22" ht="60" x14ac:dyDescent="0.25">
      <c r="A137" s="1" t="s">
        <v>365</v>
      </c>
      <c r="B137" s="1" t="s">
        <v>366</v>
      </c>
      <c r="C137" s="1" t="s">
        <v>20</v>
      </c>
      <c r="D137" s="2">
        <v>44911</v>
      </c>
      <c r="E137" s="1" t="s">
        <v>367</v>
      </c>
      <c r="F137" s="1">
        <v>6</v>
      </c>
      <c r="N137" s="7">
        <f t="shared" si="34"/>
        <v>100</v>
      </c>
      <c r="O137" s="5">
        <f t="shared" si="26"/>
        <v>0</v>
      </c>
      <c r="P137" s="5">
        <f t="shared" si="27"/>
        <v>0</v>
      </c>
      <c r="Q137" s="5">
        <f t="shared" si="28"/>
        <v>0</v>
      </c>
      <c r="R137" s="5">
        <f t="shared" si="29"/>
        <v>0</v>
      </c>
      <c r="S137" s="8">
        <f t="shared" si="30"/>
        <v>0</v>
      </c>
      <c r="T137" s="8">
        <f t="shared" si="31"/>
        <v>0</v>
      </c>
      <c r="U137" s="8">
        <f t="shared" si="32"/>
        <v>0</v>
      </c>
      <c r="V137" s="8">
        <f t="shared" si="33"/>
        <v>0</v>
      </c>
    </row>
    <row r="138" spans="1:22" ht="60" x14ac:dyDescent="0.25">
      <c r="A138" s="1" t="s">
        <v>368</v>
      </c>
      <c r="B138" s="1" t="s">
        <v>369</v>
      </c>
      <c r="C138" s="1" t="s">
        <v>12</v>
      </c>
      <c r="D138" s="2">
        <v>44899</v>
      </c>
      <c r="E138" s="1" t="s">
        <v>370</v>
      </c>
      <c r="F138" s="1">
        <v>5</v>
      </c>
      <c r="N138" s="7">
        <f t="shared" si="34"/>
        <v>100</v>
      </c>
      <c r="O138" s="5">
        <f t="shared" si="26"/>
        <v>0</v>
      </c>
      <c r="P138" s="5">
        <f t="shared" si="27"/>
        <v>0</v>
      </c>
      <c r="Q138" s="5">
        <f t="shared" si="28"/>
        <v>0</v>
      </c>
      <c r="R138" s="5">
        <f t="shared" si="29"/>
        <v>0</v>
      </c>
      <c r="S138" s="8">
        <f t="shared" si="30"/>
        <v>0</v>
      </c>
      <c r="T138" s="8">
        <f t="shared" si="31"/>
        <v>0</v>
      </c>
      <c r="U138" s="8">
        <f t="shared" si="32"/>
        <v>0</v>
      </c>
      <c r="V138" s="8">
        <f t="shared" si="33"/>
        <v>0</v>
      </c>
    </row>
    <row r="139" spans="1:22" x14ac:dyDescent="0.25">
      <c r="A139" s="1" t="s">
        <v>371</v>
      </c>
      <c r="B139" s="1" t="s">
        <v>372</v>
      </c>
      <c r="C139" s="1" t="s">
        <v>30</v>
      </c>
      <c r="D139" s="2">
        <v>44911</v>
      </c>
      <c r="E139" s="1" t="s">
        <v>373</v>
      </c>
      <c r="F139" s="1">
        <v>1</v>
      </c>
      <c r="G139" s="5">
        <v>94</v>
      </c>
      <c r="H139" s="5">
        <v>63</v>
      </c>
      <c r="I139" s="5">
        <v>71</v>
      </c>
      <c r="J139" s="5">
        <v>36</v>
      </c>
      <c r="N139" s="7">
        <f t="shared" si="34"/>
        <v>100</v>
      </c>
      <c r="O139" s="5">
        <f t="shared" si="26"/>
        <v>0</v>
      </c>
      <c r="P139" s="5">
        <f t="shared" si="27"/>
        <v>0</v>
      </c>
      <c r="Q139" s="5">
        <f t="shared" si="28"/>
        <v>0</v>
      </c>
      <c r="R139" s="5">
        <f t="shared" si="29"/>
        <v>0</v>
      </c>
      <c r="S139" s="8">
        <f t="shared" si="30"/>
        <v>0</v>
      </c>
      <c r="T139" s="8">
        <f t="shared" si="31"/>
        <v>0</v>
      </c>
      <c r="U139" s="8">
        <f t="shared" si="32"/>
        <v>0</v>
      </c>
      <c r="V139" s="8">
        <f t="shared" si="33"/>
        <v>0</v>
      </c>
    </row>
    <row r="140" spans="1:22" ht="105" x14ac:dyDescent="0.25">
      <c r="A140" s="1" t="s">
        <v>374</v>
      </c>
      <c r="B140" s="1" t="s">
        <v>375</v>
      </c>
      <c r="C140" s="1" t="s">
        <v>8</v>
      </c>
      <c r="D140" s="2">
        <v>44917</v>
      </c>
      <c r="E140" s="1" t="s">
        <v>183</v>
      </c>
      <c r="F140" s="1">
        <v>10</v>
      </c>
      <c r="N140" s="7">
        <f t="shared" si="34"/>
        <v>100</v>
      </c>
      <c r="O140" s="5">
        <f t="shared" si="26"/>
        <v>0</v>
      </c>
      <c r="P140" s="5">
        <f t="shared" si="27"/>
        <v>0</v>
      </c>
      <c r="Q140" s="5">
        <f t="shared" si="28"/>
        <v>0</v>
      </c>
      <c r="R140" s="5">
        <f t="shared" si="29"/>
        <v>0</v>
      </c>
      <c r="S140" s="8">
        <f t="shared" si="30"/>
        <v>0</v>
      </c>
      <c r="T140" s="8">
        <f t="shared" si="31"/>
        <v>0</v>
      </c>
      <c r="U140" s="8">
        <f t="shared" si="32"/>
        <v>0</v>
      </c>
      <c r="V140" s="8">
        <f t="shared" si="33"/>
        <v>0</v>
      </c>
    </row>
    <row r="141" spans="1:22" ht="30" x14ac:dyDescent="0.25">
      <c r="A141" s="1" t="s">
        <v>376</v>
      </c>
      <c r="B141" s="1" t="s">
        <v>377</v>
      </c>
      <c r="C141" s="1" t="s">
        <v>16</v>
      </c>
      <c r="D141" s="2">
        <v>44913</v>
      </c>
      <c r="E141" s="1" t="s">
        <v>107</v>
      </c>
      <c r="F141" s="1">
        <v>3</v>
      </c>
      <c r="G141" s="6">
        <f>(73+86+94)/3</f>
        <v>84.333333333333329</v>
      </c>
      <c r="H141" s="6">
        <f>(63+68+72)/3</f>
        <v>67.666666666666671</v>
      </c>
      <c r="I141" s="6">
        <f>(71+53+57)/3</f>
        <v>60.333333333333336</v>
      </c>
      <c r="J141" s="6">
        <f>(36+35+33)/3</f>
        <v>34.666666666666664</v>
      </c>
      <c r="N141" s="7">
        <f t="shared" si="34"/>
        <v>100</v>
      </c>
      <c r="O141" s="5">
        <f t="shared" si="26"/>
        <v>0</v>
      </c>
      <c r="P141" s="5">
        <f t="shared" si="27"/>
        <v>0</v>
      </c>
      <c r="Q141" s="5">
        <f t="shared" si="28"/>
        <v>0</v>
      </c>
      <c r="R141" s="5">
        <f t="shared" si="29"/>
        <v>0</v>
      </c>
      <c r="S141" s="8">
        <f t="shared" si="30"/>
        <v>0</v>
      </c>
      <c r="T141" s="8">
        <f t="shared" si="31"/>
        <v>0</v>
      </c>
      <c r="U141" s="8">
        <f t="shared" si="32"/>
        <v>0</v>
      </c>
      <c r="V141" s="8">
        <f t="shared" si="33"/>
        <v>0</v>
      </c>
    </row>
    <row r="142" spans="1:22" ht="30" x14ac:dyDescent="0.25">
      <c r="A142" s="1" t="s">
        <v>378</v>
      </c>
      <c r="B142" s="1" t="s">
        <v>379</v>
      </c>
      <c r="C142" s="1" t="s">
        <v>60</v>
      </c>
      <c r="D142" s="2">
        <v>44730</v>
      </c>
      <c r="E142" s="1" t="s">
        <v>223</v>
      </c>
      <c r="F142" s="1">
        <v>2</v>
      </c>
      <c r="G142" s="5">
        <v>83.5</v>
      </c>
      <c r="H142" s="5">
        <v>65.5</v>
      </c>
      <c r="I142" s="5">
        <v>62</v>
      </c>
      <c r="J142" s="5">
        <v>35.5</v>
      </c>
      <c r="N142" s="7">
        <f t="shared" si="34"/>
        <v>100</v>
      </c>
      <c r="O142" s="5">
        <f t="shared" si="26"/>
        <v>0</v>
      </c>
      <c r="P142" s="5">
        <f t="shared" si="27"/>
        <v>0</v>
      </c>
      <c r="Q142" s="5">
        <f t="shared" si="28"/>
        <v>0</v>
      </c>
      <c r="R142" s="5">
        <f t="shared" si="29"/>
        <v>0</v>
      </c>
      <c r="S142" s="8">
        <f t="shared" si="30"/>
        <v>0</v>
      </c>
      <c r="T142" s="8">
        <f t="shared" si="31"/>
        <v>0</v>
      </c>
      <c r="U142" s="8">
        <f t="shared" si="32"/>
        <v>0</v>
      </c>
      <c r="V142" s="8">
        <f t="shared" si="33"/>
        <v>0</v>
      </c>
    </row>
    <row r="143" spans="1:22" ht="45" x14ac:dyDescent="0.25">
      <c r="A143" s="1" t="s">
        <v>380</v>
      </c>
      <c r="B143" s="1" t="s">
        <v>381</v>
      </c>
      <c r="C143" s="1" t="s">
        <v>16</v>
      </c>
      <c r="D143" s="2">
        <v>44906</v>
      </c>
      <c r="E143" s="1" t="s">
        <v>119</v>
      </c>
      <c r="F143" s="1">
        <v>4</v>
      </c>
      <c r="N143" s="7">
        <f t="shared" si="34"/>
        <v>100</v>
      </c>
      <c r="O143" s="5">
        <f t="shared" si="26"/>
        <v>0</v>
      </c>
      <c r="P143" s="5">
        <f t="shared" si="27"/>
        <v>0</v>
      </c>
      <c r="Q143" s="5">
        <f t="shared" si="28"/>
        <v>0</v>
      </c>
      <c r="R143" s="5">
        <f t="shared" si="29"/>
        <v>0</v>
      </c>
      <c r="S143" s="8">
        <f t="shared" si="30"/>
        <v>0</v>
      </c>
      <c r="T143" s="8">
        <f t="shared" si="31"/>
        <v>0</v>
      </c>
      <c r="U143" s="8">
        <f t="shared" si="32"/>
        <v>0</v>
      </c>
      <c r="V143" s="8">
        <f t="shared" si="33"/>
        <v>0</v>
      </c>
    </row>
    <row r="144" spans="1:22" ht="30" x14ac:dyDescent="0.25">
      <c r="A144" s="1" t="s">
        <v>382</v>
      </c>
      <c r="B144" s="1" t="s">
        <v>383</v>
      </c>
      <c r="C144" s="1" t="s">
        <v>20</v>
      </c>
      <c r="D144" s="2">
        <v>44753</v>
      </c>
      <c r="E144" s="1" t="s">
        <v>384</v>
      </c>
      <c r="F144" s="1">
        <v>2</v>
      </c>
      <c r="G144" s="5">
        <v>94</v>
      </c>
      <c r="H144" s="5">
        <v>63</v>
      </c>
      <c r="I144" s="5">
        <v>71</v>
      </c>
      <c r="J144" s="5">
        <v>36</v>
      </c>
      <c r="N144" s="7">
        <f t="shared" si="34"/>
        <v>100</v>
      </c>
      <c r="O144" s="5">
        <f t="shared" si="26"/>
        <v>0</v>
      </c>
      <c r="P144" s="5">
        <f t="shared" si="27"/>
        <v>0</v>
      </c>
      <c r="Q144" s="5">
        <f t="shared" si="28"/>
        <v>0</v>
      </c>
      <c r="R144" s="5">
        <f t="shared" si="29"/>
        <v>0</v>
      </c>
      <c r="S144" s="8">
        <f t="shared" si="30"/>
        <v>0</v>
      </c>
      <c r="T144" s="8">
        <f t="shared" si="31"/>
        <v>0</v>
      </c>
      <c r="U144" s="8">
        <f t="shared" si="32"/>
        <v>0</v>
      </c>
      <c r="V144" s="8">
        <f t="shared" si="33"/>
        <v>0</v>
      </c>
    </row>
    <row r="145" spans="1:22" ht="90" x14ac:dyDescent="0.25">
      <c r="A145" s="1" t="s">
        <v>385</v>
      </c>
      <c r="B145" s="1" t="s">
        <v>386</v>
      </c>
      <c r="C145" s="1" t="s">
        <v>60</v>
      </c>
      <c r="D145" s="2">
        <v>44915</v>
      </c>
      <c r="E145" s="1" t="s">
        <v>387</v>
      </c>
      <c r="F145" s="1">
        <v>8</v>
      </c>
      <c r="N145" s="7">
        <f t="shared" si="34"/>
        <v>100</v>
      </c>
      <c r="O145" s="5">
        <f t="shared" si="26"/>
        <v>0</v>
      </c>
      <c r="P145" s="5">
        <f t="shared" si="27"/>
        <v>0</v>
      </c>
      <c r="Q145" s="5">
        <f t="shared" si="28"/>
        <v>0</v>
      </c>
      <c r="R145" s="5">
        <f t="shared" si="29"/>
        <v>0</v>
      </c>
      <c r="S145" s="8">
        <f t="shared" si="30"/>
        <v>0</v>
      </c>
      <c r="T145" s="8">
        <f t="shared" si="31"/>
        <v>0</v>
      </c>
      <c r="U145" s="8">
        <f t="shared" si="32"/>
        <v>0</v>
      </c>
      <c r="V145" s="8">
        <f t="shared" si="33"/>
        <v>0</v>
      </c>
    </row>
    <row r="146" spans="1:22" ht="75" x14ac:dyDescent="0.25">
      <c r="A146" s="1" t="s">
        <v>388</v>
      </c>
      <c r="B146" s="1" t="s">
        <v>389</v>
      </c>
      <c r="C146" s="1" t="s">
        <v>12</v>
      </c>
      <c r="D146" s="2">
        <v>44815</v>
      </c>
      <c r="E146" s="1" t="s">
        <v>155</v>
      </c>
      <c r="F146" s="1">
        <v>6</v>
      </c>
      <c r="N146" s="7">
        <f t="shared" si="34"/>
        <v>100</v>
      </c>
      <c r="O146" s="5">
        <f t="shared" si="26"/>
        <v>0</v>
      </c>
      <c r="P146" s="5">
        <f t="shared" si="27"/>
        <v>0</v>
      </c>
      <c r="Q146" s="5">
        <f t="shared" si="28"/>
        <v>0</v>
      </c>
      <c r="R146" s="5">
        <f t="shared" si="29"/>
        <v>0</v>
      </c>
      <c r="S146" s="8">
        <f t="shared" si="30"/>
        <v>0</v>
      </c>
      <c r="T146" s="8">
        <f t="shared" si="31"/>
        <v>0</v>
      </c>
      <c r="U146" s="8">
        <f t="shared" si="32"/>
        <v>0</v>
      </c>
      <c r="V146" s="8">
        <f t="shared" si="33"/>
        <v>0</v>
      </c>
    </row>
    <row r="147" spans="1:22" ht="30" x14ac:dyDescent="0.25">
      <c r="A147" s="1" t="s">
        <v>390</v>
      </c>
      <c r="B147" s="1" t="s">
        <v>391</v>
      </c>
      <c r="C147" s="1" t="s">
        <v>20</v>
      </c>
      <c r="D147" s="2">
        <v>44900</v>
      </c>
      <c r="E147" s="1" t="s">
        <v>43</v>
      </c>
      <c r="F147" s="1">
        <v>2</v>
      </c>
      <c r="G147" s="5">
        <f>(95+86)/2</f>
        <v>90.5</v>
      </c>
      <c r="H147" s="5">
        <v>79</v>
      </c>
      <c r="I147" s="5">
        <v>65</v>
      </c>
      <c r="J147" s="5">
        <v>40.5</v>
      </c>
      <c r="N147" s="7">
        <f t="shared" si="34"/>
        <v>100</v>
      </c>
      <c r="O147" s="5">
        <f t="shared" si="26"/>
        <v>0</v>
      </c>
      <c r="P147" s="5">
        <f t="shared" si="27"/>
        <v>0</v>
      </c>
      <c r="Q147" s="5">
        <f t="shared" si="28"/>
        <v>0</v>
      </c>
      <c r="R147" s="5">
        <f t="shared" si="29"/>
        <v>0</v>
      </c>
      <c r="S147" s="8">
        <f t="shared" si="30"/>
        <v>0</v>
      </c>
      <c r="T147" s="8">
        <f t="shared" si="31"/>
        <v>0</v>
      </c>
      <c r="U147" s="8">
        <f t="shared" si="32"/>
        <v>0</v>
      </c>
      <c r="V147" s="8">
        <f t="shared" si="33"/>
        <v>0</v>
      </c>
    </row>
    <row r="148" spans="1:22" ht="60" x14ac:dyDescent="0.25">
      <c r="A148" s="1" t="s">
        <v>392</v>
      </c>
      <c r="B148" s="1" t="s">
        <v>393</v>
      </c>
      <c r="C148" s="1" t="s">
        <v>20</v>
      </c>
      <c r="D148" s="2">
        <v>44911</v>
      </c>
      <c r="E148" s="1" t="s">
        <v>394</v>
      </c>
      <c r="F148" s="1">
        <v>4</v>
      </c>
      <c r="N148" s="7">
        <f t="shared" si="34"/>
        <v>100</v>
      </c>
      <c r="O148" s="5">
        <f t="shared" si="26"/>
        <v>0</v>
      </c>
      <c r="P148" s="5">
        <f t="shared" si="27"/>
        <v>0</v>
      </c>
      <c r="Q148" s="5">
        <f t="shared" si="28"/>
        <v>0</v>
      </c>
      <c r="R148" s="5">
        <f t="shared" si="29"/>
        <v>0</v>
      </c>
      <c r="S148" s="8">
        <f t="shared" si="30"/>
        <v>0</v>
      </c>
      <c r="T148" s="8">
        <f t="shared" si="31"/>
        <v>0</v>
      </c>
      <c r="U148" s="8">
        <f t="shared" si="32"/>
        <v>0</v>
      </c>
      <c r="V148" s="8">
        <f t="shared" si="33"/>
        <v>0</v>
      </c>
    </row>
    <row r="149" spans="1:22" ht="90" x14ac:dyDescent="0.25">
      <c r="A149" s="1" t="s">
        <v>395</v>
      </c>
      <c r="B149" s="1" t="s">
        <v>396</v>
      </c>
      <c r="C149" s="1" t="s">
        <v>30</v>
      </c>
      <c r="D149" s="2">
        <v>44911</v>
      </c>
      <c r="E149" s="1" t="s">
        <v>397</v>
      </c>
      <c r="F149" s="1">
        <v>9</v>
      </c>
      <c r="N149" s="7">
        <f t="shared" si="34"/>
        <v>100</v>
      </c>
      <c r="O149" s="5">
        <f t="shared" si="26"/>
        <v>0</v>
      </c>
      <c r="P149" s="5">
        <f t="shared" si="27"/>
        <v>0</v>
      </c>
      <c r="Q149" s="5">
        <f t="shared" si="28"/>
        <v>0</v>
      </c>
      <c r="R149" s="5">
        <f t="shared" si="29"/>
        <v>0</v>
      </c>
      <c r="S149" s="8">
        <f t="shared" si="30"/>
        <v>0</v>
      </c>
      <c r="T149" s="8">
        <f t="shared" si="31"/>
        <v>0</v>
      </c>
      <c r="U149" s="8">
        <f t="shared" si="32"/>
        <v>0</v>
      </c>
      <c r="V149" s="8">
        <f t="shared" si="33"/>
        <v>0</v>
      </c>
    </row>
    <row r="150" spans="1:22" ht="30" x14ac:dyDescent="0.25">
      <c r="A150" s="1" t="s">
        <v>398</v>
      </c>
      <c r="B150" s="1" t="s">
        <v>399</v>
      </c>
      <c r="C150" s="1" t="s">
        <v>16</v>
      </c>
      <c r="D150" s="2">
        <v>44906</v>
      </c>
      <c r="E150" s="1" t="s">
        <v>223</v>
      </c>
      <c r="F150" s="1">
        <v>2</v>
      </c>
      <c r="G150" s="5">
        <v>83.5</v>
      </c>
      <c r="H150" s="5">
        <v>65.5</v>
      </c>
      <c r="I150" s="5">
        <v>62</v>
      </c>
      <c r="J150" s="5">
        <v>35.5</v>
      </c>
      <c r="N150" s="7">
        <f t="shared" si="34"/>
        <v>100</v>
      </c>
      <c r="O150" s="5">
        <f t="shared" si="26"/>
        <v>0</v>
      </c>
      <c r="P150" s="5">
        <f t="shared" si="27"/>
        <v>0</v>
      </c>
      <c r="Q150" s="5">
        <f t="shared" si="28"/>
        <v>0</v>
      </c>
      <c r="R150" s="5">
        <f t="shared" si="29"/>
        <v>0</v>
      </c>
      <c r="S150" s="8">
        <f t="shared" si="30"/>
        <v>0</v>
      </c>
      <c r="T150" s="8">
        <f t="shared" si="31"/>
        <v>0</v>
      </c>
      <c r="U150" s="8">
        <f t="shared" si="32"/>
        <v>0</v>
      </c>
      <c r="V150" s="8">
        <f t="shared" si="33"/>
        <v>0</v>
      </c>
    </row>
    <row r="151" spans="1:22" x14ac:dyDescent="0.25">
      <c r="A151" s="1" t="s">
        <v>400</v>
      </c>
      <c r="B151" s="1" t="s">
        <v>401</v>
      </c>
      <c r="C151" s="1" t="s">
        <v>16</v>
      </c>
      <c r="D151" s="2">
        <v>44906</v>
      </c>
      <c r="E151" s="1" t="s">
        <v>27</v>
      </c>
      <c r="F151" s="1">
        <v>1</v>
      </c>
      <c r="G151" s="5">
        <v>94</v>
      </c>
      <c r="H151" s="5">
        <v>63</v>
      </c>
      <c r="I151" s="5">
        <v>71</v>
      </c>
      <c r="J151" s="5">
        <v>36</v>
      </c>
      <c r="N151" s="7">
        <f t="shared" si="34"/>
        <v>100</v>
      </c>
      <c r="O151" s="5">
        <f t="shared" si="26"/>
        <v>0</v>
      </c>
      <c r="P151" s="5">
        <f t="shared" si="27"/>
        <v>0</v>
      </c>
      <c r="Q151" s="5">
        <f t="shared" si="28"/>
        <v>0</v>
      </c>
      <c r="R151" s="5">
        <f t="shared" si="29"/>
        <v>0</v>
      </c>
      <c r="S151" s="8">
        <f t="shared" si="30"/>
        <v>0</v>
      </c>
      <c r="T151" s="8">
        <f t="shared" si="31"/>
        <v>0</v>
      </c>
      <c r="U151" s="8">
        <f t="shared" si="32"/>
        <v>0</v>
      </c>
      <c r="V151" s="8">
        <f t="shared" si="33"/>
        <v>0</v>
      </c>
    </row>
    <row r="152" spans="1:22" x14ac:dyDescent="0.25">
      <c r="A152" s="1" t="s">
        <v>402</v>
      </c>
      <c r="B152" s="1" t="s">
        <v>403</v>
      </c>
      <c r="C152" s="1" t="s">
        <v>20</v>
      </c>
      <c r="D152" s="2">
        <v>44852</v>
      </c>
      <c r="E152" s="1" t="s">
        <v>125</v>
      </c>
      <c r="F152" s="1">
        <v>1</v>
      </c>
      <c r="G152" s="5">
        <v>95</v>
      </c>
      <c r="H152" s="5">
        <v>86</v>
      </c>
      <c r="I152" s="5">
        <v>72</v>
      </c>
      <c r="J152" s="5">
        <v>44</v>
      </c>
      <c r="N152" s="7">
        <f t="shared" si="34"/>
        <v>100</v>
      </c>
      <c r="O152" s="5">
        <f t="shared" si="26"/>
        <v>0</v>
      </c>
      <c r="P152" s="5">
        <f t="shared" si="27"/>
        <v>0</v>
      </c>
      <c r="Q152" s="5">
        <f t="shared" si="28"/>
        <v>0</v>
      </c>
      <c r="R152" s="5">
        <f t="shared" si="29"/>
        <v>0</v>
      </c>
      <c r="S152" s="8">
        <f t="shared" si="30"/>
        <v>0</v>
      </c>
      <c r="T152" s="8">
        <f t="shared" si="31"/>
        <v>0</v>
      </c>
      <c r="U152" s="8">
        <f t="shared" si="32"/>
        <v>0</v>
      </c>
      <c r="V152" s="8">
        <f t="shared" si="33"/>
        <v>0</v>
      </c>
    </row>
    <row r="153" spans="1:22" ht="75" x14ac:dyDescent="0.25">
      <c r="A153" s="1" t="s">
        <v>404</v>
      </c>
      <c r="B153" s="1" t="s">
        <v>405</v>
      </c>
      <c r="C153" s="1" t="s">
        <v>12</v>
      </c>
      <c r="D153" s="2">
        <v>44906</v>
      </c>
      <c r="E153" s="1" t="s">
        <v>406</v>
      </c>
      <c r="F153" s="1">
        <v>7</v>
      </c>
      <c r="N153" s="7">
        <f t="shared" si="34"/>
        <v>100</v>
      </c>
      <c r="O153" s="5">
        <f t="shared" si="26"/>
        <v>0</v>
      </c>
      <c r="P153" s="5">
        <f t="shared" si="27"/>
        <v>0</v>
      </c>
      <c r="Q153" s="5">
        <f t="shared" si="28"/>
        <v>0</v>
      </c>
      <c r="R153" s="5">
        <f t="shared" si="29"/>
        <v>0</v>
      </c>
      <c r="S153" s="8">
        <f t="shared" si="30"/>
        <v>0</v>
      </c>
      <c r="T153" s="8">
        <f t="shared" si="31"/>
        <v>0</v>
      </c>
      <c r="U153" s="8">
        <f t="shared" si="32"/>
        <v>0</v>
      </c>
      <c r="V153" s="8">
        <f t="shared" si="33"/>
        <v>0</v>
      </c>
    </row>
    <row r="154" spans="1:22" ht="60" x14ac:dyDescent="0.25">
      <c r="A154" s="1" t="s">
        <v>407</v>
      </c>
      <c r="B154" s="1" t="s">
        <v>408</v>
      </c>
      <c r="C154" s="1" t="s">
        <v>20</v>
      </c>
      <c r="D154" s="2">
        <v>44869</v>
      </c>
      <c r="E154" s="1" t="s">
        <v>21</v>
      </c>
      <c r="F154" s="1">
        <v>3</v>
      </c>
      <c r="G154" s="6">
        <f>(97+95+86)/3</f>
        <v>92.666666666666671</v>
      </c>
      <c r="H154" s="6">
        <f>(92+86+72)/3</f>
        <v>83.333333333333329</v>
      </c>
      <c r="I154" s="6">
        <f>(73+73+57)/3</f>
        <v>67.666666666666671</v>
      </c>
      <c r="J154" s="6">
        <f>(48+48+33)/3</f>
        <v>43</v>
      </c>
      <c r="N154" s="7">
        <f t="shared" si="34"/>
        <v>100</v>
      </c>
      <c r="O154" s="5">
        <f t="shared" si="26"/>
        <v>0</v>
      </c>
      <c r="P154" s="5">
        <f t="shared" si="27"/>
        <v>0</v>
      </c>
      <c r="Q154" s="5">
        <f t="shared" si="28"/>
        <v>0</v>
      </c>
      <c r="R154" s="5">
        <f t="shared" si="29"/>
        <v>0</v>
      </c>
      <c r="S154" s="8">
        <f t="shared" si="30"/>
        <v>0</v>
      </c>
      <c r="T154" s="8">
        <f t="shared" si="31"/>
        <v>0</v>
      </c>
      <c r="U154" s="8">
        <f t="shared" si="32"/>
        <v>0</v>
      </c>
      <c r="V154" s="8">
        <f t="shared" si="33"/>
        <v>0</v>
      </c>
    </row>
    <row r="155" spans="1:22" ht="45" x14ac:dyDescent="0.25">
      <c r="A155" s="1" t="s">
        <v>409</v>
      </c>
      <c r="B155" s="1" t="s">
        <v>410</v>
      </c>
      <c r="C155" s="1" t="s">
        <v>12</v>
      </c>
      <c r="D155" s="2">
        <v>44906</v>
      </c>
      <c r="E155" s="1" t="s">
        <v>70</v>
      </c>
      <c r="F155" s="1">
        <v>4</v>
      </c>
      <c r="N155" s="7">
        <f t="shared" si="34"/>
        <v>100</v>
      </c>
      <c r="O155" s="5">
        <f t="shared" si="26"/>
        <v>0</v>
      </c>
      <c r="P155" s="5">
        <f t="shared" si="27"/>
        <v>0</v>
      </c>
      <c r="Q155" s="5">
        <f t="shared" si="28"/>
        <v>0</v>
      </c>
      <c r="R155" s="5">
        <f t="shared" si="29"/>
        <v>0</v>
      </c>
      <c r="S155" s="8">
        <f t="shared" si="30"/>
        <v>0</v>
      </c>
      <c r="T155" s="8">
        <f t="shared" si="31"/>
        <v>0</v>
      </c>
      <c r="U155" s="8">
        <f t="shared" si="32"/>
        <v>0</v>
      </c>
      <c r="V155" s="8">
        <f t="shared" si="33"/>
        <v>0</v>
      </c>
    </row>
    <row r="156" spans="1:22" ht="105" x14ac:dyDescent="0.25">
      <c r="A156" s="1" t="s">
        <v>411</v>
      </c>
      <c r="B156" s="1" t="s">
        <v>412</v>
      </c>
      <c r="C156" s="1" t="s">
        <v>8</v>
      </c>
      <c r="D156" s="2">
        <v>44852</v>
      </c>
      <c r="E156" s="1" t="s">
        <v>183</v>
      </c>
      <c r="F156" s="1">
        <v>10</v>
      </c>
      <c r="N156" s="7">
        <f t="shared" si="34"/>
        <v>100</v>
      </c>
      <c r="O156" s="5">
        <f t="shared" si="26"/>
        <v>0</v>
      </c>
      <c r="P156" s="5">
        <f t="shared" si="27"/>
        <v>0</v>
      </c>
      <c r="Q156" s="5">
        <f t="shared" si="28"/>
        <v>0</v>
      </c>
      <c r="R156" s="5">
        <f t="shared" si="29"/>
        <v>0</v>
      </c>
      <c r="S156" s="8">
        <f t="shared" si="30"/>
        <v>0</v>
      </c>
      <c r="T156" s="8">
        <f t="shared" si="31"/>
        <v>0</v>
      </c>
      <c r="U156" s="8">
        <f t="shared" si="32"/>
        <v>0</v>
      </c>
      <c r="V156" s="8">
        <f t="shared" si="33"/>
        <v>0</v>
      </c>
    </row>
    <row r="157" spans="1:22" ht="120" x14ac:dyDescent="0.25">
      <c r="A157" s="1" t="s">
        <v>413</v>
      </c>
      <c r="B157" s="1" t="s">
        <v>414</v>
      </c>
      <c r="C157" s="1" t="s">
        <v>8</v>
      </c>
      <c r="D157" s="2">
        <v>44859</v>
      </c>
      <c r="E157" s="1" t="s">
        <v>9</v>
      </c>
      <c r="F157" s="1">
        <v>11</v>
      </c>
      <c r="N157" s="7">
        <f t="shared" si="34"/>
        <v>100</v>
      </c>
      <c r="O157" s="5">
        <f t="shared" si="26"/>
        <v>0</v>
      </c>
      <c r="P157" s="5">
        <f t="shared" si="27"/>
        <v>0</v>
      </c>
      <c r="Q157" s="5">
        <f t="shared" si="28"/>
        <v>0</v>
      </c>
      <c r="R157" s="5">
        <f t="shared" si="29"/>
        <v>0</v>
      </c>
      <c r="S157" s="8">
        <f t="shared" si="30"/>
        <v>0</v>
      </c>
      <c r="T157" s="8">
        <f t="shared" si="31"/>
        <v>0</v>
      </c>
      <c r="U157" s="8">
        <f t="shared" si="32"/>
        <v>0</v>
      </c>
      <c r="V157" s="8">
        <f t="shared" si="33"/>
        <v>0</v>
      </c>
    </row>
    <row r="158" spans="1:22" ht="120" x14ac:dyDescent="0.25">
      <c r="A158" s="1" t="s">
        <v>415</v>
      </c>
      <c r="B158" s="1" t="s">
        <v>416</v>
      </c>
      <c r="C158" s="1" t="s">
        <v>8</v>
      </c>
      <c r="D158" s="2">
        <v>44913</v>
      </c>
      <c r="E158" s="1" t="s">
        <v>9</v>
      </c>
      <c r="F158" s="1">
        <v>11</v>
      </c>
      <c r="N158" s="7">
        <f t="shared" si="34"/>
        <v>100</v>
      </c>
      <c r="O158" s="5">
        <f t="shared" si="26"/>
        <v>0</v>
      </c>
      <c r="P158" s="5">
        <f t="shared" si="27"/>
        <v>0</v>
      </c>
      <c r="Q158" s="5">
        <f t="shared" si="28"/>
        <v>0</v>
      </c>
      <c r="R158" s="5">
        <f t="shared" si="29"/>
        <v>0</v>
      </c>
      <c r="S158" s="8">
        <f t="shared" si="30"/>
        <v>0</v>
      </c>
      <c r="T158" s="8">
        <f t="shared" si="31"/>
        <v>0</v>
      </c>
      <c r="U158" s="8">
        <f t="shared" si="32"/>
        <v>0</v>
      </c>
      <c r="V158" s="8">
        <f t="shared" si="33"/>
        <v>0</v>
      </c>
    </row>
    <row r="159" spans="1:22" ht="30" x14ac:dyDescent="0.25">
      <c r="A159" s="1" t="s">
        <v>417</v>
      </c>
      <c r="B159" s="1" t="s">
        <v>418</v>
      </c>
      <c r="C159" s="1" t="s">
        <v>20</v>
      </c>
      <c r="D159" s="2">
        <v>44886</v>
      </c>
      <c r="E159" s="1" t="s">
        <v>21</v>
      </c>
      <c r="F159" s="1">
        <v>3</v>
      </c>
      <c r="G159" s="6">
        <f>(97+95+86)/3</f>
        <v>92.666666666666671</v>
      </c>
      <c r="H159" s="6">
        <f>(92+86+72)/3</f>
        <v>83.333333333333329</v>
      </c>
      <c r="I159" s="6">
        <f>(73+73+57)/3</f>
        <v>67.666666666666671</v>
      </c>
      <c r="J159" s="6">
        <f>(48+48+33)/3</f>
        <v>43</v>
      </c>
      <c r="N159" s="7">
        <f t="shared" si="34"/>
        <v>100</v>
      </c>
      <c r="O159" s="5">
        <f t="shared" si="26"/>
        <v>0</v>
      </c>
      <c r="P159" s="5">
        <f t="shared" si="27"/>
        <v>0</v>
      </c>
      <c r="Q159" s="5">
        <f t="shared" si="28"/>
        <v>0</v>
      </c>
      <c r="R159" s="5">
        <f t="shared" si="29"/>
        <v>0</v>
      </c>
      <c r="S159" s="8">
        <f t="shared" si="30"/>
        <v>0</v>
      </c>
      <c r="T159" s="8">
        <f t="shared" si="31"/>
        <v>0</v>
      </c>
      <c r="U159" s="8">
        <f t="shared" si="32"/>
        <v>0</v>
      </c>
      <c r="V159" s="8">
        <f t="shared" si="33"/>
        <v>0</v>
      </c>
    </row>
    <row r="160" spans="1:22" ht="30" x14ac:dyDescent="0.25">
      <c r="A160" s="1" t="s">
        <v>419</v>
      </c>
      <c r="B160" s="1" t="s">
        <v>420</v>
      </c>
      <c r="C160" s="1" t="s">
        <v>30</v>
      </c>
      <c r="D160" s="2">
        <v>44911</v>
      </c>
      <c r="E160" s="1" t="s">
        <v>31</v>
      </c>
      <c r="F160" s="1">
        <v>2</v>
      </c>
      <c r="G160" s="5">
        <v>94.5</v>
      </c>
      <c r="H160" s="5">
        <v>74.5</v>
      </c>
      <c r="I160" s="5">
        <v>72</v>
      </c>
      <c r="J160" s="5">
        <v>42</v>
      </c>
      <c r="N160" s="7">
        <f t="shared" si="34"/>
        <v>100</v>
      </c>
      <c r="O160" s="5">
        <f t="shared" si="26"/>
        <v>0</v>
      </c>
      <c r="P160" s="5">
        <f t="shared" si="27"/>
        <v>0</v>
      </c>
      <c r="Q160" s="5">
        <f t="shared" si="28"/>
        <v>0</v>
      </c>
      <c r="R160" s="5">
        <f t="shared" si="29"/>
        <v>0</v>
      </c>
      <c r="S160" s="8">
        <f t="shared" si="30"/>
        <v>0</v>
      </c>
      <c r="T160" s="8">
        <f t="shared" si="31"/>
        <v>0</v>
      </c>
      <c r="U160" s="8">
        <f t="shared" si="32"/>
        <v>0</v>
      </c>
      <c r="V160" s="8">
        <f t="shared" si="33"/>
        <v>0</v>
      </c>
    </row>
    <row r="161" spans="1:22" ht="45" x14ac:dyDescent="0.25">
      <c r="A161" s="1" t="s">
        <v>421</v>
      </c>
      <c r="B161" s="1" t="s">
        <v>422</v>
      </c>
      <c r="C161" s="1" t="s">
        <v>20</v>
      </c>
      <c r="D161" s="2">
        <v>44913</v>
      </c>
      <c r="E161" s="1" t="s">
        <v>423</v>
      </c>
      <c r="F161" s="1">
        <v>4</v>
      </c>
      <c r="N161" s="7">
        <f t="shared" si="34"/>
        <v>100</v>
      </c>
      <c r="O161" s="5">
        <f t="shared" si="26"/>
        <v>0</v>
      </c>
      <c r="P161" s="5">
        <f t="shared" si="27"/>
        <v>0</v>
      </c>
      <c r="Q161" s="5">
        <f t="shared" si="28"/>
        <v>0</v>
      </c>
      <c r="R161" s="5">
        <f t="shared" si="29"/>
        <v>0</v>
      </c>
      <c r="S161" s="8">
        <f t="shared" si="30"/>
        <v>0</v>
      </c>
      <c r="T161" s="8">
        <f t="shared" si="31"/>
        <v>0</v>
      </c>
      <c r="U161" s="8">
        <f t="shared" si="32"/>
        <v>0</v>
      </c>
      <c r="V161" s="8">
        <f t="shared" si="33"/>
        <v>0</v>
      </c>
    </row>
    <row r="162" spans="1:22" ht="90" x14ac:dyDescent="0.25">
      <c r="A162" s="1" t="s">
        <v>424</v>
      </c>
      <c r="B162" s="1" t="s">
        <v>425</v>
      </c>
      <c r="C162" s="1" t="s">
        <v>30</v>
      </c>
      <c r="D162" s="2">
        <v>44911</v>
      </c>
      <c r="E162" s="1" t="s">
        <v>426</v>
      </c>
      <c r="F162" s="1">
        <v>8</v>
      </c>
      <c r="N162" s="7">
        <f t="shared" si="34"/>
        <v>100</v>
      </c>
      <c r="O162" s="5">
        <f t="shared" si="26"/>
        <v>0</v>
      </c>
      <c r="P162" s="5">
        <f t="shared" si="27"/>
        <v>0</v>
      </c>
      <c r="Q162" s="5">
        <f t="shared" si="28"/>
        <v>0</v>
      </c>
      <c r="R162" s="5">
        <f t="shared" si="29"/>
        <v>0</v>
      </c>
      <c r="S162" s="8">
        <f t="shared" si="30"/>
        <v>0</v>
      </c>
      <c r="T162" s="8">
        <f t="shared" si="31"/>
        <v>0</v>
      </c>
      <c r="U162" s="8">
        <f t="shared" si="32"/>
        <v>0</v>
      </c>
      <c r="V162" s="8">
        <f t="shared" si="33"/>
        <v>0</v>
      </c>
    </row>
    <row r="163" spans="1:22" ht="45" x14ac:dyDescent="0.25">
      <c r="A163" s="1" t="s">
        <v>427</v>
      </c>
      <c r="B163" s="1" t="s">
        <v>428</v>
      </c>
      <c r="C163" s="1" t="s">
        <v>30</v>
      </c>
      <c r="D163" s="2">
        <v>44911</v>
      </c>
      <c r="E163" s="1" t="s">
        <v>429</v>
      </c>
      <c r="F163" s="1">
        <v>4</v>
      </c>
      <c r="N163" s="7">
        <f t="shared" si="34"/>
        <v>100</v>
      </c>
      <c r="O163" s="5">
        <f t="shared" si="26"/>
        <v>0</v>
      </c>
      <c r="P163" s="5">
        <f t="shared" si="27"/>
        <v>0</v>
      </c>
      <c r="Q163" s="5">
        <f t="shared" si="28"/>
        <v>0</v>
      </c>
      <c r="R163" s="5">
        <f t="shared" si="29"/>
        <v>0</v>
      </c>
      <c r="S163" s="8">
        <f t="shared" si="30"/>
        <v>0</v>
      </c>
      <c r="T163" s="8">
        <f t="shared" si="31"/>
        <v>0</v>
      </c>
      <c r="U163" s="8">
        <f t="shared" si="32"/>
        <v>0</v>
      </c>
      <c r="V163" s="8">
        <f t="shared" si="33"/>
        <v>0</v>
      </c>
    </row>
    <row r="164" spans="1:22" ht="120" x14ac:dyDescent="0.25">
      <c r="A164" s="1" t="s">
        <v>430</v>
      </c>
      <c r="B164" s="1" t="s">
        <v>431</v>
      </c>
      <c r="C164" s="1" t="s">
        <v>20</v>
      </c>
      <c r="D164" s="2">
        <v>44910</v>
      </c>
      <c r="E164" s="1" t="s">
        <v>432</v>
      </c>
      <c r="F164" s="1">
        <v>11</v>
      </c>
      <c r="N164" s="7">
        <f t="shared" si="34"/>
        <v>100</v>
      </c>
      <c r="O164" s="5">
        <f t="shared" si="26"/>
        <v>0</v>
      </c>
      <c r="P164" s="5">
        <f t="shared" si="27"/>
        <v>0</v>
      </c>
      <c r="Q164" s="5">
        <f t="shared" si="28"/>
        <v>0</v>
      </c>
      <c r="R164" s="5">
        <f t="shared" si="29"/>
        <v>0</v>
      </c>
      <c r="S164" s="8">
        <f t="shared" si="30"/>
        <v>0</v>
      </c>
      <c r="T164" s="8">
        <f t="shared" si="31"/>
        <v>0</v>
      </c>
      <c r="U164" s="8">
        <f t="shared" si="32"/>
        <v>0</v>
      </c>
      <c r="V164" s="8">
        <f t="shared" si="33"/>
        <v>0</v>
      </c>
    </row>
    <row r="165" spans="1:22" x14ac:dyDescent="0.25">
      <c r="A165" s="1" t="s">
        <v>433</v>
      </c>
      <c r="B165" s="1" t="s">
        <v>434</v>
      </c>
      <c r="C165" s="1" t="s">
        <v>20</v>
      </c>
      <c r="D165" s="2">
        <v>44620</v>
      </c>
      <c r="E165" s="1" t="s">
        <v>373</v>
      </c>
      <c r="F165" s="1">
        <v>1</v>
      </c>
      <c r="G165" s="5">
        <v>94</v>
      </c>
      <c r="H165" s="5">
        <v>63</v>
      </c>
      <c r="I165" s="5">
        <v>71</v>
      </c>
      <c r="J165" s="5">
        <v>36</v>
      </c>
      <c r="N165" s="7">
        <f t="shared" si="34"/>
        <v>100</v>
      </c>
      <c r="O165" s="5">
        <f t="shared" si="26"/>
        <v>0</v>
      </c>
      <c r="P165" s="5">
        <f t="shared" si="27"/>
        <v>0</v>
      </c>
      <c r="Q165" s="5">
        <f t="shared" si="28"/>
        <v>0</v>
      </c>
      <c r="R165" s="5">
        <f t="shared" si="29"/>
        <v>0</v>
      </c>
      <c r="S165" s="8">
        <f t="shared" si="30"/>
        <v>0</v>
      </c>
      <c r="T165" s="8">
        <f t="shared" si="31"/>
        <v>0</v>
      </c>
      <c r="U165" s="8">
        <f t="shared" si="32"/>
        <v>0</v>
      </c>
      <c r="V165" s="8">
        <f t="shared" si="33"/>
        <v>0</v>
      </c>
    </row>
    <row r="166" spans="1:22" ht="60" x14ac:dyDescent="0.25">
      <c r="A166" s="1" t="s">
        <v>435</v>
      </c>
      <c r="B166" s="1" t="s">
        <v>436</v>
      </c>
      <c r="C166" s="1" t="s">
        <v>12</v>
      </c>
      <c r="D166" s="2">
        <v>44906</v>
      </c>
      <c r="E166" s="1" t="s">
        <v>46</v>
      </c>
      <c r="F166" s="1">
        <v>5</v>
      </c>
      <c r="N166" s="7">
        <f t="shared" si="34"/>
        <v>100</v>
      </c>
      <c r="O166" s="5">
        <f t="shared" si="26"/>
        <v>0</v>
      </c>
      <c r="P166" s="5">
        <f t="shared" si="27"/>
        <v>0</v>
      </c>
      <c r="Q166" s="5">
        <f t="shared" si="28"/>
        <v>0</v>
      </c>
      <c r="R166" s="5">
        <f t="shared" si="29"/>
        <v>0</v>
      </c>
      <c r="S166" s="8">
        <f t="shared" si="30"/>
        <v>0</v>
      </c>
      <c r="T166" s="8">
        <f t="shared" si="31"/>
        <v>0</v>
      </c>
      <c r="U166" s="8">
        <f t="shared" si="32"/>
        <v>0</v>
      </c>
      <c r="V166" s="8">
        <f t="shared" si="33"/>
        <v>0</v>
      </c>
    </row>
    <row r="167" spans="1:22" ht="180" x14ac:dyDescent="0.25">
      <c r="A167" s="1" t="s">
        <v>437</v>
      </c>
      <c r="B167" s="1" t="s">
        <v>438</v>
      </c>
      <c r="C167" s="1" t="s">
        <v>12</v>
      </c>
      <c r="D167" s="2">
        <v>44906</v>
      </c>
      <c r="E167" s="1" t="s">
        <v>439</v>
      </c>
      <c r="F167" s="1">
        <v>11</v>
      </c>
      <c r="N167" s="7">
        <f t="shared" si="34"/>
        <v>100</v>
      </c>
      <c r="O167" s="5">
        <f t="shared" si="26"/>
        <v>0</v>
      </c>
      <c r="P167" s="5">
        <f t="shared" si="27"/>
        <v>0</v>
      </c>
      <c r="Q167" s="5">
        <f t="shared" si="28"/>
        <v>0</v>
      </c>
      <c r="R167" s="5">
        <f t="shared" si="29"/>
        <v>0</v>
      </c>
      <c r="S167" s="8">
        <f t="shared" si="30"/>
        <v>0</v>
      </c>
      <c r="T167" s="8">
        <f t="shared" si="31"/>
        <v>0</v>
      </c>
      <c r="U167" s="8">
        <f t="shared" si="32"/>
        <v>0</v>
      </c>
      <c r="V167" s="8">
        <f t="shared" si="33"/>
        <v>0</v>
      </c>
    </row>
    <row r="168" spans="1:22" ht="45" x14ac:dyDescent="0.25">
      <c r="A168" s="1" t="s">
        <v>440</v>
      </c>
      <c r="B168" s="1" t="s">
        <v>441</v>
      </c>
      <c r="C168" s="1" t="s">
        <v>30</v>
      </c>
      <c r="D168" s="2">
        <v>44911</v>
      </c>
      <c r="E168" s="1" t="s">
        <v>442</v>
      </c>
      <c r="F168" s="1">
        <v>4</v>
      </c>
      <c r="N168" s="7">
        <f t="shared" si="34"/>
        <v>100</v>
      </c>
      <c r="O168" s="5">
        <f t="shared" si="26"/>
        <v>0</v>
      </c>
      <c r="P168" s="5">
        <f t="shared" si="27"/>
        <v>0</v>
      </c>
      <c r="Q168" s="5">
        <f t="shared" si="28"/>
        <v>0</v>
      </c>
      <c r="R168" s="5">
        <f t="shared" si="29"/>
        <v>0</v>
      </c>
      <c r="S168" s="8">
        <f t="shared" si="30"/>
        <v>0</v>
      </c>
      <c r="T168" s="8">
        <f t="shared" si="31"/>
        <v>0</v>
      </c>
      <c r="U168" s="8">
        <f t="shared" si="32"/>
        <v>0</v>
      </c>
      <c r="V168" s="8">
        <f t="shared" si="33"/>
        <v>0</v>
      </c>
    </row>
    <row r="169" spans="1:22" ht="105" x14ac:dyDescent="0.25">
      <c r="A169" s="1" t="s">
        <v>443</v>
      </c>
      <c r="B169" s="1" t="s">
        <v>444</v>
      </c>
      <c r="C169" s="1" t="s">
        <v>8</v>
      </c>
      <c r="D169" s="2">
        <v>44917</v>
      </c>
      <c r="E169" s="1" t="s">
        <v>183</v>
      </c>
      <c r="F169" s="1">
        <v>10</v>
      </c>
      <c r="N169" s="7">
        <f t="shared" si="34"/>
        <v>100</v>
      </c>
      <c r="O169" s="5">
        <f t="shared" si="26"/>
        <v>0</v>
      </c>
      <c r="P169" s="5">
        <f t="shared" si="27"/>
        <v>0</v>
      </c>
      <c r="Q169" s="5">
        <f t="shared" si="28"/>
        <v>0</v>
      </c>
      <c r="R169" s="5">
        <f t="shared" si="29"/>
        <v>0</v>
      </c>
      <c r="S169" s="8">
        <f t="shared" si="30"/>
        <v>0</v>
      </c>
      <c r="T169" s="8">
        <f t="shared" si="31"/>
        <v>0</v>
      </c>
      <c r="U169" s="8">
        <f t="shared" si="32"/>
        <v>0</v>
      </c>
      <c r="V169" s="8">
        <f t="shared" si="33"/>
        <v>0</v>
      </c>
    </row>
    <row r="170" spans="1:22" ht="60" x14ac:dyDescent="0.25">
      <c r="A170" s="1" t="s">
        <v>445</v>
      </c>
      <c r="B170" s="1" t="s">
        <v>446</v>
      </c>
      <c r="C170" s="1" t="s">
        <v>20</v>
      </c>
      <c r="D170" s="2">
        <v>44861</v>
      </c>
      <c r="E170" s="1" t="s">
        <v>46</v>
      </c>
      <c r="F170" s="1">
        <v>5</v>
      </c>
      <c r="N170" s="7">
        <f t="shared" si="34"/>
        <v>100</v>
      </c>
      <c r="O170" s="5">
        <f t="shared" si="26"/>
        <v>0</v>
      </c>
      <c r="P170" s="5">
        <f t="shared" si="27"/>
        <v>0</v>
      </c>
      <c r="Q170" s="5">
        <f t="shared" si="28"/>
        <v>0</v>
      </c>
      <c r="R170" s="5">
        <f t="shared" si="29"/>
        <v>0</v>
      </c>
      <c r="S170" s="8">
        <f t="shared" si="30"/>
        <v>0</v>
      </c>
      <c r="T170" s="8">
        <f t="shared" si="31"/>
        <v>0</v>
      </c>
      <c r="U170" s="8">
        <f t="shared" si="32"/>
        <v>0</v>
      </c>
      <c r="V170" s="8">
        <f t="shared" si="33"/>
        <v>0</v>
      </c>
    </row>
    <row r="171" spans="1:22" ht="75" x14ac:dyDescent="0.25">
      <c r="A171" s="1" t="s">
        <v>447</v>
      </c>
      <c r="B171" s="1" t="s">
        <v>448</v>
      </c>
      <c r="C171" s="1" t="s">
        <v>12</v>
      </c>
      <c r="D171" s="2">
        <v>44899</v>
      </c>
      <c r="E171" s="1" t="s">
        <v>449</v>
      </c>
      <c r="F171" s="1">
        <v>7</v>
      </c>
      <c r="N171" s="7">
        <f t="shared" si="34"/>
        <v>100</v>
      </c>
      <c r="O171" s="5">
        <f t="shared" si="26"/>
        <v>0</v>
      </c>
      <c r="P171" s="5">
        <f t="shared" si="27"/>
        <v>0</v>
      </c>
      <c r="Q171" s="5">
        <f t="shared" si="28"/>
        <v>0</v>
      </c>
      <c r="R171" s="5">
        <f t="shared" si="29"/>
        <v>0</v>
      </c>
      <c r="S171" s="8">
        <f t="shared" si="30"/>
        <v>0</v>
      </c>
      <c r="T171" s="8">
        <f t="shared" si="31"/>
        <v>0</v>
      </c>
      <c r="U171" s="8">
        <f t="shared" si="32"/>
        <v>0</v>
      </c>
      <c r="V171" s="8">
        <f t="shared" si="33"/>
        <v>0</v>
      </c>
    </row>
    <row r="172" spans="1:22" ht="45" x14ac:dyDescent="0.25">
      <c r="A172" s="1" t="s">
        <v>450</v>
      </c>
      <c r="B172" s="1" t="s">
        <v>451</v>
      </c>
      <c r="C172" s="1" t="s">
        <v>12</v>
      </c>
      <c r="D172" s="2">
        <v>44906</v>
      </c>
      <c r="E172" s="1" t="s">
        <v>70</v>
      </c>
      <c r="F172" s="1">
        <v>4</v>
      </c>
      <c r="N172" s="7">
        <f t="shared" si="34"/>
        <v>100</v>
      </c>
      <c r="O172" s="5">
        <f t="shared" si="26"/>
        <v>0</v>
      </c>
      <c r="P172" s="5">
        <f t="shared" si="27"/>
        <v>0</v>
      </c>
      <c r="Q172" s="5">
        <f t="shared" si="28"/>
        <v>0</v>
      </c>
      <c r="R172" s="5">
        <f t="shared" si="29"/>
        <v>0</v>
      </c>
      <c r="S172" s="8">
        <f t="shared" si="30"/>
        <v>0</v>
      </c>
      <c r="T172" s="8">
        <f t="shared" si="31"/>
        <v>0</v>
      </c>
      <c r="U172" s="8">
        <f t="shared" si="32"/>
        <v>0</v>
      </c>
      <c r="V172" s="8">
        <f t="shared" si="33"/>
        <v>0</v>
      </c>
    </row>
    <row r="173" spans="1:22" ht="30" x14ac:dyDescent="0.25">
      <c r="A173" s="1" t="s">
        <v>452</v>
      </c>
      <c r="B173" s="1" t="s">
        <v>453</v>
      </c>
      <c r="C173" s="1" t="s">
        <v>12</v>
      </c>
      <c r="D173" s="2">
        <v>44909</v>
      </c>
      <c r="E173" s="1" t="s">
        <v>454</v>
      </c>
      <c r="F173" s="1">
        <v>2</v>
      </c>
      <c r="G173" s="5">
        <f>(92+75)/2</f>
        <v>83.5</v>
      </c>
      <c r="H173" s="5">
        <v>78</v>
      </c>
      <c r="I173" s="5">
        <v>61</v>
      </c>
      <c r="J173" s="5">
        <v>40</v>
      </c>
      <c r="M173"/>
      <c r="N173" s="7">
        <f t="shared" si="34"/>
        <v>100</v>
      </c>
      <c r="O173" s="5">
        <f t="shared" si="26"/>
        <v>0</v>
      </c>
      <c r="P173" s="5">
        <f t="shared" si="27"/>
        <v>0</v>
      </c>
      <c r="Q173" s="5">
        <f t="shared" si="28"/>
        <v>0</v>
      </c>
      <c r="R173" s="5">
        <f t="shared" si="29"/>
        <v>0</v>
      </c>
      <c r="S173" s="8">
        <f t="shared" si="30"/>
        <v>0</v>
      </c>
      <c r="T173" s="8">
        <f t="shared" si="31"/>
        <v>0</v>
      </c>
      <c r="U173" s="8">
        <f t="shared" si="32"/>
        <v>0</v>
      </c>
      <c r="V173" s="8">
        <f t="shared" si="33"/>
        <v>0</v>
      </c>
    </row>
    <row r="174" spans="1:22" ht="75" x14ac:dyDescent="0.25">
      <c r="A174" s="1" t="s">
        <v>455</v>
      </c>
      <c r="B174" s="1" t="s">
        <v>456</v>
      </c>
      <c r="C174" s="1" t="s">
        <v>16</v>
      </c>
      <c r="D174" s="2">
        <v>44878</v>
      </c>
      <c r="E174" s="1" t="s">
        <v>457</v>
      </c>
      <c r="F174" s="1">
        <v>7</v>
      </c>
      <c r="N174" s="7">
        <f t="shared" si="34"/>
        <v>100</v>
      </c>
      <c r="O174" s="5">
        <f t="shared" si="26"/>
        <v>0</v>
      </c>
      <c r="P174" s="5">
        <f t="shared" si="27"/>
        <v>0</v>
      </c>
      <c r="Q174" s="5">
        <f t="shared" si="28"/>
        <v>0</v>
      </c>
      <c r="R174" s="5">
        <f t="shared" si="29"/>
        <v>0</v>
      </c>
      <c r="S174" s="8">
        <f t="shared" si="30"/>
        <v>0</v>
      </c>
      <c r="T174" s="8">
        <f t="shared" si="31"/>
        <v>0</v>
      </c>
      <c r="U174" s="8">
        <f t="shared" si="32"/>
        <v>0</v>
      </c>
      <c r="V174" s="8">
        <f t="shared" si="33"/>
        <v>0</v>
      </c>
    </row>
    <row r="175" spans="1:22" x14ac:dyDescent="0.25">
      <c r="A175" s="1" t="s">
        <v>458</v>
      </c>
      <c r="B175" s="1" t="s">
        <v>459</v>
      </c>
      <c r="C175" s="1" t="s">
        <v>30</v>
      </c>
      <c r="D175" s="2">
        <v>44911</v>
      </c>
      <c r="N175" s="7">
        <f t="shared" si="34"/>
        <v>100</v>
      </c>
      <c r="O175" s="5">
        <f t="shared" si="26"/>
        <v>0</v>
      </c>
      <c r="P175" s="5">
        <f t="shared" si="27"/>
        <v>0</v>
      </c>
      <c r="Q175" s="5">
        <f t="shared" si="28"/>
        <v>0</v>
      </c>
      <c r="R175" s="5">
        <f t="shared" si="29"/>
        <v>0</v>
      </c>
      <c r="S175" s="8">
        <f t="shared" si="30"/>
        <v>0</v>
      </c>
      <c r="T175" s="8">
        <f t="shared" si="31"/>
        <v>0</v>
      </c>
      <c r="U175" s="8">
        <f t="shared" si="32"/>
        <v>0</v>
      </c>
      <c r="V175" s="8">
        <f t="shared" si="33"/>
        <v>0</v>
      </c>
    </row>
    <row r="176" spans="1:22" ht="45" x14ac:dyDescent="0.25">
      <c r="A176" s="1" t="s">
        <v>460</v>
      </c>
      <c r="B176" s="1" t="s">
        <v>461</v>
      </c>
      <c r="C176" s="1" t="s">
        <v>16</v>
      </c>
      <c r="D176" s="2">
        <v>44321</v>
      </c>
      <c r="E176" s="1" t="s">
        <v>203</v>
      </c>
      <c r="F176" s="1">
        <v>1</v>
      </c>
      <c r="G176" s="5">
        <v>94</v>
      </c>
      <c r="H176" s="5">
        <v>63</v>
      </c>
      <c r="I176" s="5">
        <v>71</v>
      </c>
      <c r="J176" s="5">
        <v>36</v>
      </c>
      <c r="N176" s="7">
        <f t="shared" si="34"/>
        <v>100</v>
      </c>
      <c r="O176" s="5">
        <f t="shared" si="26"/>
        <v>0</v>
      </c>
      <c r="P176" s="5">
        <f t="shared" si="27"/>
        <v>0</v>
      </c>
      <c r="Q176" s="5">
        <f t="shared" si="28"/>
        <v>0</v>
      </c>
      <c r="R176" s="5">
        <f t="shared" si="29"/>
        <v>0</v>
      </c>
      <c r="S176" s="8">
        <f t="shared" si="30"/>
        <v>0</v>
      </c>
      <c r="T176" s="8">
        <f t="shared" si="31"/>
        <v>0</v>
      </c>
      <c r="U176" s="8">
        <f t="shared" si="32"/>
        <v>0</v>
      </c>
      <c r="V176" s="8">
        <f t="shared" si="33"/>
        <v>0</v>
      </c>
    </row>
    <row r="177" spans="1:22" ht="30" x14ac:dyDescent="0.25">
      <c r="A177" s="1" t="s">
        <v>462</v>
      </c>
      <c r="B177" s="1" t="s">
        <v>463</v>
      </c>
      <c r="C177" s="1" t="s">
        <v>30</v>
      </c>
      <c r="D177" s="2">
        <v>44911</v>
      </c>
      <c r="E177" s="1" t="s">
        <v>464</v>
      </c>
      <c r="F177" s="1">
        <v>3</v>
      </c>
      <c r="G177" s="6">
        <f>( 94+95+94 )/3</f>
        <v>94.333333333333329</v>
      </c>
      <c r="H177" s="6">
        <f>(  63+86+63    )/3</f>
        <v>70.666666666666671</v>
      </c>
      <c r="I177" s="6">
        <f>( 71+73+71 )/3</f>
        <v>71.666666666666671</v>
      </c>
      <c r="J177" s="6">
        <f>( 36+48+36 )/3</f>
        <v>40</v>
      </c>
      <c r="N177" s="7">
        <f t="shared" si="34"/>
        <v>100</v>
      </c>
      <c r="O177" s="5">
        <f t="shared" si="26"/>
        <v>0</v>
      </c>
      <c r="P177" s="5">
        <f t="shared" si="27"/>
        <v>0</v>
      </c>
      <c r="Q177" s="5">
        <f t="shared" si="28"/>
        <v>0</v>
      </c>
      <c r="R177" s="5">
        <f t="shared" si="29"/>
        <v>0</v>
      </c>
      <c r="S177" s="8">
        <f t="shared" si="30"/>
        <v>0</v>
      </c>
      <c r="T177" s="8">
        <f t="shared" si="31"/>
        <v>0</v>
      </c>
      <c r="U177" s="8">
        <f t="shared" si="32"/>
        <v>0</v>
      </c>
      <c r="V177" s="8">
        <f t="shared" si="33"/>
        <v>0</v>
      </c>
    </row>
    <row r="178" spans="1:22" ht="60" x14ac:dyDescent="0.25">
      <c r="A178" s="1" t="s">
        <v>465</v>
      </c>
      <c r="B178" s="1" t="s">
        <v>466</v>
      </c>
      <c r="C178" s="1" t="s">
        <v>30</v>
      </c>
      <c r="D178" s="2">
        <v>44911</v>
      </c>
      <c r="E178" s="1" t="s">
        <v>122</v>
      </c>
      <c r="F178" s="1">
        <v>5</v>
      </c>
      <c r="N178" s="7">
        <f t="shared" si="34"/>
        <v>100</v>
      </c>
      <c r="O178" s="5">
        <f t="shared" si="26"/>
        <v>0</v>
      </c>
      <c r="P178" s="5">
        <f t="shared" si="27"/>
        <v>0</v>
      </c>
      <c r="Q178" s="5">
        <f t="shared" si="28"/>
        <v>0</v>
      </c>
      <c r="R178" s="5">
        <f t="shared" si="29"/>
        <v>0</v>
      </c>
      <c r="S178" s="8">
        <f t="shared" si="30"/>
        <v>0</v>
      </c>
      <c r="T178" s="8">
        <f t="shared" si="31"/>
        <v>0</v>
      </c>
      <c r="U178" s="8">
        <f t="shared" si="32"/>
        <v>0</v>
      </c>
      <c r="V178" s="8">
        <f t="shared" si="33"/>
        <v>0</v>
      </c>
    </row>
    <row r="179" spans="1:22" ht="60" x14ac:dyDescent="0.25">
      <c r="A179" s="1" t="s">
        <v>467</v>
      </c>
      <c r="B179" s="1" t="s">
        <v>468</v>
      </c>
      <c r="C179" s="1" t="s">
        <v>30</v>
      </c>
      <c r="D179" s="2">
        <v>44911</v>
      </c>
      <c r="E179" s="1" t="s">
        <v>469</v>
      </c>
      <c r="F179" s="1">
        <v>5</v>
      </c>
      <c r="N179" s="7">
        <f t="shared" si="34"/>
        <v>100</v>
      </c>
      <c r="O179" s="5">
        <f t="shared" si="26"/>
        <v>0</v>
      </c>
      <c r="P179" s="5">
        <f t="shared" si="27"/>
        <v>0</v>
      </c>
      <c r="Q179" s="5">
        <f t="shared" si="28"/>
        <v>0</v>
      </c>
      <c r="R179" s="5">
        <f t="shared" si="29"/>
        <v>0</v>
      </c>
      <c r="S179" s="8">
        <f t="shared" si="30"/>
        <v>0</v>
      </c>
      <c r="T179" s="8">
        <f t="shared" si="31"/>
        <v>0</v>
      </c>
      <c r="U179" s="8">
        <f t="shared" si="32"/>
        <v>0</v>
      </c>
      <c r="V179" s="8">
        <f t="shared" si="33"/>
        <v>0</v>
      </c>
    </row>
    <row r="180" spans="1:22" ht="30" x14ac:dyDescent="0.25">
      <c r="A180" s="1" t="s">
        <v>470</v>
      </c>
      <c r="B180" s="1" t="s">
        <v>471</v>
      </c>
      <c r="C180" s="1" t="s">
        <v>20</v>
      </c>
      <c r="D180" s="2">
        <v>44886</v>
      </c>
      <c r="E180" s="1" t="s">
        <v>31</v>
      </c>
      <c r="F180" s="1">
        <v>2</v>
      </c>
      <c r="G180" s="5">
        <v>94.5</v>
      </c>
      <c r="H180" s="5">
        <v>74.5</v>
      </c>
      <c r="I180" s="5">
        <v>72</v>
      </c>
      <c r="J180" s="5">
        <v>42</v>
      </c>
      <c r="N180" s="7">
        <f t="shared" si="34"/>
        <v>100</v>
      </c>
      <c r="O180" s="5">
        <f t="shared" si="26"/>
        <v>0</v>
      </c>
      <c r="P180" s="5">
        <f t="shared" si="27"/>
        <v>0</v>
      </c>
      <c r="Q180" s="5">
        <f t="shared" si="28"/>
        <v>0</v>
      </c>
      <c r="R180" s="5">
        <f t="shared" si="29"/>
        <v>0</v>
      </c>
      <c r="S180" s="8">
        <f t="shared" si="30"/>
        <v>0</v>
      </c>
      <c r="T180" s="8">
        <f t="shared" si="31"/>
        <v>0</v>
      </c>
      <c r="U180" s="8">
        <f t="shared" si="32"/>
        <v>0</v>
      </c>
      <c r="V180" s="8">
        <f t="shared" si="33"/>
        <v>0</v>
      </c>
    </row>
    <row r="181" spans="1:22" ht="30" x14ac:dyDescent="0.25">
      <c r="A181" s="1" t="s">
        <v>472</v>
      </c>
      <c r="B181" s="1" t="s">
        <v>473</v>
      </c>
      <c r="C181" s="1" t="s">
        <v>12</v>
      </c>
      <c r="D181" s="2">
        <v>44703</v>
      </c>
      <c r="E181" s="1" t="s">
        <v>474</v>
      </c>
      <c r="F181" s="1">
        <v>2</v>
      </c>
      <c r="G181" s="5">
        <v>93.5</v>
      </c>
      <c r="H181" s="5">
        <v>86</v>
      </c>
      <c r="I181" s="5">
        <v>70</v>
      </c>
      <c r="J181" s="5">
        <v>46</v>
      </c>
      <c r="L181"/>
      <c r="M181"/>
      <c r="N181" s="7">
        <f t="shared" si="34"/>
        <v>100</v>
      </c>
      <c r="O181" s="5">
        <f t="shared" si="26"/>
        <v>0</v>
      </c>
      <c r="P181" s="5">
        <f t="shared" si="27"/>
        <v>0</v>
      </c>
      <c r="Q181" s="5">
        <f t="shared" si="28"/>
        <v>0</v>
      </c>
      <c r="R181" s="5">
        <f t="shared" si="29"/>
        <v>0</v>
      </c>
      <c r="S181" s="8">
        <f t="shared" si="30"/>
        <v>0</v>
      </c>
      <c r="T181" s="8">
        <f t="shared" si="31"/>
        <v>0</v>
      </c>
      <c r="U181" s="8">
        <f t="shared" si="32"/>
        <v>0</v>
      </c>
      <c r="V181" s="8">
        <f t="shared" si="33"/>
        <v>0</v>
      </c>
    </row>
    <row r="182" spans="1:22" ht="30" x14ac:dyDescent="0.25">
      <c r="A182" s="1" t="s">
        <v>475</v>
      </c>
      <c r="B182" s="1" t="s">
        <v>476</v>
      </c>
      <c r="C182" s="1" t="s">
        <v>16</v>
      </c>
      <c r="D182" s="2">
        <v>44892</v>
      </c>
      <c r="E182" s="1" t="s">
        <v>384</v>
      </c>
      <c r="F182" s="1">
        <v>2</v>
      </c>
      <c r="G182" s="5">
        <v>94</v>
      </c>
      <c r="H182" s="5">
        <v>63</v>
      </c>
      <c r="I182" s="5">
        <v>71</v>
      </c>
      <c r="J182" s="5">
        <v>36</v>
      </c>
      <c r="N182" s="7">
        <f t="shared" si="34"/>
        <v>100</v>
      </c>
      <c r="O182" s="5">
        <f t="shared" si="26"/>
        <v>0</v>
      </c>
      <c r="P182" s="5">
        <f t="shared" si="27"/>
        <v>0</v>
      </c>
      <c r="Q182" s="5">
        <f t="shared" si="28"/>
        <v>0</v>
      </c>
      <c r="R182" s="5">
        <f t="shared" si="29"/>
        <v>0</v>
      </c>
      <c r="S182" s="8">
        <f t="shared" si="30"/>
        <v>0</v>
      </c>
      <c r="T182" s="8">
        <f t="shared" si="31"/>
        <v>0</v>
      </c>
      <c r="U182" s="8">
        <f t="shared" si="32"/>
        <v>0</v>
      </c>
      <c r="V182" s="8">
        <f t="shared" si="33"/>
        <v>0</v>
      </c>
    </row>
    <row r="183" spans="1:22" ht="105" x14ac:dyDescent="0.25">
      <c r="A183" s="1" t="s">
        <v>477</v>
      </c>
      <c r="B183" s="1" t="s">
        <v>478</v>
      </c>
      <c r="C183" s="1" t="s">
        <v>8</v>
      </c>
      <c r="D183" s="2">
        <v>44899</v>
      </c>
      <c r="E183" s="1" t="s">
        <v>183</v>
      </c>
      <c r="F183" s="1">
        <v>10</v>
      </c>
      <c r="N183" s="7">
        <f t="shared" si="34"/>
        <v>100</v>
      </c>
      <c r="O183" s="5">
        <f t="shared" si="26"/>
        <v>0</v>
      </c>
      <c r="P183" s="5">
        <f t="shared" si="27"/>
        <v>0</v>
      </c>
      <c r="Q183" s="5">
        <f t="shared" si="28"/>
        <v>0</v>
      </c>
      <c r="R183" s="5">
        <f t="shared" si="29"/>
        <v>0</v>
      </c>
      <c r="S183" s="8">
        <f t="shared" si="30"/>
        <v>0</v>
      </c>
      <c r="T183" s="8">
        <f t="shared" si="31"/>
        <v>0</v>
      </c>
      <c r="U183" s="8">
        <f t="shared" si="32"/>
        <v>0</v>
      </c>
      <c r="V183" s="8">
        <f t="shared" si="33"/>
        <v>0</v>
      </c>
    </row>
    <row r="184" spans="1:22" ht="30" x14ac:dyDescent="0.25">
      <c r="A184" s="1" t="s">
        <v>479</v>
      </c>
      <c r="B184" s="1" t="s">
        <v>480</v>
      </c>
      <c r="C184" s="1" t="s">
        <v>16</v>
      </c>
      <c r="D184" s="2">
        <v>44892</v>
      </c>
      <c r="E184" s="1" t="s">
        <v>107</v>
      </c>
      <c r="F184" s="1">
        <v>3</v>
      </c>
      <c r="G184" s="6">
        <f>(73+86+94)/3</f>
        <v>84.333333333333329</v>
      </c>
      <c r="H184" s="6">
        <f>(63+68+72)/3</f>
        <v>67.666666666666671</v>
      </c>
      <c r="I184" s="6">
        <f>(71+53+57)/3</f>
        <v>60.333333333333336</v>
      </c>
      <c r="J184" s="6">
        <f>(36+35+33)/3</f>
        <v>34.666666666666664</v>
      </c>
      <c r="N184" s="7">
        <f t="shared" si="34"/>
        <v>100</v>
      </c>
      <c r="O184" s="5">
        <f t="shared" si="26"/>
        <v>0</v>
      </c>
      <c r="P184" s="5">
        <f t="shared" si="27"/>
        <v>0</v>
      </c>
      <c r="Q184" s="5">
        <f t="shared" si="28"/>
        <v>0</v>
      </c>
      <c r="R184" s="5">
        <f t="shared" si="29"/>
        <v>0</v>
      </c>
      <c r="S184" s="8">
        <f t="shared" si="30"/>
        <v>0</v>
      </c>
      <c r="T184" s="8">
        <f t="shared" si="31"/>
        <v>0</v>
      </c>
      <c r="U184" s="8">
        <f t="shared" si="32"/>
        <v>0</v>
      </c>
      <c r="V184" s="8">
        <f t="shared" si="33"/>
        <v>0</v>
      </c>
    </row>
    <row r="185" spans="1:22" ht="60" x14ac:dyDescent="0.25">
      <c r="A185" s="1" t="s">
        <v>481</v>
      </c>
      <c r="B185" s="1" t="s">
        <v>482</v>
      </c>
      <c r="C185" s="1" t="s">
        <v>12</v>
      </c>
      <c r="D185" s="2">
        <v>44808</v>
      </c>
      <c r="E185" s="1" t="s">
        <v>483</v>
      </c>
      <c r="F185" s="1">
        <v>5</v>
      </c>
      <c r="N185" s="7">
        <f t="shared" si="34"/>
        <v>100</v>
      </c>
      <c r="O185" s="5">
        <f t="shared" si="26"/>
        <v>0</v>
      </c>
      <c r="P185" s="5">
        <f t="shared" si="27"/>
        <v>0</v>
      </c>
      <c r="Q185" s="5">
        <f t="shared" si="28"/>
        <v>0</v>
      </c>
      <c r="R185" s="5">
        <f t="shared" si="29"/>
        <v>0</v>
      </c>
      <c r="S185" s="8">
        <f t="shared" si="30"/>
        <v>0</v>
      </c>
      <c r="T185" s="8">
        <f t="shared" si="31"/>
        <v>0</v>
      </c>
      <c r="U185" s="8">
        <f t="shared" si="32"/>
        <v>0</v>
      </c>
      <c r="V185" s="8">
        <f t="shared" si="33"/>
        <v>0</v>
      </c>
    </row>
    <row r="186" spans="1:22" ht="45" x14ac:dyDescent="0.25">
      <c r="A186" s="1" t="s">
        <v>484</v>
      </c>
      <c r="B186" s="1" t="s">
        <v>485</v>
      </c>
      <c r="C186" s="1" t="s">
        <v>16</v>
      </c>
      <c r="D186" s="2">
        <v>44906</v>
      </c>
      <c r="E186" s="1" t="s">
        <v>486</v>
      </c>
      <c r="F186" s="1">
        <v>4</v>
      </c>
      <c r="N186" s="7">
        <f t="shared" si="34"/>
        <v>100</v>
      </c>
      <c r="O186" s="5">
        <f t="shared" si="26"/>
        <v>0</v>
      </c>
      <c r="P186" s="5">
        <f t="shared" si="27"/>
        <v>0</v>
      </c>
      <c r="Q186" s="5">
        <f t="shared" si="28"/>
        <v>0</v>
      </c>
      <c r="R186" s="5">
        <f t="shared" si="29"/>
        <v>0</v>
      </c>
      <c r="S186" s="8">
        <f t="shared" si="30"/>
        <v>0</v>
      </c>
      <c r="T186" s="8">
        <f t="shared" si="31"/>
        <v>0</v>
      </c>
      <c r="U186" s="8">
        <f t="shared" si="32"/>
        <v>0</v>
      </c>
      <c r="V186" s="8">
        <f t="shared" si="33"/>
        <v>0</v>
      </c>
    </row>
    <row r="187" spans="1:22" ht="30" x14ac:dyDescent="0.25">
      <c r="A187" s="1" t="s">
        <v>487</v>
      </c>
      <c r="B187" s="1" t="s">
        <v>488</v>
      </c>
      <c r="C187" s="1" t="s">
        <v>16</v>
      </c>
      <c r="D187" s="2">
        <v>44913</v>
      </c>
      <c r="E187" s="1" t="s">
        <v>223</v>
      </c>
      <c r="F187" s="1">
        <v>2</v>
      </c>
      <c r="G187" s="5">
        <v>83.5</v>
      </c>
      <c r="H187" s="5">
        <v>65.5</v>
      </c>
      <c r="I187" s="5">
        <v>62</v>
      </c>
      <c r="J187" s="5">
        <v>35.5</v>
      </c>
      <c r="N187" s="7">
        <f t="shared" si="34"/>
        <v>100</v>
      </c>
      <c r="O187" s="5">
        <f t="shared" si="26"/>
        <v>0</v>
      </c>
      <c r="P187" s="5">
        <f t="shared" si="27"/>
        <v>0</v>
      </c>
      <c r="Q187" s="5">
        <f t="shared" si="28"/>
        <v>0</v>
      </c>
      <c r="R187" s="5">
        <f t="shared" si="29"/>
        <v>0</v>
      </c>
      <c r="S187" s="8">
        <f t="shared" si="30"/>
        <v>0</v>
      </c>
      <c r="T187" s="8">
        <f t="shared" si="31"/>
        <v>0</v>
      </c>
      <c r="U187" s="8">
        <f t="shared" si="32"/>
        <v>0</v>
      </c>
      <c r="V187" s="8">
        <f t="shared" si="33"/>
        <v>0</v>
      </c>
    </row>
    <row r="188" spans="1:22" ht="45" x14ac:dyDescent="0.25">
      <c r="A188" s="1" t="s">
        <v>489</v>
      </c>
      <c r="B188" s="1" t="s">
        <v>490</v>
      </c>
      <c r="C188" s="1" t="s">
        <v>20</v>
      </c>
      <c r="D188" s="2">
        <v>44893</v>
      </c>
      <c r="E188" s="1" t="s">
        <v>429</v>
      </c>
      <c r="F188" s="1">
        <v>4</v>
      </c>
      <c r="N188" s="7">
        <f t="shared" si="34"/>
        <v>100</v>
      </c>
      <c r="O188" s="5">
        <f t="shared" si="26"/>
        <v>0</v>
      </c>
      <c r="P188" s="5">
        <f t="shared" si="27"/>
        <v>0</v>
      </c>
      <c r="Q188" s="5">
        <f t="shared" si="28"/>
        <v>0</v>
      </c>
      <c r="R188" s="5">
        <f t="shared" si="29"/>
        <v>0</v>
      </c>
      <c r="S188" s="8">
        <f t="shared" si="30"/>
        <v>0</v>
      </c>
      <c r="T188" s="8">
        <f t="shared" si="31"/>
        <v>0</v>
      </c>
      <c r="U188" s="8">
        <f t="shared" si="32"/>
        <v>0</v>
      </c>
      <c r="V188" s="8">
        <f t="shared" si="33"/>
        <v>0</v>
      </c>
    </row>
    <row r="189" spans="1:22" x14ac:dyDescent="0.25">
      <c r="A189" s="1" t="s">
        <v>491</v>
      </c>
      <c r="B189" s="1" t="s">
        <v>492</v>
      </c>
      <c r="C189" s="1" t="s">
        <v>30</v>
      </c>
      <c r="D189" s="2">
        <v>44911</v>
      </c>
      <c r="N189" s="7">
        <f t="shared" si="34"/>
        <v>100</v>
      </c>
      <c r="O189" s="5">
        <f t="shared" si="26"/>
        <v>0</v>
      </c>
      <c r="P189" s="5">
        <f t="shared" si="27"/>
        <v>0</v>
      </c>
      <c r="Q189" s="5">
        <f t="shared" si="28"/>
        <v>0</v>
      </c>
      <c r="R189" s="5">
        <f t="shared" si="29"/>
        <v>0</v>
      </c>
      <c r="S189" s="8">
        <f t="shared" si="30"/>
        <v>0</v>
      </c>
      <c r="T189" s="8">
        <f t="shared" si="31"/>
        <v>0</v>
      </c>
      <c r="U189" s="8">
        <f t="shared" si="32"/>
        <v>0</v>
      </c>
      <c r="V189" s="8">
        <f t="shared" si="33"/>
        <v>0</v>
      </c>
    </row>
    <row r="190" spans="1:22" ht="30" x14ac:dyDescent="0.25">
      <c r="A190" s="1" t="s">
        <v>493</v>
      </c>
      <c r="B190" s="1" t="s">
        <v>494</v>
      </c>
      <c r="C190" s="1" t="s">
        <v>30</v>
      </c>
      <c r="D190" s="2">
        <v>44911</v>
      </c>
      <c r="E190" s="1" t="s">
        <v>24</v>
      </c>
      <c r="F190" s="1">
        <v>3</v>
      </c>
      <c r="G190" s="6">
        <f>(94+97+95)/3</f>
        <v>95.333333333333329</v>
      </c>
      <c r="H190" s="6">
        <f>(63+92+86)/3</f>
        <v>80.333333333333329</v>
      </c>
      <c r="I190" s="6">
        <f>(71+73+73)/3</f>
        <v>72.333333333333329</v>
      </c>
      <c r="J190" s="6">
        <f>(48+48+36)/3</f>
        <v>44</v>
      </c>
      <c r="N190" s="7">
        <f t="shared" si="34"/>
        <v>100</v>
      </c>
      <c r="O190" s="5">
        <f t="shared" si="26"/>
        <v>0</v>
      </c>
      <c r="P190" s="5">
        <f t="shared" si="27"/>
        <v>0</v>
      </c>
      <c r="Q190" s="5">
        <f t="shared" si="28"/>
        <v>0</v>
      </c>
      <c r="R190" s="5">
        <f t="shared" si="29"/>
        <v>0</v>
      </c>
      <c r="S190" s="8">
        <f t="shared" si="30"/>
        <v>0</v>
      </c>
      <c r="T190" s="8">
        <f t="shared" si="31"/>
        <v>0</v>
      </c>
      <c r="U190" s="8">
        <f t="shared" si="32"/>
        <v>0</v>
      </c>
      <c r="V190" s="8">
        <f t="shared" si="33"/>
        <v>0</v>
      </c>
    </row>
    <row r="191" spans="1:22" ht="75" x14ac:dyDescent="0.25">
      <c r="A191" s="1" t="s">
        <v>495</v>
      </c>
      <c r="B191" s="1" t="s">
        <v>496</v>
      </c>
      <c r="C191" s="1" t="s">
        <v>12</v>
      </c>
      <c r="D191" s="2">
        <v>44906</v>
      </c>
      <c r="E191" s="1" t="s">
        <v>497</v>
      </c>
      <c r="F191" s="1">
        <v>7</v>
      </c>
      <c r="N191" s="7">
        <f t="shared" si="34"/>
        <v>100</v>
      </c>
      <c r="O191" s="5">
        <f t="shared" si="26"/>
        <v>0</v>
      </c>
      <c r="P191" s="5">
        <f t="shared" si="27"/>
        <v>0</v>
      </c>
      <c r="Q191" s="5">
        <f t="shared" si="28"/>
        <v>0</v>
      </c>
      <c r="R191" s="5">
        <f t="shared" si="29"/>
        <v>0</v>
      </c>
      <c r="S191" s="8">
        <f t="shared" si="30"/>
        <v>0</v>
      </c>
      <c r="T191" s="8">
        <f t="shared" si="31"/>
        <v>0</v>
      </c>
      <c r="U191" s="8">
        <f t="shared" si="32"/>
        <v>0</v>
      </c>
      <c r="V191" s="8">
        <f t="shared" si="33"/>
        <v>0</v>
      </c>
    </row>
    <row r="192" spans="1:22" ht="75" x14ac:dyDescent="0.25">
      <c r="A192" s="1" t="s">
        <v>498</v>
      </c>
      <c r="B192" s="1" t="s">
        <v>499</v>
      </c>
      <c r="C192" s="1" t="s">
        <v>12</v>
      </c>
      <c r="D192" s="2">
        <v>44906</v>
      </c>
      <c r="E192" s="1" t="s">
        <v>155</v>
      </c>
      <c r="F192" s="1">
        <v>6</v>
      </c>
      <c r="N192" s="7">
        <f t="shared" si="34"/>
        <v>100</v>
      </c>
      <c r="O192" s="5">
        <f t="shared" si="26"/>
        <v>0</v>
      </c>
      <c r="P192" s="5">
        <f t="shared" si="27"/>
        <v>0</v>
      </c>
      <c r="Q192" s="5">
        <f t="shared" si="28"/>
        <v>0</v>
      </c>
      <c r="R192" s="5">
        <f t="shared" si="29"/>
        <v>0</v>
      </c>
      <c r="S192" s="8">
        <f t="shared" si="30"/>
        <v>0</v>
      </c>
      <c r="T192" s="8">
        <f t="shared" si="31"/>
        <v>0</v>
      </c>
      <c r="U192" s="8">
        <f t="shared" si="32"/>
        <v>0</v>
      </c>
      <c r="V192" s="8">
        <f t="shared" si="33"/>
        <v>0</v>
      </c>
    </row>
    <row r="193" spans="1:22" ht="45" x14ac:dyDescent="0.25">
      <c r="A193" s="1" t="s">
        <v>500</v>
      </c>
      <c r="B193" s="1" t="s">
        <v>501</v>
      </c>
      <c r="C193" s="1" t="s">
        <v>20</v>
      </c>
      <c r="D193" s="2">
        <v>44864</v>
      </c>
      <c r="E193" s="1" t="s">
        <v>502</v>
      </c>
      <c r="F193" s="1">
        <v>4</v>
      </c>
      <c r="N193" s="7">
        <f t="shared" si="34"/>
        <v>100</v>
      </c>
      <c r="O193" s="5">
        <f t="shared" si="26"/>
        <v>0</v>
      </c>
      <c r="P193" s="5">
        <f t="shared" si="27"/>
        <v>0</v>
      </c>
      <c r="Q193" s="5">
        <f t="shared" si="28"/>
        <v>0</v>
      </c>
      <c r="R193" s="5">
        <f t="shared" si="29"/>
        <v>0</v>
      </c>
      <c r="S193" s="8">
        <f t="shared" si="30"/>
        <v>0</v>
      </c>
      <c r="T193" s="8">
        <f t="shared" si="31"/>
        <v>0</v>
      </c>
      <c r="U193" s="8">
        <f t="shared" si="32"/>
        <v>0</v>
      </c>
      <c r="V193" s="8">
        <f t="shared" si="33"/>
        <v>0</v>
      </c>
    </row>
    <row r="194" spans="1:22" ht="120" x14ac:dyDescent="0.25">
      <c r="A194" s="1" t="s">
        <v>503</v>
      </c>
      <c r="B194" s="1" t="s">
        <v>504</v>
      </c>
      <c r="C194" s="1" t="s">
        <v>8</v>
      </c>
      <c r="D194" s="2">
        <v>44917</v>
      </c>
      <c r="E194" s="1" t="s">
        <v>9</v>
      </c>
      <c r="F194" s="1">
        <v>11</v>
      </c>
      <c r="N194" s="7">
        <f t="shared" si="34"/>
        <v>100</v>
      </c>
      <c r="O194" s="5">
        <f t="shared" si="26"/>
        <v>0</v>
      </c>
      <c r="P194" s="5">
        <f t="shared" si="27"/>
        <v>0</v>
      </c>
      <c r="Q194" s="5">
        <f t="shared" si="28"/>
        <v>0</v>
      </c>
      <c r="R194" s="5">
        <f t="shared" si="29"/>
        <v>0</v>
      </c>
      <c r="S194" s="8">
        <f t="shared" si="30"/>
        <v>0</v>
      </c>
      <c r="T194" s="8">
        <f t="shared" si="31"/>
        <v>0</v>
      </c>
      <c r="U194" s="8">
        <f t="shared" si="32"/>
        <v>0</v>
      </c>
      <c r="V194" s="8">
        <f t="shared" si="33"/>
        <v>0</v>
      </c>
    </row>
    <row r="195" spans="1:22" ht="30" x14ac:dyDescent="0.25">
      <c r="A195" s="1" t="s">
        <v>505</v>
      </c>
      <c r="B195" s="1" t="s">
        <v>506</v>
      </c>
      <c r="C195" s="1" t="s">
        <v>16</v>
      </c>
      <c r="D195" s="2">
        <v>44913</v>
      </c>
      <c r="E195" s="1" t="s">
        <v>43</v>
      </c>
      <c r="F195" s="1">
        <v>2</v>
      </c>
      <c r="G195" s="5">
        <f>(95+86)/2</f>
        <v>90.5</v>
      </c>
      <c r="H195" s="5">
        <v>79</v>
      </c>
      <c r="I195" s="5">
        <v>65</v>
      </c>
      <c r="J195" s="5">
        <v>40.5</v>
      </c>
      <c r="N195" s="7">
        <f t="shared" si="34"/>
        <v>100</v>
      </c>
      <c r="O195" s="5">
        <f t="shared" ref="O195:O230" si="35">($M195*G195)/100</f>
        <v>0</v>
      </c>
      <c r="P195" s="5">
        <f t="shared" ref="P195:P230" si="36">($M195*H195)/100</f>
        <v>0</v>
      </c>
      <c r="Q195" s="5">
        <f t="shared" ref="Q195:Q230" si="37">($M195*I195)/100</f>
        <v>0</v>
      </c>
      <c r="R195" s="5">
        <f t="shared" ref="R195:R230" si="38">($M195*J195)/100</f>
        <v>0</v>
      </c>
      <c r="S195" s="8">
        <f t="shared" ref="S195:S230" si="39">($M195-O195)</f>
        <v>0</v>
      </c>
      <c r="T195" s="8">
        <f t="shared" ref="T195:T230" si="40">($M195-P195)</f>
        <v>0</v>
      </c>
      <c r="U195" s="8">
        <f t="shared" ref="U195:U230" si="41">($M195-Q195)</f>
        <v>0</v>
      </c>
      <c r="V195" s="8">
        <f t="shared" ref="V195:V230" si="42">($M195-R195)</f>
        <v>0</v>
      </c>
    </row>
    <row r="196" spans="1:22" ht="30" x14ac:dyDescent="0.25">
      <c r="A196" s="1" t="s">
        <v>507</v>
      </c>
      <c r="B196" s="1" t="s">
        <v>508</v>
      </c>
      <c r="C196" s="1" t="s">
        <v>16</v>
      </c>
      <c r="D196" s="2">
        <v>44913</v>
      </c>
      <c r="E196" s="1" t="s">
        <v>339</v>
      </c>
      <c r="F196" s="1">
        <v>2</v>
      </c>
      <c r="G196" s="5">
        <v>90</v>
      </c>
      <c r="H196" s="5">
        <v>67.5</v>
      </c>
      <c r="I196" s="5">
        <v>64</v>
      </c>
      <c r="J196" s="1">
        <v>34.5</v>
      </c>
      <c r="N196" s="7">
        <f t="shared" ref="N196:N230" si="43">(100-M196)</f>
        <v>100</v>
      </c>
      <c r="O196" s="5">
        <f t="shared" si="35"/>
        <v>0</v>
      </c>
      <c r="P196" s="5">
        <f t="shared" si="36"/>
        <v>0</v>
      </c>
      <c r="Q196" s="5">
        <f t="shared" si="37"/>
        <v>0</v>
      </c>
      <c r="R196" s="5">
        <f t="shared" si="38"/>
        <v>0</v>
      </c>
      <c r="S196" s="8">
        <f t="shared" si="39"/>
        <v>0</v>
      </c>
      <c r="T196" s="8">
        <f t="shared" si="40"/>
        <v>0</v>
      </c>
      <c r="U196" s="8">
        <f t="shared" si="41"/>
        <v>0</v>
      </c>
      <c r="V196" s="8">
        <f t="shared" si="42"/>
        <v>0</v>
      </c>
    </row>
    <row r="197" spans="1:22" ht="45" x14ac:dyDescent="0.25">
      <c r="A197" s="1" t="s">
        <v>509</v>
      </c>
      <c r="B197" s="1" t="s">
        <v>510</v>
      </c>
      <c r="C197" s="1" t="s">
        <v>12</v>
      </c>
      <c r="D197" s="2">
        <v>44906</v>
      </c>
      <c r="E197" s="1" t="s">
        <v>70</v>
      </c>
      <c r="F197" s="1">
        <v>4</v>
      </c>
      <c r="N197" s="7">
        <f t="shared" si="43"/>
        <v>100</v>
      </c>
      <c r="O197" s="5">
        <f t="shared" si="35"/>
        <v>0</v>
      </c>
      <c r="P197" s="5">
        <f t="shared" si="36"/>
        <v>0</v>
      </c>
      <c r="Q197" s="5">
        <f t="shared" si="37"/>
        <v>0</v>
      </c>
      <c r="R197" s="5">
        <f t="shared" si="38"/>
        <v>0</v>
      </c>
      <c r="S197" s="8">
        <f t="shared" si="39"/>
        <v>0</v>
      </c>
      <c r="T197" s="8">
        <f t="shared" si="40"/>
        <v>0</v>
      </c>
      <c r="U197" s="8">
        <f t="shared" si="41"/>
        <v>0</v>
      </c>
      <c r="V197" s="8">
        <f t="shared" si="42"/>
        <v>0</v>
      </c>
    </row>
    <row r="198" spans="1:22" ht="60" x14ac:dyDescent="0.25">
      <c r="A198" s="1" t="s">
        <v>511</v>
      </c>
      <c r="B198" s="1" t="s">
        <v>512</v>
      </c>
      <c r="C198" s="1" t="s">
        <v>60</v>
      </c>
      <c r="D198" s="2">
        <v>44864</v>
      </c>
      <c r="E198" s="1" t="s">
        <v>367</v>
      </c>
      <c r="F198" s="1">
        <v>6</v>
      </c>
      <c r="N198" s="7">
        <f t="shared" si="43"/>
        <v>100</v>
      </c>
      <c r="O198" s="5">
        <f t="shared" si="35"/>
        <v>0</v>
      </c>
      <c r="P198" s="5">
        <f t="shared" si="36"/>
        <v>0</v>
      </c>
      <c r="Q198" s="5">
        <f t="shared" si="37"/>
        <v>0</v>
      </c>
      <c r="R198" s="5">
        <f t="shared" si="38"/>
        <v>0</v>
      </c>
      <c r="S198" s="8">
        <f t="shared" si="39"/>
        <v>0</v>
      </c>
      <c r="T198" s="8">
        <f t="shared" si="40"/>
        <v>0</v>
      </c>
      <c r="U198" s="8">
        <f t="shared" si="41"/>
        <v>0</v>
      </c>
      <c r="V198" s="8">
        <f t="shared" si="42"/>
        <v>0</v>
      </c>
    </row>
    <row r="199" spans="1:22" ht="120" x14ac:dyDescent="0.25">
      <c r="A199" s="1" t="s">
        <v>513</v>
      </c>
      <c r="B199" s="1" t="s">
        <v>514</v>
      </c>
      <c r="C199" s="1" t="s">
        <v>8</v>
      </c>
      <c r="D199" s="2">
        <v>44907</v>
      </c>
      <c r="E199" s="1" t="s">
        <v>9</v>
      </c>
      <c r="F199" s="1">
        <v>11</v>
      </c>
      <c r="N199" s="7">
        <f t="shared" si="43"/>
        <v>100</v>
      </c>
      <c r="O199" s="5">
        <f t="shared" si="35"/>
        <v>0</v>
      </c>
      <c r="P199" s="5">
        <f t="shared" si="36"/>
        <v>0</v>
      </c>
      <c r="Q199" s="5">
        <f t="shared" si="37"/>
        <v>0</v>
      </c>
      <c r="R199" s="5">
        <f t="shared" si="38"/>
        <v>0</v>
      </c>
      <c r="S199" s="8">
        <f t="shared" si="39"/>
        <v>0</v>
      </c>
      <c r="T199" s="8">
        <f t="shared" si="40"/>
        <v>0</v>
      </c>
      <c r="U199" s="8">
        <f t="shared" si="41"/>
        <v>0</v>
      </c>
      <c r="V199" s="8">
        <f t="shared" si="42"/>
        <v>0</v>
      </c>
    </row>
    <row r="200" spans="1:22" ht="60" x14ac:dyDescent="0.25">
      <c r="A200" s="1" t="s">
        <v>515</v>
      </c>
      <c r="B200" s="1" t="s">
        <v>516</v>
      </c>
      <c r="C200" s="1" t="s">
        <v>30</v>
      </c>
      <c r="D200" s="2">
        <v>44911</v>
      </c>
      <c r="E200" s="1" t="s">
        <v>80</v>
      </c>
      <c r="F200" s="1">
        <v>5</v>
      </c>
      <c r="N200" s="7">
        <f t="shared" si="43"/>
        <v>100</v>
      </c>
      <c r="O200" s="5">
        <f t="shared" si="35"/>
        <v>0</v>
      </c>
      <c r="P200" s="5">
        <f t="shared" si="36"/>
        <v>0</v>
      </c>
      <c r="Q200" s="5">
        <f t="shared" si="37"/>
        <v>0</v>
      </c>
      <c r="R200" s="5">
        <f t="shared" si="38"/>
        <v>0</v>
      </c>
      <c r="S200" s="8">
        <f t="shared" si="39"/>
        <v>0</v>
      </c>
      <c r="T200" s="8">
        <f t="shared" si="40"/>
        <v>0</v>
      </c>
      <c r="U200" s="8">
        <f t="shared" si="41"/>
        <v>0</v>
      </c>
      <c r="V200" s="8">
        <f t="shared" si="42"/>
        <v>0</v>
      </c>
    </row>
    <row r="201" spans="1:22" ht="60" x14ac:dyDescent="0.25">
      <c r="A201" s="1" t="s">
        <v>517</v>
      </c>
      <c r="B201" s="1" t="s">
        <v>518</v>
      </c>
      <c r="C201" s="1" t="s">
        <v>12</v>
      </c>
      <c r="D201" s="2">
        <v>44906</v>
      </c>
      <c r="E201" s="1" t="s">
        <v>519</v>
      </c>
      <c r="F201" s="1">
        <v>5</v>
      </c>
      <c r="N201" s="7">
        <f t="shared" si="43"/>
        <v>100</v>
      </c>
      <c r="O201" s="5">
        <f t="shared" si="35"/>
        <v>0</v>
      </c>
      <c r="P201" s="5">
        <f t="shared" si="36"/>
        <v>0</v>
      </c>
      <c r="Q201" s="5">
        <f t="shared" si="37"/>
        <v>0</v>
      </c>
      <c r="R201" s="5">
        <f t="shared" si="38"/>
        <v>0</v>
      </c>
      <c r="S201" s="8">
        <f t="shared" si="39"/>
        <v>0</v>
      </c>
      <c r="T201" s="8">
        <f t="shared" si="40"/>
        <v>0</v>
      </c>
      <c r="U201" s="8">
        <f t="shared" si="41"/>
        <v>0</v>
      </c>
      <c r="V201" s="8">
        <f t="shared" si="42"/>
        <v>0</v>
      </c>
    </row>
    <row r="202" spans="1:22" ht="105" x14ac:dyDescent="0.25">
      <c r="A202" s="1" t="s">
        <v>520</v>
      </c>
      <c r="B202" s="1" t="s">
        <v>521</v>
      </c>
      <c r="C202" s="1" t="s">
        <v>12</v>
      </c>
      <c r="D202" s="2">
        <v>44906</v>
      </c>
      <c r="E202" s="1" t="s">
        <v>522</v>
      </c>
      <c r="F202" s="1">
        <v>6</v>
      </c>
      <c r="N202" s="7">
        <f t="shared" si="43"/>
        <v>100</v>
      </c>
      <c r="O202" s="5">
        <f t="shared" si="35"/>
        <v>0</v>
      </c>
      <c r="P202" s="5">
        <f t="shared" si="36"/>
        <v>0</v>
      </c>
      <c r="Q202" s="5">
        <f t="shared" si="37"/>
        <v>0</v>
      </c>
      <c r="R202" s="5">
        <f t="shared" si="38"/>
        <v>0</v>
      </c>
      <c r="S202" s="8">
        <f t="shared" si="39"/>
        <v>0</v>
      </c>
      <c r="T202" s="8">
        <f t="shared" si="40"/>
        <v>0</v>
      </c>
      <c r="U202" s="8">
        <f t="shared" si="41"/>
        <v>0</v>
      </c>
      <c r="V202" s="8">
        <f t="shared" si="42"/>
        <v>0</v>
      </c>
    </row>
    <row r="203" spans="1:22" ht="120" x14ac:dyDescent="0.25">
      <c r="A203" s="1" t="s">
        <v>523</v>
      </c>
      <c r="B203" s="1" t="s">
        <v>524</v>
      </c>
      <c r="C203" s="1" t="s">
        <v>8</v>
      </c>
      <c r="D203" s="2">
        <v>44915</v>
      </c>
      <c r="E203" s="1" t="s">
        <v>9</v>
      </c>
      <c r="F203" s="1">
        <v>11</v>
      </c>
      <c r="N203" s="7">
        <f t="shared" si="43"/>
        <v>100</v>
      </c>
      <c r="O203" s="5">
        <f t="shared" si="35"/>
        <v>0</v>
      </c>
      <c r="P203" s="5">
        <f t="shared" si="36"/>
        <v>0</v>
      </c>
      <c r="Q203" s="5">
        <f t="shared" si="37"/>
        <v>0</v>
      </c>
      <c r="R203" s="5">
        <f t="shared" si="38"/>
        <v>0</v>
      </c>
      <c r="S203" s="8">
        <f t="shared" si="39"/>
        <v>0</v>
      </c>
      <c r="T203" s="8">
        <f t="shared" si="40"/>
        <v>0</v>
      </c>
      <c r="U203" s="8">
        <f t="shared" si="41"/>
        <v>0</v>
      </c>
      <c r="V203" s="8">
        <f t="shared" si="42"/>
        <v>0</v>
      </c>
    </row>
    <row r="204" spans="1:22" ht="75" x14ac:dyDescent="0.25">
      <c r="A204" s="1" t="s">
        <v>525</v>
      </c>
      <c r="B204" s="1" t="s">
        <v>526</v>
      </c>
      <c r="C204" s="1" t="s">
        <v>12</v>
      </c>
      <c r="D204" s="2">
        <v>44899</v>
      </c>
      <c r="E204" s="1" t="s">
        <v>527</v>
      </c>
      <c r="F204" s="1">
        <v>6</v>
      </c>
      <c r="N204" s="7">
        <f t="shared" si="43"/>
        <v>100</v>
      </c>
      <c r="O204" s="5">
        <f t="shared" si="35"/>
        <v>0</v>
      </c>
      <c r="P204" s="5">
        <f t="shared" si="36"/>
        <v>0</v>
      </c>
      <c r="Q204" s="5">
        <f t="shared" si="37"/>
        <v>0</v>
      </c>
      <c r="R204" s="5">
        <f t="shared" si="38"/>
        <v>0</v>
      </c>
      <c r="S204" s="8">
        <f t="shared" si="39"/>
        <v>0</v>
      </c>
      <c r="T204" s="8">
        <f t="shared" si="40"/>
        <v>0</v>
      </c>
      <c r="U204" s="8">
        <f t="shared" si="41"/>
        <v>0</v>
      </c>
      <c r="V204" s="8">
        <f t="shared" si="42"/>
        <v>0</v>
      </c>
    </row>
    <row r="205" spans="1:22" ht="75" x14ac:dyDescent="0.25">
      <c r="A205" s="1" t="s">
        <v>528</v>
      </c>
      <c r="B205" s="1" t="s">
        <v>529</v>
      </c>
      <c r="C205" s="1" t="s">
        <v>60</v>
      </c>
      <c r="D205" s="2">
        <v>44876</v>
      </c>
      <c r="E205" s="1" t="s">
        <v>530</v>
      </c>
      <c r="F205" s="1">
        <v>8</v>
      </c>
      <c r="N205" s="7">
        <f t="shared" si="43"/>
        <v>100</v>
      </c>
      <c r="O205" s="5">
        <f t="shared" si="35"/>
        <v>0</v>
      </c>
      <c r="P205" s="5">
        <f t="shared" si="36"/>
        <v>0</v>
      </c>
      <c r="Q205" s="5">
        <f t="shared" si="37"/>
        <v>0</v>
      </c>
      <c r="R205" s="5">
        <f t="shared" si="38"/>
        <v>0</v>
      </c>
      <c r="S205" s="8">
        <f t="shared" si="39"/>
        <v>0</v>
      </c>
      <c r="T205" s="8">
        <f t="shared" si="40"/>
        <v>0</v>
      </c>
      <c r="U205" s="8">
        <f t="shared" si="41"/>
        <v>0</v>
      </c>
      <c r="V205" s="8">
        <f t="shared" si="42"/>
        <v>0</v>
      </c>
    </row>
    <row r="206" spans="1:22" ht="30" x14ac:dyDescent="0.25">
      <c r="A206" s="1" t="s">
        <v>531</v>
      </c>
      <c r="B206" s="1" t="s">
        <v>532</v>
      </c>
      <c r="C206" s="1" t="s">
        <v>12</v>
      </c>
      <c r="D206" s="2">
        <v>44815</v>
      </c>
      <c r="E206" s="1" t="s">
        <v>24</v>
      </c>
      <c r="F206" s="1">
        <v>3</v>
      </c>
      <c r="G206" s="6">
        <f>(94+97+95)/3</f>
        <v>95.333333333333329</v>
      </c>
      <c r="H206" s="6">
        <f>(63+92+86)/3</f>
        <v>80.333333333333329</v>
      </c>
      <c r="I206" s="6">
        <f>(71+73+73)/3</f>
        <v>72.333333333333329</v>
      </c>
      <c r="J206" s="6">
        <f>(48+48+36)/3</f>
        <v>44</v>
      </c>
      <c r="N206" s="7">
        <f t="shared" si="43"/>
        <v>100</v>
      </c>
      <c r="O206" s="5">
        <f t="shared" si="35"/>
        <v>0</v>
      </c>
      <c r="P206" s="5">
        <f t="shared" si="36"/>
        <v>0</v>
      </c>
      <c r="Q206" s="5">
        <f t="shared" si="37"/>
        <v>0</v>
      </c>
      <c r="R206" s="5">
        <f t="shared" si="38"/>
        <v>0</v>
      </c>
      <c r="S206" s="8">
        <f t="shared" si="39"/>
        <v>0</v>
      </c>
      <c r="T206" s="8">
        <f t="shared" si="40"/>
        <v>0</v>
      </c>
      <c r="U206" s="8">
        <f t="shared" si="41"/>
        <v>0</v>
      </c>
      <c r="V206" s="8">
        <f t="shared" si="42"/>
        <v>0</v>
      </c>
    </row>
    <row r="207" spans="1:22" ht="45" x14ac:dyDescent="0.25">
      <c r="A207" s="1" t="s">
        <v>533</v>
      </c>
      <c r="B207" s="1" t="s">
        <v>534</v>
      </c>
      <c r="C207" s="1" t="s">
        <v>60</v>
      </c>
      <c r="D207" s="2">
        <v>44916</v>
      </c>
      <c r="E207" s="1" t="s">
        <v>535</v>
      </c>
      <c r="F207" s="1">
        <v>4</v>
      </c>
      <c r="N207" s="7">
        <f t="shared" si="43"/>
        <v>100</v>
      </c>
      <c r="O207" s="5">
        <f t="shared" si="35"/>
        <v>0</v>
      </c>
      <c r="P207" s="5">
        <f t="shared" si="36"/>
        <v>0</v>
      </c>
      <c r="Q207" s="5">
        <f t="shared" si="37"/>
        <v>0</v>
      </c>
      <c r="R207" s="5">
        <f t="shared" si="38"/>
        <v>0</v>
      </c>
      <c r="S207" s="8">
        <f t="shared" si="39"/>
        <v>0</v>
      </c>
      <c r="T207" s="8">
        <f t="shared" si="40"/>
        <v>0</v>
      </c>
      <c r="U207" s="8">
        <f t="shared" si="41"/>
        <v>0</v>
      </c>
      <c r="V207" s="8">
        <f t="shared" si="42"/>
        <v>0</v>
      </c>
    </row>
    <row r="208" spans="1:22" x14ac:dyDescent="0.25">
      <c r="A208" s="1" t="s">
        <v>536</v>
      </c>
      <c r="B208" s="1" t="s">
        <v>537</v>
      </c>
      <c r="C208" s="1" t="s">
        <v>16</v>
      </c>
      <c r="D208" s="2">
        <v>44913</v>
      </c>
      <c r="E208" s="1" t="s">
        <v>27</v>
      </c>
      <c r="F208" s="1">
        <v>1</v>
      </c>
      <c r="G208" s="5">
        <v>94</v>
      </c>
      <c r="H208" s="5">
        <v>63</v>
      </c>
      <c r="I208" s="5">
        <v>71</v>
      </c>
      <c r="J208" s="5">
        <v>36</v>
      </c>
      <c r="N208" s="7">
        <f t="shared" si="43"/>
        <v>100</v>
      </c>
      <c r="O208" s="5">
        <f t="shared" si="35"/>
        <v>0</v>
      </c>
      <c r="P208" s="5">
        <f t="shared" si="36"/>
        <v>0</v>
      </c>
      <c r="Q208" s="5">
        <f t="shared" si="37"/>
        <v>0</v>
      </c>
      <c r="R208" s="5">
        <f t="shared" si="38"/>
        <v>0</v>
      </c>
      <c r="S208" s="8">
        <f t="shared" si="39"/>
        <v>0</v>
      </c>
      <c r="T208" s="8">
        <f t="shared" si="40"/>
        <v>0</v>
      </c>
      <c r="U208" s="8">
        <f t="shared" si="41"/>
        <v>0</v>
      </c>
      <c r="V208" s="8">
        <f t="shared" si="42"/>
        <v>0</v>
      </c>
    </row>
    <row r="209" spans="1:22" x14ac:dyDescent="0.25">
      <c r="A209" s="1" t="s">
        <v>538</v>
      </c>
      <c r="B209" s="1" t="s">
        <v>539</v>
      </c>
      <c r="C209" s="1" t="s">
        <v>20</v>
      </c>
      <c r="D209" s="2">
        <v>44888</v>
      </c>
      <c r="E209" s="1" t="s">
        <v>125</v>
      </c>
      <c r="F209" s="1">
        <v>1</v>
      </c>
      <c r="G209" s="5">
        <v>95</v>
      </c>
      <c r="H209" s="5">
        <v>86</v>
      </c>
      <c r="I209" s="5">
        <v>72</v>
      </c>
      <c r="J209" s="5">
        <v>44</v>
      </c>
      <c r="N209" s="7">
        <f t="shared" si="43"/>
        <v>100</v>
      </c>
      <c r="O209" s="5">
        <f t="shared" si="35"/>
        <v>0</v>
      </c>
      <c r="P209" s="5">
        <f t="shared" si="36"/>
        <v>0</v>
      </c>
      <c r="Q209" s="5">
        <f t="shared" si="37"/>
        <v>0</v>
      </c>
      <c r="R209" s="5">
        <f t="shared" si="38"/>
        <v>0</v>
      </c>
      <c r="S209" s="8">
        <f t="shared" si="39"/>
        <v>0</v>
      </c>
      <c r="T209" s="8">
        <f t="shared" si="40"/>
        <v>0</v>
      </c>
      <c r="U209" s="8">
        <f t="shared" si="41"/>
        <v>0</v>
      </c>
      <c r="V209" s="8">
        <f t="shared" si="42"/>
        <v>0</v>
      </c>
    </row>
    <row r="210" spans="1:22" ht="30" x14ac:dyDescent="0.25">
      <c r="A210" s="1" t="s">
        <v>540</v>
      </c>
      <c r="B210" s="1" t="s">
        <v>541</v>
      </c>
      <c r="C210" s="1" t="s">
        <v>20</v>
      </c>
      <c r="D210" s="2">
        <v>44894</v>
      </c>
      <c r="E210" s="1" t="s">
        <v>31</v>
      </c>
      <c r="F210" s="1">
        <v>2</v>
      </c>
      <c r="G210" s="5">
        <v>94.5</v>
      </c>
      <c r="H210" s="5">
        <v>74.5</v>
      </c>
      <c r="I210" s="5">
        <v>72</v>
      </c>
      <c r="J210" s="5">
        <v>42</v>
      </c>
      <c r="N210" s="7">
        <f t="shared" si="43"/>
        <v>100</v>
      </c>
      <c r="O210" s="5">
        <f t="shared" si="35"/>
        <v>0</v>
      </c>
      <c r="P210" s="5">
        <f t="shared" si="36"/>
        <v>0</v>
      </c>
      <c r="Q210" s="5">
        <f t="shared" si="37"/>
        <v>0</v>
      </c>
      <c r="R210" s="5">
        <f t="shared" si="38"/>
        <v>0</v>
      </c>
      <c r="S210" s="8">
        <f t="shared" si="39"/>
        <v>0</v>
      </c>
      <c r="T210" s="8">
        <f t="shared" si="40"/>
        <v>0</v>
      </c>
      <c r="U210" s="8">
        <f t="shared" si="41"/>
        <v>0</v>
      </c>
      <c r="V210" s="8">
        <f t="shared" si="42"/>
        <v>0</v>
      </c>
    </row>
    <row r="211" spans="1:22" ht="60" x14ac:dyDescent="0.25">
      <c r="A211" s="1" t="s">
        <v>542</v>
      </c>
      <c r="B211" s="1" t="s">
        <v>543</v>
      </c>
      <c r="C211" s="1" t="s">
        <v>30</v>
      </c>
      <c r="D211" s="2">
        <v>44911</v>
      </c>
      <c r="E211" s="1" t="s">
        <v>64</v>
      </c>
      <c r="F211" s="1">
        <v>5</v>
      </c>
      <c r="N211" s="7">
        <f t="shared" si="43"/>
        <v>100</v>
      </c>
      <c r="O211" s="5">
        <f t="shared" si="35"/>
        <v>0</v>
      </c>
      <c r="P211" s="5">
        <f t="shared" si="36"/>
        <v>0</v>
      </c>
      <c r="Q211" s="5">
        <f t="shared" si="37"/>
        <v>0</v>
      </c>
      <c r="R211" s="5">
        <f t="shared" si="38"/>
        <v>0</v>
      </c>
      <c r="S211" s="8">
        <f t="shared" si="39"/>
        <v>0</v>
      </c>
      <c r="T211" s="8">
        <f t="shared" si="40"/>
        <v>0</v>
      </c>
      <c r="U211" s="8">
        <f t="shared" si="41"/>
        <v>0</v>
      </c>
      <c r="V211" s="8">
        <f t="shared" si="42"/>
        <v>0</v>
      </c>
    </row>
    <row r="212" spans="1:22" ht="105" x14ac:dyDescent="0.25">
      <c r="A212" s="1" t="s">
        <v>544</v>
      </c>
      <c r="B212" s="1" t="s">
        <v>545</v>
      </c>
      <c r="C212" s="1" t="s">
        <v>8</v>
      </c>
      <c r="D212" s="2">
        <v>44915</v>
      </c>
      <c r="E212" s="1" t="s">
        <v>183</v>
      </c>
      <c r="F212" s="1">
        <v>10</v>
      </c>
      <c r="N212" s="7">
        <f t="shared" si="43"/>
        <v>100</v>
      </c>
      <c r="O212" s="5">
        <f t="shared" si="35"/>
        <v>0</v>
      </c>
      <c r="P212" s="5">
        <f t="shared" si="36"/>
        <v>0</v>
      </c>
      <c r="Q212" s="5">
        <f t="shared" si="37"/>
        <v>0</v>
      </c>
      <c r="R212" s="5">
        <f t="shared" si="38"/>
        <v>0</v>
      </c>
      <c r="S212" s="8">
        <f t="shared" si="39"/>
        <v>0</v>
      </c>
      <c r="T212" s="8">
        <f t="shared" si="40"/>
        <v>0</v>
      </c>
      <c r="U212" s="8">
        <f t="shared" si="41"/>
        <v>0</v>
      </c>
      <c r="V212" s="8">
        <f t="shared" si="42"/>
        <v>0</v>
      </c>
    </row>
    <row r="213" spans="1:22" ht="30" x14ac:dyDescent="0.25">
      <c r="A213" s="1" t="s">
        <v>546</v>
      </c>
      <c r="B213" s="1" t="s">
        <v>547</v>
      </c>
      <c r="C213" s="1" t="s">
        <v>12</v>
      </c>
      <c r="D213" s="2">
        <v>44906</v>
      </c>
      <c r="E213" s="1" t="s">
        <v>548</v>
      </c>
      <c r="F213" s="1">
        <v>3</v>
      </c>
      <c r="G213" s="6">
        <f>( 95+50+75 )/3</f>
        <v>73.333333333333329</v>
      </c>
      <c r="H213" s="6">
        <f>(   86+47+70    )/3</f>
        <v>67.666666666666671</v>
      </c>
      <c r="I213" s="6">
        <f>( 73+37+55 )/3</f>
        <v>55</v>
      </c>
      <c r="J213" s="6">
        <f>( 48+24+36 )/3</f>
        <v>36</v>
      </c>
      <c r="N213" s="7">
        <f t="shared" si="43"/>
        <v>100</v>
      </c>
      <c r="O213" s="5">
        <f t="shared" si="35"/>
        <v>0</v>
      </c>
      <c r="P213" s="5">
        <f t="shared" si="36"/>
        <v>0</v>
      </c>
      <c r="Q213" s="5">
        <f t="shared" si="37"/>
        <v>0</v>
      </c>
      <c r="R213" s="5">
        <f t="shared" si="38"/>
        <v>0</v>
      </c>
      <c r="S213" s="8">
        <f t="shared" si="39"/>
        <v>0</v>
      </c>
      <c r="T213" s="8">
        <f t="shared" si="40"/>
        <v>0</v>
      </c>
      <c r="U213" s="8">
        <f t="shared" si="41"/>
        <v>0</v>
      </c>
      <c r="V213" s="8">
        <f t="shared" si="42"/>
        <v>0</v>
      </c>
    </row>
    <row r="214" spans="1:22" ht="75" x14ac:dyDescent="0.25">
      <c r="A214" s="1" t="s">
        <v>549</v>
      </c>
      <c r="B214" s="1" t="s">
        <v>550</v>
      </c>
      <c r="C214" s="1" t="s">
        <v>12</v>
      </c>
      <c r="D214" s="2">
        <v>44808</v>
      </c>
      <c r="E214" s="1" t="s">
        <v>551</v>
      </c>
      <c r="F214" s="1">
        <v>7</v>
      </c>
      <c r="N214" s="7">
        <f t="shared" si="43"/>
        <v>100</v>
      </c>
      <c r="O214" s="5">
        <f t="shared" si="35"/>
        <v>0</v>
      </c>
      <c r="P214" s="5">
        <f t="shared" si="36"/>
        <v>0</v>
      </c>
      <c r="Q214" s="5">
        <f t="shared" si="37"/>
        <v>0</v>
      </c>
      <c r="R214" s="5">
        <f t="shared" si="38"/>
        <v>0</v>
      </c>
      <c r="S214" s="8">
        <f t="shared" si="39"/>
        <v>0</v>
      </c>
      <c r="T214" s="8">
        <f t="shared" si="40"/>
        <v>0</v>
      </c>
      <c r="U214" s="8">
        <f t="shared" si="41"/>
        <v>0</v>
      </c>
      <c r="V214" s="8">
        <f t="shared" si="42"/>
        <v>0</v>
      </c>
    </row>
    <row r="215" spans="1:22" ht="30" x14ac:dyDescent="0.25">
      <c r="A215" s="1" t="s">
        <v>552</v>
      </c>
      <c r="B215" s="1" t="s">
        <v>553</v>
      </c>
      <c r="C215" s="1" t="s">
        <v>30</v>
      </c>
      <c r="D215" s="2">
        <v>44911</v>
      </c>
      <c r="E215" s="1" t="s">
        <v>125</v>
      </c>
      <c r="F215" s="1">
        <v>1</v>
      </c>
      <c r="G215" s="5">
        <v>95</v>
      </c>
      <c r="H215" s="5">
        <v>86</v>
      </c>
      <c r="I215" s="5">
        <v>72</v>
      </c>
      <c r="J215" s="5">
        <v>44</v>
      </c>
      <c r="N215" s="7">
        <f t="shared" si="43"/>
        <v>100</v>
      </c>
      <c r="O215" s="5">
        <f t="shared" si="35"/>
        <v>0</v>
      </c>
      <c r="P215" s="5">
        <f t="shared" si="36"/>
        <v>0</v>
      </c>
      <c r="Q215" s="5">
        <f t="shared" si="37"/>
        <v>0</v>
      </c>
      <c r="R215" s="5">
        <f t="shared" si="38"/>
        <v>0</v>
      </c>
      <c r="S215" s="8">
        <f t="shared" si="39"/>
        <v>0</v>
      </c>
      <c r="T215" s="8">
        <f t="shared" si="40"/>
        <v>0</v>
      </c>
      <c r="U215" s="8">
        <f t="shared" si="41"/>
        <v>0</v>
      </c>
      <c r="V215" s="8">
        <f t="shared" si="42"/>
        <v>0</v>
      </c>
    </row>
    <row r="216" spans="1:22" x14ac:dyDescent="0.25">
      <c r="A216" s="1" t="s">
        <v>554</v>
      </c>
      <c r="B216" s="1" t="s">
        <v>555</v>
      </c>
      <c r="C216" s="1" t="s">
        <v>20</v>
      </c>
      <c r="D216" s="2">
        <v>44804</v>
      </c>
      <c r="E216" s="1" t="s">
        <v>373</v>
      </c>
      <c r="F216" s="1">
        <v>1</v>
      </c>
      <c r="G216" s="5">
        <v>94</v>
      </c>
      <c r="H216" s="5">
        <v>63</v>
      </c>
      <c r="I216" s="5">
        <v>71</v>
      </c>
      <c r="J216" s="5">
        <v>36</v>
      </c>
      <c r="N216" s="7">
        <f t="shared" si="43"/>
        <v>100</v>
      </c>
      <c r="O216" s="5">
        <f t="shared" si="35"/>
        <v>0</v>
      </c>
      <c r="P216" s="5">
        <f t="shared" si="36"/>
        <v>0</v>
      </c>
      <c r="Q216" s="5">
        <f t="shared" si="37"/>
        <v>0</v>
      </c>
      <c r="R216" s="5">
        <f t="shared" si="38"/>
        <v>0</v>
      </c>
      <c r="S216" s="8">
        <f t="shared" si="39"/>
        <v>0</v>
      </c>
      <c r="T216" s="8">
        <f t="shared" si="40"/>
        <v>0</v>
      </c>
      <c r="U216" s="8">
        <f t="shared" si="41"/>
        <v>0</v>
      </c>
      <c r="V216" s="8">
        <f t="shared" si="42"/>
        <v>0</v>
      </c>
    </row>
    <row r="217" spans="1:22" ht="60" x14ac:dyDescent="0.25">
      <c r="A217" s="1" t="s">
        <v>556</v>
      </c>
      <c r="B217" s="1" t="s">
        <v>557</v>
      </c>
      <c r="C217" s="1" t="s">
        <v>16</v>
      </c>
      <c r="D217" s="2">
        <v>44913</v>
      </c>
      <c r="E217" s="1" t="s">
        <v>558</v>
      </c>
      <c r="F217" s="1">
        <v>5</v>
      </c>
      <c r="N217" s="7">
        <f t="shared" si="43"/>
        <v>100</v>
      </c>
      <c r="O217" s="5">
        <f t="shared" si="35"/>
        <v>0</v>
      </c>
      <c r="P217" s="5">
        <f t="shared" si="36"/>
        <v>0</v>
      </c>
      <c r="Q217" s="5">
        <f t="shared" si="37"/>
        <v>0</v>
      </c>
      <c r="R217" s="5">
        <f t="shared" si="38"/>
        <v>0</v>
      </c>
      <c r="S217" s="8">
        <f t="shared" si="39"/>
        <v>0</v>
      </c>
      <c r="T217" s="8">
        <f t="shared" si="40"/>
        <v>0</v>
      </c>
      <c r="U217" s="8">
        <f t="shared" si="41"/>
        <v>0</v>
      </c>
      <c r="V217" s="8">
        <f t="shared" si="42"/>
        <v>0</v>
      </c>
    </row>
    <row r="218" spans="1:22" ht="75" x14ac:dyDescent="0.25">
      <c r="A218" s="1" t="s">
        <v>559</v>
      </c>
      <c r="B218" s="1" t="s">
        <v>560</v>
      </c>
      <c r="C218" s="1" t="s">
        <v>12</v>
      </c>
      <c r="D218" s="2">
        <v>44619</v>
      </c>
      <c r="E218" s="1" t="s">
        <v>561</v>
      </c>
      <c r="F218" s="1">
        <v>6</v>
      </c>
      <c r="N218" s="7">
        <f t="shared" si="43"/>
        <v>100</v>
      </c>
      <c r="O218" s="5">
        <f t="shared" si="35"/>
        <v>0</v>
      </c>
      <c r="P218" s="5">
        <f t="shared" si="36"/>
        <v>0</v>
      </c>
      <c r="Q218" s="5">
        <f t="shared" si="37"/>
        <v>0</v>
      </c>
      <c r="R218" s="5">
        <f t="shared" si="38"/>
        <v>0</v>
      </c>
      <c r="S218" s="8">
        <f t="shared" si="39"/>
        <v>0</v>
      </c>
      <c r="T218" s="8">
        <f t="shared" si="40"/>
        <v>0</v>
      </c>
      <c r="U218" s="8">
        <f t="shared" si="41"/>
        <v>0</v>
      </c>
      <c r="V218" s="8">
        <f t="shared" si="42"/>
        <v>0</v>
      </c>
    </row>
    <row r="219" spans="1:22" ht="120" x14ac:dyDescent="0.25">
      <c r="A219" s="1" t="s">
        <v>562</v>
      </c>
      <c r="B219" s="1" t="s">
        <v>563</v>
      </c>
      <c r="C219" s="1" t="s">
        <v>8</v>
      </c>
      <c r="D219" s="2">
        <v>44748</v>
      </c>
      <c r="E219" s="1" t="s">
        <v>9</v>
      </c>
      <c r="F219" s="1">
        <v>11</v>
      </c>
      <c r="N219" s="7">
        <f t="shared" si="43"/>
        <v>100</v>
      </c>
      <c r="O219" s="5">
        <f t="shared" si="35"/>
        <v>0</v>
      </c>
      <c r="P219" s="5">
        <f t="shared" si="36"/>
        <v>0</v>
      </c>
      <c r="Q219" s="5">
        <f t="shared" si="37"/>
        <v>0</v>
      </c>
      <c r="R219" s="5">
        <f t="shared" si="38"/>
        <v>0</v>
      </c>
      <c r="S219" s="8">
        <f t="shared" si="39"/>
        <v>0</v>
      </c>
      <c r="T219" s="8">
        <f t="shared" si="40"/>
        <v>0</v>
      </c>
      <c r="U219" s="8">
        <f t="shared" si="41"/>
        <v>0</v>
      </c>
      <c r="V219" s="8">
        <f t="shared" si="42"/>
        <v>0</v>
      </c>
    </row>
    <row r="220" spans="1:22" ht="45" x14ac:dyDescent="0.25">
      <c r="A220" s="1" t="s">
        <v>564</v>
      </c>
      <c r="B220" s="1" t="s">
        <v>565</v>
      </c>
      <c r="C220" s="1" t="s">
        <v>16</v>
      </c>
      <c r="D220" s="2">
        <v>44906</v>
      </c>
      <c r="E220" s="1" t="s">
        <v>566</v>
      </c>
      <c r="F220" s="1">
        <v>3</v>
      </c>
      <c r="G220" s="6">
        <f>( 95+50+86 )/3</f>
        <v>77</v>
      </c>
      <c r="H220" s="6">
        <f>(  86+47+72    )/3</f>
        <v>68.333333333333329</v>
      </c>
      <c r="I220" s="6">
        <f>( 73+37+57 )/3</f>
        <v>55.666666666666664</v>
      </c>
      <c r="J220" s="6">
        <f>( 48+24+33 )/3</f>
        <v>35</v>
      </c>
      <c r="N220" s="7">
        <f t="shared" si="43"/>
        <v>100</v>
      </c>
      <c r="O220" s="5">
        <f t="shared" si="35"/>
        <v>0</v>
      </c>
      <c r="P220" s="5">
        <f t="shared" si="36"/>
        <v>0</v>
      </c>
      <c r="Q220" s="5">
        <f t="shared" si="37"/>
        <v>0</v>
      </c>
      <c r="R220" s="5">
        <f t="shared" si="38"/>
        <v>0</v>
      </c>
      <c r="S220" s="8">
        <f t="shared" si="39"/>
        <v>0</v>
      </c>
      <c r="T220" s="8">
        <f t="shared" si="40"/>
        <v>0</v>
      </c>
      <c r="U220" s="8">
        <f t="shared" si="41"/>
        <v>0</v>
      </c>
      <c r="V220" s="8">
        <f t="shared" si="42"/>
        <v>0</v>
      </c>
    </row>
    <row r="221" spans="1:22" ht="45" x14ac:dyDescent="0.25">
      <c r="A221" s="1" t="s">
        <v>567</v>
      </c>
      <c r="B221" s="1" t="s">
        <v>568</v>
      </c>
      <c r="C221" s="1" t="s">
        <v>30</v>
      </c>
      <c r="D221" s="2">
        <v>44911</v>
      </c>
      <c r="E221" s="1" t="s">
        <v>442</v>
      </c>
      <c r="F221" s="1">
        <v>4</v>
      </c>
      <c r="N221" s="7">
        <f t="shared" si="43"/>
        <v>100</v>
      </c>
      <c r="O221" s="5">
        <f t="shared" si="35"/>
        <v>0</v>
      </c>
      <c r="P221" s="5">
        <f t="shared" si="36"/>
        <v>0</v>
      </c>
      <c r="Q221" s="5">
        <f t="shared" si="37"/>
        <v>0</v>
      </c>
      <c r="R221" s="5">
        <f t="shared" si="38"/>
        <v>0</v>
      </c>
      <c r="S221" s="8">
        <f t="shared" si="39"/>
        <v>0</v>
      </c>
      <c r="T221" s="8">
        <f t="shared" si="40"/>
        <v>0</v>
      </c>
      <c r="U221" s="8">
        <f t="shared" si="41"/>
        <v>0</v>
      </c>
      <c r="V221" s="8">
        <f t="shared" si="42"/>
        <v>0</v>
      </c>
    </row>
    <row r="222" spans="1:22" ht="45" x14ac:dyDescent="0.25">
      <c r="A222" s="1" t="s">
        <v>569</v>
      </c>
      <c r="B222" s="1" t="s">
        <v>570</v>
      </c>
      <c r="C222" s="1" t="s">
        <v>30</v>
      </c>
      <c r="D222" s="2">
        <v>44911</v>
      </c>
      <c r="E222" s="1" t="s">
        <v>571</v>
      </c>
      <c r="F222" s="1">
        <v>3</v>
      </c>
      <c r="G222" s="6">
        <f>( 94+50+95 )/3</f>
        <v>79.666666666666671</v>
      </c>
      <c r="H222" s="6">
        <f>(  63+47+86    )/3</f>
        <v>65.333333333333329</v>
      </c>
      <c r="I222" s="6">
        <f>( 71+37+73 )/3</f>
        <v>60.333333333333336</v>
      </c>
      <c r="J222" s="6">
        <f>( 36+24+48 )/3</f>
        <v>36</v>
      </c>
      <c r="N222" s="7">
        <f t="shared" si="43"/>
        <v>100</v>
      </c>
      <c r="O222" s="5">
        <f t="shared" si="35"/>
        <v>0</v>
      </c>
      <c r="P222" s="5">
        <f t="shared" si="36"/>
        <v>0</v>
      </c>
      <c r="Q222" s="5">
        <f t="shared" si="37"/>
        <v>0</v>
      </c>
      <c r="R222" s="5">
        <f t="shared" si="38"/>
        <v>0</v>
      </c>
      <c r="S222" s="8">
        <f t="shared" si="39"/>
        <v>0</v>
      </c>
      <c r="T222" s="8">
        <f t="shared" si="40"/>
        <v>0</v>
      </c>
      <c r="U222" s="8">
        <f t="shared" si="41"/>
        <v>0</v>
      </c>
      <c r="V222" s="8">
        <f t="shared" si="42"/>
        <v>0</v>
      </c>
    </row>
    <row r="223" spans="1:22" ht="90" x14ac:dyDescent="0.25">
      <c r="A223" s="1" t="s">
        <v>572</v>
      </c>
      <c r="B223" s="1" t="s">
        <v>573</v>
      </c>
      <c r="C223" s="1" t="s">
        <v>12</v>
      </c>
      <c r="D223" s="2">
        <v>44906</v>
      </c>
      <c r="E223" s="1" t="s">
        <v>574</v>
      </c>
      <c r="F223" s="1">
        <v>8</v>
      </c>
      <c r="N223" s="7">
        <f t="shared" si="43"/>
        <v>100</v>
      </c>
      <c r="O223" s="5">
        <f t="shared" si="35"/>
        <v>0</v>
      </c>
      <c r="P223" s="5">
        <f t="shared" si="36"/>
        <v>0</v>
      </c>
      <c r="Q223" s="5">
        <f t="shared" si="37"/>
        <v>0</v>
      </c>
      <c r="R223" s="5">
        <f t="shared" si="38"/>
        <v>0</v>
      </c>
      <c r="S223" s="8">
        <f t="shared" si="39"/>
        <v>0</v>
      </c>
      <c r="T223" s="8">
        <f t="shared" si="40"/>
        <v>0</v>
      </c>
      <c r="U223" s="8">
        <f t="shared" si="41"/>
        <v>0</v>
      </c>
      <c r="V223" s="8">
        <f t="shared" si="42"/>
        <v>0</v>
      </c>
    </row>
    <row r="224" spans="1:22" ht="30" x14ac:dyDescent="0.25">
      <c r="A224" s="1" t="s">
        <v>575</v>
      </c>
      <c r="B224" s="1" t="s">
        <v>576</v>
      </c>
      <c r="C224" s="1" t="s">
        <v>20</v>
      </c>
      <c r="D224" s="2">
        <v>44801</v>
      </c>
      <c r="E224" s="1" t="s">
        <v>577</v>
      </c>
      <c r="F224" s="1">
        <v>3</v>
      </c>
      <c r="G224" s="6">
        <f>( 94+50+86 )/3</f>
        <v>76.666666666666671</v>
      </c>
      <c r="H224" s="6">
        <f>(  63+47+72    )/3</f>
        <v>60.666666666666664</v>
      </c>
      <c r="I224" s="6">
        <f>( 71+37+57 )/3</f>
        <v>55</v>
      </c>
      <c r="J224" s="6">
        <f>( 36+24+33 )/3</f>
        <v>31</v>
      </c>
      <c r="N224" s="7">
        <f t="shared" si="43"/>
        <v>100</v>
      </c>
      <c r="O224" s="5">
        <f t="shared" si="35"/>
        <v>0</v>
      </c>
      <c r="P224" s="5">
        <f t="shared" si="36"/>
        <v>0</v>
      </c>
      <c r="Q224" s="5">
        <f t="shared" si="37"/>
        <v>0</v>
      </c>
      <c r="R224" s="5">
        <f t="shared" si="38"/>
        <v>0</v>
      </c>
      <c r="S224" s="8">
        <f t="shared" si="39"/>
        <v>0</v>
      </c>
      <c r="T224" s="8">
        <f t="shared" si="40"/>
        <v>0</v>
      </c>
      <c r="U224" s="8">
        <f t="shared" si="41"/>
        <v>0</v>
      </c>
      <c r="V224" s="8">
        <f t="shared" si="42"/>
        <v>0</v>
      </c>
    </row>
    <row r="225" spans="1:22" ht="60" x14ac:dyDescent="0.25">
      <c r="A225" s="1" t="s">
        <v>578</v>
      </c>
      <c r="B225" s="1" t="s">
        <v>579</v>
      </c>
      <c r="C225" s="1" t="s">
        <v>30</v>
      </c>
      <c r="D225" s="2">
        <v>44911</v>
      </c>
      <c r="E225" s="1" t="s">
        <v>580</v>
      </c>
      <c r="F225" s="1">
        <v>6</v>
      </c>
      <c r="N225" s="7">
        <f t="shared" si="43"/>
        <v>100</v>
      </c>
      <c r="O225" s="5">
        <f t="shared" si="35"/>
        <v>0</v>
      </c>
      <c r="P225" s="5">
        <f t="shared" si="36"/>
        <v>0</v>
      </c>
      <c r="Q225" s="5">
        <f t="shared" si="37"/>
        <v>0</v>
      </c>
      <c r="R225" s="5">
        <f t="shared" si="38"/>
        <v>0</v>
      </c>
      <c r="S225" s="8">
        <f t="shared" si="39"/>
        <v>0</v>
      </c>
      <c r="T225" s="8">
        <f t="shared" si="40"/>
        <v>0</v>
      </c>
      <c r="U225" s="8">
        <f t="shared" si="41"/>
        <v>0</v>
      </c>
      <c r="V225" s="8">
        <f t="shared" si="42"/>
        <v>0</v>
      </c>
    </row>
    <row r="226" spans="1:22" ht="60" x14ac:dyDescent="0.25">
      <c r="A226" s="1" t="s">
        <v>581</v>
      </c>
      <c r="B226" s="1" t="s">
        <v>582</v>
      </c>
      <c r="C226" s="1" t="s">
        <v>20</v>
      </c>
      <c r="D226" s="2">
        <v>44910</v>
      </c>
      <c r="E226" s="1" t="s">
        <v>583</v>
      </c>
      <c r="F226" s="1">
        <v>6</v>
      </c>
      <c r="N226" s="7">
        <f t="shared" si="43"/>
        <v>100</v>
      </c>
      <c r="O226" s="5">
        <f t="shared" si="35"/>
        <v>0</v>
      </c>
      <c r="P226" s="5">
        <f t="shared" si="36"/>
        <v>0</v>
      </c>
      <c r="Q226" s="5">
        <f t="shared" si="37"/>
        <v>0</v>
      </c>
      <c r="R226" s="5">
        <f t="shared" si="38"/>
        <v>0</v>
      </c>
      <c r="S226" s="8">
        <f t="shared" si="39"/>
        <v>0</v>
      </c>
      <c r="T226" s="8">
        <f t="shared" si="40"/>
        <v>0</v>
      </c>
      <c r="U226" s="8">
        <f t="shared" si="41"/>
        <v>0</v>
      </c>
      <c r="V226" s="8">
        <f t="shared" si="42"/>
        <v>0</v>
      </c>
    </row>
    <row r="227" spans="1:22" ht="30" x14ac:dyDescent="0.25">
      <c r="A227" s="1" t="s">
        <v>584</v>
      </c>
      <c r="B227" s="1" t="s">
        <v>585</v>
      </c>
      <c r="C227" s="1" t="s">
        <v>20</v>
      </c>
      <c r="D227" s="2">
        <v>44768</v>
      </c>
      <c r="E227" s="1" t="s">
        <v>586</v>
      </c>
      <c r="F227" s="1">
        <v>1</v>
      </c>
      <c r="G227" s="5">
        <v>97</v>
      </c>
      <c r="H227" s="5">
        <v>92</v>
      </c>
      <c r="I227" s="5">
        <v>73</v>
      </c>
      <c r="J227" s="5">
        <v>48</v>
      </c>
      <c r="N227" s="7">
        <f t="shared" si="43"/>
        <v>100</v>
      </c>
      <c r="O227" s="5">
        <f t="shared" si="35"/>
        <v>0</v>
      </c>
      <c r="P227" s="5">
        <f t="shared" si="36"/>
        <v>0</v>
      </c>
      <c r="Q227" s="5">
        <f t="shared" si="37"/>
        <v>0</v>
      </c>
      <c r="R227" s="5">
        <f t="shared" si="38"/>
        <v>0</v>
      </c>
      <c r="S227" s="8">
        <f t="shared" si="39"/>
        <v>0</v>
      </c>
      <c r="T227" s="8">
        <f t="shared" si="40"/>
        <v>0</v>
      </c>
      <c r="U227" s="8">
        <f t="shared" si="41"/>
        <v>0</v>
      </c>
      <c r="V227" s="8">
        <f t="shared" si="42"/>
        <v>0</v>
      </c>
    </row>
    <row r="228" spans="1:22" ht="120" x14ac:dyDescent="0.25">
      <c r="A228" s="1" t="s">
        <v>587</v>
      </c>
      <c r="B228" s="1" t="s">
        <v>588</v>
      </c>
      <c r="C228" s="1" t="s">
        <v>8</v>
      </c>
      <c r="D228" s="2">
        <v>44913</v>
      </c>
      <c r="E228" s="1" t="s">
        <v>9</v>
      </c>
      <c r="F228" s="1">
        <v>11</v>
      </c>
      <c r="N228" s="7">
        <f t="shared" si="43"/>
        <v>100</v>
      </c>
      <c r="O228" s="5">
        <f t="shared" si="35"/>
        <v>0</v>
      </c>
      <c r="P228" s="5">
        <f t="shared" si="36"/>
        <v>0</v>
      </c>
      <c r="Q228" s="5">
        <f t="shared" si="37"/>
        <v>0</v>
      </c>
      <c r="R228" s="5">
        <f t="shared" si="38"/>
        <v>0</v>
      </c>
      <c r="S228" s="8">
        <f t="shared" si="39"/>
        <v>0</v>
      </c>
      <c r="T228" s="8">
        <f t="shared" si="40"/>
        <v>0</v>
      </c>
      <c r="U228" s="8">
        <f t="shared" si="41"/>
        <v>0</v>
      </c>
      <c r="V228" s="8">
        <f t="shared" si="42"/>
        <v>0</v>
      </c>
    </row>
    <row r="229" spans="1:22" ht="30" x14ac:dyDescent="0.25">
      <c r="A229" s="1" t="s">
        <v>589</v>
      </c>
      <c r="B229" s="1" t="s">
        <v>590</v>
      </c>
      <c r="C229" s="1" t="s">
        <v>16</v>
      </c>
      <c r="D229" s="2">
        <v>44913</v>
      </c>
      <c r="E229" s="1" t="s">
        <v>107</v>
      </c>
      <c r="F229" s="1">
        <v>3</v>
      </c>
      <c r="G229" s="6">
        <f>(73+86+94)/3</f>
        <v>84.333333333333329</v>
      </c>
      <c r="H229" s="6">
        <f>(63+68+72)/3</f>
        <v>67.666666666666671</v>
      </c>
      <c r="I229" s="6">
        <f>(71+53+57)/3</f>
        <v>60.333333333333336</v>
      </c>
      <c r="J229" s="6">
        <f>(36+35+33)/3</f>
        <v>34.666666666666664</v>
      </c>
      <c r="K229">
        <v>20017670</v>
      </c>
      <c r="L229">
        <v>10802844</v>
      </c>
      <c r="M229" s="7">
        <v>53.966540561413993</v>
      </c>
      <c r="N229" s="7">
        <f t="shared" si="43"/>
        <v>46.033459438586007</v>
      </c>
      <c r="O229" s="5">
        <f t="shared" si="35"/>
        <v>45.511782540125793</v>
      </c>
      <c r="P229" s="5">
        <f t="shared" si="36"/>
        <v>36.517359113223471</v>
      </c>
      <c r="Q229" s="5">
        <f t="shared" si="37"/>
        <v>32.559812805386443</v>
      </c>
      <c r="R229" s="5">
        <f t="shared" si="38"/>
        <v>18.70840072795685</v>
      </c>
      <c r="S229" s="8">
        <f t="shared" si="39"/>
        <v>8.4547580212881996</v>
      </c>
      <c r="T229" s="8">
        <f t="shared" si="40"/>
        <v>17.449181448190522</v>
      </c>
      <c r="U229" s="8">
        <f t="shared" si="41"/>
        <v>21.40672775602755</v>
      </c>
      <c r="V229" s="8">
        <f t="shared" si="42"/>
        <v>35.258139833457143</v>
      </c>
    </row>
    <row r="230" spans="1:22" ht="45" x14ac:dyDescent="0.25">
      <c r="A230" s="1" t="s">
        <v>591</v>
      </c>
      <c r="B230" s="1" t="s">
        <v>592</v>
      </c>
      <c r="C230" s="1" t="s">
        <v>16</v>
      </c>
      <c r="D230" s="2">
        <v>44878</v>
      </c>
      <c r="E230" s="1" t="s">
        <v>593</v>
      </c>
      <c r="F230" s="1">
        <v>4</v>
      </c>
      <c r="N230" s="7">
        <f t="shared" si="43"/>
        <v>100</v>
      </c>
      <c r="O230" s="5">
        <f t="shared" si="35"/>
        <v>0</v>
      </c>
      <c r="P230" s="5">
        <f t="shared" si="36"/>
        <v>0</v>
      </c>
      <c r="Q230" s="5">
        <f t="shared" si="37"/>
        <v>0</v>
      </c>
      <c r="R230" s="5">
        <f t="shared" si="38"/>
        <v>0</v>
      </c>
      <c r="S230" s="8">
        <f t="shared" si="39"/>
        <v>0</v>
      </c>
      <c r="T230" s="8">
        <f t="shared" si="40"/>
        <v>0</v>
      </c>
      <c r="U230" s="8">
        <f t="shared" si="41"/>
        <v>0</v>
      </c>
      <c r="V230" s="8">
        <f t="shared" si="42"/>
        <v>0</v>
      </c>
    </row>
  </sheetData>
  <autoFilter ref="A1:I230" xr:uid="{00000000-0001-0000-0000-000000000000}"/>
  <sortState xmlns:xlrd2="http://schemas.microsoft.com/office/spreadsheetml/2017/richdata2" ref="A2:R230">
    <sortCondition ref="A1:A2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066B-0A61-4DCB-9CDB-52CA5D416124}">
  <dimension ref="A1:P15"/>
  <sheetViews>
    <sheetView workbookViewId="0">
      <selection activeCell="M8" sqref="M8:P8"/>
    </sheetView>
  </sheetViews>
  <sheetFormatPr defaultRowHeight="15" x14ac:dyDescent="0.25"/>
  <cols>
    <col min="2" max="2" width="73.7109375" bestFit="1" customWidth="1"/>
    <col min="6" max="6" width="6.28515625" customWidth="1"/>
    <col min="7" max="12" width="8.85546875" hidden="1" customWidth="1"/>
    <col min="13" max="16" width="8.85546875" style="6"/>
  </cols>
  <sheetData>
    <row r="1" spans="1:16" ht="18.75" x14ac:dyDescent="0.25">
      <c r="A1" s="3" t="s">
        <v>605</v>
      </c>
      <c r="B1" s="3" t="s">
        <v>607</v>
      </c>
    </row>
    <row r="2" spans="1:16" ht="18.75" x14ac:dyDescent="0.25">
      <c r="A2" s="3" t="s">
        <v>606</v>
      </c>
      <c r="B2" s="3" t="s">
        <v>608</v>
      </c>
    </row>
    <row r="3" spans="1:16" ht="18.75" x14ac:dyDescent="0.25">
      <c r="B3" s="3" t="s">
        <v>609</v>
      </c>
    </row>
    <row r="4" spans="1:16" ht="18.75" x14ac:dyDescent="0.25">
      <c r="B4" s="3" t="s">
        <v>610</v>
      </c>
    </row>
    <row r="5" spans="1:16" ht="18.75" x14ac:dyDescent="0.25">
      <c r="B5" s="3" t="s">
        <v>611</v>
      </c>
    </row>
    <row r="6" spans="1:16" ht="18.75" x14ac:dyDescent="0.25">
      <c r="B6" s="3" t="s">
        <v>612</v>
      </c>
    </row>
    <row r="7" spans="1:16" ht="18.75" x14ac:dyDescent="0.25">
      <c r="B7" s="3" t="s">
        <v>613</v>
      </c>
    </row>
    <row r="8" spans="1:16" ht="18.75" x14ac:dyDescent="0.25">
      <c r="B8" s="3" t="s">
        <v>618</v>
      </c>
      <c r="M8" s="6">
        <f>( 78+75+92+86+97+94+75+75 )/8</f>
        <v>84</v>
      </c>
      <c r="N8" s="6">
        <f>(  73+70+86+72+92+63+70+70   )/8</f>
        <v>74.5</v>
      </c>
      <c r="O8" s="6">
        <f>( 57+55+67+57+73+71+55+55    )/8</f>
        <v>61.25</v>
      </c>
      <c r="P8" s="6">
        <f>(  38+36+44+33+48+36+36+36   )/8</f>
        <v>38.375</v>
      </c>
    </row>
    <row r="9" spans="1:16" ht="18.75" x14ac:dyDescent="0.25">
      <c r="B9" s="3" t="s">
        <v>614</v>
      </c>
    </row>
    <row r="10" spans="1:16" ht="18.75" x14ac:dyDescent="0.25">
      <c r="B10" s="3" t="s">
        <v>615</v>
      </c>
      <c r="M10" s="6">
        <v>96</v>
      </c>
    </row>
    <row r="11" spans="1:16" ht="18.75" x14ac:dyDescent="0.25">
      <c r="B11" s="3" t="s">
        <v>616</v>
      </c>
    </row>
    <row r="12" spans="1:16" ht="18.75" x14ac:dyDescent="0.25">
      <c r="B12" s="3" t="s">
        <v>617</v>
      </c>
    </row>
    <row r="15" spans="1:16" ht="30" x14ac:dyDescent="0.25">
      <c r="B15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D081-8B79-4F05-B3EA-75DD59DE5E2F}">
  <dimension ref="A1:D239"/>
  <sheetViews>
    <sheetView topLeftCell="A195" workbookViewId="0">
      <selection activeCell="J216" sqref="J216"/>
    </sheetView>
  </sheetViews>
  <sheetFormatPr defaultRowHeight="15" x14ac:dyDescent="0.25"/>
  <cols>
    <col min="1" max="1" width="31.140625" bestFit="1" customWidth="1"/>
    <col min="2" max="2" width="17.42578125" bestFit="1" customWidth="1"/>
    <col min="3" max="3" width="24.5703125" bestFit="1" customWidth="1"/>
    <col min="4" max="4" width="12.7109375" bestFit="1" customWidth="1"/>
  </cols>
  <sheetData>
    <row r="1" spans="1:4" x14ac:dyDescent="0.25">
      <c r="A1" t="s">
        <v>0</v>
      </c>
      <c r="B1" t="s">
        <v>619</v>
      </c>
      <c r="C1" t="s">
        <v>620</v>
      </c>
      <c r="D1" s="7" t="s">
        <v>621</v>
      </c>
    </row>
    <row r="2" spans="1:4" x14ac:dyDescent="0.25">
      <c r="A2" t="s">
        <v>6</v>
      </c>
      <c r="B2">
        <v>41128772</v>
      </c>
      <c r="C2">
        <v>11684678</v>
      </c>
      <c r="D2" s="7">
        <v>28.409985107262624</v>
      </c>
    </row>
    <row r="3" spans="1:4" x14ac:dyDescent="0.25">
      <c r="A3" t="s">
        <v>10</v>
      </c>
      <c r="B3">
        <v>2842318</v>
      </c>
      <c r="C3">
        <v>1344582</v>
      </c>
      <c r="D3" s="7">
        <v>47.305825738006796</v>
      </c>
    </row>
    <row r="4" spans="1:4" x14ac:dyDescent="0.25">
      <c r="A4" t="s">
        <v>14</v>
      </c>
      <c r="B4">
        <v>44903228</v>
      </c>
      <c r="C4">
        <v>7840131</v>
      </c>
      <c r="D4" s="7">
        <v>17.460061000514262</v>
      </c>
    </row>
    <row r="5" spans="1:4" x14ac:dyDescent="0.25">
      <c r="A5" t="s">
        <v>22</v>
      </c>
      <c r="B5">
        <v>79843</v>
      </c>
      <c r="C5">
        <v>57901</v>
      </c>
      <c r="D5" s="7">
        <v>72.518567689089835</v>
      </c>
    </row>
    <row r="6" spans="1:4" x14ac:dyDescent="0.25">
      <c r="A6" t="s">
        <v>25</v>
      </c>
      <c r="B6">
        <v>35588996</v>
      </c>
      <c r="C6">
        <v>15079129</v>
      </c>
      <c r="D6" s="7">
        <v>42.370200609199536</v>
      </c>
    </row>
    <row r="7" spans="1:4" x14ac:dyDescent="0.25">
      <c r="A7" t="s">
        <v>28</v>
      </c>
      <c r="B7">
        <v>15877</v>
      </c>
      <c r="C7">
        <v>10853</v>
      </c>
      <c r="D7" s="7">
        <v>68.356742457643122</v>
      </c>
    </row>
    <row r="8" spans="1:4" x14ac:dyDescent="0.25">
      <c r="A8" t="s">
        <v>32</v>
      </c>
      <c r="B8">
        <v>93772</v>
      </c>
      <c r="C8">
        <v>64290</v>
      </c>
      <c r="D8" s="7">
        <v>68.559911274154331</v>
      </c>
    </row>
    <row r="9" spans="1:4" x14ac:dyDescent="0.25">
      <c r="A9" t="s">
        <v>35</v>
      </c>
      <c r="B9">
        <v>45510324</v>
      </c>
      <c r="C9">
        <v>41452030</v>
      </c>
      <c r="D9" s="7">
        <v>91.082695873578047</v>
      </c>
    </row>
    <row r="10" spans="1:4" x14ac:dyDescent="0.25">
      <c r="A10" t="s">
        <v>38</v>
      </c>
      <c r="B10">
        <v>2780472</v>
      </c>
      <c r="C10">
        <v>1129669</v>
      </c>
      <c r="D10" s="7">
        <v>40.628677433184009</v>
      </c>
    </row>
    <row r="11" spans="1:4" x14ac:dyDescent="0.25">
      <c r="A11" t="s">
        <v>41</v>
      </c>
      <c r="B11">
        <v>106459</v>
      </c>
      <c r="C11">
        <v>90243</v>
      </c>
      <c r="D11" s="7">
        <v>84.767844898035861</v>
      </c>
    </row>
    <row r="12" spans="1:4" x14ac:dyDescent="0.25">
      <c r="A12" t="s">
        <v>44</v>
      </c>
      <c r="B12">
        <v>26177410</v>
      </c>
      <c r="C12">
        <v>22236698</v>
      </c>
      <c r="D12" s="7">
        <v>84.946134854441297</v>
      </c>
    </row>
    <row r="13" spans="1:4" x14ac:dyDescent="0.25">
      <c r="A13" t="s">
        <v>47</v>
      </c>
      <c r="B13">
        <v>8939617</v>
      </c>
      <c r="C13">
        <v>6895915</v>
      </c>
      <c r="D13" s="7">
        <v>77.138819258140472</v>
      </c>
    </row>
    <row r="14" spans="1:4" x14ac:dyDescent="0.25">
      <c r="A14" t="s">
        <v>50</v>
      </c>
      <c r="B14">
        <v>10358078</v>
      </c>
      <c r="C14">
        <v>5373253</v>
      </c>
      <c r="D14" s="7">
        <v>51.875000362036275</v>
      </c>
    </row>
    <row r="15" spans="1:4" x14ac:dyDescent="0.25">
      <c r="A15" t="s">
        <v>53</v>
      </c>
      <c r="B15">
        <v>409989</v>
      </c>
      <c r="C15">
        <v>174147</v>
      </c>
      <c r="D15" s="7">
        <v>42.476017649254004</v>
      </c>
    </row>
    <row r="16" spans="1:4" x14ac:dyDescent="0.25">
      <c r="A16" t="s">
        <v>56</v>
      </c>
      <c r="B16">
        <v>1472237</v>
      </c>
      <c r="C16">
        <v>1241174</v>
      </c>
      <c r="D16" s="7">
        <v>84.305312256110938</v>
      </c>
    </row>
    <row r="17" spans="1:4" x14ac:dyDescent="0.25">
      <c r="A17" t="s">
        <v>58</v>
      </c>
      <c r="B17">
        <v>171186368</v>
      </c>
      <c r="C17">
        <v>150956628</v>
      </c>
      <c r="D17" s="7">
        <v>88.182622111592437</v>
      </c>
    </row>
    <row r="18" spans="1:4" x14ac:dyDescent="0.25">
      <c r="A18" t="s">
        <v>62</v>
      </c>
      <c r="B18">
        <v>281646</v>
      </c>
      <c r="C18">
        <v>163833</v>
      </c>
      <c r="D18" s="7">
        <v>58.169830212394281</v>
      </c>
    </row>
    <row r="19" spans="1:4" x14ac:dyDescent="0.25">
      <c r="A19" t="s">
        <v>65</v>
      </c>
      <c r="B19">
        <v>9534956</v>
      </c>
      <c r="C19">
        <v>6527591</v>
      </c>
      <c r="D19" s="7">
        <v>68.459581774682547</v>
      </c>
    </row>
    <row r="20" spans="1:4" x14ac:dyDescent="0.25">
      <c r="A20" t="s">
        <v>68</v>
      </c>
      <c r="B20">
        <v>11655923</v>
      </c>
      <c r="C20">
        <v>9265134</v>
      </c>
      <c r="D20" s="7">
        <v>79.488634233427931</v>
      </c>
    </row>
    <row r="21" spans="1:4" x14ac:dyDescent="0.25">
      <c r="A21" t="s">
        <v>71</v>
      </c>
      <c r="B21">
        <v>405285</v>
      </c>
      <c r="C21">
        <v>251890</v>
      </c>
      <c r="D21" s="7">
        <v>62.151325610372943</v>
      </c>
    </row>
    <row r="22" spans="1:4" x14ac:dyDescent="0.25">
      <c r="A22" t="s">
        <v>73</v>
      </c>
      <c r="B22">
        <v>13352864</v>
      </c>
      <c r="C22">
        <v>3697190</v>
      </c>
      <c r="D22" s="7">
        <v>27.688367079901361</v>
      </c>
    </row>
    <row r="23" spans="1:4" x14ac:dyDescent="0.25">
      <c r="A23" t="s">
        <v>76</v>
      </c>
      <c r="B23">
        <v>64207</v>
      </c>
      <c r="C23">
        <v>48554</v>
      </c>
      <c r="D23" s="7">
        <v>75.621038204557138</v>
      </c>
    </row>
    <row r="24" spans="1:4" x14ac:dyDescent="0.25">
      <c r="A24" t="s">
        <v>78</v>
      </c>
      <c r="B24">
        <v>782457</v>
      </c>
      <c r="C24">
        <v>699116</v>
      </c>
      <c r="D24" s="7">
        <v>89.348807666108172</v>
      </c>
    </row>
    <row r="25" spans="1:4" x14ac:dyDescent="0.25">
      <c r="A25" t="s">
        <v>622</v>
      </c>
      <c r="B25">
        <v>12224114</v>
      </c>
      <c r="C25">
        <v>7361008</v>
      </c>
      <c r="D25" s="7">
        <v>60.217108577357834</v>
      </c>
    </row>
    <row r="26" spans="1:4" x14ac:dyDescent="0.25">
      <c r="A26" t="s">
        <v>623</v>
      </c>
      <c r="B26">
        <v>27052</v>
      </c>
      <c r="C26">
        <v>19109</v>
      </c>
      <c r="D26" s="7">
        <v>70.638030459855088</v>
      </c>
    </row>
    <row r="27" spans="1:4" x14ac:dyDescent="0.25">
      <c r="A27" t="s">
        <v>89</v>
      </c>
      <c r="B27">
        <v>3233530</v>
      </c>
      <c r="C27">
        <v>943394</v>
      </c>
      <c r="D27" s="7">
        <v>29.175359436900226</v>
      </c>
    </row>
    <row r="28" spans="1:4" x14ac:dyDescent="0.25">
      <c r="A28" t="s">
        <v>92</v>
      </c>
      <c r="B28">
        <v>2630300</v>
      </c>
      <c r="C28">
        <v>1691984</v>
      </c>
      <c r="D28" s="7">
        <v>64.326654754210537</v>
      </c>
    </row>
    <row r="29" spans="1:4" x14ac:dyDescent="0.25">
      <c r="A29" t="s">
        <v>95</v>
      </c>
      <c r="B29">
        <v>215313504</v>
      </c>
      <c r="C29">
        <v>189087256</v>
      </c>
      <c r="D29" s="7">
        <v>87.81950620245351</v>
      </c>
    </row>
    <row r="30" spans="1:4" x14ac:dyDescent="0.25">
      <c r="A30" t="s">
        <v>97</v>
      </c>
      <c r="B30">
        <v>31332</v>
      </c>
      <c r="C30">
        <v>19466</v>
      </c>
      <c r="D30" s="7">
        <v>62.128175667049653</v>
      </c>
    </row>
    <row r="31" spans="1:4" x14ac:dyDescent="0.25">
      <c r="A31" t="s">
        <v>624</v>
      </c>
      <c r="B31">
        <v>449002</v>
      </c>
      <c r="C31">
        <v>450788</v>
      </c>
      <c r="D31" s="7">
        <v>100.39777105669907</v>
      </c>
    </row>
    <row r="32" spans="1:4" x14ac:dyDescent="0.25">
      <c r="A32" t="s">
        <v>103</v>
      </c>
      <c r="B32">
        <v>6781955</v>
      </c>
      <c r="C32">
        <v>2106111</v>
      </c>
      <c r="D32" s="7">
        <v>31.054629527916362</v>
      </c>
    </row>
    <row r="33" spans="1:4" x14ac:dyDescent="0.25">
      <c r="A33" t="s">
        <v>105</v>
      </c>
      <c r="B33">
        <v>22673764</v>
      </c>
      <c r="C33">
        <v>4366726</v>
      </c>
      <c r="D33" s="7">
        <v>19.258937333915974</v>
      </c>
    </row>
    <row r="34" spans="1:4" x14ac:dyDescent="0.25">
      <c r="A34" t="s">
        <v>108</v>
      </c>
      <c r="B34">
        <v>12889583</v>
      </c>
      <c r="C34">
        <v>31292</v>
      </c>
      <c r="D34" s="7">
        <v>0.24276968463603515</v>
      </c>
    </row>
    <row r="35" spans="1:4" x14ac:dyDescent="0.25">
      <c r="A35" t="s">
        <v>114</v>
      </c>
      <c r="B35">
        <v>16767851</v>
      </c>
      <c r="C35">
        <v>15254468</v>
      </c>
      <c r="D35" s="7">
        <v>90.974496374043397</v>
      </c>
    </row>
    <row r="36" spans="1:4" x14ac:dyDescent="0.25">
      <c r="A36" t="s">
        <v>117</v>
      </c>
      <c r="B36">
        <v>27914542</v>
      </c>
      <c r="C36">
        <v>3666816</v>
      </c>
      <c r="D36" s="7">
        <v>13.1358630207868</v>
      </c>
    </row>
    <row r="37" spans="1:4" x14ac:dyDescent="0.25">
      <c r="A37" t="s">
        <v>120</v>
      </c>
      <c r="B37">
        <v>38454328</v>
      </c>
      <c r="C37">
        <v>34763194</v>
      </c>
      <c r="D37" s="7">
        <v>90.401252103534361</v>
      </c>
    </row>
    <row r="38" spans="1:4" x14ac:dyDescent="0.25">
      <c r="A38" t="s">
        <v>625</v>
      </c>
      <c r="B38">
        <v>593162</v>
      </c>
      <c r="C38">
        <v>356734</v>
      </c>
      <c r="D38" s="7">
        <v>60.14107444509257</v>
      </c>
    </row>
    <row r="39" spans="1:4" x14ac:dyDescent="0.25">
      <c r="A39" t="s">
        <v>123</v>
      </c>
      <c r="B39">
        <v>68722</v>
      </c>
      <c r="C39">
        <v>61859</v>
      </c>
      <c r="D39" s="7">
        <v>90.013387270451958</v>
      </c>
    </row>
    <row r="40" spans="1:4" x14ac:dyDescent="0.25">
      <c r="A40" t="s">
        <v>126</v>
      </c>
      <c r="B40">
        <v>5579148</v>
      </c>
      <c r="C40">
        <v>2252721</v>
      </c>
      <c r="D40" s="7">
        <v>40.377509254101163</v>
      </c>
    </row>
    <row r="41" spans="1:4" x14ac:dyDescent="0.25">
      <c r="A41" t="s">
        <v>129</v>
      </c>
      <c r="B41">
        <v>17723312</v>
      </c>
      <c r="C41">
        <v>6208632</v>
      </c>
      <c r="D41" s="7">
        <v>35.030879104311879</v>
      </c>
    </row>
    <row r="42" spans="1:4" x14ac:dyDescent="0.25">
      <c r="A42" t="s">
        <v>131</v>
      </c>
      <c r="B42">
        <v>19603736</v>
      </c>
      <c r="C42">
        <v>18087979</v>
      </c>
      <c r="D42" s="7">
        <v>92.268019728484404</v>
      </c>
    </row>
    <row r="43" spans="1:4" x14ac:dyDescent="0.25">
      <c r="A43" t="s">
        <v>134</v>
      </c>
      <c r="B43">
        <v>1425887360</v>
      </c>
      <c r="C43">
        <v>1310267000</v>
      </c>
      <c r="D43" s="7">
        <v>91.89133986011349</v>
      </c>
    </row>
    <row r="44" spans="1:4" x14ac:dyDescent="0.25">
      <c r="A44" t="s">
        <v>137</v>
      </c>
      <c r="B44">
        <v>51874028</v>
      </c>
      <c r="C44">
        <v>42959468</v>
      </c>
      <c r="D44" s="7">
        <v>82.814984022447618</v>
      </c>
    </row>
    <row r="45" spans="1:4" x14ac:dyDescent="0.25">
      <c r="A45" t="s">
        <v>140</v>
      </c>
      <c r="B45">
        <v>836783</v>
      </c>
      <c r="C45">
        <v>438825</v>
      </c>
      <c r="D45" s="7">
        <v>52.441911463306504</v>
      </c>
    </row>
    <row r="46" spans="1:4" x14ac:dyDescent="0.25">
      <c r="A46" t="s">
        <v>143</v>
      </c>
      <c r="B46">
        <v>5970430</v>
      </c>
      <c r="C46">
        <v>695760</v>
      </c>
      <c r="D46" s="7">
        <v>11.653431997360324</v>
      </c>
    </row>
    <row r="47" spans="1:4" x14ac:dyDescent="0.25">
      <c r="A47" t="s">
        <v>146</v>
      </c>
      <c r="B47">
        <v>17032</v>
      </c>
      <c r="C47">
        <v>15084</v>
      </c>
      <c r="D47" s="7">
        <v>88.562705495537813</v>
      </c>
    </row>
    <row r="48" spans="1:4" x14ac:dyDescent="0.25">
      <c r="A48" t="s">
        <v>148</v>
      </c>
      <c r="B48">
        <v>5180836</v>
      </c>
      <c r="C48">
        <v>4605172</v>
      </c>
      <c r="D48" s="7">
        <v>88.888588637046212</v>
      </c>
    </row>
    <row r="49" spans="1:4" x14ac:dyDescent="0.25">
      <c r="A49" t="s">
        <v>626</v>
      </c>
      <c r="B49">
        <v>28160548</v>
      </c>
      <c r="C49">
        <v>13388664</v>
      </c>
      <c r="D49" s="7">
        <v>47.544046372961205</v>
      </c>
    </row>
    <row r="50" spans="1:4" x14ac:dyDescent="0.25">
      <c r="A50" t="s">
        <v>153</v>
      </c>
      <c r="B50">
        <v>4030361</v>
      </c>
      <c r="C50">
        <v>2321052</v>
      </c>
      <c r="D50" s="7">
        <v>57.589183698432969</v>
      </c>
    </row>
    <row r="51" spans="1:4" x14ac:dyDescent="0.25">
      <c r="A51" t="s">
        <v>156</v>
      </c>
      <c r="B51">
        <v>11212198</v>
      </c>
      <c r="C51">
        <v>10725175</v>
      </c>
      <c r="D51" s="7">
        <v>95.656311099750468</v>
      </c>
    </row>
    <row r="52" spans="1:4" x14ac:dyDescent="0.25">
      <c r="A52" t="s">
        <v>627</v>
      </c>
      <c r="B52">
        <v>191173</v>
      </c>
      <c r="C52">
        <v>108601</v>
      </c>
      <c r="D52" s="7">
        <v>56.807708201471961</v>
      </c>
    </row>
    <row r="53" spans="1:4" x14ac:dyDescent="0.25">
      <c r="A53" t="s">
        <v>161</v>
      </c>
      <c r="B53">
        <v>896007</v>
      </c>
      <c r="C53">
        <v>670969</v>
      </c>
      <c r="D53" s="7">
        <v>74.884348001745522</v>
      </c>
    </row>
    <row r="54" spans="1:4" x14ac:dyDescent="0.25">
      <c r="A54" t="s">
        <v>163</v>
      </c>
      <c r="B54">
        <v>10493990</v>
      </c>
      <c r="C54">
        <v>6977754</v>
      </c>
      <c r="D54" s="7">
        <v>66.492859246101816</v>
      </c>
    </row>
    <row r="55" spans="1:4" x14ac:dyDescent="0.25">
      <c r="A55" t="s">
        <v>628</v>
      </c>
      <c r="B55">
        <v>99010216</v>
      </c>
      <c r="C55">
        <v>9145982</v>
      </c>
      <c r="D55" s="7">
        <v>9.2374124302486127</v>
      </c>
    </row>
    <row r="56" spans="1:4" x14ac:dyDescent="0.25">
      <c r="A56" t="s">
        <v>168</v>
      </c>
      <c r="B56">
        <v>5882259</v>
      </c>
      <c r="C56">
        <v>4790321</v>
      </c>
      <c r="D56" s="7">
        <v>81.436757545017997</v>
      </c>
    </row>
    <row r="57" spans="1:4" x14ac:dyDescent="0.25">
      <c r="A57" t="s">
        <v>171</v>
      </c>
      <c r="B57">
        <v>1120851</v>
      </c>
      <c r="C57">
        <v>317428</v>
      </c>
      <c r="D57" s="7">
        <v>28.320267368276426</v>
      </c>
    </row>
    <row r="58" spans="1:4" x14ac:dyDescent="0.25">
      <c r="A58" t="s">
        <v>173</v>
      </c>
      <c r="B58">
        <v>72758</v>
      </c>
      <c r="C58">
        <v>32995</v>
      </c>
      <c r="D58" s="7">
        <v>45.348965062261193</v>
      </c>
    </row>
    <row r="59" spans="1:4" x14ac:dyDescent="0.25">
      <c r="A59" t="s">
        <v>175</v>
      </c>
      <c r="B59">
        <v>11228821</v>
      </c>
      <c r="C59">
        <v>7305984</v>
      </c>
      <c r="D59" s="7">
        <v>65.064569111930808</v>
      </c>
    </row>
    <row r="60" spans="1:4" x14ac:dyDescent="0.25">
      <c r="A60" t="s">
        <v>178</v>
      </c>
      <c r="B60">
        <v>18001002</v>
      </c>
      <c r="C60">
        <v>15325894</v>
      </c>
      <c r="D60" s="7">
        <v>85.139116144756827</v>
      </c>
    </row>
    <row r="61" spans="1:4" x14ac:dyDescent="0.25">
      <c r="A61" t="s">
        <v>181</v>
      </c>
      <c r="B61">
        <v>110990096</v>
      </c>
      <c r="C61">
        <v>53850471</v>
      </c>
      <c r="D61" s="7">
        <v>48.518266891128739</v>
      </c>
    </row>
    <row r="62" spans="1:4" x14ac:dyDescent="0.25">
      <c r="A62" t="s">
        <v>184</v>
      </c>
      <c r="B62">
        <v>6336393</v>
      </c>
      <c r="C62">
        <v>4652597</v>
      </c>
      <c r="D62" s="7">
        <v>73.426585125007236</v>
      </c>
    </row>
    <row r="63" spans="1:4" x14ac:dyDescent="0.25">
      <c r="A63" t="s">
        <v>629</v>
      </c>
      <c r="B63">
        <v>56550000</v>
      </c>
      <c r="C63">
        <v>45398149</v>
      </c>
      <c r="D63" s="7">
        <v>80.279662245800182</v>
      </c>
    </row>
    <row r="64" spans="1:4" x14ac:dyDescent="0.25">
      <c r="A64" t="s">
        <v>187</v>
      </c>
      <c r="B64">
        <v>1674916</v>
      </c>
      <c r="C64">
        <v>270109</v>
      </c>
      <c r="D64" s="7">
        <v>16.126719190693741</v>
      </c>
    </row>
    <row r="65" spans="1:4" x14ac:dyDescent="0.25">
      <c r="A65" t="s">
        <v>190</v>
      </c>
      <c r="B65">
        <v>3684041</v>
      </c>
      <c r="D65" s="7">
        <v>0</v>
      </c>
    </row>
    <row r="66" spans="1:4" x14ac:dyDescent="0.25">
      <c r="A66" t="s">
        <v>192</v>
      </c>
      <c r="B66">
        <v>1326064</v>
      </c>
      <c r="C66">
        <v>868944</v>
      </c>
      <c r="D66" s="7">
        <v>65.528058977545584</v>
      </c>
    </row>
    <row r="67" spans="1:4" x14ac:dyDescent="0.25">
      <c r="A67" t="s">
        <v>195</v>
      </c>
      <c r="B67">
        <v>1201680</v>
      </c>
      <c r="C67">
        <v>507582</v>
      </c>
      <c r="D67" s="7">
        <v>42.239364889155183</v>
      </c>
    </row>
    <row r="68" spans="1:4" x14ac:dyDescent="0.25">
      <c r="A68" t="s">
        <v>198</v>
      </c>
      <c r="B68">
        <v>123379928</v>
      </c>
      <c r="C68">
        <v>43111242</v>
      </c>
      <c r="D68" s="7">
        <v>34.941860235159155</v>
      </c>
    </row>
    <row r="69" spans="1:4" x14ac:dyDescent="0.25">
      <c r="A69" t="s">
        <v>630</v>
      </c>
      <c r="B69">
        <v>53117</v>
      </c>
      <c r="C69">
        <v>41715</v>
      </c>
      <c r="D69" s="7">
        <v>78.534179264642205</v>
      </c>
    </row>
    <row r="70" spans="1:4" x14ac:dyDescent="0.25">
      <c r="A70" t="s">
        <v>631</v>
      </c>
      <c r="B70">
        <v>3801</v>
      </c>
      <c r="C70">
        <v>2632</v>
      </c>
      <c r="D70" s="7">
        <v>69.244935543278089</v>
      </c>
    </row>
    <row r="71" spans="1:4" x14ac:dyDescent="0.25">
      <c r="A71" t="s">
        <v>206</v>
      </c>
      <c r="B71">
        <v>929769</v>
      </c>
      <c r="C71">
        <v>711715</v>
      </c>
      <c r="D71" s="7">
        <v>76.547508036942517</v>
      </c>
    </row>
    <row r="72" spans="1:4" x14ac:dyDescent="0.25">
      <c r="A72" t="s">
        <v>209</v>
      </c>
      <c r="B72">
        <v>5540745</v>
      </c>
      <c r="C72">
        <v>4524351</v>
      </c>
      <c r="D72" s="7">
        <v>81.656004743044491</v>
      </c>
    </row>
    <row r="73" spans="1:4" x14ac:dyDescent="0.25">
      <c r="A73" t="s">
        <v>211</v>
      </c>
      <c r="B73">
        <v>67813000</v>
      </c>
      <c r="C73">
        <v>54649808</v>
      </c>
      <c r="D73" s="7">
        <v>80.588984413018153</v>
      </c>
    </row>
    <row r="74" spans="1:4" x14ac:dyDescent="0.25">
      <c r="A74" t="s">
        <v>216</v>
      </c>
      <c r="B74">
        <v>306292</v>
      </c>
      <c r="C74">
        <v>190908</v>
      </c>
      <c r="D74" s="7">
        <v>62.328758178470224</v>
      </c>
    </row>
    <row r="75" spans="1:4" x14ac:dyDescent="0.25">
      <c r="A75" t="s">
        <v>218</v>
      </c>
      <c r="B75">
        <v>2388997</v>
      </c>
      <c r="C75">
        <v>311040</v>
      </c>
      <c r="D75" s="7">
        <v>13.019689853105717</v>
      </c>
    </row>
    <row r="76" spans="1:4" x14ac:dyDescent="0.25">
      <c r="A76" t="s">
        <v>221</v>
      </c>
      <c r="B76">
        <v>2705995</v>
      </c>
      <c r="C76">
        <v>548701</v>
      </c>
      <c r="D76" s="7">
        <v>20.277236284619889</v>
      </c>
    </row>
    <row r="77" spans="1:4" x14ac:dyDescent="0.25">
      <c r="A77" t="s">
        <v>224</v>
      </c>
      <c r="B77">
        <v>3744385</v>
      </c>
      <c r="C77">
        <v>1654504</v>
      </c>
      <c r="D77" s="7">
        <v>44.186268238976496</v>
      </c>
    </row>
    <row r="78" spans="1:4" x14ac:dyDescent="0.25">
      <c r="A78" t="s">
        <v>227</v>
      </c>
      <c r="B78">
        <v>83369840</v>
      </c>
      <c r="C78">
        <v>64870211</v>
      </c>
      <c r="D78" s="7">
        <v>77.810166122425088</v>
      </c>
    </row>
    <row r="79" spans="1:4" x14ac:dyDescent="0.25">
      <c r="A79" t="s">
        <v>230</v>
      </c>
      <c r="B79">
        <v>33475870</v>
      </c>
      <c r="C79">
        <v>12853113</v>
      </c>
      <c r="D79" s="7">
        <v>38.395157467154704</v>
      </c>
    </row>
    <row r="80" spans="1:4" x14ac:dyDescent="0.25">
      <c r="A80" t="s">
        <v>233</v>
      </c>
      <c r="B80">
        <v>32677</v>
      </c>
      <c r="C80">
        <v>42175</v>
      </c>
      <c r="D80" s="7">
        <v>129.06631575726047</v>
      </c>
    </row>
    <row r="81" spans="1:4" x14ac:dyDescent="0.25">
      <c r="A81" t="s">
        <v>236</v>
      </c>
      <c r="B81">
        <v>10384972</v>
      </c>
      <c r="C81">
        <v>7933490</v>
      </c>
      <c r="D81" s="7">
        <v>76.39394694564416</v>
      </c>
    </row>
    <row r="82" spans="1:4" x14ac:dyDescent="0.25">
      <c r="A82" t="s">
        <v>238</v>
      </c>
      <c r="B82">
        <v>56494</v>
      </c>
      <c r="C82">
        <v>41227</v>
      </c>
      <c r="D82" s="7">
        <v>72.975891245087979</v>
      </c>
    </row>
    <row r="83" spans="1:4" x14ac:dyDescent="0.25">
      <c r="A83" t="s">
        <v>241</v>
      </c>
      <c r="B83">
        <v>125459</v>
      </c>
      <c r="C83">
        <v>44180</v>
      </c>
      <c r="D83" s="7">
        <v>35.214691652252924</v>
      </c>
    </row>
    <row r="84" spans="1:4" x14ac:dyDescent="0.25">
      <c r="A84" t="s">
        <v>245</v>
      </c>
      <c r="B84">
        <v>171783</v>
      </c>
      <c r="D84" s="7">
        <v>0</v>
      </c>
    </row>
    <row r="85" spans="1:4" x14ac:dyDescent="0.25">
      <c r="A85" t="s">
        <v>247</v>
      </c>
      <c r="B85">
        <v>17843914</v>
      </c>
      <c r="C85">
        <v>8893019</v>
      </c>
      <c r="D85" s="7">
        <v>49.837827059691051</v>
      </c>
    </row>
    <row r="86" spans="1:4" x14ac:dyDescent="0.25">
      <c r="A86" t="s">
        <v>250</v>
      </c>
      <c r="B86">
        <v>63329</v>
      </c>
      <c r="C86">
        <v>54223</v>
      </c>
      <c r="D86" s="7">
        <v>85.621121445151516</v>
      </c>
    </row>
    <row r="87" spans="1:4" x14ac:dyDescent="0.25">
      <c r="A87" t="s">
        <v>253</v>
      </c>
      <c r="B87">
        <v>13859349</v>
      </c>
      <c r="C87">
        <v>6087292</v>
      </c>
      <c r="D87" s="7">
        <v>43.921918699067326</v>
      </c>
    </row>
    <row r="88" spans="1:4" x14ac:dyDescent="0.25">
      <c r="A88" t="s">
        <v>256</v>
      </c>
      <c r="B88">
        <v>2105580</v>
      </c>
      <c r="C88">
        <v>640393</v>
      </c>
      <c r="D88" s="7">
        <v>30.414090179427994</v>
      </c>
    </row>
    <row r="89" spans="1:4" x14ac:dyDescent="0.25">
      <c r="A89" t="s">
        <v>258</v>
      </c>
      <c r="B89">
        <v>808727</v>
      </c>
      <c r="C89">
        <v>493404</v>
      </c>
      <c r="D89" s="7">
        <v>61.009957624760894</v>
      </c>
    </row>
    <row r="90" spans="1:4" x14ac:dyDescent="0.25">
      <c r="A90" t="s">
        <v>260</v>
      </c>
      <c r="B90">
        <v>11585003</v>
      </c>
      <c r="C90">
        <v>406534</v>
      </c>
      <c r="D90" s="7">
        <v>3.5091402220612284</v>
      </c>
    </row>
    <row r="91" spans="1:4" x14ac:dyDescent="0.25">
      <c r="A91" t="s">
        <v>263</v>
      </c>
      <c r="B91">
        <v>10432858</v>
      </c>
      <c r="C91">
        <v>6479241</v>
      </c>
      <c r="D91" s="7">
        <v>62.10418084862269</v>
      </c>
    </row>
    <row r="92" spans="1:4" x14ac:dyDescent="0.25">
      <c r="A92" t="s">
        <v>632</v>
      </c>
      <c r="B92">
        <v>7488863</v>
      </c>
      <c r="C92">
        <v>6912485</v>
      </c>
      <c r="D92" s="7">
        <v>92.303531257014583</v>
      </c>
    </row>
    <row r="93" spans="1:4" x14ac:dyDescent="0.25">
      <c r="A93" t="s">
        <v>266</v>
      </c>
      <c r="B93">
        <v>9967304</v>
      </c>
      <c r="C93">
        <v>6420813</v>
      </c>
      <c r="D93" s="7">
        <v>64.418753556628744</v>
      </c>
    </row>
    <row r="94" spans="1:4" x14ac:dyDescent="0.25">
      <c r="A94" t="s">
        <v>269</v>
      </c>
      <c r="B94">
        <v>372903</v>
      </c>
      <c r="C94">
        <v>309770</v>
      </c>
      <c r="D94" s="7">
        <v>83.06985999039965</v>
      </c>
    </row>
    <row r="95" spans="1:4" x14ac:dyDescent="0.25">
      <c r="A95" t="s">
        <v>271</v>
      </c>
      <c r="B95">
        <v>1417173120</v>
      </c>
      <c r="C95">
        <v>1027346076</v>
      </c>
      <c r="D95" s="7">
        <v>72.492630681564151</v>
      </c>
    </row>
    <row r="96" spans="1:4" x14ac:dyDescent="0.25">
      <c r="A96" t="s">
        <v>274</v>
      </c>
      <c r="B96">
        <v>275501344</v>
      </c>
      <c r="C96">
        <v>203657535</v>
      </c>
      <c r="D96" s="7">
        <v>73.922519593951591</v>
      </c>
    </row>
    <row r="97" spans="1:4" x14ac:dyDescent="0.25">
      <c r="A97" t="s">
        <v>633</v>
      </c>
      <c r="B97">
        <v>88550568</v>
      </c>
      <c r="C97">
        <v>65150916</v>
      </c>
      <c r="D97" s="7">
        <v>73.574814336594656</v>
      </c>
    </row>
    <row r="98" spans="1:4" x14ac:dyDescent="0.25">
      <c r="A98" t="s">
        <v>280</v>
      </c>
      <c r="B98">
        <v>44496124</v>
      </c>
      <c r="C98">
        <v>11332925</v>
      </c>
      <c r="D98" s="7">
        <v>25.469465610083255</v>
      </c>
    </row>
    <row r="99" spans="1:4" x14ac:dyDescent="0.25">
      <c r="A99" t="s">
        <v>282</v>
      </c>
      <c r="B99">
        <v>5023108</v>
      </c>
      <c r="C99">
        <v>4107220</v>
      </c>
      <c r="D99" s="7">
        <v>81.766507907056749</v>
      </c>
    </row>
    <row r="100" spans="1:4" x14ac:dyDescent="0.25">
      <c r="A100" t="s">
        <v>284</v>
      </c>
      <c r="B100">
        <v>84534</v>
      </c>
      <c r="C100">
        <v>69560</v>
      </c>
      <c r="D100" s="7">
        <v>82.286417299548106</v>
      </c>
    </row>
    <row r="101" spans="1:4" x14ac:dyDescent="0.25">
      <c r="A101" t="s">
        <v>286</v>
      </c>
      <c r="B101">
        <v>9449000</v>
      </c>
      <c r="C101">
        <v>6722139</v>
      </c>
      <c r="D101" s="7">
        <v>71.141274208911</v>
      </c>
    </row>
    <row r="102" spans="1:4" x14ac:dyDescent="0.25">
      <c r="A102" t="s">
        <v>288</v>
      </c>
      <c r="B102">
        <v>59037472</v>
      </c>
      <c r="C102">
        <v>50873342</v>
      </c>
      <c r="D102" s="7">
        <v>86.171274406871618</v>
      </c>
    </row>
    <row r="103" spans="1:4" x14ac:dyDescent="0.25">
      <c r="A103" t="s">
        <v>290</v>
      </c>
      <c r="B103">
        <v>2827382</v>
      </c>
      <c r="C103">
        <v>847490</v>
      </c>
      <c r="D103" s="7">
        <v>29.974372051601094</v>
      </c>
    </row>
    <row r="104" spans="1:4" x14ac:dyDescent="0.25">
      <c r="A104" t="s">
        <v>292</v>
      </c>
      <c r="B104">
        <v>123951696</v>
      </c>
      <c r="C104">
        <v>104630376</v>
      </c>
      <c r="D104" s="7">
        <v>84.412218127293713</v>
      </c>
    </row>
    <row r="105" spans="1:4" x14ac:dyDescent="0.25">
      <c r="A105" t="s">
        <v>295</v>
      </c>
      <c r="B105">
        <v>110796</v>
      </c>
      <c r="C105">
        <v>84365</v>
      </c>
      <c r="D105" s="7">
        <v>76.144445647857324</v>
      </c>
    </row>
    <row r="106" spans="1:4" x14ac:dyDescent="0.25">
      <c r="A106" t="s">
        <v>297</v>
      </c>
      <c r="B106">
        <v>11285875</v>
      </c>
      <c r="C106">
        <v>4821579</v>
      </c>
      <c r="D106" s="7">
        <v>42.722243512355043</v>
      </c>
    </row>
    <row r="107" spans="1:4" x14ac:dyDescent="0.25">
      <c r="A107" t="s">
        <v>299</v>
      </c>
      <c r="B107">
        <v>19397998</v>
      </c>
      <c r="C107">
        <v>10858101</v>
      </c>
      <c r="D107" s="7">
        <v>55.975369210781444</v>
      </c>
    </row>
    <row r="108" spans="1:4" x14ac:dyDescent="0.25">
      <c r="A108" t="s">
        <v>302</v>
      </c>
      <c r="B108">
        <v>54027484</v>
      </c>
      <c r="C108">
        <v>14242625</v>
      </c>
      <c r="D108" s="7">
        <v>26.36181429436914</v>
      </c>
    </row>
    <row r="109" spans="1:4" x14ac:dyDescent="0.25">
      <c r="A109" t="s">
        <v>305</v>
      </c>
      <c r="B109">
        <v>131237</v>
      </c>
      <c r="C109">
        <v>99607</v>
      </c>
      <c r="D109" s="7">
        <v>75.898565191218935</v>
      </c>
    </row>
    <row r="110" spans="1:4" x14ac:dyDescent="0.25">
      <c r="A110" t="s">
        <v>308</v>
      </c>
      <c r="B110">
        <v>1782115</v>
      </c>
      <c r="C110">
        <v>906807</v>
      </c>
      <c r="D110" s="7">
        <v>50.883753293137644</v>
      </c>
    </row>
    <row r="111" spans="1:4" x14ac:dyDescent="0.25">
      <c r="A111" t="s">
        <v>310</v>
      </c>
      <c r="B111">
        <v>4268886</v>
      </c>
      <c r="C111">
        <v>3456075</v>
      </c>
      <c r="D111" s="7">
        <v>80.959646146559081</v>
      </c>
    </row>
    <row r="112" spans="1:4" x14ac:dyDescent="0.25">
      <c r="A112" t="s">
        <v>312</v>
      </c>
      <c r="B112">
        <v>6630621</v>
      </c>
      <c r="C112">
        <v>1646141</v>
      </c>
      <c r="D112" s="7">
        <v>24.826347336094159</v>
      </c>
    </row>
    <row r="113" spans="1:4" x14ac:dyDescent="0.25">
      <c r="A113" t="s">
        <v>634</v>
      </c>
      <c r="B113">
        <v>7529477</v>
      </c>
      <c r="C113">
        <v>5888649</v>
      </c>
      <c r="D113" s="7">
        <v>78.207941932753101</v>
      </c>
    </row>
    <row r="114" spans="1:4" x14ac:dyDescent="0.25">
      <c r="A114" t="s">
        <v>318</v>
      </c>
      <c r="B114">
        <v>1850654</v>
      </c>
      <c r="C114">
        <v>1346184</v>
      </c>
      <c r="D114" s="7">
        <v>72.74098778053596</v>
      </c>
    </row>
    <row r="115" spans="1:4" x14ac:dyDescent="0.25">
      <c r="A115" t="s">
        <v>320</v>
      </c>
      <c r="B115">
        <v>5489744</v>
      </c>
      <c r="C115">
        <v>2740227</v>
      </c>
      <c r="D115" s="7">
        <v>49.915387675636609</v>
      </c>
    </row>
    <row r="116" spans="1:4" x14ac:dyDescent="0.25">
      <c r="A116" t="s">
        <v>322</v>
      </c>
      <c r="B116">
        <v>2305826</v>
      </c>
      <c r="C116">
        <v>998183</v>
      </c>
      <c r="D116" s="7">
        <v>43.28960641436084</v>
      </c>
    </row>
    <row r="117" spans="1:4" x14ac:dyDescent="0.25">
      <c r="A117" t="s">
        <v>324</v>
      </c>
      <c r="B117">
        <v>5302690</v>
      </c>
      <c r="C117">
        <v>3903802</v>
      </c>
      <c r="D117" s="7">
        <v>73.619276254127612</v>
      </c>
    </row>
    <row r="118" spans="1:4" x14ac:dyDescent="0.25">
      <c r="A118" t="s">
        <v>326</v>
      </c>
      <c r="B118">
        <v>6812344</v>
      </c>
      <c r="C118">
        <v>2316327</v>
      </c>
      <c r="D118" s="7">
        <v>34.001908887748478</v>
      </c>
    </row>
    <row r="119" spans="1:4" x14ac:dyDescent="0.25">
      <c r="A119" t="s">
        <v>328</v>
      </c>
      <c r="B119">
        <v>39355</v>
      </c>
      <c r="C119">
        <v>26765</v>
      </c>
      <c r="D119" s="7">
        <v>68.009147503493836</v>
      </c>
    </row>
    <row r="120" spans="1:4" x14ac:dyDescent="0.25">
      <c r="A120" t="s">
        <v>331</v>
      </c>
      <c r="B120">
        <v>2750058</v>
      </c>
      <c r="C120">
        <v>1956721</v>
      </c>
      <c r="D120" s="7">
        <v>71.151990248932933</v>
      </c>
    </row>
    <row r="121" spans="1:4" x14ac:dyDescent="0.25">
      <c r="A121" t="s">
        <v>333</v>
      </c>
      <c r="B121">
        <v>647601</v>
      </c>
      <c r="C121">
        <v>481927</v>
      </c>
      <c r="D121" s="7">
        <v>74.417272363693073</v>
      </c>
    </row>
    <row r="122" spans="1:4" x14ac:dyDescent="0.25">
      <c r="A122" t="s">
        <v>635</v>
      </c>
      <c r="B122">
        <v>695180</v>
      </c>
      <c r="C122">
        <v>678421</v>
      </c>
      <c r="D122" s="7">
        <v>97.589257458499958</v>
      </c>
    </row>
    <row r="123" spans="1:4" x14ac:dyDescent="0.25">
      <c r="A123" t="s">
        <v>335</v>
      </c>
      <c r="B123">
        <v>29611718</v>
      </c>
      <c r="C123">
        <v>2183010</v>
      </c>
      <c r="D123" s="7">
        <v>7.3721153227246052</v>
      </c>
    </row>
    <row r="124" spans="1:4" x14ac:dyDescent="0.25">
      <c r="A124" t="s">
        <v>337</v>
      </c>
      <c r="B124">
        <v>20405318</v>
      </c>
      <c r="C124">
        <v>4932472</v>
      </c>
      <c r="D124" s="7">
        <v>24.172482879218055</v>
      </c>
    </row>
    <row r="125" spans="1:4" x14ac:dyDescent="0.25">
      <c r="A125" t="s">
        <v>340</v>
      </c>
      <c r="B125">
        <v>33938216</v>
      </c>
      <c r="C125">
        <v>28126965</v>
      </c>
      <c r="D125" s="7">
        <v>82.876969726399281</v>
      </c>
    </row>
    <row r="126" spans="1:4" x14ac:dyDescent="0.25">
      <c r="A126" t="s">
        <v>343</v>
      </c>
      <c r="B126">
        <v>523798</v>
      </c>
      <c r="C126">
        <v>399151</v>
      </c>
      <c r="D126" s="7">
        <v>76.203231016536904</v>
      </c>
    </row>
    <row r="127" spans="1:4" x14ac:dyDescent="0.25">
      <c r="A127" t="s">
        <v>345</v>
      </c>
      <c r="B127">
        <v>22593598</v>
      </c>
      <c r="C127">
        <v>3494626</v>
      </c>
      <c r="D127" s="7">
        <v>15.467328399841406</v>
      </c>
    </row>
    <row r="128" spans="1:4" x14ac:dyDescent="0.25">
      <c r="A128" t="s">
        <v>347</v>
      </c>
      <c r="B128">
        <v>533293</v>
      </c>
      <c r="C128">
        <v>478633</v>
      </c>
      <c r="D128" s="7">
        <v>89.750474879662775</v>
      </c>
    </row>
    <row r="129" spans="1:4" x14ac:dyDescent="0.25">
      <c r="A129" t="s">
        <v>349</v>
      </c>
      <c r="B129">
        <v>41593</v>
      </c>
      <c r="D129" s="7">
        <v>0</v>
      </c>
    </row>
    <row r="130" spans="1:4" x14ac:dyDescent="0.25">
      <c r="A130" t="s">
        <v>353</v>
      </c>
      <c r="B130">
        <v>4736146</v>
      </c>
      <c r="C130">
        <v>2098993</v>
      </c>
      <c r="D130" s="7">
        <v>44.318587307063588</v>
      </c>
    </row>
    <row r="131" spans="1:4" x14ac:dyDescent="0.25">
      <c r="A131" t="s">
        <v>355</v>
      </c>
      <c r="B131">
        <v>1299478</v>
      </c>
      <c r="C131">
        <v>1123773</v>
      </c>
      <c r="D131" s="7">
        <v>86.478801487982096</v>
      </c>
    </row>
    <row r="132" spans="1:4" x14ac:dyDescent="0.25">
      <c r="A132" t="s">
        <v>357</v>
      </c>
      <c r="B132">
        <v>127504120</v>
      </c>
      <c r="C132">
        <v>99071001</v>
      </c>
      <c r="D132" s="7">
        <v>77.700235098285447</v>
      </c>
    </row>
    <row r="133" spans="1:4" x14ac:dyDescent="0.25">
      <c r="A133" t="s">
        <v>658</v>
      </c>
      <c r="B133">
        <v>114178</v>
      </c>
      <c r="D133" s="7">
        <v>0</v>
      </c>
    </row>
    <row r="134" spans="1:4" x14ac:dyDescent="0.25">
      <c r="A134" t="s">
        <v>636</v>
      </c>
      <c r="B134">
        <v>3272993</v>
      </c>
      <c r="C134">
        <v>1106068</v>
      </c>
      <c r="D134" s="7">
        <v>33.793778355162999</v>
      </c>
    </row>
    <row r="135" spans="1:4" x14ac:dyDescent="0.25">
      <c r="A135" t="s">
        <v>362</v>
      </c>
      <c r="B135">
        <v>36491</v>
      </c>
      <c r="C135">
        <v>28875</v>
      </c>
      <c r="D135" s="7">
        <v>79.129100326107803</v>
      </c>
    </row>
    <row r="136" spans="1:4" x14ac:dyDescent="0.25">
      <c r="A136" t="s">
        <v>365</v>
      </c>
      <c r="B136">
        <v>3398373</v>
      </c>
      <c r="C136">
        <v>2272965</v>
      </c>
      <c r="D136" s="7">
        <v>66.883917686492921</v>
      </c>
    </row>
    <row r="137" spans="1:4" x14ac:dyDescent="0.25">
      <c r="A137" t="s">
        <v>368</v>
      </c>
      <c r="B137">
        <v>627082</v>
      </c>
      <c r="C137">
        <v>292783</v>
      </c>
      <c r="D137" s="7">
        <v>46.689747114412469</v>
      </c>
    </row>
    <row r="138" spans="1:4" x14ac:dyDescent="0.25">
      <c r="A138" t="s">
        <v>371</v>
      </c>
      <c r="B138">
        <v>4413</v>
      </c>
      <c r="C138">
        <v>2104</v>
      </c>
      <c r="D138" s="7">
        <v>47.677317017901657</v>
      </c>
    </row>
    <row r="139" spans="1:4" x14ac:dyDescent="0.25">
      <c r="A139" t="s">
        <v>374</v>
      </c>
      <c r="B139">
        <v>37457976</v>
      </c>
      <c r="C139">
        <v>25017528</v>
      </c>
      <c r="D139" s="7">
        <v>66.788253588501419</v>
      </c>
    </row>
    <row r="140" spans="1:4" x14ac:dyDescent="0.25">
      <c r="A140" t="s">
        <v>376</v>
      </c>
      <c r="B140">
        <v>32969520</v>
      </c>
      <c r="C140">
        <v>18640008</v>
      </c>
      <c r="D140" s="7">
        <v>56.537092441746196</v>
      </c>
    </row>
    <row r="141" spans="1:4" x14ac:dyDescent="0.25">
      <c r="A141" t="s">
        <v>378</v>
      </c>
      <c r="B141">
        <v>54179312</v>
      </c>
      <c r="C141">
        <v>34777314</v>
      </c>
      <c r="D141" s="7">
        <v>64.18928686285274</v>
      </c>
    </row>
    <row r="142" spans="1:4" x14ac:dyDescent="0.25">
      <c r="A142" t="s">
        <v>380</v>
      </c>
      <c r="B142">
        <v>2567024</v>
      </c>
      <c r="C142">
        <v>817482</v>
      </c>
      <c r="D142" s="7">
        <v>31.845514494605425</v>
      </c>
    </row>
    <row r="143" spans="1:4" x14ac:dyDescent="0.25">
      <c r="A143" t="s">
        <v>382</v>
      </c>
      <c r="B143">
        <v>12691</v>
      </c>
      <c r="C143">
        <v>11522</v>
      </c>
      <c r="D143" s="7">
        <v>90.788747931605073</v>
      </c>
    </row>
    <row r="144" spans="1:4" x14ac:dyDescent="0.25">
      <c r="A144" t="s">
        <v>385</v>
      </c>
      <c r="B144">
        <v>30547586</v>
      </c>
      <c r="C144">
        <v>27678479</v>
      </c>
      <c r="D144" s="7">
        <v>90.607745567849449</v>
      </c>
    </row>
    <row r="145" spans="1:4" x14ac:dyDescent="0.25">
      <c r="A145" t="s">
        <v>388</v>
      </c>
      <c r="B145">
        <v>17564020</v>
      </c>
      <c r="C145">
        <v>12775557</v>
      </c>
      <c r="D145" s="7">
        <v>72.737089800626507</v>
      </c>
    </row>
    <row r="146" spans="1:4" x14ac:dyDescent="0.25">
      <c r="A146" t="s">
        <v>390</v>
      </c>
      <c r="B146">
        <v>289959</v>
      </c>
      <c r="C146">
        <v>192241</v>
      </c>
      <c r="D146" s="7">
        <v>66.299373359681894</v>
      </c>
    </row>
    <row r="147" spans="1:4" x14ac:dyDescent="0.25">
      <c r="A147" t="s">
        <v>392</v>
      </c>
      <c r="B147">
        <v>5185289</v>
      </c>
      <c r="C147">
        <v>4300684</v>
      </c>
      <c r="D147" s="7">
        <v>82.940102277809387</v>
      </c>
    </row>
    <row r="148" spans="1:4" x14ac:dyDescent="0.25">
      <c r="A148" t="s">
        <v>395</v>
      </c>
      <c r="B148">
        <v>6948395</v>
      </c>
      <c r="C148">
        <v>6216083</v>
      </c>
      <c r="D148" s="7">
        <v>89.460702795393757</v>
      </c>
    </row>
    <row r="149" spans="1:4" x14ac:dyDescent="0.25">
      <c r="A149" t="s">
        <v>398</v>
      </c>
      <c r="B149">
        <v>26207982</v>
      </c>
      <c r="C149">
        <v>6072321</v>
      </c>
      <c r="D149" s="7">
        <v>23.169738898630197</v>
      </c>
    </row>
    <row r="150" spans="1:4" x14ac:dyDescent="0.25">
      <c r="A150" t="s">
        <v>400</v>
      </c>
      <c r="B150">
        <v>218541216</v>
      </c>
      <c r="C150">
        <v>76507342</v>
      </c>
      <c r="D150" s="7">
        <v>35.008198178965017</v>
      </c>
    </row>
    <row r="151" spans="1:4" x14ac:dyDescent="0.25">
      <c r="A151" t="s">
        <v>402</v>
      </c>
      <c r="B151">
        <v>1952</v>
      </c>
      <c r="C151">
        <v>1636</v>
      </c>
      <c r="D151" s="7">
        <v>83.811475409836063</v>
      </c>
    </row>
    <row r="152" spans="1:4" x14ac:dyDescent="0.25">
      <c r="A152" t="s">
        <v>659</v>
      </c>
      <c r="B152">
        <v>26069416</v>
      </c>
      <c r="D152" s="7">
        <v>0</v>
      </c>
    </row>
    <row r="153" spans="1:4" x14ac:dyDescent="0.25">
      <c r="A153" t="s">
        <v>404</v>
      </c>
      <c r="B153">
        <v>2093606</v>
      </c>
      <c r="C153">
        <v>854479</v>
      </c>
      <c r="D153" s="7">
        <v>40.813744324385773</v>
      </c>
    </row>
    <row r="154" spans="1:4" x14ac:dyDescent="0.25">
      <c r="A154" t="s">
        <v>637</v>
      </c>
      <c r="B154">
        <v>382836</v>
      </c>
      <c r="C154">
        <v>301673</v>
      </c>
      <c r="D154" s="7">
        <v>78.799538183451929</v>
      </c>
    </row>
    <row r="155" spans="1:4" x14ac:dyDescent="0.25">
      <c r="A155" t="s">
        <v>638</v>
      </c>
      <c r="B155">
        <v>1896000</v>
      </c>
      <c r="C155">
        <v>1430032</v>
      </c>
      <c r="D155" s="7">
        <v>75.423628691983126</v>
      </c>
    </row>
    <row r="156" spans="1:4" x14ac:dyDescent="0.25">
      <c r="A156" t="s">
        <v>660</v>
      </c>
      <c r="B156">
        <v>49574</v>
      </c>
      <c r="D156" s="7">
        <v>0</v>
      </c>
    </row>
    <row r="157" spans="1:4" x14ac:dyDescent="0.25">
      <c r="A157" t="s">
        <v>409</v>
      </c>
      <c r="B157">
        <v>5434324</v>
      </c>
      <c r="C157">
        <v>4346995</v>
      </c>
      <c r="D157" s="7">
        <v>79.991457999191809</v>
      </c>
    </row>
    <row r="158" spans="1:4" x14ac:dyDescent="0.25">
      <c r="A158" t="s">
        <v>639</v>
      </c>
      <c r="B158">
        <v>45038860</v>
      </c>
      <c r="C158">
        <v>28922337</v>
      </c>
      <c r="D158" s="7">
        <v>64.216405566215485</v>
      </c>
    </row>
    <row r="159" spans="1:4" x14ac:dyDescent="0.25">
      <c r="A159" t="s">
        <v>413</v>
      </c>
      <c r="B159">
        <v>4576300</v>
      </c>
      <c r="C159">
        <v>3257365</v>
      </c>
      <c r="D159" s="7">
        <v>71.179009243275132</v>
      </c>
    </row>
    <row r="160" spans="1:4" x14ac:dyDescent="0.25">
      <c r="A160" t="s">
        <v>415</v>
      </c>
      <c r="B160">
        <v>235824864</v>
      </c>
      <c r="C160">
        <v>162206190</v>
      </c>
      <c r="D160" s="7">
        <v>68.782480035692927</v>
      </c>
    </row>
    <row r="161" spans="1:4" x14ac:dyDescent="0.25">
      <c r="A161" t="s">
        <v>417</v>
      </c>
      <c r="B161">
        <v>18084</v>
      </c>
      <c r="D161" s="7">
        <v>0</v>
      </c>
    </row>
    <row r="162" spans="1:4" x14ac:dyDescent="0.25">
      <c r="A162" t="s">
        <v>640</v>
      </c>
      <c r="B162">
        <v>5250076</v>
      </c>
      <c r="C162">
        <v>2012767</v>
      </c>
      <c r="D162" s="7">
        <v>38.337864061396445</v>
      </c>
    </row>
    <row r="163" spans="1:4" x14ac:dyDescent="0.25">
      <c r="A163" t="s">
        <v>419</v>
      </c>
      <c r="B163">
        <v>4408582</v>
      </c>
      <c r="C163">
        <v>3525536</v>
      </c>
      <c r="D163" s="7">
        <v>79.969840642637465</v>
      </c>
    </row>
    <row r="164" spans="1:4" x14ac:dyDescent="0.25">
      <c r="A164" t="s">
        <v>421</v>
      </c>
      <c r="B164">
        <v>10142625</v>
      </c>
      <c r="C164">
        <v>371474</v>
      </c>
      <c r="D164" s="7">
        <v>3.6625035432148976</v>
      </c>
    </row>
    <row r="165" spans="1:4" x14ac:dyDescent="0.25">
      <c r="A165" t="s">
        <v>424</v>
      </c>
      <c r="B165">
        <v>6780745</v>
      </c>
      <c r="C165">
        <v>3984150</v>
      </c>
      <c r="D165" s="7">
        <v>58.756818019258951</v>
      </c>
    </row>
    <row r="166" spans="1:4" x14ac:dyDescent="0.25">
      <c r="A166" t="s">
        <v>427</v>
      </c>
      <c r="B166">
        <v>34049588</v>
      </c>
      <c r="C166">
        <v>30276778</v>
      </c>
      <c r="D166" s="7">
        <v>88.919660349487927</v>
      </c>
    </row>
    <row r="167" spans="1:4" x14ac:dyDescent="0.25">
      <c r="A167" t="s">
        <v>430</v>
      </c>
      <c r="B167">
        <v>115559008</v>
      </c>
      <c r="C167">
        <v>78397169</v>
      </c>
      <c r="D167" s="7">
        <v>67.841677041741306</v>
      </c>
    </row>
    <row r="168" spans="1:4" x14ac:dyDescent="0.25">
      <c r="A168" t="s">
        <v>641</v>
      </c>
      <c r="B168">
        <v>47</v>
      </c>
      <c r="C168">
        <v>47</v>
      </c>
      <c r="D168" s="7">
        <v>100</v>
      </c>
    </row>
    <row r="169" spans="1:4" x14ac:dyDescent="0.25">
      <c r="A169" t="s">
        <v>435</v>
      </c>
      <c r="B169">
        <v>39857144</v>
      </c>
      <c r="C169">
        <v>22868045</v>
      </c>
      <c r="D169" s="7">
        <v>57.375021652329124</v>
      </c>
    </row>
    <row r="170" spans="1:4" x14ac:dyDescent="0.25">
      <c r="A170" t="s">
        <v>437</v>
      </c>
      <c r="B170">
        <v>10270857</v>
      </c>
      <c r="C170">
        <v>9777719</v>
      </c>
      <c r="D170" s="7">
        <v>95.198667452969104</v>
      </c>
    </row>
    <row r="171" spans="1:4" x14ac:dyDescent="0.25">
      <c r="A171" t="s">
        <v>440</v>
      </c>
      <c r="B171">
        <v>3252412</v>
      </c>
      <c r="D171" s="7">
        <v>0</v>
      </c>
    </row>
    <row r="172" spans="1:4" x14ac:dyDescent="0.25">
      <c r="A172" t="s">
        <v>443</v>
      </c>
      <c r="B172">
        <v>2695131</v>
      </c>
      <c r="C172">
        <v>2851272</v>
      </c>
      <c r="D172" s="7">
        <v>105.79344751702236</v>
      </c>
    </row>
    <row r="173" spans="1:4" x14ac:dyDescent="0.25">
      <c r="A173" t="s">
        <v>450</v>
      </c>
      <c r="B173">
        <v>19659270</v>
      </c>
      <c r="C173">
        <v>8186209</v>
      </c>
      <c r="D173" s="7">
        <v>41.640452570212425</v>
      </c>
    </row>
    <row r="174" spans="1:4" x14ac:dyDescent="0.25">
      <c r="A174" t="s">
        <v>642</v>
      </c>
      <c r="B174">
        <v>144713312</v>
      </c>
      <c r="C174">
        <v>87965577</v>
      </c>
      <c r="D174" s="7">
        <v>60.786098931935165</v>
      </c>
    </row>
    <row r="175" spans="1:4" x14ac:dyDescent="0.25">
      <c r="A175" t="s">
        <v>455</v>
      </c>
      <c r="B175">
        <v>13776702</v>
      </c>
      <c r="C175">
        <v>10572981</v>
      </c>
      <c r="D175" s="7">
        <v>76.745370553852439</v>
      </c>
    </row>
    <row r="176" spans="1:4" x14ac:dyDescent="0.25">
      <c r="A176" t="s">
        <v>643</v>
      </c>
      <c r="B176">
        <v>5401</v>
      </c>
      <c r="C176">
        <v>4361</v>
      </c>
      <c r="D176" s="7">
        <v>80.744306609887062</v>
      </c>
    </row>
    <row r="177" spans="1:4" x14ac:dyDescent="0.25">
      <c r="A177" t="s">
        <v>462</v>
      </c>
      <c r="B177">
        <v>47681</v>
      </c>
      <c r="C177">
        <v>33794</v>
      </c>
      <c r="D177" s="7">
        <v>70.875191376019799</v>
      </c>
    </row>
    <row r="178" spans="1:4" x14ac:dyDescent="0.25">
      <c r="A178" t="s">
        <v>465</v>
      </c>
      <c r="B178">
        <v>179872</v>
      </c>
      <c r="C178">
        <v>60140</v>
      </c>
      <c r="D178" s="7">
        <v>33.434887030777446</v>
      </c>
    </row>
    <row r="179" spans="1:4" x14ac:dyDescent="0.25">
      <c r="A179" t="s">
        <v>661</v>
      </c>
      <c r="B179">
        <v>5885</v>
      </c>
      <c r="D179" s="7">
        <v>0</v>
      </c>
    </row>
    <row r="180" spans="1:4" x14ac:dyDescent="0.25">
      <c r="A180" t="s">
        <v>467</v>
      </c>
      <c r="B180">
        <v>103959</v>
      </c>
      <c r="C180">
        <v>37481</v>
      </c>
      <c r="D180" s="7">
        <v>36.053636529785784</v>
      </c>
    </row>
    <row r="181" spans="1:4" x14ac:dyDescent="0.25">
      <c r="A181" t="s">
        <v>470</v>
      </c>
      <c r="B181">
        <v>222390</v>
      </c>
      <c r="C181">
        <v>191171</v>
      </c>
      <c r="D181" s="7">
        <v>85.962048653266791</v>
      </c>
    </row>
    <row r="182" spans="1:4" x14ac:dyDescent="0.25">
      <c r="A182" t="s">
        <v>472</v>
      </c>
      <c r="B182">
        <v>33690</v>
      </c>
      <c r="C182">
        <v>26357</v>
      </c>
      <c r="D182" s="7">
        <v>78.233897298901752</v>
      </c>
    </row>
    <row r="183" spans="1:4" x14ac:dyDescent="0.25">
      <c r="A183" t="s">
        <v>475</v>
      </c>
      <c r="B183">
        <v>227393</v>
      </c>
      <c r="C183">
        <v>127564</v>
      </c>
      <c r="D183" s="7">
        <v>56.098472688253374</v>
      </c>
    </row>
    <row r="184" spans="1:4" x14ac:dyDescent="0.25">
      <c r="A184" t="s">
        <v>477</v>
      </c>
      <c r="B184">
        <v>36408824</v>
      </c>
      <c r="C184">
        <v>26951666</v>
      </c>
      <c r="D184" s="7">
        <v>74.025093477339453</v>
      </c>
    </row>
    <row r="185" spans="1:4" x14ac:dyDescent="0.25">
      <c r="A185" t="s">
        <v>644</v>
      </c>
      <c r="B185">
        <v>5466000</v>
      </c>
      <c r="C185">
        <v>4549556</v>
      </c>
      <c r="D185" s="7">
        <v>83.233735821441641</v>
      </c>
    </row>
    <row r="186" spans="1:4" x14ac:dyDescent="0.25">
      <c r="A186" t="s">
        <v>479</v>
      </c>
      <c r="B186">
        <v>17316452</v>
      </c>
      <c r="C186">
        <v>2051994</v>
      </c>
      <c r="D186" s="7">
        <v>11.849967880256301</v>
      </c>
    </row>
    <row r="187" spans="1:4" x14ac:dyDescent="0.25">
      <c r="A187" t="s">
        <v>481</v>
      </c>
      <c r="B187">
        <v>6871547</v>
      </c>
      <c r="C187">
        <v>3354075</v>
      </c>
      <c r="D187" s="7">
        <v>48.811061031817147</v>
      </c>
    </row>
    <row r="188" spans="1:4" x14ac:dyDescent="0.25">
      <c r="A188" t="s">
        <v>484</v>
      </c>
      <c r="B188">
        <v>107135</v>
      </c>
      <c r="C188">
        <v>85803</v>
      </c>
      <c r="D188" s="7">
        <v>80.088673169365748</v>
      </c>
    </row>
    <row r="189" spans="1:4" x14ac:dyDescent="0.25">
      <c r="A189" t="s">
        <v>487</v>
      </c>
      <c r="B189">
        <v>8605723</v>
      </c>
      <c r="C189">
        <v>4506129</v>
      </c>
      <c r="D189" s="7">
        <v>52.362003750295003</v>
      </c>
    </row>
    <row r="190" spans="1:4" x14ac:dyDescent="0.25">
      <c r="A190" t="s">
        <v>489</v>
      </c>
      <c r="B190">
        <v>5637022</v>
      </c>
      <c r="C190">
        <v>5160551</v>
      </c>
      <c r="D190" s="7">
        <v>91.547469568151413</v>
      </c>
    </row>
    <row r="191" spans="1:4" x14ac:dyDescent="0.25">
      <c r="A191" t="s">
        <v>645</v>
      </c>
      <c r="B191">
        <v>44192</v>
      </c>
      <c r="C191">
        <v>29788</v>
      </c>
      <c r="D191" s="7">
        <v>67.405865314989128</v>
      </c>
    </row>
    <row r="192" spans="1:4" x14ac:dyDescent="0.25">
      <c r="A192" t="s">
        <v>495</v>
      </c>
      <c r="B192">
        <v>5643455</v>
      </c>
      <c r="C192">
        <v>2595901</v>
      </c>
      <c r="D192" s="7">
        <v>45.998435355646492</v>
      </c>
    </row>
    <row r="193" spans="1:4" x14ac:dyDescent="0.25">
      <c r="A193" t="s">
        <v>498</v>
      </c>
      <c r="B193">
        <v>2119843</v>
      </c>
      <c r="C193">
        <v>1265802</v>
      </c>
      <c r="D193" s="7">
        <v>59.712063582067167</v>
      </c>
    </row>
    <row r="194" spans="1:4" x14ac:dyDescent="0.25">
      <c r="A194" t="s">
        <v>500</v>
      </c>
      <c r="B194">
        <v>724272</v>
      </c>
      <c r="C194">
        <v>343821</v>
      </c>
      <c r="D194" s="7">
        <v>47.47125389356485</v>
      </c>
    </row>
    <row r="195" spans="1:4" x14ac:dyDescent="0.25">
      <c r="A195" t="s">
        <v>503</v>
      </c>
      <c r="B195">
        <v>17597508</v>
      </c>
      <c r="C195">
        <v>7729842</v>
      </c>
      <c r="D195" s="7">
        <v>43.925776308781899</v>
      </c>
    </row>
    <row r="196" spans="1:4" x14ac:dyDescent="0.25">
      <c r="A196" t="s">
        <v>505</v>
      </c>
      <c r="B196">
        <v>59893884</v>
      </c>
      <c r="C196">
        <v>23970891</v>
      </c>
      <c r="D196" s="7">
        <v>40.022268383863704</v>
      </c>
    </row>
    <row r="197" spans="1:4" x14ac:dyDescent="0.25">
      <c r="A197" t="s">
        <v>646</v>
      </c>
      <c r="B197">
        <v>436816679</v>
      </c>
      <c r="C197">
        <v>374461466</v>
      </c>
      <c r="D197" s="7">
        <v>85.725084229212783</v>
      </c>
    </row>
    <row r="198" spans="1:4" x14ac:dyDescent="0.25">
      <c r="A198" t="s">
        <v>647</v>
      </c>
      <c r="B198">
        <v>51815808</v>
      </c>
      <c r="C198">
        <v>44849950</v>
      </c>
      <c r="D198" s="7">
        <v>86.556500286553472</v>
      </c>
    </row>
    <row r="199" spans="1:4" x14ac:dyDescent="0.25">
      <c r="A199" t="s">
        <v>507</v>
      </c>
      <c r="B199">
        <v>10913172</v>
      </c>
      <c r="C199">
        <v>2271802</v>
      </c>
      <c r="D199" s="7">
        <v>20.817064003023138</v>
      </c>
    </row>
    <row r="200" spans="1:4" x14ac:dyDescent="0.25">
      <c r="A200" t="s">
        <v>509</v>
      </c>
      <c r="B200">
        <v>47558632</v>
      </c>
      <c r="C200">
        <v>41340052</v>
      </c>
      <c r="D200" s="7">
        <v>86.924392610788303</v>
      </c>
    </row>
    <row r="201" spans="1:4" x14ac:dyDescent="0.25">
      <c r="A201" t="s">
        <v>511</v>
      </c>
      <c r="B201">
        <v>21832150</v>
      </c>
      <c r="C201">
        <v>17143761</v>
      </c>
      <c r="D201" s="7">
        <v>78.525298699395165</v>
      </c>
    </row>
    <row r="202" spans="1:4" x14ac:dyDescent="0.25">
      <c r="A202" t="s">
        <v>513</v>
      </c>
      <c r="B202">
        <v>46874200</v>
      </c>
      <c r="C202">
        <v>10504568</v>
      </c>
      <c r="D202" s="7">
        <v>22.410127532843227</v>
      </c>
    </row>
    <row r="203" spans="1:4" x14ac:dyDescent="0.25">
      <c r="A203" t="s">
        <v>515</v>
      </c>
      <c r="B203">
        <v>618046</v>
      </c>
      <c r="C203">
        <v>267820</v>
      </c>
      <c r="D203" s="7">
        <v>43.33334412001696</v>
      </c>
    </row>
    <row r="204" spans="1:4" x14ac:dyDescent="0.25">
      <c r="A204" t="s">
        <v>517</v>
      </c>
      <c r="B204">
        <v>10549349</v>
      </c>
      <c r="C204">
        <v>7817893</v>
      </c>
      <c r="D204" s="7">
        <v>74.107824094169231</v>
      </c>
    </row>
    <row r="205" spans="1:4" x14ac:dyDescent="0.25">
      <c r="A205" t="s">
        <v>520</v>
      </c>
      <c r="B205">
        <v>8740471</v>
      </c>
      <c r="C205">
        <v>6095843</v>
      </c>
      <c r="D205" s="7">
        <v>69.742728967351979</v>
      </c>
    </row>
    <row r="206" spans="1:4" x14ac:dyDescent="0.25">
      <c r="A206" t="s">
        <v>648</v>
      </c>
      <c r="B206">
        <v>22125242</v>
      </c>
      <c r="C206">
        <v>3209797</v>
      </c>
      <c r="D206" s="7">
        <v>14.507398382354417</v>
      </c>
    </row>
    <row r="207" spans="1:4" x14ac:dyDescent="0.25">
      <c r="A207" t="s">
        <v>649</v>
      </c>
      <c r="B207">
        <v>23893396</v>
      </c>
      <c r="C207">
        <v>21857502</v>
      </c>
      <c r="D207" s="7">
        <v>91.47926062917135</v>
      </c>
    </row>
    <row r="208" spans="1:4" x14ac:dyDescent="0.25">
      <c r="A208" t="s">
        <v>525</v>
      </c>
      <c r="B208">
        <v>9952789</v>
      </c>
      <c r="C208">
        <v>5311967</v>
      </c>
      <c r="D208" s="7">
        <v>53.371642863121082</v>
      </c>
    </row>
    <row r="209" spans="1:4" x14ac:dyDescent="0.25">
      <c r="A209" t="s">
        <v>650</v>
      </c>
      <c r="B209">
        <v>65497752</v>
      </c>
      <c r="C209">
        <v>31191545</v>
      </c>
      <c r="D209" s="7">
        <v>47.622313816205484</v>
      </c>
    </row>
    <row r="210" spans="1:4" x14ac:dyDescent="0.25">
      <c r="A210" t="s">
        <v>528</v>
      </c>
      <c r="B210">
        <v>71697024</v>
      </c>
      <c r="C210">
        <v>57005497</v>
      </c>
      <c r="D210" s="7">
        <v>79.508874733768593</v>
      </c>
    </row>
    <row r="211" spans="1:4" x14ac:dyDescent="0.25">
      <c r="A211" t="s">
        <v>651</v>
      </c>
      <c r="B211">
        <v>1341298</v>
      </c>
      <c r="C211">
        <v>882547</v>
      </c>
      <c r="D211" s="7">
        <v>65.79798076191868</v>
      </c>
    </row>
    <row r="212" spans="1:4" x14ac:dyDescent="0.25">
      <c r="A212" t="s">
        <v>536</v>
      </c>
      <c r="B212">
        <v>8848700</v>
      </c>
      <c r="C212">
        <v>2244456</v>
      </c>
      <c r="D212" s="7">
        <v>25.364810650151998</v>
      </c>
    </row>
    <row r="213" spans="1:4" x14ac:dyDescent="0.25">
      <c r="A213" t="s">
        <v>538</v>
      </c>
      <c r="B213">
        <v>1893</v>
      </c>
      <c r="C213">
        <v>2203</v>
      </c>
      <c r="D213" s="7">
        <v>116.37612255678818</v>
      </c>
    </row>
    <row r="214" spans="1:4" x14ac:dyDescent="0.25">
      <c r="A214" t="s">
        <v>540</v>
      </c>
      <c r="B214">
        <v>106867</v>
      </c>
      <c r="C214">
        <v>91949</v>
      </c>
      <c r="D214" s="7">
        <v>86.040592512188056</v>
      </c>
    </row>
    <row r="215" spans="1:4" x14ac:dyDescent="0.25">
      <c r="A215" t="s">
        <v>542</v>
      </c>
      <c r="B215">
        <v>1531043</v>
      </c>
      <c r="C215">
        <v>753588</v>
      </c>
      <c r="D215" s="7">
        <v>49.220564020736191</v>
      </c>
    </row>
    <row r="216" spans="1:4" x14ac:dyDescent="0.25">
      <c r="A216" t="s">
        <v>544</v>
      </c>
      <c r="B216">
        <v>12356116</v>
      </c>
      <c r="C216">
        <v>7217571</v>
      </c>
      <c r="D216" s="7">
        <v>58.412943031612855</v>
      </c>
    </row>
    <row r="217" spans="1:4" x14ac:dyDescent="0.25">
      <c r="A217" t="s">
        <v>546</v>
      </c>
      <c r="B217">
        <v>85341248</v>
      </c>
      <c r="C217">
        <v>57941051</v>
      </c>
      <c r="D217" s="7">
        <v>67.893372030369179</v>
      </c>
    </row>
    <row r="218" spans="1:4" x14ac:dyDescent="0.25">
      <c r="A218" t="s">
        <v>549</v>
      </c>
      <c r="B218">
        <v>6430777</v>
      </c>
      <c r="C218">
        <v>3728004</v>
      </c>
      <c r="D218" s="7">
        <v>57.971284029908055</v>
      </c>
    </row>
    <row r="219" spans="1:4" x14ac:dyDescent="0.25">
      <c r="A219" t="s">
        <v>552</v>
      </c>
      <c r="B219">
        <v>45726</v>
      </c>
      <c r="C219">
        <v>32815</v>
      </c>
      <c r="D219" s="7">
        <v>71.764422866640416</v>
      </c>
    </row>
    <row r="220" spans="1:4" x14ac:dyDescent="0.25">
      <c r="A220" t="s">
        <v>554</v>
      </c>
      <c r="B220">
        <v>11335</v>
      </c>
      <c r="C220">
        <v>9603</v>
      </c>
      <c r="D220" s="7">
        <v>84.719894133215703</v>
      </c>
    </row>
    <row r="221" spans="1:4" x14ac:dyDescent="0.25">
      <c r="A221" t="s">
        <v>556</v>
      </c>
      <c r="B221">
        <v>47249588</v>
      </c>
      <c r="C221">
        <v>18867075</v>
      </c>
      <c r="D221" s="7">
        <v>39.93066563881996</v>
      </c>
    </row>
    <row r="222" spans="1:4" x14ac:dyDescent="0.25">
      <c r="A222" t="s">
        <v>559</v>
      </c>
      <c r="B222">
        <v>39701744</v>
      </c>
      <c r="C222">
        <v>15774300</v>
      </c>
      <c r="D222" s="7">
        <v>39.732007742531408</v>
      </c>
    </row>
    <row r="223" spans="1:4" x14ac:dyDescent="0.25">
      <c r="A223" t="s">
        <v>562</v>
      </c>
      <c r="B223">
        <v>9441138</v>
      </c>
      <c r="C223">
        <v>9991089</v>
      </c>
      <c r="D223" s="7">
        <v>105.82504990394166</v>
      </c>
    </row>
    <row r="224" spans="1:4" x14ac:dyDescent="0.25">
      <c r="A224" t="s">
        <v>652</v>
      </c>
      <c r="B224">
        <v>67508936</v>
      </c>
      <c r="C224">
        <v>53813491</v>
      </c>
      <c r="D224" s="7">
        <v>79.713137531896521</v>
      </c>
    </row>
    <row r="225" spans="1:4" x14ac:dyDescent="0.25">
      <c r="A225" t="s">
        <v>653</v>
      </c>
      <c r="B225">
        <v>338289856</v>
      </c>
      <c r="C225">
        <v>269064626</v>
      </c>
      <c r="D225" s="7">
        <v>79.536711263372908</v>
      </c>
    </row>
    <row r="226" spans="1:4" x14ac:dyDescent="0.25">
      <c r="A226" t="s">
        <v>662</v>
      </c>
      <c r="B226">
        <v>99479</v>
      </c>
      <c r="D226" s="7">
        <v>0</v>
      </c>
    </row>
    <row r="227" spans="1:4" x14ac:dyDescent="0.25">
      <c r="A227" t="s">
        <v>569</v>
      </c>
      <c r="B227">
        <v>3422796</v>
      </c>
      <c r="C227">
        <v>3005815</v>
      </c>
      <c r="D227" s="7">
        <v>87.817532800669397</v>
      </c>
    </row>
    <row r="228" spans="1:4" x14ac:dyDescent="0.25">
      <c r="A228" t="s">
        <v>572</v>
      </c>
      <c r="B228">
        <v>34627648</v>
      </c>
      <c r="C228">
        <v>21543755</v>
      </c>
      <c r="D228" s="7">
        <v>62.215473023175008</v>
      </c>
    </row>
    <row r="229" spans="1:4" x14ac:dyDescent="0.25">
      <c r="A229" t="s">
        <v>575</v>
      </c>
      <c r="B229">
        <v>326744</v>
      </c>
      <c r="C229">
        <v>144824</v>
      </c>
      <c r="D229" s="7">
        <v>44.323384668119388</v>
      </c>
    </row>
    <row r="230" spans="1:4" x14ac:dyDescent="0.25">
      <c r="A230" t="s">
        <v>663</v>
      </c>
      <c r="B230">
        <v>808</v>
      </c>
      <c r="D230" s="7">
        <v>0</v>
      </c>
    </row>
    <row r="231" spans="1:4" x14ac:dyDescent="0.25">
      <c r="A231" t="s">
        <v>654</v>
      </c>
      <c r="B231">
        <v>28301700</v>
      </c>
      <c r="C231">
        <v>22157232</v>
      </c>
      <c r="D231" s="7">
        <v>78.289403110060533</v>
      </c>
    </row>
    <row r="232" spans="1:4" x14ac:dyDescent="0.25">
      <c r="A232" t="s">
        <v>655</v>
      </c>
      <c r="B232">
        <v>98186856</v>
      </c>
      <c r="C232">
        <v>90454197</v>
      </c>
      <c r="D232" s="7">
        <v>92.124547709318648</v>
      </c>
    </row>
    <row r="233" spans="1:4" x14ac:dyDescent="0.25">
      <c r="A233" t="s">
        <v>656</v>
      </c>
      <c r="B233">
        <v>3170000</v>
      </c>
      <c r="C233">
        <v>2591196</v>
      </c>
      <c r="D233" s="7">
        <v>81.741198738170354</v>
      </c>
    </row>
    <row r="234" spans="1:4" x14ac:dyDescent="0.25">
      <c r="A234" t="s">
        <v>584</v>
      </c>
      <c r="B234">
        <v>11596</v>
      </c>
      <c r="C234">
        <v>7150</v>
      </c>
      <c r="D234" s="7">
        <v>61.659192825112108</v>
      </c>
    </row>
    <row r="235" spans="1:4" x14ac:dyDescent="0.25">
      <c r="A235" t="s">
        <v>664</v>
      </c>
      <c r="B235">
        <v>576005</v>
      </c>
      <c r="D235" s="7">
        <v>0</v>
      </c>
    </row>
    <row r="236" spans="1:4" x14ac:dyDescent="0.25">
      <c r="A236" t="s">
        <v>657</v>
      </c>
      <c r="B236">
        <v>7975105024</v>
      </c>
      <c r="C236">
        <v>5536419705</v>
      </c>
      <c r="D236" s="7">
        <v>69.421276438854335</v>
      </c>
    </row>
    <row r="237" spans="1:4" x14ac:dyDescent="0.25">
      <c r="A237" t="s">
        <v>587</v>
      </c>
      <c r="B237">
        <v>33696612</v>
      </c>
      <c r="C237">
        <v>1006274</v>
      </c>
      <c r="D237" s="7">
        <v>2.9862764838197977</v>
      </c>
    </row>
    <row r="238" spans="1:4" x14ac:dyDescent="0.25">
      <c r="A238" t="s">
        <v>589</v>
      </c>
      <c r="B238">
        <v>20017670</v>
      </c>
      <c r="C238">
        <v>10802844</v>
      </c>
      <c r="D238" s="7">
        <v>53.966540561413993</v>
      </c>
    </row>
    <row r="239" spans="1:4" x14ac:dyDescent="0.25">
      <c r="A239" t="s">
        <v>591</v>
      </c>
      <c r="B239">
        <v>16320539</v>
      </c>
      <c r="C239">
        <v>6437808</v>
      </c>
      <c r="D239" s="7">
        <v>39.446050158024804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FOR VIZ</vt:lpstr>
      <vt:lpstr>vaccination-data-WHO-12-28-2022</vt:lpstr>
      <vt:lpstr>Vaccine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Khanh</cp:lastModifiedBy>
  <dcterms:created xsi:type="dcterms:W3CDTF">2023-02-07T20:14:32Z</dcterms:created>
  <dcterms:modified xsi:type="dcterms:W3CDTF">2023-05-15T08:46:54Z</dcterms:modified>
</cp:coreProperties>
</file>