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362\Desktop\stm32_nove\"/>
    </mc:Choice>
  </mc:AlternateContent>
  <xr:revisionPtr revIDLastSave="0" documentId="13_ncr:1_{A2953B25-7A80-4BBF-B448-359CBCE33BA0}" xr6:coauthVersionLast="47" xr6:coauthVersionMax="47" xr10:uidLastSave="{00000000-0000-0000-0000-000000000000}"/>
  <bookViews>
    <workbookView xWindow="-120" yWindow="-120" windowWidth="29040" windowHeight="15840" activeTab="1" xr2:uid="{196798ED-0684-4607-91B4-3EB6E2F414B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2" l="1"/>
  <c r="H18" i="2"/>
  <c r="H20" i="2" s="1"/>
  <c r="J21" i="2" s="1"/>
  <c r="A34" i="2"/>
  <c r="B34" i="2"/>
  <c r="A20" i="2"/>
  <c r="B19" i="2"/>
  <c r="G2" i="2"/>
  <c r="G3" i="2"/>
  <c r="G4" i="2"/>
  <c r="G5" i="2"/>
  <c r="G6" i="2"/>
  <c r="G7" i="2"/>
  <c r="G1" i="2"/>
  <c r="L2" i="2"/>
  <c r="L3" i="2"/>
  <c r="L4" i="2"/>
  <c r="L5" i="2"/>
  <c r="L6" i="2"/>
  <c r="L7" i="2"/>
  <c r="L1" i="2"/>
  <c r="C2" i="2"/>
  <c r="C3" i="2"/>
  <c r="C4" i="2"/>
  <c r="C5" i="2"/>
  <c r="C6" i="2"/>
  <c r="C7" i="2"/>
  <c r="C1" i="2"/>
  <c r="F41" i="1"/>
  <c r="F49" i="1"/>
  <c r="G49" i="1"/>
  <c r="C41" i="1"/>
  <c r="E41" i="1" s="1"/>
  <c r="D45" i="1" s="1"/>
  <c r="I21" i="1"/>
  <c r="H27" i="1"/>
  <c r="H26" i="1"/>
  <c r="E31" i="1"/>
  <c r="C33" i="1"/>
  <c r="B27" i="1"/>
  <c r="C28" i="1"/>
  <c r="C24" i="1"/>
  <c r="B23" i="1"/>
  <c r="B24" i="1" s="1"/>
  <c r="G22" i="1"/>
  <c r="G18" i="1"/>
  <c r="F21" i="1" s="1"/>
  <c r="G21" i="1" s="1"/>
  <c r="F30" i="1" s="1"/>
  <c r="C17" i="1"/>
  <c r="E6" i="1"/>
  <c r="F7" i="1"/>
  <c r="B6" i="1"/>
  <c r="B7" i="1"/>
  <c r="B1" i="1"/>
  <c r="H21" i="2" l="1"/>
  <c r="A24" i="2"/>
</calcChain>
</file>

<file path=xl/sharedStrings.xml><?xml version="1.0" encoding="utf-8"?>
<sst xmlns="http://schemas.openxmlformats.org/spreadsheetml/2006/main" count="29" uniqueCount="29">
  <si>
    <t>1A</t>
    <phoneticPr fontId="2" type="noConversion"/>
  </si>
  <si>
    <t>20A</t>
    <phoneticPr fontId="2" type="noConversion"/>
  </si>
  <si>
    <t>电流采样需要放大128</t>
    <phoneticPr fontId="2" type="noConversion"/>
  </si>
  <si>
    <t>100V</t>
    <phoneticPr fontId="2" type="noConversion"/>
  </si>
  <si>
    <t>1mV</t>
    <phoneticPr fontId="2" type="noConversion"/>
  </si>
  <si>
    <t>增益</t>
    <phoneticPr fontId="2" type="noConversion"/>
  </si>
  <si>
    <t>最小单位控制在10mV</t>
    <phoneticPr fontId="2" type="noConversion"/>
  </si>
  <si>
    <t>30V</t>
    <phoneticPr fontId="2" type="noConversion"/>
  </si>
  <si>
    <t>10mv</t>
    <phoneticPr fontId="2" type="noConversion"/>
  </si>
  <si>
    <t>1v</t>
    <phoneticPr fontId="2" type="noConversion"/>
  </si>
  <si>
    <t>DAC计算</t>
    <phoneticPr fontId="2" type="noConversion"/>
  </si>
  <si>
    <t>上拉</t>
    <phoneticPr fontId="2" type="noConversion"/>
  </si>
  <si>
    <t>下拉</t>
    <phoneticPr fontId="2" type="noConversion"/>
  </si>
  <si>
    <t>输入电压</t>
    <phoneticPr fontId="2" type="noConversion"/>
  </si>
  <si>
    <t>分压电压</t>
    <phoneticPr fontId="2" type="noConversion"/>
  </si>
  <si>
    <t>DAC基准</t>
    <phoneticPr fontId="2" type="noConversion"/>
  </si>
  <si>
    <t>DAC</t>
    <phoneticPr fontId="2" type="noConversion"/>
  </si>
  <si>
    <t>DAC最大值</t>
    <phoneticPr fontId="2" type="noConversion"/>
  </si>
  <si>
    <t>电流</t>
    <phoneticPr fontId="2" type="noConversion"/>
  </si>
  <si>
    <t>VINMAX</t>
    <phoneticPr fontId="2" type="noConversion"/>
  </si>
  <si>
    <t>Gain</t>
    <phoneticPr fontId="2" type="noConversion"/>
  </si>
  <si>
    <t>Min</t>
    <phoneticPr fontId="2" type="noConversion"/>
  </si>
  <si>
    <t>Max</t>
    <phoneticPr fontId="2" type="noConversion"/>
  </si>
  <si>
    <t>I</t>
    <phoneticPr fontId="2" type="noConversion"/>
  </si>
  <si>
    <t>A</t>
    <phoneticPr fontId="2" type="noConversion"/>
  </si>
  <si>
    <t>区间</t>
    <phoneticPr fontId="2" type="noConversion"/>
  </si>
  <si>
    <t>aver</t>
    <phoneticPr fontId="2" type="noConversion"/>
  </si>
  <si>
    <t>1a</t>
    <phoneticPr fontId="2" type="noConversion"/>
  </si>
  <si>
    <t>read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</si>
</sst>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0" fontId="1" fillId="2" borderId="0" xfId="1" applyAlignment="1">
      <alignment horizontal="center" vertical="center"/>
    </xf>
    <xf numFmtId="0" fontId="3" fillId="3" borderId="0" xfId="2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7B25-D714-4627-A719-8613ECF3D1A9}">
  <dimension ref="A1:I49"/>
  <sheetViews>
    <sheetView topLeftCell="A13" zoomScale="235" zoomScaleNormal="235" workbookViewId="0">
      <selection activeCell="G17" sqref="G17"/>
    </sheetView>
  </sheetViews>
  <sheetFormatPr defaultRowHeight="14.25" x14ac:dyDescent="0.2"/>
  <cols>
    <col min="4" max="4" width="22.25" customWidth="1"/>
  </cols>
  <sheetData>
    <row r="1" spans="1:6" x14ac:dyDescent="0.2">
      <c r="A1">
        <v>72</v>
      </c>
      <c r="B1">
        <f>B2*A1</f>
        <v>50400</v>
      </c>
    </row>
    <row r="2" spans="1:6" x14ac:dyDescent="0.2">
      <c r="A2">
        <v>1</v>
      </c>
      <c r="B2">
        <v>700</v>
      </c>
    </row>
    <row r="6" spans="1:6" x14ac:dyDescent="0.2">
      <c r="A6">
        <v>9.1999999999999993</v>
      </c>
      <c r="B6">
        <f>B7*A6/A7</f>
        <v>109.62385454545453</v>
      </c>
      <c r="E6">
        <f>F6*E7/F7</f>
        <v>9.48333740234375</v>
      </c>
      <c r="F6">
        <v>113</v>
      </c>
    </row>
    <row r="7" spans="1:6" x14ac:dyDescent="0.2">
      <c r="A7">
        <v>2750</v>
      </c>
      <c r="B7">
        <f>A10/2</f>
        <v>32768</v>
      </c>
      <c r="E7">
        <v>2750</v>
      </c>
      <c r="F7">
        <f>A10/2</f>
        <v>32768</v>
      </c>
    </row>
    <row r="10" spans="1:6" x14ac:dyDescent="0.2">
      <c r="A10">
        <v>65536</v>
      </c>
    </row>
    <row r="14" spans="1:6" x14ac:dyDescent="0.2">
      <c r="A14">
        <v>20</v>
      </c>
      <c r="B14">
        <v>16</v>
      </c>
    </row>
    <row r="17" spans="1:9" x14ac:dyDescent="0.2">
      <c r="A17" t="s">
        <v>0</v>
      </c>
      <c r="B17">
        <v>10</v>
      </c>
      <c r="C17">
        <f>C18*B17/B18</f>
        <v>125</v>
      </c>
      <c r="D17" t="s">
        <v>2</v>
      </c>
      <c r="F17">
        <v>47</v>
      </c>
      <c r="G17" s="1">
        <v>15</v>
      </c>
    </row>
    <row r="18" spans="1:9" x14ac:dyDescent="0.2">
      <c r="A18" t="s">
        <v>1</v>
      </c>
      <c r="B18">
        <v>200</v>
      </c>
      <c r="C18">
        <v>2500</v>
      </c>
      <c r="F18">
        <v>1</v>
      </c>
      <c r="G18">
        <f>G17/(F17*F18)*F18</f>
        <v>0.31914893617021278</v>
      </c>
    </row>
    <row r="20" spans="1:9" x14ac:dyDescent="0.2">
      <c r="E20" t="s">
        <v>5</v>
      </c>
      <c r="F20">
        <v>1</v>
      </c>
      <c r="I20">
        <v>130</v>
      </c>
    </row>
    <row r="21" spans="1:9" x14ac:dyDescent="0.2">
      <c r="F21">
        <f>G18*F20</f>
        <v>0.31914893617021278</v>
      </c>
      <c r="G21" s="1">
        <f>G22*F21/F22</f>
        <v>3485.9574468085107</v>
      </c>
      <c r="I21">
        <f>I20/32768</f>
        <v>3.96728515625E-3</v>
      </c>
    </row>
    <row r="22" spans="1:9" x14ac:dyDescent="0.2">
      <c r="B22">
        <v>1</v>
      </c>
      <c r="F22">
        <v>3</v>
      </c>
      <c r="G22">
        <f>65536/2</f>
        <v>32768</v>
      </c>
    </row>
    <row r="23" spans="1:9" x14ac:dyDescent="0.2">
      <c r="A23">
        <v>4</v>
      </c>
      <c r="B23">
        <f>A23*B22</f>
        <v>4</v>
      </c>
      <c r="C23">
        <v>2750</v>
      </c>
    </row>
    <row r="24" spans="1:9" x14ac:dyDescent="0.2">
      <c r="B24">
        <f>C24*B23/C23</f>
        <v>47.662545454545452</v>
      </c>
      <c r="C24">
        <f>G22</f>
        <v>32768</v>
      </c>
    </row>
    <row r="25" spans="1:9" x14ac:dyDescent="0.2">
      <c r="E25" t="s">
        <v>3</v>
      </c>
      <c r="F25">
        <v>25000</v>
      </c>
    </row>
    <row r="26" spans="1:9" x14ac:dyDescent="0.2">
      <c r="E26" t="s">
        <v>4</v>
      </c>
      <c r="F26">
        <v>0.25</v>
      </c>
      <c r="H26">
        <f>20*1000/4700</f>
        <v>4.2553191489361701</v>
      </c>
    </row>
    <row r="27" spans="1:9" x14ac:dyDescent="0.2">
      <c r="B27">
        <f>C27*B28/C28</f>
        <v>2.60162353515625</v>
      </c>
      <c r="C27">
        <v>2750</v>
      </c>
      <c r="H27">
        <f>4.25/20000*1000</f>
        <v>0.21249999999999999</v>
      </c>
    </row>
    <row r="28" spans="1:9" x14ac:dyDescent="0.2">
      <c r="B28">
        <v>31</v>
      </c>
      <c r="C28">
        <f>G22</f>
        <v>32768</v>
      </c>
    </row>
    <row r="30" spans="1:9" x14ac:dyDescent="0.2">
      <c r="D30" t="s">
        <v>6</v>
      </c>
      <c r="F30">
        <f>G17/G21</f>
        <v>4.302978515625E-3</v>
      </c>
    </row>
    <row r="31" spans="1:9" x14ac:dyDescent="0.2">
      <c r="B31" t="s">
        <v>7</v>
      </c>
      <c r="C31">
        <v>7078</v>
      </c>
      <c r="E31">
        <f>30*0.001*1000</f>
        <v>30</v>
      </c>
    </row>
    <row r="32" spans="1:9" x14ac:dyDescent="0.2">
      <c r="B32">
        <v>3000</v>
      </c>
      <c r="C32">
        <v>7078</v>
      </c>
    </row>
    <row r="33" spans="1:7" x14ac:dyDescent="0.2">
      <c r="B33" t="s">
        <v>8</v>
      </c>
      <c r="C33">
        <f>C32/B32</f>
        <v>2.3593333333333333</v>
      </c>
    </row>
    <row r="34" spans="1:7" x14ac:dyDescent="0.2">
      <c r="B34" t="s">
        <v>9</v>
      </c>
      <c r="C34">
        <v>236</v>
      </c>
    </row>
    <row r="37" spans="1:7" x14ac:dyDescent="0.2">
      <c r="A37" s="7" t="s">
        <v>10</v>
      </c>
      <c r="B37" s="7"/>
      <c r="C37" s="7"/>
    </row>
    <row r="38" spans="1:7" x14ac:dyDescent="0.2">
      <c r="B38" t="s">
        <v>11</v>
      </c>
      <c r="C38">
        <v>105.1</v>
      </c>
      <c r="D38" t="s">
        <v>15</v>
      </c>
      <c r="E38">
        <v>3</v>
      </c>
    </row>
    <row r="39" spans="1:7" x14ac:dyDescent="0.2">
      <c r="B39" t="s">
        <v>12</v>
      </c>
      <c r="C39">
        <v>2.7</v>
      </c>
      <c r="D39" t="s">
        <v>17</v>
      </c>
      <c r="E39">
        <v>4095</v>
      </c>
    </row>
    <row r="40" spans="1:7" x14ac:dyDescent="0.2">
      <c r="B40" t="s">
        <v>13</v>
      </c>
      <c r="C40">
        <v>30</v>
      </c>
    </row>
    <row r="41" spans="1:7" x14ac:dyDescent="0.2">
      <c r="B41" t="s">
        <v>14</v>
      </c>
      <c r="C41">
        <f>C40/(C39+C38)*C39</f>
        <v>0.75139146567718007</v>
      </c>
      <c r="D41" t="s">
        <v>16</v>
      </c>
      <c r="E41">
        <f>E39/E38*C41</f>
        <v>1025.6493506493507</v>
      </c>
      <c r="F41">
        <f>E41/2</f>
        <v>512.82467532467535</v>
      </c>
    </row>
    <row r="45" spans="1:7" x14ac:dyDescent="0.2">
      <c r="D45">
        <f>2*E38*E41/E39</f>
        <v>1.5027829313543599</v>
      </c>
    </row>
    <row r="48" spans="1:7" x14ac:dyDescent="0.2">
      <c r="A48">
        <v>255</v>
      </c>
      <c r="B48">
        <v>0.27700000000000002</v>
      </c>
      <c r="F48">
        <v>1024</v>
      </c>
      <c r="G48">
        <v>4095</v>
      </c>
    </row>
    <row r="49" spans="6:7" x14ac:dyDescent="0.2">
      <c r="F49">
        <f>F48*G49/G48</f>
        <v>0.75018315018315018</v>
      </c>
      <c r="G49">
        <f>E38</f>
        <v>3</v>
      </c>
    </row>
  </sheetData>
  <mergeCells count="1">
    <mergeCell ref="A37:C37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06AA-36DE-46E3-97F5-02C7D0DA4017}">
  <dimension ref="A1:L34"/>
  <sheetViews>
    <sheetView tabSelected="1" topLeftCell="A21" zoomScale="190" zoomScaleNormal="190" workbookViewId="0">
      <selection activeCell="B26" sqref="B26"/>
    </sheetView>
  </sheetViews>
  <sheetFormatPr defaultRowHeight="14.25" x14ac:dyDescent="0.2"/>
  <cols>
    <col min="7" max="7" width="9" style="4"/>
    <col min="8" max="8" width="9" style="2"/>
  </cols>
  <sheetData>
    <row r="1" spans="1:12" x14ac:dyDescent="0.2">
      <c r="A1">
        <v>4.4000000000000004</v>
      </c>
      <c r="B1">
        <v>4.83</v>
      </c>
      <c r="C1" s="3">
        <f>(A1-B1)/B1</f>
        <v>-8.9026915113871577E-2</v>
      </c>
      <c r="E1">
        <v>4.49</v>
      </c>
      <c r="F1">
        <v>4.83</v>
      </c>
      <c r="G1" s="4">
        <f>(F1-E1)/F1</f>
        <v>7.0393374741200804E-2</v>
      </c>
      <c r="J1">
        <v>98</v>
      </c>
      <c r="K1">
        <v>4.83</v>
      </c>
      <c r="L1">
        <f>K1*20/J1</f>
        <v>0.98571428571428565</v>
      </c>
    </row>
    <row r="2" spans="1:12" x14ac:dyDescent="0.2">
      <c r="A2">
        <v>12.4</v>
      </c>
      <c r="B2">
        <v>12.57</v>
      </c>
      <c r="C2" s="3">
        <f t="shared" ref="C2:C7" si="0">(A2-B2)/B2</f>
        <v>-1.3524264120922827E-2</v>
      </c>
      <c r="E2">
        <v>12.23</v>
      </c>
      <c r="F2">
        <v>11.11</v>
      </c>
      <c r="G2" s="4">
        <f t="shared" ref="G2:G7" si="1">(F2-E2)/F2</f>
        <v>-0.1008100810081009</v>
      </c>
      <c r="J2">
        <v>274</v>
      </c>
      <c r="K2">
        <v>12.57</v>
      </c>
      <c r="L2">
        <f t="shared" ref="L2:L7" si="2">K2*20/J2</f>
        <v>0.91751824817518246</v>
      </c>
    </row>
    <row r="3" spans="1:12" x14ac:dyDescent="0.2">
      <c r="A3">
        <v>25.39</v>
      </c>
      <c r="B3">
        <v>25.18</v>
      </c>
      <c r="C3" s="3">
        <f t="shared" si="0"/>
        <v>8.3399523431295017E-3</v>
      </c>
      <c r="E3">
        <v>25.5</v>
      </c>
      <c r="F3">
        <v>25.32</v>
      </c>
      <c r="G3" s="4">
        <f t="shared" si="1"/>
        <v>-7.1090047393364813E-3</v>
      </c>
      <c r="J3">
        <v>558</v>
      </c>
      <c r="K3">
        <v>25.18</v>
      </c>
      <c r="L3">
        <f t="shared" si="2"/>
        <v>0.90250896057347674</v>
      </c>
    </row>
    <row r="4" spans="1:12" x14ac:dyDescent="0.2">
      <c r="A4">
        <v>37.409999999999997</v>
      </c>
      <c r="B4">
        <v>37.090000000000003</v>
      </c>
      <c r="C4" s="3">
        <f t="shared" si="0"/>
        <v>8.627662442706744E-3</v>
      </c>
      <c r="E4">
        <v>37.5</v>
      </c>
      <c r="F4">
        <v>37.74</v>
      </c>
      <c r="G4" s="4">
        <f t="shared" si="1"/>
        <v>6.3593004769475882E-3</v>
      </c>
      <c r="J4">
        <v>823</v>
      </c>
      <c r="K4">
        <v>37.090000000000003</v>
      </c>
      <c r="L4">
        <f t="shared" si="2"/>
        <v>0.90133657351154317</v>
      </c>
    </row>
    <row r="5" spans="1:12" x14ac:dyDescent="0.2">
      <c r="A5">
        <v>44.4</v>
      </c>
      <c r="B5">
        <v>44.51</v>
      </c>
      <c r="C5" s="3">
        <f t="shared" si="0"/>
        <v>-2.4713547517411691E-3</v>
      </c>
      <c r="E5">
        <v>44.4</v>
      </c>
      <c r="F5">
        <v>44.51</v>
      </c>
      <c r="G5" s="4">
        <f t="shared" si="1"/>
        <v>2.4713547517411691E-3</v>
      </c>
      <c r="J5">
        <v>979</v>
      </c>
      <c r="K5">
        <v>44.51</v>
      </c>
      <c r="L5">
        <f t="shared" si="2"/>
        <v>0.90929519918283952</v>
      </c>
    </row>
    <row r="6" spans="1:12" x14ac:dyDescent="0.2">
      <c r="A6">
        <v>53.8</v>
      </c>
      <c r="B6">
        <v>53.45</v>
      </c>
      <c r="C6" s="3">
        <f t="shared" si="0"/>
        <v>6.5481758652945615E-3</v>
      </c>
      <c r="E6">
        <v>53.8</v>
      </c>
      <c r="F6">
        <v>53.6</v>
      </c>
      <c r="G6" s="4">
        <f t="shared" si="1"/>
        <v>-3.7313432835820101E-3</v>
      </c>
      <c r="J6">
        <v>1186</v>
      </c>
      <c r="K6">
        <v>53.45</v>
      </c>
      <c r="L6">
        <f t="shared" si="2"/>
        <v>0.90134907251264751</v>
      </c>
    </row>
    <row r="7" spans="1:12" x14ac:dyDescent="0.2">
      <c r="A7">
        <v>63.2</v>
      </c>
      <c r="B7">
        <v>62.9</v>
      </c>
      <c r="C7" s="3">
        <f t="shared" si="0"/>
        <v>4.76947535771072E-3</v>
      </c>
      <c r="E7">
        <v>63.2</v>
      </c>
      <c r="F7">
        <v>62.97</v>
      </c>
      <c r="G7" s="4">
        <f t="shared" si="1"/>
        <v>-3.6525329521995232E-3</v>
      </c>
      <c r="J7">
        <v>1393</v>
      </c>
      <c r="K7">
        <v>62.9</v>
      </c>
      <c r="L7">
        <f t="shared" si="2"/>
        <v>0.90308686288585782</v>
      </c>
    </row>
    <row r="9" spans="1:12" x14ac:dyDescent="0.2">
      <c r="A9">
        <v>4.49</v>
      </c>
      <c r="B9">
        <v>4.41</v>
      </c>
    </row>
    <row r="10" spans="1:12" x14ac:dyDescent="0.2">
      <c r="A10">
        <v>12.48</v>
      </c>
      <c r="B10">
        <v>12.26</v>
      </c>
    </row>
    <row r="11" spans="1:12" x14ac:dyDescent="0.2">
      <c r="A11">
        <v>25.5</v>
      </c>
      <c r="B11">
        <v>25.03</v>
      </c>
    </row>
    <row r="12" spans="1:12" x14ac:dyDescent="0.2">
      <c r="A12">
        <v>37.5</v>
      </c>
      <c r="B12">
        <v>37</v>
      </c>
    </row>
    <row r="13" spans="1:12" x14ac:dyDescent="0.2">
      <c r="A13">
        <v>44.4</v>
      </c>
      <c r="B13">
        <v>44</v>
      </c>
    </row>
    <row r="14" spans="1:12" x14ac:dyDescent="0.2">
      <c r="A14">
        <v>53.8</v>
      </c>
      <c r="B14">
        <v>53</v>
      </c>
    </row>
    <row r="17" spans="1:11" x14ac:dyDescent="0.2">
      <c r="G17" s="4" t="s">
        <v>23</v>
      </c>
      <c r="H17" s="2">
        <v>20</v>
      </c>
      <c r="I17" t="s">
        <v>24</v>
      </c>
    </row>
    <row r="18" spans="1:11" x14ac:dyDescent="0.2">
      <c r="B18">
        <v>65536</v>
      </c>
      <c r="D18">
        <v>16</v>
      </c>
      <c r="G18" s="4" t="s">
        <v>19</v>
      </c>
      <c r="H18" s="2">
        <f>H17*0.01</f>
        <v>0.2</v>
      </c>
    </row>
    <row r="19" spans="1:11" x14ac:dyDescent="0.2">
      <c r="A19">
        <v>2.75</v>
      </c>
      <c r="B19">
        <f>B18/2</f>
        <v>32768</v>
      </c>
      <c r="G19" s="4" t="s">
        <v>20</v>
      </c>
      <c r="H19" s="2">
        <v>16</v>
      </c>
    </row>
    <row r="20" spans="1:11" x14ac:dyDescent="0.2">
      <c r="A20">
        <f>B20*A19/B19</f>
        <v>0.1626434326171875</v>
      </c>
      <c r="B20">
        <v>1938</v>
      </c>
      <c r="D20">
        <v>1000</v>
      </c>
      <c r="H20" s="2">
        <f>(H19-4)/8*H18</f>
        <v>0.30000000000000004</v>
      </c>
    </row>
    <row r="21" spans="1:11" x14ac:dyDescent="0.2">
      <c r="G21" s="4" t="s">
        <v>21</v>
      </c>
      <c r="H21" s="6">
        <f>0.2+H20</f>
        <v>0.5</v>
      </c>
      <c r="I21" s="5" t="s">
        <v>25</v>
      </c>
      <c r="J21" s="6">
        <f>3.1-H20</f>
        <v>2.8</v>
      </c>
      <c r="K21" s="4" t="s">
        <v>22</v>
      </c>
    </row>
    <row r="22" spans="1:11" x14ac:dyDescent="0.2">
      <c r="A22">
        <f>A20/D18*D20</f>
        <v>10.165214538574219</v>
      </c>
      <c r="B22">
        <v>0.01</v>
      </c>
    </row>
    <row r="24" spans="1:11" x14ac:dyDescent="0.2">
      <c r="A24" s="1">
        <f>A22/B22</f>
        <v>1016.5214538574219</v>
      </c>
      <c r="B24" t="s">
        <v>18</v>
      </c>
    </row>
    <row r="28" spans="1:11" x14ac:dyDescent="0.2">
      <c r="A28" t="s">
        <v>26</v>
      </c>
      <c r="B28" t="s">
        <v>28</v>
      </c>
    </row>
    <row r="29" spans="1:11" x14ac:dyDescent="0.2">
      <c r="A29" t="s">
        <v>27</v>
      </c>
    </row>
    <row r="33" spans="1:2" x14ac:dyDescent="0.2">
      <c r="A33">
        <v>1</v>
      </c>
      <c r="B33">
        <v>1332</v>
      </c>
    </row>
    <row r="34" spans="1:2" x14ac:dyDescent="0.2">
      <c r="A34">
        <f>B34*A33/B33</f>
        <v>24.6006006006006</v>
      </c>
      <c r="B34">
        <f>B19</f>
        <v>32768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14362</dc:creator>
  <cp:lastModifiedBy>14362</cp:lastModifiedBy>
  <dcterms:created xsi:type="dcterms:W3CDTF">2021-12-14T05:41:33Z</dcterms:created>
  <dcterms:modified xsi:type="dcterms:W3CDTF">2021-12-21T11:03:12Z</dcterms:modified>
</cp:coreProperties>
</file>