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<sst xmlns="http://schemas.openxmlformats.org/spreadsheetml/2006/main" count="5367" uniqueCount="1716">
  <si>
    <t>University</t>
  </si>
  <si>
    <t>Place</t>
  </si>
  <si>
    <t>State</t>
  </si>
  <si>
    <t>Hyderabad</t>
  </si>
  <si>
    <t>Guntur</t>
  </si>
  <si>
    <t>Rajahmundry</t>
  </si>
  <si>
    <t>Ahmedabad</t>
  </si>
  <si>
    <t>Karaikudi</t>
  </si>
  <si>
    <t>Kolkata</t>
  </si>
  <si>
    <t>Aligarh</t>
  </si>
  <si>
    <t>New Delhi</t>
  </si>
  <si>
    <t>Bengaluru</t>
  </si>
  <si>
    <t>Noida</t>
  </si>
  <si>
    <t>Coimbatore</t>
  </si>
  <si>
    <t>Anand</t>
  </si>
  <si>
    <t>Visakhapatnam</t>
  </si>
  <si>
    <t>Chennai</t>
  </si>
  <si>
    <t>Chidambaram</t>
  </si>
  <si>
    <t>Gurgaon</t>
  </si>
  <si>
    <t>Kangra</t>
  </si>
  <si>
    <t>Patna</t>
  </si>
  <si>
    <t>Jorhat</t>
  </si>
  <si>
    <t>Guwahati</t>
  </si>
  <si>
    <t>Silchar</t>
  </si>
  <si>
    <t>Rewa</t>
  </si>
  <si>
    <t>Raipur</t>
  </si>
  <si>
    <t>Muzaffarpur</t>
  </si>
  <si>
    <t>Faridkot</t>
  </si>
  <si>
    <t>Rajouri</t>
  </si>
  <si>
    <t>Lucknow</t>
  </si>
  <si>
    <t>Baddi</t>
  </si>
  <si>
    <t>Shimla</t>
  </si>
  <si>
    <t>Varanasi</t>
  </si>
  <si>
    <t>Banasthali</t>
  </si>
  <si>
    <t>Bhopal</t>
  </si>
  <si>
    <t>Bastar</t>
  </si>
  <si>
    <t>Howrah</t>
  </si>
  <si>
    <t>Berhampur</t>
  </si>
  <si>
    <t>Khanpur Kalan</t>
  </si>
  <si>
    <t>Ajmer</t>
  </si>
  <si>
    <t>Tiruchirappalli</t>
  </si>
  <si>
    <t>Pune</t>
  </si>
  <si>
    <t>Madhepura</t>
  </si>
  <si>
    <t>Nadia</t>
  </si>
  <si>
    <t>Rourkela</t>
  </si>
  <si>
    <t>Ranchi</t>
  </si>
  <si>
    <t>Pilani</t>
  </si>
  <si>
    <t>Jhansi</t>
  </si>
  <si>
    <t>Imphal</t>
  </si>
  <si>
    <t>Mumbai</t>
  </si>
  <si>
    <t>Gandhinagar</t>
  </si>
  <si>
    <t>Mahendragarh</t>
  </si>
  <si>
    <t>Gulbarga</t>
  </si>
  <si>
    <t>Srinagar</t>
  </si>
  <si>
    <t>Kasaragod</t>
  </si>
  <si>
    <t>Koraput</t>
  </si>
  <si>
    <t>Bathinda</t>
  </si>
  <si>
    <t>Thiruvarur</t>
  </si>
  <si>
    <t>Bhubaneswar</t>
  </si>
  <si>
    <t>Kanpur</t>
  </si>
  <si>
    <t>Hisar</t>
  </si>
  <si>
    <t>Meerut</t>
  </si>
  <si>
    <t>Sirsa</t>
  </si>
  <si>
    <t>Bhilai</t>
  </si>
  <si>
    <t>Chandigarh</t>
  </si>
  <si>
    <t>Kochi</t>
  </si>
  <si>
    <t>Palampur</t>
  </si>
  <si>
    <t>Nagpur</t>
  </si>
  <si>
    <t>Davangere</t>
  </si>
  <si>
    <t>Agra</t>
  </si>
  <si>
    <t>Gorakhpur</t>
  </si>
  <si>
    <t>Murthal</t>
  </si>
  <si>
    <t>Haridwar</t>
  </si>
  <si>
    <t>Indore</t>
  </si>
  <si>
    <t>Nadiad</t>
  </si>
  <si>
    <t>Dibrugarh</t>
  </si>
  <si>
    <t>Dehradun</t>
  </si>
  <si>
    <t>Newai</t>
  </si>
  <si>
    <t>Jalandhar</t>
  </si>
  <si>
    <t>Etcherla</t>
  </si>
  <si>
    <t>Aurangabad</t>
  </si>
  <si>
    <t>Lonere</t>
  </si>
  <si>
    <t>Dapoli</t>
  </si>
  <si>
    <t>Bilaspur</t>
  </si>
  <si>
    <t>Sagar</t>
  </si>
  <si>
    <t>Akola</t>
  </si>
  <si>
    <t>Faizabad</t>
  </si>
  <si>
    <t>Nauni</t>
  </si>
  <si>
    <t>Kuppam</t>
  </si>
  <si>
    <t>Malabassey</t>
  </si>
  <si>
    <t>Baru Sahib</t>
  </si>
  <si>
    <t>Balasore</t>
  </si>
  <si>
    <t>Gandhigram</t>
  </si>
  <si>
    <t>Mehsana</t>
  </si>
  <si>
    <t>Greater Noida</t>
  </si>
  <si>
    <t>Chaumuhan</t>
  </si>
  <si>
    <t>Taleigao Plateau</t>
  </si>
  <si>
    <t>Pantnagar</t>
  </si>
  <si>
    <t>Jamnagar</t>
  </si>
  <si>
    <t>Ludhiana</t>
  </si>
  <si>
    <t>Amritsar</t>
  </si>
  <si>
    <t>Patan</t>
  </si>
  <si>
    <t>Agartala</t>
  </si>
  <si>
    <t>Moradabad</t>
  </si>
  <si>
    <t>Allahabad</t>
  </si>
  <si>
    <t>Gwalior</t>
  </si>
  <si>
    <t>Thiruvananthapuram</t>
  </si>
  <si>
    <t>Chandkheda</t>
  </si>
  <si>
    <t>Jodhpur</t>
  </si>
  <si>
    <t>Kharagpur</t>
  </si>
  <si>
    <t>Mandi</t>
  </si>
  <si>
    <t>Roorkee</t>
  </si>
  <si>
    <t>Rupnagar</t>
  </si>
  <si>
    <t>Dhanbad</t>
  </si>
  <si>
    <t>Bareilly</t>
  </si>
  <si>
    <t>Amarkantak</t>
  </si>
  <si>
    <t>Khairagarh</t>
  </si>
  <si>
    <t>Tehsil Haroli</t>
  </si>
  <si>
    <t>Pulwama</t>
  </si>
  <si>
    <t>Jaipur</t>
  </si>
  <si>
    <t>Jhunjhunu</t>
  </si>
  <si>
    <t>Chapra</t>
  </si>
  <si>
    <t>Ladnun</t>
  </si>
  <si>
    <t>Puducherry</t>
  </si>
  <si>
    <t>Jabalpur</t>
  </si>
  <si>
    <t>Anantapur</t>
  </si>
  <si>
    <t>Kakinada</t>
  </si>
  <si>
    <t>Raghogarh</t>
  </si>
  <si>
    <t>Waknaghat</t>
  </si>
  <si>
    <t>Mysore</t>
  </si>
  <si>
    <t>Junagadh</t>
  </si>
  <si>
    <t>Vaddeswaram</t>
  </si>
  <si>
    <t>Warangal</t>
  </si>
  <si>
    <t>Darbhanga</t>
  </si>
  <si>
    <t>Vidyaranya</t>
  </si>
  <si>
    <t>Kannur</t>
  </si>
  <si>
    <t>Dharwad</t>
  </si>
  <si>
    <t>Hubli</t>
  </si>
  <si>
    <t>Bijapur</t>
  </si>
  <si>
    <t>Bidar</t>
  </si>
  <si>
    <t>Thrissur</t>
  </si>
  <si>
    <t>Cheruthuruthy</t>
  </si>
  <si>
    <t>Pookode</t>
  </si>
  <si>
    <t>Belgaum</t>
  </si>
  <si>
    <t>Chaibasa</t>
  </si>
  <si>
    <t>Bhuj</t>
  </si>
  <si>
    <t>Machhlipatnam</t>
  </si>
  <si>
    <t>Nainital</t>
  </si>
  <si>
    <t>Kurukshetra</t>
  </si>
  <si>
    <t>Shankaraghatta</t>
  </si>
  <si>
    <t>Phagwara</t>
  </si>
  <si>
    <t>Madurai</t>
  </si>
  <si>
    <t>Bodh Gaya</t>
  </si>
  <si>
    <t>Bikaner</t>
  </si>
  <si>
    <t>Bhavnagar</t>
  </si>
  <si>
    <t>Udaipur</t>
  </si>
  <si>
    <t>Nashik</t>
  </si>
  <si>
    <t>Rohtak</t>
  </si>
  <si>
    <t>Katni</t>
  </si>
  <si>
    <t>Ujjain</t>
  </si>
  <si>
    <t>Wardha</t>
  </si>
  <si>
    <t>Chitrakoot</t>
  </si>
  <si>
    <t>Kottayam</t>
  </si>
  <si>
    <t>Khanapara</t>
  </si>
  <si>
    <t>Nalgonda</t>
  </si>
  <si>
    <t>Rahuri</t>
  </si>
  <si>
    <t>Solan</t>
  </si>
  <si>
    <t>Mangalore</t>
  </si>
  <si>
    <t>Manipal</t>
  </si>
  <si>
    <t>Tirunelveli</t>
  </si>
  <si>
    <t>Parbhani</t>
  </si>
  <si>
    <t>Shillong</t>
  </si>
  <si>
    <t>Chittorgarh</t>
  </si>
  <si>
    <t>Navi Mumbai</t>
  </si>
  <si>
    <t>Aizawl</t>
  </si>
  <si>
    <t>Rampur</t>
  </si>
  <si>
    <t>Kodaikanal</t>
  </si>
  <si>
    <t>Kohima</t>
  </si>
  <si>
    <t>Karnal</t>
  </si>
  <si>
    <t>Mohali</t>
  </si>
  <si>
    <t>Hajipur</t>
  </si>
  <si>
    <t>Rae Bareli</t>
  </si>
  <si>
    <t>Calicut</t>
  </si>
  <si>
    <t>Durgapur</t>
  </si>
  <si>
    <t>Hamirpur</t>
  </si>
  <si>
    <t>Jamshedpur</t>
  </si>
  <si>
    <t>Cuttack</t>
  </si>
  <si>
    <t>Navsari</t>
  </si>
  <si>
    <t>Medininagar</t>
  </si>
  <si>
    <t>Itanagar</t>
  </si>
  <si>
    <t>Jalgaon</t>
  </si>
  <si>
    <t>Baripada</t>
  </si>
  <si>
    <t>Vijayawada</t>
  </si>
  <si>
    <t>Sonepat</t>
  </si>
  <si>
    <t>Mahboobnagar</t>
  </si>
  <si>
    <t>Vallam</t>
  </si>
  <si>
    <t>Loni</t>
  </si>
  <si>
    <t>Patiala</t>
  </si>
  <si>
    <t>Neemrana</t>
  </si>
  <si>
    <t>Kota</t>
  </si>
  <si>
    <t>Samastipur</t>
  </si>
  <si>
    <t>Belur</t>
  </si>
  <si>
    <t>Belagavi</t>
  </si>
  <si>
    <t>Tirupati</t>
  </si>
  <si>
    <t>Kurnool</t>
  </si>
  <si>
    <t>Burla</t>
  </si>
  <si>
    <t>Amravati</t>
  </si>
  <si>
    <t>Sangrur</t>
  </si>
  <si>
    <t>Vallabh Vidyanagar</t>
  </si>
  <si>
    <t>Surat</t>
  </si>
  <si>
    <t>Palanpur</t>
  </si>
  <si>
    <t>Ambikapur</t>
  </si>
  <si>
    <t>Thanjavur</t>
  </si>
  <si>
    <t>Karimnagar</t>
  </si>
  <si>
    <t>Rajkot</t>
  </si>
  <si>
    <t>Tehsil Dadri</t>
  </si>
  <si>
    <t>Kolhapur</t>
  </si>
  <si>
    <t>Puri</t>
  </si>
  <si>
    <t>Jammu</t>
  </si>
  <si>
    <t>Gajraula</t>
  </si>
  <si>
    <t>Dumka</t>
  </si>
  <si>
    <t>Tadong</t>
  </si>
  <si>
    <t>Kalady</t>
  </si>
  <si>
    <t>Kanchipuram</t>
  </si>
  <si>
    <t>Fatehgarh Sahib</t>
  </si>
  <si>
    <t>Alwar</t>
  </si>
  <si>
    <t>Nanded</t>
  </si>
  <si>
    <t>Nizamabad</t>
  </si>
  <si>
    <t>Tezpur</t>
  </si>
  <si>
    <t>Vadodara</t>
  </si>
  <si>
    <t>Vellore</t>
  </si>
  <si>
    <t>Bhagalpur</t>
  </si>
  <si>
    <t>Tripura</t>
  </si>
  <si>
    <t>Tumkur</t>
  </si>
  <si>
    <t>Bardhaman</t>
  </si>
  <si>
    <t>Tenhipalam</t>
  </si>
  <si>
    <t>Malda</t>
  </si>
  <si>
    <t>Jammu Tawi</t>
  </si>
  <si>
    <t>Kalyani</t>
  </si>
  <si>
    <t>Siliguri</t>
  </si>
  <si>
    <t>Baridua</t>
  </si>
  <si>
    <t>Solapur</t>
  </si>
  <si>
    <t>Pundibari</t>
  </si>
  <si>
    <t>Jaunpur</t>
  </si>
  <si>
    <t>Arrah</t>
  </si>
  <si>
    <t>Sambalpur</t>
  </si>
  <si>
    <t>Midnapore</t>
  </si>
  <si>
    <t>Bellary</t>
  </si>
  <si>
    <t>Nellore</t>
  </si>
  <si>
    <t>Gangtok</t>
  </si>
  <si>
    <t>Hazaribag</t>
  </si>
  <si>
    <t>Santiniketan</t>
  </si>
  <si>
    <t>Barasat</t>
  </si>
  <si>
    <t>Faridabad</t>
  </si>
  <si>
    <t>Kadapa</t>
  </si>
  <si>
    <t>S.No</t>
  </si>
  <si>
    <t>Name of City</t>
  </si>
  <si>
    <t>Type</t>
  </si>
  <si>
    <t>Population (2011)</t>
  </si>
  <si>
    <t>Population class</t>
  </si>
  <si>
    <t>Maharashtra</t>
  </si>
  <si>
    <t>Municipal Corporation / Corporation</t>
  </si>
  <si>
    <t>1,35,97,924</t>
  </si>
  <si>
    <t>Class I</t>
  </si>
  <si>
    <t>Delhi</t>
  </si>
  <si>
    <t>1,10,07,835</t>
  </si>
  <si>
    <t>Karnataka</t>
  </si>
  <si>
    <t>84,25,970</t>
  </si>
  <si>
    <t>Gujarat</t>
  </si>
  <si>
    <t>Municipal Corporation / Corporation.</t>
  </si>
  <si>
    <t>72,08,200</t>
  </si>
  <si>
    <t>Telangana</t>
  </si>
  <si>
    <t>68,09,970</t>
  </si>
  <si>
    <t>Tamil Nadu</t>
  </si>
  <si>
    <t>46,81,087</t>
  </si>
  <si>
    <t>West Bengal</t>
  </si>
  <si>
    <t>44,86,679</t>
  </si>
  <si>
    <t>Urban Agglomeration</t>
  </si>
  <si>
    <t>37,60,636</t>
  </si>
  <si>
    <t>Rajasthan</t>
  </si>
  <si>
    <t>30,73,350</t>
  </si>
  <si>
    <t>28,76,374</t>
  </si>
  <si>
    <t>Uttar Pradesh</t>
  </si>
  <si>
    <t>28,15,601</t>
  </si>
  <si>
    <t>27,67,031</t>
  </si>
  <si>
    <t>24,05,421</t>
  </si>
  <si>
    <t>Bihar</t>
  </si>
  <si>
    <t>22,31,554</t>
  </si>
  <si>
    <t>Madhya Pradesh</t>
  </si>
  <si>
    <t>19,60,631</t>
  </si>
  <si>
    <t>Thane</t>
  </si>
  <si>
    <t>18,18,872</t>
  </si>
  <si>
    <t>17,95,648</t>
  </si>
  <si>
    <t>Andhra Pradesh</t>
  </si>
  <si>
    <t>Municipal Committee.</t>
  </si>
  <si>
    <t>17,30,320</t>
  </si>
  <si>
    <t>16,66,703</t>
  </si>
  <si>
    <t>Firozabad</t>
  </si>
  <si>
    <t>Census town.</t>
  </si>
  <si>
    <t>16,45,675</t>
  </si>
  <si>
    <t>Punjab</t>
  </si>
  <si>
    <t>16,13,878</t>
  </si>
  <si>
    <t>16,06,745</t>
  </si>
  <si>
    <t>15,74,542</t>
  </si>
  <si>
    <t>15,72,000</t>
  </si>
  <si>
    <t>14,86,973</t>
  </si>
  <si>
    <t>Haryana</t>
  </si>
  <si>
    <t>14,04,653</t>
  </si>
  <si>
    <t>13,54,686</t>
  </si>
  <si>
    <t>13,09,023</t>
  </si>
  <si>
    <t>Kalyan-Dombivali</t>
  </si>
  <si>
    <t>12,46,381</t>
  </si>
  <si>
    <t>Vasai-Virar</t>
  </si>
  <si>
    <t>12,21,233</t>
  </si>
  <si>
    <t>12,01,815</t>
  </si>
  <si>
    <t>Jammu and Kashmir</t>
  </si>
  <si>
    <t>11,92,792</t>
  </si>
  <si>
    <t>Jharkhand</t>
  </si>
  <si>
    <t>11,61,561</t>
  </si>
  <si>
    <t>11,37,000</t>
  </si>
  <si>
    <t>11,32,761</t>
  </si>
  <si>
    <t>Chhattisgarh</t>
  </si>
  <si>
    <t>Municipal Committee</t>
  </si>
  <si>
    <t>11,22,555</t>
  </si>
  <si>
    <t>Municipality.</t>
  </si>
  <si>
    <t>11,17,094</t>
  </si>
  <si>
    <t>10,61,447</t>
  </si>
  <si>
    <t>10,54,336</t>
  </si>
  <si>
    <t>10,53,505</t>
  </si>
  <si>
    <t>10,48,240</t>
  </si>
  <si>
    <t>10,16,885</t>
  </si>
  <si>
    <t>Assam</t>
  </si>
  <si>
    <t>9,63,429</t>
  </si>
  <si>
    <t>9,60,787</t>
  </si>
  <si>
    <t>Hubli-Dharwad</t>
  </si>
  <si>
    <t>9,43,857</t>
  </si>
  <si>
    <t>Amroha</t>
  </si>
  <si>
    <t>Nagar Panchayat.</t>
  </si>
  <si>
    <t>8,97,135</t>
  </si>
  <si>
    <t>8,89,810</t>
  </si>
  <si>
    <t>8,76,824</t>
  </si>
  <si>
    <t>Municipalityunicipal Corporation / Corporation.</t>
  </si>
  <si>
    <t>8,72,575</t>
  </si>
  <si>
    <t>8,72,478</t>
  </si>
  <si>
    <t>8,63,495</t>
  </si>
  <si>
    <t>8,62,196</t>
  </si>
  <si>
    <t>8,46,915</t>
  </si>
  <si>
    <t>Odisha</t>
  </si>
  <si>
    <t>8,37,737</t>
  </si>
  <si>
    <t>Salem</t>
  </si>
  <si>
    <t>8,31,038</t>
  </si>
  <si>
    <t>8,19,429</t>
  </si>
  <si>
    <t>Mira-Bhayandar</t>
  </si>
  <si>
    <t>8,14,655</t>
  </si>
  <si>
    <t>Kerala</t>
  </si>
  <si>
    <t>7,52,490</t>
  </si>
  <si>
    <t>Bhiwandi</t>
  </si>
  <si>
    <t>7,11,329</t>
  </si>
  <si>
    <t>Saharanpur</t>
  </si>
  <si>
    <t>7,03,345</t>
  </si>
  <si>
    <t>6,51,382</t>
  </si>
  <si>
    <t>6,46,801</t>
  </si>
  <si>
    <t>6,44,406</t>
  </si>
  <si>
    <t>Census town</t>
  </si>
  <si>
    <t>6,42,381</t>
  </si>
  <si>
    <t>Notified area committee / Notified Area Council</t>
  </si>
  <si>
    <t>6,29,659</t>
  </si>
  <si>
    <t>Bhilai Nagar</t>
  </si>
  <si>
    <t>6,25,697</t>
  </si>
  <si>
    <t>6,06,007</t>
  </si>
  <si>
    <t>6,01,574</t>
  </si>
  <si>
    <t>5,98,483</t>
  </si>
  <si>
    <t>5,93,768</t>
  </si>
  <si>
    <t>Uttarakhand</t>
  </si>
  <si>
    <t>5,78,420</t>
  </si>
  <si>
    <t>Asansol</t>
  </si>
  <si>
    <t>5,64,491</t>
  </si>
  <si>
    <t>Nanded-Waghala</t>
  </si>
  <si>
    <t>5,50,564</t>
  </si>
  <si>
    <t>5,42,580</t>
  </si>
  <si>
    <t>5,29,308</t>
  </si>
  <si>
    <t>5,15,215</t>
  </si>
  <si>
    <t>Sangli</t>
  </si>
  <si>
    <t>5,13,862</t>
  </si>
  <si>
    <t>Nagar Panchayat</t>
  </si>
  <si>
    <t>5,12,296</t>
  </si>
  <si>
    <t>5,07,293</t>
  </si>
  <si>
    <t>Pondicherry</t>
  </si>
  <si>
    <t>5,05,959</t>
  </si>
  <si>
    <t>5,05,258</t>
  </si>
  <si>
    <t>5,03,690</t>
  </si>
  <si>
    <t>4,88,292</t>
  </si>
  <si>
    <t>Raurkela</t>
  </si>
  <si>
    <t>4,84,874</t>
  </si>
  <si>
    <t>Mangaluru</t>
  </si>
  <si>
    <t>4,84,785</t>
  </si>
  <si>
    <t>4,74,838</t>
  </si>
  <si>
    <t>Malegaon</t>
  </si>
  <si>
    <t>4,71,006</t>
  </si>
  <si>
    <t>Gaya</t>
  </si>
  <si>
    <t>4,63,454</t>
  </si>
  <si>
    <t>Tiruppur</t>
  </si>
  <si>
    <t>4,44,543</t>
  </si>
  <si>
    <t>Davanagere</t>
  </si>
  <si>
    <t>4,35,128</t>
  </si>
  <si>
    <t>Kozhikode</t>
  </si>
  <si>
    <t>4,32,097</t>
  </si>
  <si>
    <t>4,27,146</t>
  </si>
  <si>
    <t>4,24,920</t>
  </si>
  <si>
    <t>Bokaro Steel City</t>
  </si>
  <si>
    <t>4,13,934</t>
  </si>
  <si>
    <t>4,13,616</t>
  </si>
  <si>
    <t>Ballari</t>
  </si>
  <si>
    <t>4,09,644</t>
  </si>
  <si>
    <t>3,99,688</t>
  </si>
  <si>
    <t>3,98,138</t>
  </si>
  <si>
    <t>Latur</t>
  </si>
  <si>
    <t>Municipal Council</t>
  </si>
  <si>
    <t>3,82,754</t>
  </si>
  <si>
    <t>Dhule</t>
  </si>
  <si>
    <t>3,76,093</t>
  </si>
  <si>
    <t>Korba</t>
  </si>
  <si>
    <t>3,63,210</t>
  </si>
  <si>
    <t>Bhilwara</t>
  </si>
  <si>
    <t>Municipality</t>
  </si>
  <si>
    <t>3,60,009</t>
  </si>
  <si>
    <t>Brahmapur</t>
  </si>
  <si>
    <t>3,55,823</t>
  </si>
  <si>
    <t>Karnatka</t>
  </si>
  <si>
    <t>3,51,838</t>
  </si>
  <si>
    <t>Ahmednagar</t>
  </si>
  <si>
    <t>3,50,905</t>
  </si>
  <si>
    <t>Kollam</t>
  </si>
  <si>
    <t>3,49,033</t>
  </si>
  <si>
    <t>Raghunathganj</t>
  </si>
  <si>
    <t>3,46,854</t>
  </si>
  <si>
    <t>3,30,106</t>
  </si>
  <si>
    <t>Shahjahanpur</t>
  </si>
  <si>
    <t>3,21,885</t>
  </si>
  <si>
    <t>3,15,596</t>
  </si>
  <si>
    <t>3,15,310</t>
  </si>
  <si>
    <t>3,12,255</t>
  </si>
  <si>
    <t>3,10,467</t>
  </si>
  <si>
    <t>3,08,922</t>
  </si>
  <si>
    <t>City Municipal Council</t>
  </si>
  <si>
    <t>3,05,821</t>
  </si>
  <si>
    <t>3,01,249</t>
  </si>
  <si>
    <t>2,94,577</t>
  </si>
  <si>
    <t>Panipat</t>
  </si>
  <si>
    <t>2,94,150</t>
  </si>
  <si>
    <t>2,94,116</t>
  </si>
  <si>
    <t>Municipality/Industrial Township</t>
  </si>
  <si>
    <t>2,93,719</t>
  </si>
  <si>
    <t>Mizoram</t>
  </si>
  <si>
    <t>Notified Town</t>
  </si>
  <si>
    <t>2,91,822</t>
  </si>
  <si>
    <t>Ichalkaranji</t>
  </si>
  <si>
    <t>2,87,570</t>
  </si>
  <si>
    <t>2,87,035</t>
  </si>
  <si>
    <t>2,86,974</t>
  </si>
  <si>
    <t>2,85,813</t>
  </si>
  <si>
    <t>Municipal board</t>
  </si>
  <si>
    <t>2,81,494</t>
  </si>
  <si>
    <t>Shivamogga</t>
  </si>
  <si>
    <t>2,74,352</t>
  </si>
  <si>
    <t>Ratlam</t>
  </si>
  <si>
    <t>2,73,892</t>
  </si>
  <si>
    <t>Modinagar</t>
  </si>
  <si>
    <t>2,72,918</t>
  </si>
  <si>
    <t>Durg</t>
  </si>
  <si>
    <t>2,68,679</t>
  </si>
  <si>
    <t>Meghalaya</t>
  </si>
  <si>
    <t>2,67,662</t>
  </si>
  <si>
    <t>Manipur</t>
  </si>
  <si>
    <t>2,64,986</t>
  </si>
  <si>
    <t>Hapur</t>
  </si>
  <si>
    <t>Nagar Palika Parishad</t>
  </si>
  <si>
    <t>2,62,801</t>
  </si>
  <si>
    <t>Ranipet</t>
  </si>
  <si>
    <t>2,62,346</t>
  </si>
  <si>
    <t>2,62,340</t>
  </si>
  <si>
    <t>2,61,099</t>
  </si>
  <si>
    <t>2,60,899</t>
  </si>
  <si>
    <t>2,59,329</t>
  </si>
  <si>
    <t>Etawah</t>
  </si>
  <si>
    <t>2,56,790</t>
  </si>
  <si>
    <t>Bharatpur</t>
  </si>
  <si>
    <t>2,52,109</t>
  </si>
  <si>
    <t>Begusarai</t>
  </si>
  <si>
    <t>2,51,136</t>
  </si>
  <si>
    <t>2,49,998</t>
  </si>
  <si>
    <t>Chhapra</t>
  </si>
  <si>
    <t>2,49,555</t>
  </si>
  <si>
    <t>2,41,823</t>
  </si>
  <si>
    <t>Ramagundam</t>
  </si>
  <si>
    <t>2,37,686</t>
  </si>
  <si>
    <t>Pali</t>
  </si>
  <si>
    <t>2,29,956</t>
  </si>
  <si>
    <t>Satna</t>
  </si>
  <si>
    <t>2,29,307</t>
  </si>
  <si>
    <t>Vizianagaram</t>
  </si>
  <si>
    <t>2,28,025</t>
  </si>
  <si>
    <t>Katihar</t>
  </si>
  <si>
    <t>2,25,982</t>
  </si>
  <si>
    <t>Hardwar</t>
  </si>
  <si>
    <t>2,25,235</t>
  </si>
  <si>
    <t>Sonipat</t>
  </si>
  <si>
    <t>2,25,074</t>
  </si>
  <si>
    <t>Nagercoil</t>
  </si>
  <si>
    <t>2,24,329</t>
  </si>
  <si>
    <t>2,22,619</t>
  </si>
  <si>
    <t>Murwara (Katni)</t>
  </si>
  <si>
    <t>2,21,875</t>
  </si>
  <si>
    <t>Naihati</t>
  </si>
  <si>
    <t>2,21,762</t>
  </si>
  <si>
    <t>Sambhal</t>
  </si>
  <si>
    <t>2,21,334</t>
  </si>
  <si>
    <t>2,18,150</t>
  </si>
  <si>
    <t>Yamunanagar</t>
  </si>
  <si>
    <t>2,16,628</t>
  </si>
  <si>
    <t>English Bazar</t>
  </si>
  <si>
    <t>2,16,083</t>
  </si>
  <si>
    <t>Eluru</t>
  </si>
  <si>
    <t>2,14,414</t>
  </si>
  <si>
    <t>Munger</t>
  </si>
  <si>
    <t>2,13,101</t>
  </si>
  <si>
    <t>Panchkula</t>
  </si>
  <si>
    <t>2,10,175</t>
  </si>
  <si>
    <t>Raayachuru</t>
  </si>
  <si>
    <t>2,07,421</t>
  </si>
  <si>
    <t>Panvel</t>
  </si>
  <si>
    <t>2,04,336</t>
  </si>
  <si>
    <t>Deoghar</t>
  </si>
  <si>
    <t>2,03,116</t>
  </si>
  <si>
    <t>Ongole</t>
  </si>
  <si>
    <t>2,02,826</t>
  </si>
  <si>
    <t>Nandyal</t>
  </si>
  <si>
    <t>2,00,746</t>
  </si>
  <si>
    <t>Morena</t>
  </si>
  <si>
    <t>2,00,506</t>
  </si>
  <si>
    <t>Bhiwani</t>
  </si>
  <si>
    <t>1,97,662</t>
  </si>
  <si>
    <t>Porbandar</t>
  </si>
  <si>
    <t>1,97,382</t>
  </si>
  <si>
    <t>Palakkad</t>
  </si>
  <si>
    <t>1,97,369</t>
  </si>
  <si>
    <t>1,97,351</t>
  </si>
  <si>
    <t>Purnia</t>
  </si>
  <si>
    <t>1,97,211</t>
  </si>
  <si>
    <t>Baharampur</t>
  </si>
  <si>
    <t>1,95,363</t>
  </si>
  <si>
    <t>Barmer</t>
  </si>
  <si>
    <t>Nagar Parishad</t>
  </si>
  <si>
    <t>1,89,715</t>
  </si>
  <si>
    <t>Morvi</t>
  </si>
  <si>
    <t>1,88,278</t>
  </si>
  <si>
    <t>Orai</t>
  </si>
  <si>
    <t>Nagar Palika Parishad.</t>
  </si>
  <si>
    <t>1,87,185</t>
  </si>
  <si>
    <t>Bahraich</t>
  </si>
  <si>
    <t>1,86,241</t>
  </si>
  <si>
    <t>Sikar</t>
  </si>
  <si>
    <t>1,85,925</t>
  </si>
  <si>
    <t>1,85,895</t>
  </si>
  <si>
    <t>Singrauli</t>
  </si>
  <si>
    <t>1,85,190</t>
  </si>
  <si>
    <t>Khammam</t>
  </si>
  <si>
    <t>1,84,252</t>
  </si>
  <si>
    <t>Mahesana</t>
  </si>
  <si>
    <t>1,84,133</t>
  </si>
  <si>
    <t>1,84,105</t>
  </si>
  <si>
    <t>1,83,383</t>
  </si>
  <si>
    <t>1,83,274</t>
  </si>
  <si>
    <t>Unnao</t>
  </si>
  <si>
    <t>1,77,658</t>
  </si>
  <si>
    <t>Hugli-Chinsurah</t>
  </si>
  <si>
    <t>1,77,209</t>
  </si>
  <si>
    <t>Raiganj</t>
  </si>
  <si>
    <t>1,75,047</t>
  </si>
  <si>
    <t>Phusro</t>
  </si>
  <si>
    <t>1,74,402</t>
  </si>
  <si>
    <t>Adityapur</t>
  </si>
  <si>
    <t>1,74,355</t>
  </si>
  <si>
    <t>Alappuzha</t>
  </si>
  <si>
    <t>1,74,164</t>
  </si>
  <si>
    <t>Bahadurgarh</t>
  </si>
  <si>
    <t>1,70,426</t>
  </si>
  <si>
    <t>Machilipatnam</t>
  </si>
  <si>
    <t>1,70,008</t>
  </si>
  <si>
    <t>1,69,333</t>
  </si>
  <si>
    <t>Jalpaiguri</t>
  </si>
  <si>
    <t>1,69,013</t>
  </si>
  <si>
    <t>Bharuch</t>
  </si>
  <si>
    <t>1,68,729</t>
  </si>
  <si>
    <t>Pathankot</t>
  </si>
  <si>
    <t>1,68,485</t>
  </si>
  <si>
    <t>Hoshiarpur</t>
  </si>
  <si>
    <t>1,68,443</t>
  </si>
  <si>
    <t>Baramula</t>
  </si>
  <si>
    <t>1,67,986</t>
  </si>
  <si>
    <t>Adoni</t>
  </si>
  <si>
    <t>1,66,344</t>
  </si>
  <si>
    <t>Jind</t>
  </si>
  <si>
    <t>1,66,225</t>
  </si>
  <si>
    <t>Tonk</t>
  </si>
  <si>
    <t>1,65,363</t>
  </si>
  <si>
    <t>Tenali</t>
  </si>
  <si>
    <t>1,64,649</t>
  </si>
  <si>
    <t>Kancheepuram</t>
  </si>
  <si>
    <t>1,64,265</t>
  </si>
  <si>
    <t>Vapi</t>
  </si>
  <si>
    <t>1,63,630</t>
  </si>
  <si>
    <t>1,60,735</t>
  </si>
  <si>
    <t>1,60,100</t>
  </si>
  <si>
    <t>Mahbubnagar</t>
  </si>
  <si>
    <t>1,57,902</t>
  </si>
  <si>
    <t>1,57,837</t>
  </si>
  <si>
    <t>Robertson Pet</t>
  </si>
  <si>
    <t>1,57,084</t>
  </si>
  <si>
    <t>Erode</t>
  </si>
  <si>
    <t>1,56,953</t>
  </si>
  <si>
    <t>Batala</t>
  </si>
  <si>
    <t>1,56,400</t>
  </si>
  <si>
    <t>Haldwani-cum-Kathgodam</t>
  </si>
  <si>
    <t>1,56,060</t>
  </si>
  <si>
    <t>Vidisha</t>
  </si>
  <si>
    <t>1,55,959</t>
  </si>
  <si>
    <t>Saharsa</t>
  </si>
  <si>
    <t>1,55,175</t>
  </si>
  <si>
    <t>Thanesar</t>
  </si>
  <si>
    <t>1,54,962</t>
  </si>
  <si>
    <t>Chittoor</t>
  </si>
  <si>
    <t>1,53,766</t>
  </si>
  <si>
    <t>Veraval</t>
  </si>
  <si>
    <t>1,53,696</t>
  </si>
  <si>
    <t>Lakhimpur</t>
  </si>
  <si>
    <t>1,52,010</t>
  </si>
  <si>
    <t>Sitapur</t>
  </si>
  <si>
    <t>1,51,908</t>
  </si>
  <si>
    <t>Hindupur</t>
  </si>
  <si>
    <t>1,51,835</t>
  </si>
  <si>
    <t>Santipur</t>
  </si>
  <si>
    <t>1,51,774</t>
  </si>
  <si>
    <t>Balurghat</t>
  </si>
  <si>
    <t>1,51,183</t>
  </si>
  <si>
    <t>Ganjbasoda</t>
  </si>
  <si>
    <t>1,50,454</t>
  </si>
  <si>
    <t>Moga</t>
  </si>
  <si>
    <t>1,50,432</t>
  </si>
  <si>
    <t>Proddatur</t>
  </si>
  <si>
    <t>1,50,309</t>
  </si>
  <si>
    <t>1,50,000</t>
  </si>
  <si>
    <t>Medinipur</t>
  </si>
  <si>
    <t>1,49,769</t>
  </si>
  <si>
    <t>Habra</t>
  </si>
  <si>
    <t>1,49,675</t>
  </si>
  <si>
    <t>Class II</t>
  </si>
  <si>
    <t>Sasaram</t>
  </si>
  <si>
    <t>1,47,396</t>
  </si>
  <si>
    <t>1,47,126</t>
  </si>
  <si>
    <t>1,47,123</t>
  </si>
  <si>
    <t>Shivpuri</t>
  </si>
  <si>
    <t>1,46,892</t>
  </si>
  <si>
    <t>Ranaghat</t>
  </si>
  <si>
    <t>1,45,285</t>
  </si>
  <si>
    <t>Himachal Pradesh</t>
  </si>
  <si>
    <t>1,44,975</t>
  </si>
  <si>
    <t>Tiruvannamalai</t>
  </si>
  <si>
    <t>1,44,683</t>
  </si>
  <si>
    <t>Kaithal</t>
  </si>
  <si>
    <t>1,44,633</t>
  </si>
  <si>
    <t>Rajnandgaon</t>
  </si>
  <si>
    <t>1,43,770</t>
  </si>
  <si>
    <t>Godhra</t>
  </si>
  <si>
    <t>1,43,126</t>
  </si>
  <si>
    <t>1,42,494</t>
  </si>
  <si>
    <t>Bhimavaram</t>
  </si>
  <si>
    <t>1,42,280</t>
  </si>
  <si>
    <t>Mandsaur</t>
  </si>
  <si>
    <t>1,41,468</t>
  </si>
  <si>
    <t>1,38,661</t>
  </si>
  <si>
    <t>Kolar</t>
  </si>
  <si>
    <t>1,38,553</t>
  </si>
  <si>
    <t>Bankura</t>
  </si>
  <si>
    <t>1,38,036</t>
  </si>
  <si>
    <t>Mandya</t>
  </si>
  <si>
    <t>1,37,735</t>
  </si>
  <si>
    <t>Dehri-on-Sone</t>
  </si>
  <si>
    <t>1,37,068</t>
  </si>
  <si>
    <t>Madanapalle</t>
  </si>
  <si>
    <t>1,35,669</t>
  </si>
  <si>
    <t>Malerkotla</t>
  </si>
  <si>
    <t>1,35,330</t>
  </si>
  <si>
    <t>Lalitpur</t>
  </si>
  <si>
    <t>1,33,041</t>
  </si>
  <si>
    <t>Bettiah</t>
  </si>
  <si>
    <t>1,32,896</t>
  </si>
  <si>
    <t>Pollachi</t>
  </si>
  <si>
    <t>1,28,458</t>
  </si>
  <si>
    <t>Khanna</t>
  </si>
  <si>
    <t>1,28,130</t>
  </si>
  <si>
    <t>Neemuch</t>
  </si>
  <si>
    <t>1,28,108</t>
  </si>
  <si>
    <t>Palwal</t>
  </si>
  <si>
    <t>1,27,931</t>
  </si>
  <si>
    <t>1,27,125</t>
  </si>
  <si>
    <t>Guntakal</t>
  </si>
  <si>
    <t>1,26,479</t>
  </si>
  <si>
    <t>Nabadwip</t>
  </si>
  <si>
    <t>1,25,528</t>
  </si>
  <si>
    <t>Udupi</t>
  </si>
  <si>
    <t>City Municipal Council.</t>
  </si>
  <si>
    <t>1,25,350</t>
  </si>
  <si>
    <t>Jagdalpur</t>
  </si>
  <si>
    <t>1,25,345</t>
  </si>
  <si>
    <t>Motihari</t>
  </si>
  <si>
    <t>1,25,183</t>
  </si>
  <si>
    <t>Pilibhit</t>
  </si>
  <si>
    <t>1,24,245</t>
  </si>
  <si>
    <t>Dimapur</t>
  </si>
  <si>
    <t>Nagaland</t>
  </si>
  <si>
    <t>1,23,777</t>
  </si>
  <si>
    <t>1,23,484</t>
  </si>
  <si>
    <t>Sadulpur</t>
  </si>
  <si>
    <t>1,22,326</t>
  </si>
  <si>
    <t>Rajapalayam</t>
  </si>
  <si>
    <t>1,22,307</t>
  </si>
  <si>
    <t>Dharmavaram</t>
  </si>
  <si>
    <t>1,21,992</t>
  </si>
  <si>
    <t>Kashipur</t>
  </si>
  <si>
    <t>1,21,610</t>
  </si>
  <si>
    <t>Sivakasi</t>
  </si>
  <si>
    <t>1,21,358</t>
  </si>
  <si>
    <t>Darjiling</t>
  </si>
  <si>
    <t>1,20,414</t>
  </si>
  <si>
    <t>Chikkamagaluru</t>
  </si>
  <si>
    <t>1,18,496</t>
  </si>
  <si>
    <t>Gudivada</t>
  </si>
  <si>
    <t>1,18,289</t>
  </si>
  <si>
    <t>Baleshwar Town</t>
  </si>
  <si>
    <t>1,18,202</t>
  </si>
  <si>
    <t>Mancherial</t>
  </si>
  <si>
    <t>1,18,195</t>
  </si>
  <si>
    <t>Srikakulam</t>
  </si>
  <si>
    <t>1,17,320</t>
  </si>
  <si>
    <t>Adilabad</t>
  </si>
  <si>
    <t>1,17,167</t>
  </si>
  <si>
    <t>Yavatmal</t>
  </si>
  <si>
    <t>1,16,714</t>
  </si>
  <si>
    <t>Barnala</t>
  </si>
  <si>
    <t>1,16,454</t>
  </si>
  <si>
    <t>Nagaon</t>
  </si>
  <si>
    <t>1,16,355</t>
  </si>
  <si>
    <t>Narasaraopet</t>
  </si>
  <si>
    <t>1,16,329</t>
  </si>
  <si>
    <t>Raigarh</t>
  </si>
  <si>
    <t>1,15,908</t>
  </si>
  <si>
    <t>1,15,278</t>
  </si>
  <si>
    <t>Valsad</t>
  </si>
  <si>
    <t>1,14,636</t>
  </si>
  <si>
    <t>1,14,575</t>
  </si>
  <si>
    <t>Giridih</t>
  </si>
  <si>
    <t>Town Panchayat</t>
  </si>
  <si>
    <t>1,14,447</t>
  </si>
  <si>
    <t>Chandausi</t>
  </si>
  <si>
    <t>1,14,254</t>
  </si>
  <si>
    <t>Purulia</t>
  </si>
  <si>
    <t>1,13,806</t>
  </si>
  <si>
    <t>1,13,749</t>
  </si>
  <si>
    <t>Bagaha</t>
  </si>
  <si>
    <t>1,13,012</t>
  </si>
  <si>
    <t>Hardoi</t>
  </si>
  <si>
    <t>1,12,486</t>
  </si>
  <si>
    <t>Achalpur</t>
  </si>
  <si>
    <t>1,12,293</t>
  </si>
  <si>
    <t>Osmanabad</t>
  </si>
  <si>
    <t>1,12,085</t>
  </si>
  <si>
    <t>Deesa</t>
  </si>
  <si>
    <t>1,11,149</t>
  </si>
  <si>
    <t>Nandurbar</t>
  </si>
  <si>
    <t>1,11,067</t>
  </si>
  <si>
    <t>Azamgarh</t>
  </si>
  <si>
    <t>P.</t>
  </si>
  <si>
    <t>1,10,980</t>
  </si>
  <si>
    <t>Ramgarh</t>
  </si>
  <si>
    <t>1,10,496</t>
  </si>
  <si>
    <t>Firozpur</t>
  </si>
  <si>
    <t>1,10,091</t>
  </si>
  <si>
    <t>Baripada Town</t>
  </si>
  <si>
    <t>1,10,058</t>
  </si>
  <si>
    <t>Karwar</t>
  </si>
  <si>
    <t>1,10,000</t>
  </si>
  <si>
    <t>Siwan</t>
  </si>
  <si>
    <t>1,09,919</t>
  </si>
  <si>
    <t>Rajampet</t>
  </si>
  <si>
    <t>1,09,575</t>
  </si>
  <si>
    <t>Pudukkottai</t>
  </si>
  <si>
    <t>1,09,217</t>
  </si>
  <si>
    <t>Anantnag</t>
  </si>
  <si>
    <t>1,08,505</t>
  </si>
  <si>
    <t>Tadpatri</t>
  </si>
  <si>
    <t>1,08,249</t>
  </si>
  <si>
    <t>Satara</t>
  </si>
  <si>
    <t>1,08,048</t>
  </si>
  <si>
    <t>Bhadrak</t>
  </si>
  <si>
    <t>1,07,369</t>
  </si>
  <si>
    <t>Kishanganj</t>
  </si>
  <si>
    <t>1,07,076</t>
  </si>
  <si>
    <t>Suryapet</t>
  </si>
  <si>
    <t>1,06,524</t>
  </si>
  <si>
    <t>1,06,444</t>
  </si>
  <si>
    <t>Ranebennuru</t>
  </si>
  <si>
    <t>1,06,365</t>
  </si>
  <si>
    <t>Amreli</t>
  </si>
  <si>
    <t>1,05,980</t>
  </si>
  <si>
    <t>Neyveli (TS)</t>
  </si>
  <si>
    <t>1,05,687</t>
  </si>
  <si>
    <t>Jamalpur</t>
  </si>
  <si>
    <t>1,05,221</t>
  </si>
  <si>
    <t>Marmagao</t>
  </si>
  <si>
    <t>Goa</t>
  </si>
  <si>
    <t>1,04,758</t>
  </si>
  <si>
    <t>Udgir</t>
  </si>
  <si>
    <t>1,04,063</t>
  </si>
  <si>
    <t>Tadepalligudem</t>
  </si>
  <si>
    <t>1,03,577</t>
  </si>
  <si>
    <t>Nagapattinam</t>
  </si>
  <si>
    <t>1,02,838</t>
  </si>
  <si>
    <t>Buxar</t>
  </si>
  <si>
    <t>1,02,591</t>
  </si>
  <si>
    <t>1,02,520</t>
  </si>
  <si>
    <t>Jehanabad</t>
  </si>
  <si>
    <t>1,02,456</t>
  </si>
  <si>
    <t>1,02,253</t>
  </si>
  <si>
    <t>Khair</t>
  </si>
  <si>
    <t>1,02,106</t>
  </si>
  <si>
    <t>Sawai Madhopur</t>
  </si>
  <si>
    <t>1,01,997</t>
  </si>
  <si>
    <t>Kapurthala</t>
  </si>
  <si>
    <t>1,01,654</t>
  </si>
  <si>
    <t>Chilakaluripet</t>
  </si>
  <si>
    <t>1,01,550</t>
  </si>
  <si>
    <t>1,01,520</t>
  </si>
  <si>
    <t>Malappuram</t>
  </si>
  <si>
    <t>1,01,330</t>
  </si>
  <si>
    <t>Rewari</t>
  </si>
  <si>
    <t>1,00,684</t>
  </si>
  <si>
    <t>Nagaur</t>
  </si>
  <si>
    <t>1,00,618</t>
  </si>
  <si>
    <t>Sultanpur</t>
  </si>
  <si>
    <t>1,00,065</t>
  </si>
  <si>
    <t>Nagda</t>
  </si>
  <si>
    <t>1,00,036</t>
  </si>
  <si>
    <t>Port Blair</t>
  </si>
  <si>
    <t>Andaman and Nicobar Islands</t>
  </si>
  <si>
    <t>Lakhisarai</t>
  </si>
  <si>
    <t>Panaji</t>
  </si>
  <si>
    <t>Tinsukia</t>
  </si>
  <si>
    <t>Municipal board.</t>
  </si>
  <si>
    <t>Itarsi</t>
  </si>
  <si>
    <t>Balangir</t>
  </si>
  <si>
    <t>Nawada</t>
  </si>
  <si>
    <t>Jharsuguda</t>
  </si>
  <si>
    <t>Jagtial</t>
  </si>
  <si>
    <t>Viluppuram</t>
  </si>
  <si>
    <t>Amalner</t>
  </si>
  <si>
    <t>Zirakpur</t>
  </si>
  <si>
    <t>Tanda</t>
  </si>
  <si>
    <t>Tiruchengode</t>
  </si>
  <si>
    <t>Nagina</t>
  </si>
  <si>
    <t>Yemmiganur</t>
  </si>
  <si>
    <t>Vaniyambadi</t>
  </si>
  <si>
    <t>Sarni</t>
  </si>
  <si>
    <t>Theni Allinagaram</t>
  </si>
  <si>
    <t>Margao</t>
  </si>
  <si>
    <t>Akot</t>
  </si>
  <si>
    <t>Sehore</t>
  </si>
  <si>
    <t>Mhow Cantonment</t>
  </si>
  <si>
    <t>Kot Kapura</t>
  </si>
  <si>
    <t>Makrana</t>
  </si>
  <si>
    <t>Pandharpur</t>
  </si>
  <si>
    <t>Miryalaguda</t>
  </si>
  <si>
    <t>Shamli</t>
  </si>
  <si>
    <t>Seoni</t>
  </si>
  <si>
    <t>Ranibennur</t>
  </si>
  <si>
    <t>Kadiri</t>
  </si>
  <si>
    <t>Shrirampur</t>
  </si>
  <si>
    <t>Rudrapur</t>
  </si>
  <si>
    <t>Parli</t>
  </si>
  <si>
    <t>Najibabad</t>
  </si>
  <si>
    <t>Nirmal</t>
  </si>
  <si>
    <t>Udhagamandalam</t>
  </si>
  <si>
    <t>Shikohabad</t>
  </si>
  <si>
    <t>Jhumri Tilaiya</t>
  </si>
  <si>
    <t>Aruppukkottai</t>
  </si>
  <si>
    <t>Ponnani</t>
  </si>
  <si>
    <t>Jamui</t>
  </si>
  <si>
    <t>Sitamarhi</t>
  </si>
  <si>
    <t>Chirala</t>
  </si>
  <si>
    <t>Anjar</t>
  </si>
  <si>
    <t>Karaikal</t>
  </si>
  <si>
    <t>Hansi</t>
  </si>
  <si>
    <t>Anakapalle</t>
  </si>
  <si>
    <t>Mahasamund</t>
  </si>
  <si>
    <t>Saunda</t>
  </si>
  <si>
    <t>Dhoraji</t>
  </si>
  <si>
    <t>Paramakudi</t>
  </si>
  <si>
    <t>Balaghat</t>
  </si>
  <si>
    <t>Sujangarh</t>
  </si>
  <si>
    <t>Khambhat</t>
  </si>
  <si>
    <t>Muktsar</t>
  </si>
  <si>
    <t>Rajpura</t>
  </si>
  <si>
    <t>Kavali</t>
  </si>
  <si>
    <t>Dhamtari</t>
  </si>
  <si>
    <t>Ashok Nagar</t>
  </si>
  <si>
    <t>Sardarshahar</t>
  </si>
  <si>
    <t>Mahuva</t>
  </si>
  <si>
    <t>Bargarh</t>
  </si>
  <si>
    <t>Kamareddy</t>
  </si>
  <si>
    <t>Sahibganj</t>
  </si>
  <si>
    <t>Kothagudem</t>
  </si>
  <si>
    <t>Ramanagaram</t>
  </si>
  <si>
    <t>Gokak</t>
  </si>
  <si>
    <t>Tikamgarh</t>
  </si>
  <si>
    <t>Araria</t>
  </si>
  <si>
    <t>Rishikesh</t>
  </si>
  <si>
    <t>Shahdol</t>
  </si>
  <si>
    <t>Medininagar (Daltonganj)</t>
  </si>
  <si>
    <t>Arakkonam</t>
  </si>
  <si>
    <t>Washim</t>
  </si>
  <si>
    <t>Bodhan</t>
  </si>
  <si>
    <t>Fazilka</t>
  </si>
  <si>
    <t>Palacole</t>
  </si>
  <si>
    <t>Keshod</t>
  </si>
  <si>
    <t>Sullurpeta</t>
  </si>
  <si>
    <t>Wadhwan</t>
  </si>
  <si>
    <t>Gurdaspur</t>
  </si>
  <si>
    <t>Vatakara</t>
  </si>
  <si>
    <t>Tura</t>
  </si>
  <si>
    <t>Narnaul</t>
  </si>
  <si>
    <t>Kharar</t>
  </si>
  <si>
    <t>Yadgir</t>
  </si>
  <si>
    <t>Ambejogai</t>
  </si>
  <si>
    <t>Ankleshwar</t>
  </si>
  <si>
    <t>Savarkundla</t>
  </si>
  <si>
    <t>Paradip</t>
  </si>
  <si>
    <t>Virudhachalam</t>
  </si>
  <si>
    <t>Kanhangad</t>
  </si>
  <si>
    <t>Kadi</t>
  </si>
  <si>
    <t>Srivilliputhur</t>
  </si>
  <si>
    <t>Gobindgarh</t>
  </si>
  <si>
    <t>Tindivanam</t>
  </si>
  <si>
    <t>Mansa</t>
  </si>
  <si>
    <t>Taliparamba</t>
  </si>
  <si>
    <t>Manmad</t>
  </si>
  <si>
    <t>Tanuku</t>
  </si>
  <si>
    <t>Rayachoti</t>
  </si>
  <si>
    <t>Virudhunagar</t>
  </si>
  <si>
    <t>Koyilandy</t>
  </si>
  <si>
    <t>Karur</t>
  </si>
  <si>
    <t>Valparai</t>
  </si>
  <si>
    <t>Srikalahasti</t>
  </si>
  <si>
    <t>Neyyattinkara</t>
  </si>
  <si>
    <t>Bapatla</t>
  </si>
  <si>
    <t>Fatehabad</t>
  </si>
  <si>
    <t>Malout</t>
  </si>
  <si>
    <t>Sankarankovil</t>
  </si>
  <si>
    <t>Tenkasi</t>
  </si>
  <si>
    <t>Ratnagiri</t>
  </si>
  <si>
    <t>Rabkavi Banhatti</t>
  </si>
  <si>
    <t>Sikandrabad</t>
  </si>
  <si>
    <t>Chirmiri</t>
  </si>
  <si>
    <t>Palwancha</t>
  </si>
  <si>
    <t>Bhawanipatna</t>
  </si>
  <si>
    <t>Kayamkulam</t>
  </si>
  <si>
    <t>Pithampur</t>
  </si>
  <si>
    <t>Nabha</t>
  </si>
  <si>
    <t>Shahabad, Hardoi</t>
  </si>
  <si>
    <t>Dhenkanal</t>
  </si>
  <si>
    <t>Uran Islampur</t>
  </si>
  <si>
    <t>Gopalganj</t>
  </si>
  <si>
    <t>Bongaigaon City</t>
  </si>
  <si>
    <t>Palani</t>
  </si>
  <si>
    <t>Pusad</t>
  </si>
  <si>
    <t>Sopore</t>
  </si>
  <si>
    <t>Pilkhuwa</t>
  </si>
  <si>
    <t>Tarn Taran</t>
  </si>
  <si>
    <t>Renukoot</t>
  </si>
  <si>
    <t>Mandamarri</t>
  </si>
  <si>
    <t>Shahabad</t>
  </si>
  <si>
    <t>Barbil</t>
  </si>
  <si>
    <t>Koratla</t>
  </si>
  <si>
    <t>Madhubani</t>
  </si>
  <si>
    <t>Arambagh</t>
  </si>
  <si>
    <t>Gohana</t>
  </si>
  <si>
    <t>Ladnu</t>
  </si>
  <si>
    <t>Pattukkottai</t>
  </si>
  <si>
    <t>Sirsi</t>
  </si>
  <si>
    <t>Sircilla</t>
  </si>
  <si>
    <t>Tamluk</t>
  </si>
  <si>
    <t>Jagraon</t>
  </si>
  <si>
    <t>AlipurdUrban Agglomerationr</t>
  </si>
  <si>
    <t>Alirajpur</t>
  </si>
  <si>
    <t>Tandur</t>
  </si>
  <si>
    <t>Naidupet</t>
  </si>
  <si>
    <t>Tirupathur</t>
  </si>
  <si>
    <t>Tohana</t>
  </si>
  <si>
    <t>Ratangarh</t>
  </si>
  <si>
    <t>Dhubri</t>
  </si>
  <si>
    <t>Masaurhi</t>
  </si>
  <si>
    <t>Visnagar</t>
  </si>
  <si>
    <t>Vrindavan</t>
  </si>
  <si>
    <t>Nokha</t>
  </si>
  <si>
    <t>Nagari</t>
  </si>
  <si>
    <t>Narwana</t>
  </si>
  <si>
    <t>Ramanathapuram</t>
  </si>
  <si>
    <t>Ujhani</t>
  </si>
  <si>
    <t>Laharpur</t>
  </si>
  <si>
    <t>Sangamner</t>
  </si>
  <si>
    <t>Nimbahera</t>
  </si>
  <si>
    <t>Siddipet</t>
  </si>
  <si>
    <t>Suri</t>
  </si>
  <si>
    <t>Diphu</t>
  </si>
  <si>
    <t>Town Committee / Town Area Committee</t>
  </si>
  <si>
    <t>Jhargram</t>
  </si>
  <si>
    <t>Shirpur-Warwade</t>
  </si>
  <si>
    <t>Tilhar</t>
  </si>
  <si>
    <t>Sindhnur</t>
  </si>
  <si>
    <t>Town Municipal Council</t>
  </si>
  <si>
    <t>Udumalaipettai</t>
  </si>
  <si>
    <t>Malkapur</t>
  </si>
  <si>
    <t>Wanaparthy</t>
  </si>
  <si>
    <t>Gudur</t>
  </si>
  <si>
    <t>Kendujhar</t>
  </si>
  <si>
    <t>Mandla</t>
  </si>
  <si>
    <t>Nedumangad</t>
  </si>
  <si>
    <t>North Lakhimpur</t>
  </si>
  <si>
    <t>Vinukonda</t>
  </si>
  <si>
    <t>Tiptur</t>
  </si>
  <si>
    <t>Gobichettipalayam</t>
  </si>
  <si>
    <t>Sunabeda</t>
  </si>
  <si>
    <t>Wani</t>
  </si>
  <si>
    <t>Upleta</t>
  </si>
  <si>
    <t>Narasapuram</t>
  </si>
  <si>
    <t>Nuzvid</t>
  </si>
  <si>
    <t>Una</t>
  </si>
  <si>
    <t>Markapur</t>
  </si>
  <si>
    <t>Sheopur</t>
  </si>
  <si>
    <t>Sidhpur</t>
  </si>
  <si>
    <t>Sahaswan</t>
  </si>
  <si>
    <t>Suratgarh</t>
  </si>
  <si>
    <t>Shajapur</t>
  </si>
  <si>
    <t>Rayagada</t>
  </si>
  <si>
    <t>Lonavla</t>
  </si>
  <si>
    <t>Ponnur</t>
  </si>
  <si>
    <t>Kagaznagar</t>
  </si>
  <si>
    <t>Gadwal</t>
  </si>
  <si>
    <t>Bhatapara</t>
  </si>
  <si>
    <t>Kandukur</t>
  </si>
  <si>
    <t>Sangareddy</t>
  </si>
  <si>
    <t>Unjha</t>
  </si>
  <si>
    <t>Lunglei</t>
  </si>
  <si>
    <t>Karimganj</t>
  </si>
  <si>
    <t>Bobbili</t>
  </si>
  <si>
    <t>Mokameh</t>
  </si>
  <si>
    <t>Talegaon Dabhade</t>
  </si>
  <si>
    <t>Anjangaon</t>
  </si>
  <si>
    <t>Mangrol</t>
  </si>
  <si>
    <t>Sunam</t>
  </si>
  <si>
    <t>Gangarampur</t>
  </si>
  <si>
    <t>Thiruvallur</t>
  </si>
  <si>
    <t>Tirur</t>
  </si>
  <si>
    <t>Rath</t>
  </si>
  <si>
    <t>Jatani</t>
  </si>
  <si>
    <t>Viramgam</t>
  </si>
  <si>
    <t>Rajsamand</t>
  </si>
  <si>
    <t>Yanam</t>
  </si>
  <si>
    <t>Panruti</t>
  </si>
  <si>
    <t>Dhuri</t>
  </si>
  <si>
    <t>Namakkal</t>
  </si>
  <si>
    <t>Modasa</t>
  </si>
  <si>
    <t>Rayadurg</t>
  </si>
  <si>
    <t>Supaul</t>
  </si>
  <si>
    <t>Kunnamkulam</t>
  </si>
  <si>
    <t>Umred</t>
  </si>
  <si>
    <t>Bellampalle</t>
  </si>
  <si>
    <t>Sibsagar</t>
  </si>
  <si>
    <t>Mandi Dabwali</t>
  </si>
  <si>
    <t>Ottappalam</t>
  </si>
  <si>
    <t>Dumraon</t>
  </si>
  <si>
    <t>Samalkot</t>
  </si>
  <si>
    <t>Jaggaiahpet</t>
  </si>
  <si>
    <t>Goalpara</t>
  </si>
  <si>
    <t>Tuni</t>
  </si>
  <si>
    <t>Lachhmangarh</t>
  </si>
  <si>
    <t>Bhongir</t>
  </si>
  <si>
    <t>Amalapuram</t>
  </si>
  <si>
    <t>Firozpur Cantt.</t>
  </si>
  <si>
    <t>Cantonment Board / Cantonment</t>
  </si>
  <si>
    <t>Vikarabad</t>
  </si>
  <si>
    <t>Thiruvalla</t>
  </si>
  <si>
    <t>Sherkot</t>
  </si>
  <si>
    <t>Palghar</t>
  </si>
  <si>
    <t>Shegaon</t>
  </si>
  <si>
    <t>Jangaon</t>
  </si>
  <si>
    <t>Bheemunipatnam</t>
  </si>
  <si>
    <t>Panna</t>
  </si>
  <si>
    <t>Thodupuzha</t>
  </si>
  <si>
    <t>KathUrban Agglomeration</t>
  </si>
  <si>
    <t>Palitana</t>
  </si>
  <si>
    <t>Arwal</t>
  </si>
  <si>
    <t>Venkatagiri</t>
  </si>
  <si>
    <t>Kalpi</t>
  </si>
  <si>
    <t>Rajgarh (Churu)</t>
  </si>
  <si>
    <t>Sattenapalle</t>
  </si>
  <si>
    <t>Arsikere</t>
  </si>
  <si>
    <t>Ozar</t>
  </si>
  <si>
    <t>Thirumangalam</t>
  </si>
  <si>
    <t>Petlad</t>
  </si>
  <si>
    <t>Nasirabad</t>
  </si>
  <si>
    <t>Phaltan</t>
  </si>
  <si>
    <t>Rampurhat</t>
  </si>
  <si>
    <t>Nanjangud</t>
  </si>
  <si>
    <t>Forbesganj</t>
  </si>
  <si>
    <t>Tundla</t>
  </si>
  <si>
    <t>BhabUrban Agglomeration</t>
  </si>
  <si>
    <t>Sagara</t>
  </si>
  <si>
    <t>Pithapuram</t>
  </si>
  <si>
    <t>Sira</t>
  </si>
  <si>
    <t>Bhadrachalam</t>
  </si>
  <si>
    <t>Charkhi Dadri</t>
  </si>
  <si>
    <t>Class III</t>
  </si>
  <si>
    <t>Chatra</t>
  </si>
  <si>
    <t>Palasa Kasibugga</t>
  </si>
  <si>
    <t>Nohar</t>
  </si>
  <si>
    <t>Yevla</t>
  </si>
  <si>
    <t>Sirhind Fatehgarh Sahib</t>
  </si>
  <si>
    <t>Bhainsa</t>
  </si>
  <si>
    <t>Parvathipuram</t>
  </si>
  <si>
    <t>Shahade</t>
  </si>
  <si>
    <t>Chalakudy</t>
  </si>
  <si>
    <t>Narkatiaganj</t>
  </si>
  <si>
    <t>Kapadvanj</t>
  </si>
  <si>
    <t>Macherla</t>
  </si>
  <si>
    <t>Raghogarh-Vijaypur</t>
  </si>
  <si>
    <t>Naugachhia</t>
  </si>
  <si>
    <t>Sendhwa</t>
  </si>
  <si>
    <t>Byasanagar</t>
  </si>
  <si>
    <t>Sandila</t>
  </si>
  <si>
    <t>Gooty</t>
  </si>
  <si>
    <t>Salur</t>
  </si>
  <si>
    <t>Nanpara</t>
  </si>
  <si>
    <t>Sardhana</t>
  </si>
  <si>
    <t>Vita</t>
  </si>
  <si>
    <t>Gumia</t>
  </si>
  <si>
    <t>Puttur</t>
  </si>
  <si>
    <t>Jalandhar Cantt.</t>
  </si>
  <si>
    <t>Nehtaur</t>
  </si>
  <si>
    <t>Changanassery</t>
  </si>
  <si>
    <t>Mandapeta</t>
  </si>
  <si>
    <t>Seohara</t>
  </si>
  <si>
    <t>Umarkhed</t>
  </si>
  <si>
    <t>Madhupur</t>
  </si>
  <si>
    <t>Vikramasingapuram</t>
  </si>
  <si>
    <t>Punalur</t>
  </si>
  <si>
    <t>Kendrapara</t>
  </si>
  <si>
    <t>Sihor</t>
  </si>
  <si>
    <t>Nellikuppam</t>
  </si>
  <si>
    <t>Samana</t>
  </si>
  <si>
    <t>Warora</t>
  </si>
  <si>
    <t>Nilambur</t>
  </si>
  <si>
    <t>Rasipuram</t>
  </si>
  <si>
    <t>Ramnagar</t>
  </si>
  <si>
    <t>Jammalamadugu</t>
  </si>
  <si>
    <t>Nawanshahr</t>
  </si>
  <si>
    <t>Thoubal</t>
  </si>
  <si>
    <t>Athni</t>
  </si>
  <si>
    <t>Cherthala</t>
  </si>
  <si>
    <t>Sidhi</t>
  </si>
  <si>
    <t>Farooqnagar</t>
  </si>
  <si>
    <t>Peddapuram</t>
  </si>
  <si>
    <t>Chirkunda</t>
  </si>
  <si>
    <t>Pachora</t>
  </si>
  <si>
    <t>Pithoragarh</t>
  </si>
  <si>
    <t>Tumsar</t>
  </si>
  <si>
    <t>Phalodi</t>
  </si>
  <si>
    <t>Tiruttani</t>
  </si>
  <si>
    <t>Rampura Phul</t>
  </si>
  <si>
    <t>Perinthalmanna</t>
  </si>
  <si>
    <t>Padrauna</t>
  </si>
  <si>
    <t>Pipariya</t>
  </si>
  <si>
    <t>Dalli-Rajhara</t>
  </si>
  <si>
    <t>Punganur</t>
  </si>
  <si>
    <t>Mattannur</t>
  </si>
  <si>
    <t>Mathura</t>
  </si>
  <si>
    <t>Thakurdwara</t>
  </si>
  <si>
    <t>Nandivaram-Guduvancheri</t>
  </si>
  <si>
    <t>Mulbagal</t>
  </si>
  <si>
    <t>Manjlegaon</t>
  </si>
  <si>
    <t>Wankaner</t>
  </si>
  <si>
    <t>Sillod</t>
  </si>
  <si>
    <t>Nidadavole</t>
  </si>
  <si>
    <t>Surapura</t>
  </si>
  <si>
    <t>Rajagangapur</t>
  </si>
  <si>
    <t>Sheikhpura</t>
  </si>
  <si>
    <t>Parlakhemundi</t>
  </si>
  <si>
    <t>Kalimpong</t>
  </si>
  <si>
    <t>Siruguppa</t>
  </si>
  <si>
    <t>Arvi</t>
  </si>
  <si>
    <t>Limbdi</t>
  </si>
  <si>
    <t>Barpeta</t>
  </si>
  <si>
    <t>Manglaur</t>
  </si>
  <si>
    <t>Repalle</t>
  </si>
  <si>
    <t>Mudhol</t>
  </si>
  <si>
    <t>Shujalpur</t>
  </si>
  <si>
    <t>Mandvi</t>
  </si>
  <si>
    <t>Thangadh</t>
  </si>
  <si>
    <t>Sironj</t>
  </si>
  <si>
    <t>Nandura</t>
  </si>
  <si>
    <t>Shoranur</t>
  </si>
  <si>
    <t>Nathdwara</t>
  </si>
  <si>
    <t>Periyakulam</t>
  </si>
  <si>
    <t>Sultanganj</t>
  </si>
  <si>
    <t>Notified area</t>
  </si>
  <si>
    <t>Medak</t>
  </si>
  <si>
    <t>Narayanpet</t>
  </si>
  <si>
    <t>Raxaul Bazar</t>
  </si>
  <si>
    <t>Rajauri</t>
  </si>
  <si>
    <t>Pernampattu</t>
  </si>
  <si>
    <t>Ramachandrapuram</t>
  </si>
  <si>
    <t>Vaijapur</t>
  </si>
  <si>
    <t>Nangal</t>
  </si>
  <si>
    <t>Sidlaghatta</t>
  </si>
  <si>
    <t>Punch</t>
  </si>
  <si>
    <t>Pandhurna</t>
  </si>
  <si>
    <t>Wadgaon Road</t>
  </si>
  <si>
    <t>Talcher</t>
  </si>
  <si>
    <t>Varkala</t>
  </si>
  <si>
    <t>Nowgong</t>
  </si>
  <si>
    <t>Naila Janjgir</t>
  </si>
  <si>
    <t>Mapusa</t>
  </si>
  <si>
    <t>Vellakoil</t>
  </si>
  <si>
    <t>Merta City</t>
  </si>
  <si>
    <t>Sivaganga</t>
  </si>
  <si>
    <t>Mandideep</t>
  </si>
  <si>
    <t>Sailu</t>
  </si>
  <si>
    <t>Vyara</t>
  </si>
  <si>
    <t>Kovvur</t>
  </si>
  <si>
    <t>Vadalur</t>
  </si>
  <si>
    <t>Nawabganj</t>
  </si>
  <si>
    <t>Padra</t>
  </si>
  <si>
    <t>Sainthia</t>
  </si>
  <si>
    <t>Siana</t>
  </si>
  <si>
    <t>Shahpur</t>
  </si>
  <si>
    <t>Sojat</t>
  </si>
  <si>
    <t>Noorpur</t>
  </si>
  <si>
    <t>Paravoor</t>
  </si>
  <si>
    <t>Murtijapur</t>
  </si>
  <si>
    <t>Sundargarh</t>
  </si>
  <si>
    <t>Taki</t>
  </si>
  <si>
    <t>Saundatti-Yellamma</t>
  </si>
  <si>
    <t>Pathanamthitta</t>
  </si>
  <si>
    <t>Wadi</t>
  </si>
  <si>
    <t>Rameshwaram</t>
  </si>
  <si>
    <t>Tasgaon</t>
  </si>
  <si>
    <t>Sikandra Rao</t>
  </si>
  <si>
    <t>Sihora</t>
  </si>
  <si>
    <t>Tiruvethipuram</t>
  </si>
  <si>
    <t>Tiruvuru</t>
  </si>
  <si>
    <t>Mehkar</t>
  </si>
  <si>
    <t>Peringathur</t>
  </si>
  <si>
    <t>Perambalur</t>
  </si>
  <si>
    <t>Manvi</t>
  </si>
  <si>
    <t>Zunheboto</t>
  </si>
  <si>
    <t>Mahnar Bazar</t>
  </si>
  <si>
    <t>Attingal</t>
  </si>
  <si>
    <t>Shahbad</t>
  </si>
  <si>
    <t>Puranpur</t>
  </si>
  <si>
    <t>Nelamangala</t>
  </si>
  <si>
    <t>Nakodar</t>
  </si>
  <si>
    <t>Lunawada</t>
  </si>
  <si>
    <t>Murshidabad</t>
  </si>
  <si>
    <t>Mahe</t>
  </si>
  <si>
    <t>Lanka</t>
  </si>
  <si>
    <t>Rudauli</t>
  </si>
  <si>
    <t>Tuensang</t>
  </si>
  <si>
    <t>Lakshmeshwar</t>
  </si>
  <si>
    <t>Zira</t>
  </si>
  <si>
    <t>Yawal</t>
  </si>
  <si>
    <t>Thana Bhawan</t>
  </si>
  <si>
    <t>Ramdurg</t>
  </si>
  <si>
    <t>Pulgaon</t>
  </si>
  <si>
    <t>Sadasivpet</t>
  </si>
  <si>
    <t>Nargund</t>
  </si>
  <si>
    <t>Neem-Ka-Thana</t>
  </si>
  <si>
    <t>Memari</t>
  </si>
  <si>
    <t>Nilanga</t>
  </si>
  <si>
    <t>Naharlagun</t>
  </si>
  <si>
    <t>Arunachal Pradesh</t>
  </si>
  <si>
    <t>Pakaur</t>
  </si>
  <si>
    <t>Wai</t>
  </si>
  <si>
    <t>Tarikere</t>
  </si>
  <si>
    <t>Malavalli</t>
  </si>
  <si>
    <t>Raisen</t>
  </si>
  <si>
    <t>Lahar</t>
  </si>
  <si>
    <t>Uravakonda</t>
  </si>
  <si>
    <t>Savanur</t>
  </si>
  <si>
    <t>Sirohi</t>
  </si>
  <si>
    <t>Udhampur</t>
  </si>
  <si>
    <t>Umarga</t>
  </si>
  <si>
    <t>Pratapgarh</t>
  </si>
  <si>
    <t>Lingsugur</t>
  </si>
  <si>
    <t>Usilampatti</t>
  </si>
  <si>
    <t>Palia Kalan</t>
  </si>
  <si>
    <t>Wokha</t>
  </si>
  <si>
    <t>Town Committee / Town Area Committee.</t>
  </si>
  <si>
    <t>Rajpipla</t>
  </si>
  <si>
    <t>Vijayapura</t>
  </si>
  <si>
    <t>Rawatbhata</t>
  </si>
  <si>
    <t>Sangaria</t>
  </si>
  <si>
    <t>Paithan</t>
  </si>
  <si>
    <t>Patti</t>
  </si>
  <si>
    <t>Zaidpur</t>
  </si>
  <si>
    <t>Lalsot</t>
  </si>
  <si>
    <t>Maihar</t>
  </si>
  <si>
    <t>Vedaranyam</t>
  </si>
  <si>
    <t>Nawapur</t>
  </si>
  <si>
    <t>Industrial Notified Area</t>
  </si>
  <si>
    <t>Sanawad</t>
  </si>
  <si>
    <t>Warisaliganj</t>
  </si>
  <si>
    <t>Revelganj</t>
  </si>
  <si>
    <t>Sabalgarh</t>
  </si>
  <si>
    <t>Tuljapur</t>
  </si>
  <si>
    <t>Simdega</t>
  </si>
  <si>
    <t>Musabani</t>
  </si>
  <si>
    <t>Kodungallur</t>
  </si>
  <si>
    <t>Phulabani</t>
  </si>
  <si>
    <t>Umreth</t>
  </si>
  <si>
    <t>Narsipatnam</t>
  </si>
  <si>
    <t>Nautanwa</t>
  </si>
  <si>
    <t>Rajgir</t>
  </si>
  <si>
    <t>Yellandu</t>
  </si>
  <si>
    <t>Sathyamangalam</t>
  </si>
  <si>
    <t>Pilibanga</t>
  </si>
  <si>
    <t>Morshi</t>
  </si>
  <si>
    <t>Pehowa</t>
  </si>
  <si>
    <t>Sonepur</t>
  </si>
  <si>
    <t>Pappinisseri</t>
  </si>
  <si>
    <t>Zamania</t>
  </si>
  <si>
    <t>Mihijam</t>
  </si>
  <si>
    <t>Purna</t>
  </si>
  <si>
    <t>Puliyankudi</t>
  </si>
  <si>
    <t>Shikarpur, Bulandshahr</t>
  </si>
  <si>
    <t>Umaria</t>
  </si>
  <si>
    <t>Porsa</t>
  </si>
  <si>
    <t>Naugawan Sadat</t>
  </si>
  <si>
    <t>Fatehpur Sikri</t>
  </si>
  <si>
    <t>Manuguru</t>
  </si>
  <si>
    <t>Pipar City</t>
  </si>
  <si>
    <t>Pattamundai</t>
  </si>
  <si>
    <t>Nanjikottai</t>
  </si>
  <si>
    <t>Taranagar</t>
  </si>
  <si>
    <t>Yerraguntla</t>
  </si>
  <si>
    <t>Satana</t>
  </si>
  <si>
    <t>Sherghati</t>
  </si>
  <si>
    <t>Sankeshwara</t>
  </si>
  <si>
    <t>Madikeri</t>
  </si>
  <si>
    <t>Thuraiyur</t>
  </si>
  <si>
    <t>Sanand</t>
  </si>
  <si>
    <t>Rajula</t>
  </si>
  <si>
    <t>Kyathampalle</t>
  </si>
  <si>
    <t>Shahabad, Rampur</t>
  </si>
  <si>
    <t>Tilda Newra</t>
  </si>
  <si>
    <t>Narsinghgarh</t>
  </si>
  <si>
    <t>Chittur-Thathamangalam</t>
  </si>
  <si>
    <t>Malaj Khand</t>
  </si>
  <si>
    <t>Sarangpur</t>
  </si>
  <si>
    <t>Robertsganj</t>
  </si>
  <si>
    <t>Sirkali</t>
  </si>
  <si>
    <t>Radhanpur</t>
  </si>
  <si>
    <t>Tiruchendur</t>
  </si>
  <si>
    <t>Utraula</t>
  </si>
  <si>
    <t>Patratu</t>
  </si>
  <si>
    <t>Vijainagar, Ajmer</t>
  </si>
  <si>
    <t>Periyasemur</t>
  </si>
  <si>
    <t>Pathri</t>
  </si>
  <si>
    <t>Sadabad</t>
  </si>
  <si>
    <t>Talikota</t>
  </si>
  <si>
    <t>Sinnar</t>
  </si>
  <si>
    <t>Mungeli</t>
  </si>
  <si>
    <t>Sedam</t>
  </si>
  <si>
    <t>Shikaripur</t>
  </si>
  <si>
    <t>Sumerpur</t>
  </si>
  <si>
    <t>Sattur</t>
  </si>
  <si>
    <t>Sugauli</t>
  </si>
  <si>
    <t>Lumding</t>
  </si>
  <si>
    <t>Vandavasi</t>
  </si>
  <si>
    <t>Titlagarh</t>
  </si>
  <si>
    <t>Uchgaon</t>
  </si>
  <si>
    <t>Mokokchung</t>
  </si>
  <si>
    <t>Paschim Punropara</t>
  </si>
  <si>
    <t>Sagwara</t>
  </si>
  <si>
    <t>Ramganj Mandi</t>
  </si>
  <si>
    <t>Tarakeswar</t>
  </si>
  <si>
    <t>Mahalingapura</t>
  </si>
  <si>
    <t>Dharmanagar</t>
  </si>
  <si>
    <t>Mahemdabad</t>
  </si>
  <si>
    <t>Manendragarh</t>
  </si>
  <si>
    <t>Uran</t>
  </si>
  <si>
    <t>Tharamangalam</t>
  </si>
  <si>
    <t>Tirukkoyilur</t>
  </si>
  <si>
    <t>Pen</t>
  </si>
  <si>
    <t>Makhdumpur</t>
  </si>
  <si>
    <t>Maner</t>
  </si>
  <si>
    <t>Oddanchatram</t>
  </si>
  <si>
    <t>Palladam</t>
  </si>
  <si>
    <t>Mundi</t>
  </si>
  <si>
    <t>Nabarangapur</t>
  </si>
  <si>
    <t>Mudalagi</t>
  </si>
  <si>
    <t>Samalkha</t>
  </si>
  <si>
    <t>Nepanagar</t>
  </si>
  <si>
    <t>Karjat</t>
  </si>
  <si>
    <t>Ranavav</t>
  </si>
  <si>
    <t>Pedana</t>
  </si>
  <si>
    <t>Pinjore</t>
  </si>
  <si>
    <t>Lakheri</t>
  </si>
  <si>
    <t>Pasan</t>
  </si>
  <si>
    <t>Vadakkuvalliyur</t>
  </si>
  <si>
    <t>Tirukalukundram</t>
  </si>
  <si>
    <t>Mahidpur</t>
  </si>
  <si>
    <t>Mussoorie</t>
  </si>
  <si>
    <t>Muvattupuzha</t>
  </si>
  <si>
    <t>Rasra</t>
  </si>
  <si>
    <t>Udaipurwati</t>
  </si>
  <si>
    <t>Manwath</t>
  </si>
  <si>
    <t>Adoor</t>
  </si>
  <si>
    <t>Uthamapalayam</t>
  </si>
  <si>
    <t>Partur</t>
  </si>
  <si>
    <t>Nahan</t>
  </si>
  <si>
    <t>Ladwa</t>
  </si>
  <si>
    <t>Mankachar</t>
  </si>
  <si>
    <t>Nongstoin</t>
  </si>
  <si>
    <t>Losal</t>
  </si>
  <si>
    <t>Sri Madhopur</t>
  </si>
  <si>
    <t>Ramngarh</t>
  </si>
  <si>
    <t>Mavelikkara</t>
  </si>
  <si>
    <t>Rawatsar</t>
  </si>
  <si>
    <t>Rajakhera</t>
  </si>
  <si>
    <t>Lar</t>
  </si>
  <si>
    <t>Lal Gopalganj Nindaura</t>
  </si>
  <si>
    <t>Muddebihal</t>
  </si>
  <si>
    <t>Sirsaganj</t>
  </si>
  <si>
    <t>Shahpura</t>
  </si>
  <si>
    <t>Surandai</t>
  </si>
  <si>
    <t>Sangole</t>
  </si>
  <si>
    <t>Pavagada</t>
  </si>
  <si>
    <t>Tharad</t>
  </si>
  <si>
    <t>Umbergaon</t>
  </si>
  <si>
    <t>Mavoor</t>
  </si>
  <si>
    <t>Nalbari</t>
  </si>
  <si>
    <t>Talaja</t>
  </si>
  <si>
    <t>Malur</t>
  </si>
  <si>
    <t>Mangrulpir</t>
  </si>
  <si>
    <t>Soro</t>
  </si>
  <si>
    <t>Vadnagar</t>
  </si>
  <si>
    <t>Raisinghnagar</t>
  </si>
  <si>
    <t>Sindhagi</t>
  </si>
  <si>
    <t>Sanduru</t>
  </si>
  <si>
    <t>Sohna</t>
  </si>
  <si>
    <t>Manavadar</t>
  </si>
  <si>
    <t>Pihani</t>
  </si>
  <si>
    <t>Safidon</t>
  </si>
  <si>
    <t>Risod</t>
  </si>
  <si>
    <t>Rosera</t>
  </si>
  <si>
    <t>Sankari</t>
  </si>
  <si>
    <t>Malpura</t>
  </si>
  <si>
    <t>Sonamukhi</t>
  </si>
  <si>
    <t>Shamsabad, Agra</t>
  </si>
  <si>
    <t>PandUrban Agglomeration</t>
  </si>
  <si>
    <t>Mainaguri</t>
  </si>
  <si>
    <t>Afzalpur</t>
  </si>
  <si>
    <t>Shirur</t>
  </si>
  <si>
    <t>Salaya</t>
  </si>
  <si>
    <t>Shenkottai</t>
  </si>
  <si>
    <t>Vadipatti</t>
  </si>
  <si>
    <t>Nagarkurnool</t>
  </si>
  <si>
    <t>Savner</t>
  </si>
  <si>
    <t>Sasvad</t>
  </si>
  <si>
    <t>Soron</t>
  </si>
  <si>
    <t>Sholingur</t>
  </si>
  <si>
    <t>Pandharkaoda</t>
  </si>
  <si>
    <t>Perumbavoor</t>
  </si>
  <si>
    <t>Maddur</t>
  </si>
  <si>
    <t>Nadbai</t>
  </si>
  <si>
    <t>Talode</t>
  </si>
  <si>
    <t>Shrigonda</t>
  </si>
  <si>
    <t>Madhugiri</t>
  </si>
  <si>
    <t>Tekkalakote</t>
  </si>
  <si>
    <t>Seoni-Malwa</t>
  </si>
  <si>
    <t>Shirdi</t>
  </si>
  <si>
    <t>SUrban Agglomerationr</t>
  </si>
  <si>
    <t>Terdal</t>
  </si>
  <si>
    <t>Raver</t>
  </si>
  <si>
    <t>Taraori</t>
  </si>
  <si>
    <t>Mukhed</t>
  </si>
  <si>
    <t>Manachanallur</t>
  </si>
  <si>
    <t>Rehli</t>
  </si>
  <si>
    <t>Sanchore</t>
  </si>
  <si>
    <t>Rajura</t>
  </si>
  <si>
    <t>Piro</t>
  </si>
  <si>
    <t>Mudabidri</t>
  </si>
  <si>
    <t>Vadgaon Kasba</t>
  </si>
  <si>
    <t>Nagar</t>
  </si>
  <si>
    <t>Vijapur</t>
  </si>
  <si>
    <t>Viswanatham</t>
  </si>
  <si>
    <t>Polur</t>
  </si>
  <si>
    <t>Panagudi</t>
  </si>
  <si>
    <t>Manawar</t>
  </si>
  <si>
    <t>Tehri</t>
  </si>
  <si>
    <t>Samdhan</t>
  </si>
  <si>
    <t>Pardi</t>
  </si>
  <si>
    <t>Rahatgarh</t>
  </si>
  <si>
    <t>Panagar</t>
  </si>
  <si>
    <t>Uthiramerur</t>
  </si>
  <si>
    <t>Tirora</t>
  </si>
  <si>
    <t>Rangia</t>
  </si>
  <si>
    <t>Sahjanwa</t>
  </si>
  <si>
    <t>Wara Seoni</t>
  </si>
  <si>
    <t>Magadi</t>
  </si>
  <si>
    <t>Rajgarh (Alwar)</t>
  </si>
  <si>
    <t>Rafiganj</t>
  </si>
  <si>
    <t>Tarana</t>
  </si>
  <si>
    <t>Rampur Maniharan</t>
  </si>
  <si>
    <t>Sheoganj</t>
  </si>
  <si>
    <t>Raikot</t>
  </si>
  <si>
    <t>Pauri</t>
  </si>
  <si>
    <t>Navalgund</t>
  </si>
  <si>
    <t>Shahganj</t>
  </si>
  <si>
    <t>Marhaura</t>
  </si>
  <si>
    <t>Tulsipur</t>
  </si>
  <si>
    <t>Sadri</t>
  </si>
  <si>
    <t>Thiruthuraipoondi</t>
  </si>
  <si>
    <t>Shiggaon</t>
  </si>
  <si>
    <t>Pallapatti</t>
  </si>
  <si>
    <t>Sausar</t>
  </si>
  <si>
    <t>Ponneri</t>
  </si>
  <si>
    <t>Mahad</t>
  </si>
  <si>
    <t>Lohardaga</t>
  </si>
  <si>
    <t>Tirwaganj</t>
  </si>
  <si>
    <t>Margherita</t>
  </si>
  <si>
    <t>Sundarnagar</t>
  </si>
  <si>
    <t>Rajgarh</t>
  </si>
  <si>
    <t>Mangaldoi</t>
  </si>
  <si>
    <t>Renigunta</t>
  </si>
  <si>
    <t>Longowal</t>
  </si>
  <si>
    <t>Ratia</t>
  </si>
  <si>
    <t>Lalgudi</t>
  </si>
  <si>
    <t>Shrirangapattana</t>
  </si>
  <si>
    <t>Niwari</t>
  </si>
  <si>
    <t>Natham</t>
  </si>
  <si>
    <t>Unnamalaikadai</t>
  </si>
  <si>
    <t>PurqUrban Agglomerationzi</t>
  </si>
  <si>
    <t>Shamsabad, Farrukhabad</t>
  </si>
  <si>
    <t>Mirganj</t>
  </si>
  <si>
    <t>Todaraisingh</t>
  </si>
  <si>
    <t>Warhapur</t>
  </si>
  <si>
    <t>Rajam</t>
  </si>
  <si>
    <t>Urmar Tanda</t>
  </si>
  <si>
    <t>Lonar</t>
  </si>
  <si>
    <t>Powayan</t>
  </si>
  <si>
    <t>P.N.Patti</t>
  </si>
  <si>
    <t>Srisailam Project (Right Flank Colony) Township</t>
  </si>
  <si>
    <t>Sindagi</t>
  </si>
  <si>
    <t>Sandi</t>
  </si>
  <si>
    <t>Vaikom</t>
  </si>
  <si>
    <t>Tharangambadi</t>
  </si>
  <si>
    <t>Sakaleshapura</t>
  </si>
  <si>
    <t>Lalganj</t>
  </si>
  <si>
    <t>Malkangiri</t>
  </si>
  <si>
    <t>Rapar</t>
  </si>
  <si>
    <t>Mauganj</t>
  </si>
  <si>
    <t>Todabhim</t>
  </si>
  <si>
    <t>Srinivaspur</t>
  </si>
  <si>
    <t>Murliganj</t>
  </si>
  <si>
    <t>Reengus</t>
  </si>
  <si>
    <t>Sawantwadi</t>
  </si>
  <si>
    <t>Tittakudi</t>
  </si>
  <si>
    <t>Lilong</t>
  </si>
  <si>
    <t>Rajaldesar</t>
  </si>
  <si>
    <t>Pathardi</t>
  </si>
  <si>
    <t>Achhnera</t>
  </si>
  <si>
    <t>Pacode</t>
  </si>
  <si>
    <t>Naraura</t>
  </si>
  <si>
    <t>Nakur</t>
  </si>
  <si>
    <t>Palai</t>
  </si>
  <si>
    <t>Morinda, India</t>
  </si>
  <si>
    <t>Manasa</t>
  </si>
  <si>
    <t>Nainpur</t>
  </si>
  <si>
    <t>Sahaspur</t>
  </si>
  <si>
    <t>Pauni</t>
  </si>
  <si>
    <t>Prithvipur</t>
  </si>
  <si>
    <t>Ramtek</t>
  </si>
  <si>
    <t>Silapathar</t>
  </si>
  <si>
    <t>Songadh</t>
  </si>
  <si>
    <t>Safipur</t>
  </si>
  <si>
    <t>Sohagpur</t>
  </si>
  <si>
    <t>Mul</t>
  </si>
  <si>
    <t>Sadulshahar</t>
  </si>
  <si>
    <t>Phillaur</t>
  </si>
  <si>
    <t>Sambhar</t>
  </si>
  <si>
    <t>Prantij</t>
  </si>
  <si>
    <t>Nagla</t>
  </si>
  <si>
    <t>Pattran</t>
  </si>
  <si>
    <t>Mount Abu</t>
  </si>
  <si>
    <t>Reoti</t>
  </si>
  <si>
    <t>Tenu dam-cum-Kathhara</t>
  </si>
  <si>
    <t>Panchla</t>
  </si>
  <si>
    <t>Sitarganj</t>
  </si>
  <si>
    <t>Pasighat</t>
  </si>
  <si>
    <t>Motipur</t>
  </si>
  <si>
    <t>O' Valley</t>
  </si>
  <si>
    <t>Raghunathpur</t>
  </si>
  <si>
    <t>Suriyampalayam</t>
  </si>
  <si>
    <t>Qadian</t>
  </si>
  <si>
    <t>Rairangpur</t>
  </si>
  <si>
    <t>Silvassa</t>
  </si>
  <si>
    <t>Dadra and Nagar Haveli</t>
  </si>
  <si>
    <t>Nowrozabad (Khodargama)</t>
  </si>
  <si>
    <t>Soyagaon</t>
  </si>
  <si>
    <t>Sujanpur</t>
  </si>
  <si>
    <t>Manihari</t>
  </si>
  <si>
    <t>Sikanderpur</t>
  </si>
  <si>
    <t>Mangalvedhe</t>
  </si>
  <si>
    <t>Phulera</t>
  </si>
  <si>
    <t>Ron</t>
  </si>
  <si>
    <t>Sholavandan</t>
  </si>
  <si>
    <t>Saidpur</t>
  </si>
  <si>
    <t>Shamgarh</t>
  </si>
  <si>
    <t>Thammampatti</t>
  </si>
  <si>
    <t>Maharajpur</t>
  </si>
  <si>
    <t>Multai</t>
  </si>
  <si>
    <t>Mukerian</t>
  </si>
  <si>
    <t>Purwa</t>
  </si>
  <si>
    <t>Sheohar</t>
  </si>
  <si>
    <t>Namagiripettai</t>
  </si>
  <si>
    <t>Parasi</t>
  </si>
  <si>
    <t>Lathi</t>
  </si>
  <si>
    <t>Narkhed</t>
  </si>
  <si>
    <t>Mathabhanga</t>
  </si>
  <si>
    <t>Shendurjana</t>
  </si>
  <si>
    <t>Peravurani</t>
  </si>
  <si>
    <t>Mariani</t>
  </si>
  <si>
    <t>Phulpur</t>
  </si>
  <si>
    <t>Rania</t>
  </si>
  <si>
    <t>Pachore</t>
  </si>
  <si>
    <t>Parangipettai</t>
  </si>
  <si>
    <t>Pudupattinam</t>
  </si>
  <si>
    <t>Panniyannur</t>
  </si>
  <si>
    <t>Maharajganj</t>
  </si>
  <si>
    <t>Rau</t>
  </si>
  <si>
    <t>Monoharpur</t>
  </si>
  <si>
    <t>Mandawa</t>
  </si>
  <si>
    <t>Marigaon</t>
  </si>
  <si>
    <t>Pallikonda</t>
  </si>
  <si>
    <t>Pindwara</t>
  </si>
  <si>
    <t>Shishgarh</t>
  </si>
  <si>
    <t>Patur</t>
  </si>
  <si>
    <t>Mayang Imphal</t>
  </si>
  <si>
    <t>Mhowgaon</t>
  </si>
  <si>
    <t>Guruvayoor</t>
  </si>
  <si>
    <t>Mhaswad</t>
  </si>
  <si>
    <t>Sahawar</t>
  </si>
  <si>
    <t>Sivagiri</t>
  </si>
  <si>
    <t>Mundargi</t>
  </si>
  <si>
    <t>Punjaipugalur</t>
  </si>
  <si>
    <t>Kailasahar</t>
  </si>
  <si>
    <t>Samthar</t>
  </si>
  <si>
    <t>Sakti</t>
  </si>
  <si>
    <t>Sadalagi</t>
  </si>
  <si>
    <t>Silao</t>
  </si>
  <si>
    <t>Mandalgarh</t>
  </si>
  <si>
    <t>Loha</t>
  </si>
  <si>
    <t>Pukhrayan</t>
  </si>
  <si>
    <t>Padmanabhapuram</t>
  </si>
  <si>
    <t>Belonia</t>
  </si>
  <si>
    <t>Class IV</t>
  </si>
  <si>
    <t>Saiha</t>
  </si>
  <si>
    <t>Srirampore</t>
  </si>
  <si>
    <t>Talwara</t>
  </si>
  <si>
    <t>Puthuppally</t>
  </si>
  <si>
    <t>Khowai</t>
  </si>
  <si>
    <t>Vijaypur</t>
  </si>
  <si>
    <t>Takhatgarh</t>
  </si>
  <si>
    <t>Thirupuvanam</t>
  </si>
  <si>
    <t>Adra</t>
  </si>
  <si>
    <t>Piriyapatna</t>
  </si>
  <si>
    <t>Obra</t>
  </si>
  <si>
    <t>Adalaj</t>
  </si>
  <si>
    <t>Nandgaon</t>
  </si>
  <si>
    <t>Barh</t>
  </si>
  <si>
    <t>Panamattom</t>
  </si>
  <si>
    <t>Niwai</t>
  </si>
  <si>
    <t>Class V</t>
  </si>
  <si>
    <t>Bageshwar</t>
  </si>
  <si>
    <t>Tarbha</t>
  </si>
  <si>
    <t>Notified area committee / Notified Area Council.</t>
  </si>
  <si>
    <t>Adyar</t>
  </si>
  <si>
    <t>Warud</t>
  </si>
  <si>
    <t>Asarganj</t>
  </si>
  <si>
    <t>Sarsod</t>
  </si>
  <si>
    <t>Gram Panchayat</t>
  </si>
  <si>
    <t>For more information, kindly visit : www.downloadexcelfiles.com</t>
  </si>
  <si>
    <t>Orissa</t>
  </si>
  <si>
    <t>Orrisa</t>
  </si>
  <si>
    <t>Sikkim</t>
  </si>
  <si>
    <t>Jammu &amp; Kashmir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</si>
</sst>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Helvetica Neue"/>
    </font>
    <font>
      <b/>
      <sz val="14.0"/>
      <color rgb="FF000000"/>
      <name val="Verdana"/>
    </font>
    <font>
      <u/>
      <sz val="14.0"/>
      <color rgb="FFA60000"/>
      <name val="Verdana"/>
    </font>
    <font>
      <sz val="13.0"/>
      <color rgb="FF333333"/>
      <name val="Verdana"/>
    </font>
    <font>
      <u/>
      <sz val="14.0"/>
      <color rgb="FFA60000"/>
      <name val="Verdana"/>
    </font>
    <font>
      <b/>
      <u/>
      <sz val="12.0"/>
      <color rgb="FF000000"/>
      <name val="Trebuchet MS"/>
    </font>
    <font>
      <b/>
      <sz val="12.0"/>
      <color rgb="FF000000"/>
      <name val="Trebuchet MS"/>
    </font>
    <font/>
    <font>
      <sz val="12.0"/>
      <color rgb="FF000000"/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EC0BF"/>
        <bgColor rgb="FFBEC0BF"/>
      </patternFill>
    </fill>
  </fills>
  <borders count="6">
    <border>
      <left/>
      <right/>
      <top/>
      <bottom/>
    </border>
    <border>
      <left style="thin">
        <color rgb="FFA5A5A5"/>
      </left>
      <right style="thin">
        <color rgb="FFA5A5A5"/>
      </right>
      <top/>
      <bottom style="thin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D8D8D8"/>
      </bottom>
    </border>
    <border>
      <left style="thin">
        <color rgb="FFA5A5A5"/>
      </left>
      <right style="thin">
        <color rgb="FFA5A5A5"/>
      </right>
      <top style="thin">
        <color rgb="FFD8D8D8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vertical="top" wrapText="1"/>
    </xf>
    <xf borderId="1" fillId="0" fontId="1" numFmtId="49" xfId="0" applyAlignment="1" applyBorder="1" applyFont="1" applyNumberForma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3" fillId="0" fontId="2" numFmtId="49" xfId="0" applyAlignment="1" applyBorder="1" applyFont="1" applyNumberFormat="1">
      <alignment horizontal="left" vertical="center" wrapText="1"/>
    </xf>
    <xf borderId="3" fillId="0" fontId="3" numFmtId="49" xfId="0" applyAlignment="1" applyBorder="1" applyFont="1" applyNumberFormat="1">
      <alignment horizontal="left" vertical="center" wrapText="1"/>
    </xf>
    <xf borderId="2" fillId="0" fontId="0" numFmtId="0" xfId="0" applyAlignment="1" applyBorder="1" applyFont="1">
      <alignment vertical="top" wrapText="1"/>
    </xf>
    <xf borderId="0" fillId="0" fontId="0" numFmtId="0" xfId="0" applyAlignment="1" applyFont="1">
      <alignment vertical="top" wrapText="1"/>
    </xf>
    <xf borderId="4" fillId="0" fontId="4" numFmtId="49" xfId="0" applyAlignment="1" applyBorder="1" applyFont="1" applyNumberFormat="1">
      <alignment horizontal="left" vertical="center" wrapText="1"/>
    </xf>
    <xf borderId="4" fillId="0" fontId="3" numFmtId="49" xfId="0" applyAlignment="1" applyBorder="1" applyFont="1" applyNumberFormat="1">
      <alignment horizontal="left" vertical="center" wrapText="1"/>
    </xf>
    <xf borderId="4" fillId="0" fontId="3" numFmtId="49" xfId="0" applyAlignment="1" applyBorder="1" applyFont="1" applyNumberFormat="1">
      <alignment horizontal="left" vertical="center" wrapText="1"/>
    </xf>
    <xf borderId="2" fillId="0" fontId="0" numFmtId="49" xfId="0" applyAlignment="1" applyBorder="1" applyFont="1" applyNumberFormat="1">
      <alignment vertical="top" wrapText="1"/>
    </xf>
    <xf borderId="0" fillId="0" fontId="3" numFmtId="49" xfId="0" applyAlignment="1" applyFont="1" applyNumberFormat="1">
      <alignment horizontal="left" vertical="center" wrapText="1"/>
    </xf>
    <xf borderId="5" fillId="2" fontId="5" numFmtId="0" xfId="0" applyAlignment="1" applyBorder="1" applyFill="1" applyFont="1">
      <alignment horizontal="center" wrapText="1"/>
    </xf>
    <xf borderId="5" fillId="2" fontId="6" numFmtId="0" xfId="0" applyAlignment="1" applyBorder="1" applyFont="1">
      <alignment horizontal="center" wrapText="1"/>
    </xf>
    <xf borderId="5" fillId="3" fontId="7" numFmtId="0" xfId="0" applyAlignment="1" applyBorder="1" applyFill="1" applyFont="1">
      <alignment vertical="top" wrapText="1"/>
    </xf>
    <xf borderId="5" fillId="2" fontId="8" numFmtId="0" xfId="0" applyAlignment="1" applyBorder="1" applyFont="1">
      <alignment horizontal="center" wrapText="1"/>
    </xf>
    <xf borderId="5" fillId="2" fontId="8" numFmtId="0" xfId="0" applyAlignment="1" applyBorder="1" applyFont="1">
      <alignment wrapText="1"/>
    </xf>
    <xf borderId="5" fillId="2" fontId="8" numFmtId="0" xfId="0" applyAlignment="1" applyBorder="1" applyFont="1">
      <alignment horizontal="right" wrapText="1"/>
    </xf>
    <xf borderId="5" fillId="0" fontId="7" numFmtId="0" xfId="0" applyAlignment="1" applyBorder="1" applyFont="1">
      <alignment vertical="top" wrapText="1"/>
    </xf>
    <xf borderId="5" fillId="2" fontId="7" numFmtId="0" xfId="0" applyAlignment="1" applyBorder="1" applyFont="1">
      <alignment wrapText="1"/>
    </xf>
    <xf borderId="5" fillId="2" fontId="8" numFmtId="3" xfId="0" applyAlignment="1" applyBorder="1" applyFont="1" applyNumberFormat="1">
      <alignment horizontal="right" wrapText="1"/>
    </xf>
    <xf borderId="5" fillId="0" fontId="7" numFmtId="0" xfId="0" applyAlignment="1" applyBorder="1" applyFont="1">
      <alignment vertical="top" wrapText="1"/>
    </xf>
    <xf borderId="0" fillId="2" fontId="8" numFmtId="0" xfId="0" applyAlignment="1" applyFont="1">
      <alignment wrapText="1"/>
    </xf>
    <xf borderId="0" fillId="0" fontId="7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0" fontId="3" numFmtId="49" xfId="0" applyAlignment="1" applyFont="1" applyNumberForma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4icu.org/reviews/13126.htm#" TargetMode="External"/><Relationship Id="rId194" Type="http://schemas.openxmlformats.org/officeDocument/2006/relationships/hyperlink" Target="http://www.4icu.org/reviews/14374.htm#" TargetMode="External"/><Relationship Id="rId193" Type="http://schemas.openxmlformats.org/officeDocument/2006/relationships/hyperlink" Target="http://www.4icu.org/reviews/14366.htm#" TargetMode="External"/><Relationship Id="rId192" Type="http://schemas.openxmlformats.org/officeDocument/2006/relationships/hyperlink" Target="http://www.4icu.org/reviews/12144.htm#" TargetMode="External"/><Relationship Id="rId191" Type="http://schemas.openxmlformats.org/officeDocument/2006/relationships/hyperlink" Target="http://www.4icu.org/reviews/2048.htm#" TargetMode="External"/><Relationship Id="rId187" Type="http://schemas.openxmlformats.org/officeDocument/2006/relationships/hyperlink" Target="http://www.4icu.org/reviews/12124.htm#" TargetMode="External"/><Relationship Id="rId186" Type="http://schemas.openxmlformats.org/officeDocument/2006/relationships/hyperlink" Target="http://www.4icu.org/reviews/2047.htm#" TargetMode="External"/><Relationship Id="rId185" Type="http://schemas.openxmlformats.org/officeDocument/2006/relationships/hyperlink" Target="http://www.4icu.org/reviews/12159.htm#" TargetMode="External"/><Relationship Id="rId184" Type="http://schemas.openxmlformats.org/officeDocument/2006/relationships/hyperlink" Target="http://www.4icu.org/reviews/13196.htm#" TargetMode="External"/><Relationship Id="rId189" Type="http://schemas.openxmlformats.org/officeDocument/2006/relationships/hyperlink" Target="http://www.4icu.org/reviews/14383.htm#" TargetMode="External"/><Relationship Id="rId188" Type="http://schemas.openxmlformats.org/officeDocument/2006/relationships/hyperlink" Target="http://www.4icu.org/reviews/7325.htm#" TargetMode="External"/><Relationship Id="rId183" Type="http://schemas.openxmlformats.org/officeDocument/2006/relationships/hyperlink" Target="http://www.4icu.org/reviews/14348.htm#" TargetMode="External"/><Relationship Id="rId182" Type="http://schemas.openxmlformats.org/officeDocument/2006/relationships/hyperlink" Target="http://www.4icu.org/reviews/13154.htm#" TargetMode="External"/><Relationship Id="rId181" Type="http://schemas.openxmlformats.org/officeDocument/2006/relationships/hyperlink" Target="http://www.4icu.org/reviews/7301.htm#" TargetMode="External"/><Relationship Id="rId180" Type="http://schemas.openxmlformats.org/officeDocument/2006/relationships/hyperlink" Target="http://www.4icu.org/reviews/13248.htm#" TargetMode="External"/><Relationship Id="rId176" Type="http://schemas.openxmlformats.org/officeDocument/2006/relationships/hyperlink" Target="http://www.4icu.org/reviews/2040.htm#" TargetMode="External"/><Relationship Id="rId297" Type="http://schemas.openxmlformats.org/officeDocument/2006/relationships/hyperlink" Target="http://www.4icu.org/reviews/13243.htm#" TargetMode="External"/><Relationship Id="rId175" Type="http://schemas.openxmlformats.org/officeDocument/2006/relationships/hyperlink" Target="http://www.4icu.org/reviews/2039.htm#" TargetMode="External"/><Relationship Id="rId296" Type="http://schemas.openxmlformats.org/officeDocument/2006/relationships/hyperlink" Target="http://www.4icu.org/reviews/7350.htm#" TargetMode="External"/><Relationship Id="rId174" Type="http://schemas.openxmlformats.org/officeDocument/2006/relationships/hyperlink" Target="http://www.4icu.org/reviews/14398.htm#" TargetMode="External"/><Relationship Id="rId295" Type="http://schemas.openxmlformats.org/officeDocument/2006/relationships/hyperlink" Target="http://www.4icu.org/reviews/2082.htm#" TargetMode="External"/><Relationship Id="rId173" Type="http://schemas.openxmlformats.org/officeDocument/2006/relationships/hyperlink" Target="http://www.4icu.org/reviews/13223.htm#" TargetMode="External"/><Relationship Id="rId294" Type="http://schemas.openxmlformats.org/officeDocument/2006/relationships/hyperlink" Target="http://www.4icu.org/reviews/13238.htm#" TargetMode="External"/><Relationship Id="rId179" Type="http://schemas.openxmlformats.org/officeDocument/2006/relationships/hyperlink" Target="http://www.4icu.org/reviews/7324.htm#" TargetMode="External"/><Relationship Id="rId178" Type="http://schemas.openxmlformats.org/officeDocument/2006/relationships/hyperlink" Target="http://www.4icu.org/reviews/7323.htm#" TargetMode="External"/><Relationship Id="rId299" Type="http://schemas.openxmlformats.org/officeDocument/2006/relationships/hyperlink" Target="http://www.4icu.org/reviews/13242.htm#" TargetMode="External"/><Relationship Id="rId177" Type="http://schemas.openxmlformats.org/officeDocument/2006/relationships/hyperlink" Target="http://www.4icu.org/reviews/2042.htm#" TargetMode="External"/><Relationship Id="rId298" Type="http://schemas.openxmlformats.org/officeDocument/2006/relationships/hyperlink" Target="http://www.4icu.org/reviews/13244.htm#" TargetMode="External"/><Relationship Id="rId198" Type="http://schemas.openxmlformats.org/officeDocument/2006/relationships/hyperlink" Target="http://www.4icu.org/reviews/14367.htm#" TargetMode="External"/><Relationship Id="rId197" Type="http://schemas.openxmlformats.org/officeDocument/2006/relationships/hyperlink" Target="http://www.4icu.org/reviews/12147.htm#" TargetMode="External"/><Relationship Id="rId196" Type="http://schemas.openxmlformats.org/officeDocument/2006/relationships/hyperlink" Target="http://www.4icu.org/reviews/7297.htm#" TargetMode="External"/><Relationship Id="rId195" Type="http://schemas.openxmlformats.org/officeDocument/2006/relationships/hyperlink" Target="http://www.4icu.org/reviews/7332.htm#" TargetMode="External"/><Relationship Id="rId199" Type="http://schemas.openxmlformats.org/officeDocument/2006/relationships/hyperlink" Target="http://www.4icu.org/reviews/7331.htm#" TargetMode="External"/><Relationship Id="rId150" Type="http://schemas.openxmlformats.org/officeDocument/2006/relationships/hyperlink" Target="http://www.4icu.org/reviews/13169.htm#" TargetMode="External"/><Relationship Id="rId271" Type="http://schemas.openxmlformats.org/officeDocument/2006/relationships/hyperlink" Target="http://www.4icu.org/reviews/2069.htm#" TargetMode="External"/><Relationship Id="rId392" Type="http://schemas.openxmlformats.org/officeDocument/2006/relationships/hyperlink" Target="http://www.4icu.org/reviews/7367.htm#" TargetMode="External"/><Relationship Id="rId270" Type="http://schemas.openxmlformats.org/officeDocument/2006/relationships/hyperlink" Target="http://www.4icu.org/reviews/2068.htm#" TargetMode="External"/><Relationship Id="rId391" Type="http://schemas.openxmlformats.org/officeDocument/2006/relationships/hyperlink" Target="http://www.4icu.org/reviews/14404.htm#" TargetMode="External"/><Relationship Id="rId390" Type="http://schemas.openxmlformats.org/officeDocument/2006/relationships/hyperlink" Target="http://www.4icu.org/reviews/2108.htm#" TargetMode="External"/><Relationship Id="rId1" Type="http://schemas.openxmlformats.org/officeDocument/2006/relationships/hyperlink" Target="http://www.4icu.org/reviews/1978.htm#" TargetMode="External"/><Relationship Id="rId2" Type="http://schemas.openxmlformats.org/officeDocument/2006/relationships/hyperlink" Target="http://www.4icu.org/reviews/2077.htm#" TargetMode="External"/><Relationship Id="rId3" Type="http://schemas.openxmlformats.org/officeDocument/2006/relationships/hyperlink" Target="http://www.4icu.org/reviews/13107.htm#" TargetMode="External"/><Relationship Id="rId149" Type="http://schemas.openxmlformats.org/officeDocument/2006/relationships/hyperlink" Target="http://www.4icu.org/reviews/12176.htm#" TargetMode="External"/><Relationship Id="rId4" Type="http://schemas.openxmlformats.org/officeDocument/2006/relationships/hyperlink" Target="http://www.4icu.org/reviews/14334.htm#" TargetMode="External"/><Relationship Id="rId148" Type="http://schemas.openxmlformats.org/officeDocument/2006/relationships/hyperlink" Target="http://www.4icu.org/reviews/14353.htm#" TargetMode="External"/><Relationship Id="rId269" Type="http://schemas.openxmlformats.org/officeDocument/2006/relationships/hyperlink" Target="http://www.4icu.org/reviews/14384.htm#" TargetMode="External"/><Relationship Id="rId9" Type="http://schemas.openxmlformats.org/officeDocument/2006/relationships/hyperlink" Target="http://www.4icu.org/reviews/14354.htm#" TargetMode="External"/><Relationship Id="rId143" Type="http://schemas.openxmlformats.org/officeDocument/2006/relationships/hyperlink" Target="http://www.4icu.org/reviews/2027.htm#" TargetMode="External"/><Relationship Id="rId264" Type="http://schemas.openxmlformats.org/officeDocument/2006/relationships/hyperlink" Target="http://www.4icu.org/reviews/7364.htm#" TargetMode="External"/><Relationship Id="rId385" Type="http://schemas.openxmlformats.org/officeDocument/2006/relationships/hyperlink" Target="http://www.4icu.org/reviews/2106.htm#" TargetMode="External"/><Relationship Id="rId142" Type="http://schemas.openxmlformats.org/officeDocument/2006/relationships/hyperlink" Target="http://www.4icu.org/reviews/12101.htm#" TargetMode="External"/><Relationship Id="rId263" Type="http://schemas.openxmlformats.org/officeDocument/2006/relationships/hyperlink" Target="http://www.4icu.org/reviews/14370.htm#" TargetMode="External"/><Relationship Id="rId384" Type="http://schemas.openxmlformats.org/officeDocument/2006/relationships/hyperlink" Target="http://www.4icu.org/reviews/13197.htm#" TargetMode="External"/><Relationship Id="rId141" Type="http://schemas.openxmlformats.org/officeDocument/2006/relationships/hyperlink" Target="http://www.4icu.org/reviews/10323.htm#" TargetMode="External"/><Relationship Id="rId262" Type="http://schemas.openxmlformats.org/officeDocument/2006/relationships/hyperlink" Target="http://www.4icu.org/reviews/13108.htm#" TargetMode="External"/><Relationship Id="rId383" Type="http://schemas.openxmlformats.org/officeDocument/2006/relationships/hyperlink" Target="http://www.4icu.org/reviews/1983.htm#" TargetMode="External"/><Relationship Id="rId140" Type="http://schemas.openxmlformats.org/officeDocument/2006/relationships/hyperlink" Target="http://www.4icu.org/reviews/2089.htm#" TargetMode="External"/><Relationship Id="rId261" Type="http://schemas.openxmlformats.org/officeDocument/2006/relationships/hyperlink" Target="http://www.4icu.org/reviews/14358.htm#" TargetMode="External"/><Relationship Id="rId382" Type="http://schemas.openxmlformats.org/officeDocument/2006/relationships/hyperlink" Target="http://www.4icu.org/reviews/2105.htm#" TargetMode="External"/><Relationship Id="rId5" Type="http://schemas.openxmlformats.org/officeDocument/2006/relationships/hyperlink" Target="http://www.4icu.org/reviews/1979.htm#" TargetMode="External"/><Relationship Id="rId147" Type="http://schemas.openxmlformats.org/officeDocument/2006/relationships/hyperlink" Target="http://www.4icu.org/reviews/2029.htm#" TargetMode="External"/><Relationship Id="rId268" Type="http://schemas.openxmlformats.org/officeDocument/2006/relationships/hyperlink" Target="http://www.4icu.org/reviews/14350.htm#" TargetMode="External"/><Relationship Id="rId389" Type="http://schemas.openxmlformats.org/officeDocument/2006/relationships/hyperlink" Target="http://www.4icu.org/reviews/13120.htm#" TargetMode="External"/><Relationship Id="rId6" Type="http://schemas.openxmlformats.org/officeDocument/2006/relationships/hyperlink" Target="http://www.4icu.org/reviews/13149.htm#" TargetMode="External"/><Relationship Id="rId146" Type="http://schemas.openxmlformats.org/officeDocument/2006/relationships/hyperlink" Target="http://www.4icu.org/reviews/13191.htm#" TargetMode="External"/><Relationship Id="rId267" Type="http://schemas.openxmlformats.org/officeDocument/2006/relationships/hyperlink" Target="http://www.4icu.org/reviews/7341.htm#" TargetMode="External"/><Relationship Id="rId388" Type="http://schemas.openxmlformats.org/officeDocument/2006/relationships/hyperlink" Target="http://www.4icu.org/reviews/2018.htm#" TargetMode="External"/><Relationship Id="rId7" Type="http://schemas.openxmlformats.org/officeDocument/2006/relationships/hyperlink" Target="http://www.4icu.org/reviews/1980.htm#" TargetMode="External"/><Relationship Id="rId145" Type="http://schemas.openxmlformats.org/officeDocument/2006/relationships/hyperlink" Target="http://www.4icu.org/reviews/13200.htm#" TargetMode="External"/><Relationship Id="rId266" Type="http://schemas.openxmlformats.org/officeDocument/2006/relationships/hyperlink" Target="http://www.4icu.org/reviews/7339.htm#" TargetMode="External"/><Relationship Id="rId387" Type="http://schemas.openxmlformats.org/officeDocument/2006/relationships/hyperlink" Target="http://www.4icu.org/reviews/7284.htm#" TargetMode="External"/><Relationship Id="rId8" Type="http://schemas.openxmlformats.org/officeDocument/2006/relationships/hyperlink" Target="http://www.4icu.org/reviews/1981.htm#" TargetMode="External"/><Relationship Id="rId144" Type="http://schemas.openxmlformats.org/officeDocument/2006/relationships/hyperlink" Target="http://www.4icu.org/reviews/14395.htm#" TargetMode="External"/><Relationship Id="rId265" Type="http://schemas.openxmlformats.org/officeDocument/2006/relationships/hyperlink" Target="http://www.4icu.org/reviews/2067.htm#" TargetMode="External"/><Relationship Id="rId386" Type="http://schemas.openxmlformats.org/officeDocument/2006/relationships/hyperlink" Target="http://www.4icu.org/reviews/12108.htm#" TargetMode="External"/><Relationship Id="rId260" Type="http://schemas.openxmlformats.org/officeDocument/2006/relationships/hyperlink" Target="http://www.4icu.org/reviews/2066.htm#" TargetMode="External"/><Relationship Id="rId381" Type="http://schemas.openxmlformats.org/officeDocument/2006/relationships/hyperlink" Target="http://www.4icu.org/reviews/12160.htm#" TargetMode="External"/><Relationship Id="rId380" Type="http://schemas.openxmlformats.org/officeDocument/2006/relationships/hyperlink" Target="http://www.4icu.org/reviews/2104.htm#" TargetMode="External"/><Relationship Id="rId139" Type="http://schemas.openxmlformats.org/officeDocument/2006/relationships/hyperlink" Target="http://www.4icu.org/reviews/2024.htm#" TargetMode="External"/><Relationship Id="rId138" Type="http://schemas.openxmlformats.org/officeDocument/2006/relationships/hyperlink" Target="http://www.4icu.org/reviews/2023.htm#" TargetMode="External"/><Relationship Id="rId259" Type="http://schemas.openxmlformats.org/officeDocument/2006/relationships/hyperlink" Target="http://www.4icu.org/reviews/9321.htm#" TargetMode="External"/><Relationship Id="rId137" Type="http://schemas.openxmlformats.org/officeDocument/2006/relationships/hyperlink" Target="http://www.4icu.org/reviews/7330.htm#" TargetMode="External"/><Relationship Id="rId258" Type="http://schemas.openxmlformats.org/officeDocument/2006/relationships/hyperlink" Target="http://www.4icu.org/reviews/12126.htm#" TargetMode="External"/><Relationship Id="rId379" Type="http://schemas.openxmlformats.org/officeDocument/2006/relationships/hyperlink" Target="http://www.4icu.org/reviews/7304.htm#" TargetMode="External"/><Relationship Id="rId132" Type="http://schemas.openxmlformats.org/officeDocument/2006/relationships/hyperlink" Target="http://www.4icu.org/reviews/2020.htm#" TargetMode="External"/><Relationship Id="rId253" Type="http://schemas.openxmlformats.org/officeDocument/2006/relationships/hyperlink" Target="http://www.4icu.org/reviews/13133.htm#" TargetMode="External"/><Relationship Id="rId374" Type="http://schemas.openxmlformats.org/officeDocument/2006/relationships/hyperlink" Target="http://www.4icu.org/reviews/2078.htm#" TargetMode="External"/><Relationship Id="rId495" Type="http://schemas.openxmlformats.org/officeDocument/2006/relationships/hyperlink" Target="http://www.4icu.org/reviews/12129.htm#" TargetMode="External"/><Relationship Id="rId131" Type="http://schemas.openxmlformats.org/officeDocument/2006/relationships/hyperlink" Target="http://www.4icu.org/reviews/13122.htm#" TargetMode="External"/><Relationship Id="rId252" Type="http://schemas.openxmlformats.org/officeDocument/2006/relationships/hyperlink" Target="http://www.4icu.org/reviews/2065.htm#" TargetMode="External"/><Relationship Id="rId373" Type="http://schemas.openxmlformats.org/officeDocument/2006/relationships/hyperlink" Target="http://www.4icu.org/reviews/7359.htm#" TargetMode="External"/><Relationship Id="rId494" Type="http://schemas.openxmlformats.org/officeDocument/2006/relationships/hyperlink" Target="http://www.4icu.org/reviews/14413.htm#" TargetMode="External"/><Relationship Id="rId130" Type="http://schemas.openxmlformats.org/officeDocument/2006/relationships/hyperlink" Target="http://www.4icu.org/reviews/13121.htm#" TargetMode="External"/><Relationship Id="rId251" Type="http://schemas.openxmlformats.org/officeDocument/2006/relationships/hyperlink" Target="http://www.4icu.org/reviews/7344.htm#" TargetMode="External"/><Relationship Id="rId372" Type="http://schemas.openxmlformats.org/officeDocument/2006/relationships/hyperlink" Target="http://www.4icu.org/reviews/14412.htm#" TargetMode="External"/><Relationship Id="rId493" Type="http://schemas.openxmlformats.org/officeDocument/2006/relationships/hyperlink" Target="http://www.4icu.org/reviews/2145.htm#" TargetMode="External"/><Relationship Id="rId250" Type="http://schemas.openxmlformats.org/officeDocument/2006/relationships/hyperlink" Target="http://www.4icu.org/reviews/12133.htm#" TargetMode="External"/><Relationship Id="rId371" Type="http://schemas.openxmlformats.org/officeDocument/2006/relationships/hyperlink" Target="http://www.4icu.org/reviews/12096.htm#" TargetMode="External"/><Relationship Id="rId492" Type="http://schemas.openxmlformats.org/officeDocument/2006/relationships/hyperlink" Target="http://www.4icu.org/reviews/14972.htm#" TargetMode="External"/><Relationship Id="rId136" Type="http://schemas.openxmlformats.org/officeDocument/2006/relationships/hyperlink" Target="http://www.4icu.org/reviews/7295.htm#" TargetMode="External"/><Relationship Id="rId257" Type="http://schemas.openxmlformats.org/officeDocument/2006/relationships/hyperlink" Target="http://www.4icu.org/reviews/7320.htm#" TargetMode="External"/><Relationship Id="rId378" Type="http://schemas.openxmlformats.org/officeDocument/2006/relationships/hyperlink" Target="http://www.4icu.org/reviews/13111.htm#" TargetMode="External"/><Relationship Id="rId499" Type="http://schemas.openxmlformats.org/officeDocument/2006/relationships/hyperlink" Target="http://www.4icu.org/reviews/2147.htm#" TargetMode="External"/><Relationship Id="rId135" Type="http://schemas.openxmlformats.org/officeDocument/2006/relationships/hyperlink" Target="http://www.4icu.org/reviews/13138.htm#" TargetMode="External"/><Relationship Id="rId256" Type="http://schemas.openxmlformats.org/officeDocument/2006/relationships/hyperlink" Target="http://www.4icu.org/reviews/13134.htm#" TargetMode="External"/><Relationship Id="rId377" Type="http://schemas.openxmlformats.org/officeDocument/2006/relationships/hyperlink" Target="http://www.4icu.org/reviews/13136.htm#" TargetMode="External"/><Relationship Id="rId498" Type="http://schemas.openxmlformats.org/officeDocument/2006/relationships/hyperlink" Target="http://www.4icu.org/reviews/12099.htm#" TargetMode="External"/><Relationship Id="rId134" Type="http://schemas.openxmlformats.org/officeDocument/2006/relationships/hyperlink" Target="http://www.4icu.org/reviews/2021.htm#" TargetMode="External"/><Relationship Id="rId255" Type="http://schemas.openxmlformats.org/officeDocument/2006/relationships/hyperlink" Target="http://www.4icu.org/reviews/12142.htm#" TargetMode="External"/><Relationship Id="rId376" Type="http://schemas.openxmlformats.org/officeDocument/2006/relationships/hyperlink" Target="http://www.4icu.org/reviews/7366.htm#" TargetMode="External"/><Relationship Id="rId497" Type="http://schemas.openxmlformats.org/officeDocument/2006/relationships/hyperlink" Target="http://www.4icu.org/reviews/14380.htm#" TargetMode="External"/><Relationship Id="rId133" Type="http://schemas.openxmlformats.org/officeDocument/2006/relationships/hyperlink" Target="http://www.4icu.org/reviews/7319.htm#" TargetMode="External"/><Relationship Id="rId254" Type="http://schemas.openxmlformats.org/officeDocument/2006/relationships/hyperlink" Target="http://www.4icu.org/reviews/14333.htm#" TargetMode="External"/><Relationship Id="rId375" Type="http://schemas.openxmlformats.org/officeDocument/2006/relationships/hyperlink" Target="http://www.4icu.org/reviews/12104.htm#" TargetMode="External"/><Relationship Id="rId496" Type="http://schemas.openxmlformats.org/officeDocument/2006/relationships/hyperlink" Target="http://www.4icu.org/reviews/13114.htm#" TargetMode="External"/><Relationship Id="rId172" Type="http://schemas.openxmlformats.org/officeDocument/2006/relationships/hyperlink" Target="http://www.4icu.org/reviews/2143.htm#" TargetMode="External"/><Relationship Id="rId293" Type="http://schemas.openxmlformats.org/officeDocument/2006/relationships/hyperlink" Target="http://www.4icu.org/reviews/13237.htm#" TargetMode="External"/><Relationship Id="rId171" Type="http://schemas.openxmlformats.org/officeDocument/2006/relationships/hyperlink" Target="http://www.4icu.org/reviews/13224.htm#" TargetMode="External"/><Relationship Id="rId292" Type="http://schemas.openxmlformats.org/officeDocument/2006/relationships/hyperlink" Target="http://www.4icu.org/reviews/7298.htm#" TargetMode="External"/><Relationship Id="rId170" Type="http://schemas.openxmlformats.org/officeDocument/2006/relationships/hyperlink" Target="http://www.4icu.org/reviews/14968.htm#" TargetMode="External"/><Relationship Id="rId291" Type="http://schemas.openxmlformats.org/officeDocument/2006/relationships/hyperlink" Target="http://www.4icu.org/reviews/10326.htm#" TargetMode="External"/><Relationship Id="rId290" Type="http://schemas.openxmlformats.org/officeDocument/2006/relationships/hyperlink" Target="http://www.4icu.org/reviews/2080.htm#" TargetMode="External"/><Relationship Id="rId165" Type="http://schemas.openxmlformats.org/officeDocument/2006/relationships/hyperlink" Target="http://www.4icu.org/reviews/14967.htm#" TargetMode="External"/><Relationship Id="rId286" Type="http://schemas.openxmlformats.org/officeDocument/2006/relationships/hyperlink" Target="http://www.4icu.org/reviews/2075.htm#" TargetMode="External"/><Relationship Id="rId164" Type="http://schemas.openxmlformats.org/officeDocument/2006/relationships/hyperlink" Target="http://www.4icu.org/reviews/13225.htm#" TargetMode="External"/><Relationship Id="rId285" Type="http://schemas.openxmlformats.org/officeDocument/2006/relationships/hyperlink" Target="http://www.4icu.org/reviews/2074.htm#" TargetMode="External"/><Relationship Id="rId163" Type="http://schemas.openxmlformats.org/officeDocument/2006/relationships/hyperlink" Target="http://www.4icu.org/reviews/2035.htm#" TargetMode="External"/><Relationship Id="rId284" Type="http://schemas.openxmlformats.org/officeDocument/2006/relationships/hyperlink" Target="http://www.4icu.org/reviews/14385.htm#" TargetMode="External"/><Relationship Id="rId162" Type="http://schemas.openxmlformats.org/officeDocument/2006/relationships/hyperlink" Target="http://www.4icu.org/reviews/13227.htm#" TargetMode="External"/><Relationship Id="rId283" Type="http://schemas.openxmlformats.org/officeDocument/2006/relationships/hyperlink" Target="http://www.4icu.org/reviews/10330.htm#" TargetMode="External"/><Relationship Id="rId169" Type="http://schemas.openxmlformats.org/officeDocument/2006/relationships/hyperlink" Target="http://www.4icu.org/reviews/2038.htm#" TargetMode="External"/><Relationship Id="rId168" Type="http://schemas.openxmlformats.org/officeDocument/2006/relationships/hyperlink" Target="http://www.4icu.org/reviews/2037.htm#" TargetMode="External"/><Relationship Id="rId289" Type="http://schemas.openxmlformats.org/officeDocument/2006/relationships/hyperlink" Target="http://www.4icu.org/reviews/7347.htm#" TargetMode="External"/><Relationship Id="rId167" Type="http://schemas.openxmlformats.org/officeDocument/2006/relationships/hyperlink" Target="http://www.4icu.org/reviews/2036.htm#" TargetMode="External"/><Relationship Id="rId288" Type="http://schemas.openxmlformats.org/officeDocument/2006/relationships/hyperlink" Target="http://www.4icu.org/reviews/7346.htm#" TargetMode="External"/><Relationship Id="rId166" Type="http://schemas.openxmlformats.org/officeDocument/2006/relationships/hyperlink" Target="http://www.4icu.org/reviews/14969.htm#" TargetMode="External"/><Relationship Id="rId287" Type="http://schemas.openxmlformats.org/officeDocument/2006/relationships/hyperlink" Target="http://www.4icu.org/reviews/2076.htm#" TargetMode="External"/><Relationship Id="rId161" Type="http://schemas.openxmlformats.org/officeDocument/2006/relationships/hyperlink" Target="http://www.4icu.org/reviews/2034.htm#" TargetMode="External"/><Relationship Id="rId282" Type="http://schemas.openxmlformats.org/officeDocument/2006/relationships/hyperlink" Target="http://www.4icu.org/reviews/13193.htm#" TargetMode="External"/><Relationship Id="rId160" Type="http://schemas.openxmlformats.org/officeDocument/2006/relationships/hyperlink" Target="http://www.4icu.org/reviews/2033.htm#" TargetMode="External"/><Relationship Id="rId281" Type="http://schemas.openxmlformats.org/officeDocument/2006/relationships/hyperlink" Target="http://www.4icu.org/reviews/14371.htm#" TargetMode="External"/><Relationship Id="rId280" Type="http://schemas.openxmlformats.org/officeDocument/2006/relationships/hyperlink" Target="http://www.4icu.org/reviews/13117.htm#" TargetMode="External"/><Relationship Id="rId159" Type="http://schemas.openxmlformats.org/officeDocument/2006/relationships/hyperlink" Target="http://www.4icu.org/reviews/13226.htm#" TargetMode="External"/><Relationship Id="rId154" Type="http://schemas.openxmlformats.org/officeDocument/2006/relationships/hyperlink" Target="http://www.4icu.org/reviews/2031.htm#" TargetMode="External"/><Relationship Id="rId275" Type="http://schemas.openxmlformats.org/officeDocument/2006/relationships/hyperlink" Target="http://www.4icu.org/reviews/14357.htm#" TargetMode="External"/><Relationship Id="rId396" Type="http://schemas.openxmlformats.org/officeDocument/2006/relationships/hyperlink" Target="http://www.4icu.org/reviews/7303.htm#" TargetMode="External"/><Relationship Id="rId153" Type="http://schemas.openxmlformats.org/officeDocument/2006/relationships/hyperlink" Target="http://www.4icu.org/reviews/10324.htm#" TargetMode="External"/><Relationship Id="rId274" Type="http://schemas.openxmlformats.org/officeDocument/2006/relationships/hyperlink" Target="http://www.4icu.org/reviews/2073.htm#" TargetMode="External"/><Relationship Id="rId395" Type="http://schemas.openxmlformats.org/officeDocument/2006/relationships/hyperlink" Target="http://www.4icu.org/reviews/14387.htm#" TargetMode="External"/><Relationship Id="rId152" Type="http://schemas.openxmlformats.org/officeDocument/2006/relationships/hyperlink" Target="http://www.4icu.org/reviews/7321.htm#" TargetMode="External"/><Relationship Id="rId273" Type="http://schemas.openxmlformats.org/officeDocument/2006/relationships/hyperlink" Target="http://www.4icu.org/reviews/2071.htm#" TargetMode="External"/><Relationship Id="rId394" Type="http://schemas.openxmlformats.org/officeDocument/2006/relationships/hyperlink" Target="http://www.4icu.org/reviews/10328.htm#" TargetMode="External"/><Relationship Id="rId151" Type="http://schemas.openxmlformats.org/officeDocument/2006/relationships/hyperlink" Target="http://www.4icu.org/reviews/14390.htm#" TargetMode="External"/><Relationship Id="rId272" Type="http://schemas.openxmlformats.org/officeDocument/2006/relationships/hyperlink" Target="http://www.4icu.org/reviews/2070.htm#" TargetMode="External"/><Relationship Id="rId393" Type="http://schemas.openxmlformats.org/officeDocument/2006/relationships/hyperlink" Target="http://www.4icu.org/reviews/2107.htm#" TargetMode="External"/><Relationship Id="rId158" Type="http://schemas.openxmlformats.org/officeDocument/2006/relationships/hyperlink" Target="http://www.4icu.org/reviews/13185.htm#" TargetMode="External"/><Relationship Id="rId279" Type="http://schemas.openxmlformats.org/officeDocument/2006/relationships/hyperlink" Target="http://www.4icu.org/reviews/8080.htm#" TargetMode="External"/><Relationship Id="rId157" Type="http://schemas.openxmlformats.org/officeDocument/2006/relationships/hyperlink" Target="http://www.4icu.org/reviews/2032.htm#" TargetMode="External"/><Relationship Id="rId278" Type="http://schemas.openxmlformats.org/officeDocument/2006/relationships/hyperlink" Target="http://www.4icu.org/reviews/7351.htm#" TargetMode="External"/><Relationship Id="rId399" Type="http://schemas.openxmlformats.org/officeDocument/2006/relationships/hyperlink" Target="http://www.4icu.org/reviews/14347.htm#" TargetMode="External"/><Relationship Id="rId156" Type="http://schemas.openxmlformats.org/officeDocument/2006/relationships/hyperlink" Target="http://www.4icu.org/reviews/13228.htm#" TargetMode="External"/><Relationship Id="rId277" Type="http://schemas.openxmlformats.org/officeDocument/2006/relationships/hyperlink" Target="http://www.4icu.org/reviews/7382.htm#" TargetMode="External"/><Relationship Id="rId398" Type="http://schemas.openxmlformats.org/officeDocument/2006/relationships/hyperlink" Target="http://www.4icu.org/reviews/2109.htm#" TargetMode="External"/><Relationship Id="rId155" Type="http://schemas.openxmlformats.org/officeDocument/2006/relationships/hyperlink" Target="http://www.4icu.org/reviews/7326.htm#" TargetMode="External"/><Relationship Id="rId276" Type="http://schemas.openxmlformats.org/officeDocument/2006/relationships/hyperlink" Target="http://www.4icu.org/reviews/14332.htm#" TargetMode="External"/><Relationship Id="rId397" Type="http://schemas.openxmlformats.org/officeDocument/2006/relationships/hyperlink" Target="http://www.4icu.org/reviews/14389.htm#" TargetMode="External"/><Relationship Id="rId40" Type="http://schemas.openxmlformats.org/officeDocument/2006/relationships/hyperlink" Target="http://www.4icu.org/reviews/12136.htm#" TargetMode="External"/><Relationship Id="rId42" Type="http://schemas.openxmlformats.org/officeDocument/2006/relationships/hyperlink" Target="http://www.4icu.org/reviews/14364.htm#" TargetMode="External"/><Relationship Id="rId41" Type="http://schemas.openxmlformats.org/officeDocument/2006/relationships/hyperlink" Target="http://www.4icu.org/reviews/13123.htm#" TargetMode="External"/><Relationship Id="rId44" Type="http://schemas.openxmlformats.org/officeDocument/2006/relationships/hyperlink" Target="http://www.4icu.org/reviews/1994.htm#" TargetMode="External"/><Relationship Id="rId43" Type="http://schemas.openxmlformats.org/officeDocument/2006/relationships/hyperlink" Target="http://www.4icu.org/reviews/13152.htm#" TargetMode="External"/><Relationship Id="rId46" Type="http://schemas.openxmlformats.org/officeDocument/2006/relationships/hyperlink" Target="http://www.4icu.org/reviews/1996.htm#" TargetMode="External"/><Relationship Id="rId45" Type="http://schemas.openxmlformats.org/officeDocument/2006/relationships/hyperlink" Target="http://www.4icu.org/reviews/1995.htm#" TargetMode="External"/><Relationship Id="rId508" Type="http://schemas.openxmlformats.org/officeDocument/2006/relationships/drawing" Target="../drawings/worksheetdrawing1.xml"/><Relationship Id="rId503" Type="http://schemas.openxmlformats.org/officeDocument/2006/relationships/hyperlink" Target="http://www.4icu.org/reviews/13151.htm#" TargetMode="External"/><Relationship Id="rId502" Type="http://schemas.openxmlformats.org/officeDocument/2006/relationships/hyperlink" Target="http://www.4icu.org/reviews/7380.htm#" TargetMode="External"/><Relationship Id="rId501" Type="http://schemas.openxmlformats.org/officeDocument/2006/relationships/hyperlink" Target="http://www.4icu.org/reviews/7381.htm#" TargetMode="External"/><Relationship Id="rId500" Type="http://schemas.openxmlformats.org/officeDocument/2006/relationships/hyperlink" Target="http://www.4icu.org/reviews/2148.htm#" TargetMode="External"/><Relationship Id="rId507" Type="http://schemas.openxmlformats.org/officeDocument/2006/relationships/hyperlink" Target="http://www.4icu.org/reviews/13115.htm#" TargetMode="External"/><Relationship Id="rId506" Type="http://schemas.openxmlformats.org/officeDocument/2006/relationships/hyperlink" Target="http://www.4icu.org/reviews/14410.htm#" TargetMode="External"/><Relationship Id="rId505" Type="http://schemas.openxmlformats.org/officeDocument/2006/relationships/hyperlink" Target="http://www.4icu.org/reviews/12167.htm#" TargetMode="External"/><Relationship Id="rId504" Type="http://schemas.openxmlformats.org/officeDocument/2006/relationships/hyperlink" Target="http://www.4icu.org/reviews/2149.htm#" TargetMode="External"/><Relationship Id="rId48" Type="http://schemas.openxmlformats.org/officeDocument/2006/relationships/hyperlink" Target="http://www.4icu.org/reviews/12090.htm#" TargetMode="External"/><Relationship Id="rId47" Type="http://schemas.openxmlformats.org/officeDocument/2006/relationships/hyperlink" Target="http://www.4icu.org/reviews/13214.htm#" TargetMode="External"/><Relationship Id="rId49" Type="http://schemas.openxmlformats.org/officeDocument/2006/relationships/hyperlink" Target="http://www.4icu.org/reviews/12165.htm#" TargetMode="External"/><Relationship Id="rId31" Type="http://schemas.openxmlformats.org/officeDocument/2006/relationships/hyperlink" Target="http://www.4icu.org/reviews/14391.htm#" TargetMode="External"/><Relationship Id="rId30" Type="http://schemas.openxmlformats.org/officeDocument/2006/relationships/hyperlink" Target="http://www.4icu.org/reviews/2010.htm#" TargetMode="External"/><Relationship Id="rId33" Type="http://schemas.openxmlformats.org/officeDocument/2006/relationships/hyperlink" Target="http://www.4icu.org/reviews/14344.htm#" TargetMode="External"/><Relationship Id="rId32" Type="http://schemas.openxmlformats.org/officeDocument/2006/relationships/hyperlink" Target="http://www.4icu.org/reviews/14351.htm#" TargetMode="External"/><Relationship Id="rId35" Type="http://schemas.openxmlformats.org/officeDocument/2006/relationships/hyperlink" Target="http://www.4icu.org/reviews/1991.htm#" TargetMode="External"/><Relationship Id="rId34" Type="http://schemas.openxmlformats.org/officeDocument/2006/relationships/hyperlink" Target="http://www.4icu.org/reviews/1990.htm#" TargetMode="External"/><Relationship Id="rId37" Type="http://schemas.openxmlformats.org/officeDocument/2006/relationships/hyperlink" Target="http://www.4icu.org/reviews/7294.htm#" TargetMode="External"/><Relationship Id="rId36" Type="http://schemas.openxmlformats.org/officeDocument/2006/relationships/hyperlink" Target="http://www.4icu.org/reviews/1992.htm#" TargetMode="External"/><Relationship Id="rId39" Type="http://schemas.openxmlformats.org/officeDocument/2006/relationships/hyperlink" Target="http://www.4icu.org/reviews/1993.htm#" TargetMode="External"/><Relationship Id="rId38" Type="http://schemas.openxmlformats.org/officeDocument/2006/relationships/hyperlink" Target="http://www.4icu.org/reviews/13118.htm#" TargetMode="External"/><Relationship Id="rId20" Type="http://schemas.openxmlformats.org/officeDocument/2006/relationships/hyperlink" Target="http://www.4icu.org/reviews/14330.htm#" TargetMode="External"/><Relationship Id="rId22" Type="http://schemas.openxmlformats.org/officeDocument/2006/relationships/hyperlink" Target="http://www.4icu.org/reviews/1989.htm#" TargetMode="External"/><Relationship Id="rId21" Type="http://schemas.openxmlformats.org/officeDocument/2006/relationships/hyperlink" Target="http://www.4icu.org/reviews/1988.htm#" TargetMode="External"/><Relationship Id="rId24" Type="http://schemas.openxmlformats.org/officeDocument/2006/relationships/hyperlink" Target="http://www.4icu.org/reviews/14407.htm#" TargetMode="External"/><Relationship Id="rId23" Type="http://schemas.openxmlformats.org/officeDocument/2006/relationships/hyperlink" Target="http://www.4icu.org/reviews/7317.htm#" TargetMode="External"/><Relationship Id="rId409" Type="http://schemas.openxmlformats.org/officeDocument/2006/relationships/hyperlink" Target="http://www.4icu.org/reviews/12097.htm#" TargetMode="External"/><Relationship Id="rId404" Type="http://schemas.openxmlformats.org/officeDocument/2006/relationships/hyperlink" Target="http://www.4icu.org/reviews/13173.htm#" TargetMode="External"/><Relationship Id="rId403" Type="http://schemas.openxmlformats.org/officeDocument/2006/relationships/hyperlink" Target="http://www.4icu.org/reviews/7302.htm#" TargetMode="External"/><Relationship Id="rId402" Type="http://schemas.openxmlformats.org/officeDocument/2006/relationships/hyperlink" Target="http://www.4icu.org/reviews/9663.htm#" TargetMode="External"/><Relationship Id="rId401" Type="http://schemas.openxmlformats.org/officeDocument/2006/relationships/hyperlink" Target="http://www.4icu.org/reviews/2110.htm#" TargetMode="External"/><Relationship Id="rId408" Type="http://schemas.openxmlformats.org/officeDocument/2006/relationships/hyperlink" Target="http://www.4icu.org/reviews/14427.htm#" TargetMode="External"/><Relationship Id="rId407" Type="http://schemas.openxmlformats.org/officeDocument/2006/relationships/hyperlink" Target="http://www.4icu.org/reviews/14378.htm#" TargetMode="External"/><Relationship Id="rId406" Type="http://schemas.openxmlformats.org/officeDocument/2006/relationships/hyperlink" Target="http://www.4icu.org/reviews/14393.htm#" TargetMode="External"/><Relationship Id="rId405" Type="http://schemas.openxmlformats.org/officeDocument/2006/relationships/hyperlink" Target="http://www.4icu.org/reviews/7371.htm#" TargetMode="External"/><Relationship Id="rId26" Type="http://schemas.openxmlformats.org/officeDocument/2006/relationships/hyperlink" Target="http://www.4icu.org/reviews/12091.htm#" TargetMode="External"/><Relationship Id="rId25" Type="http://schemas.openxmlformats.org/officeDocument/2006/relationships/hyperlink" Target="http://www.4icu.org/reviews/14355.htm#" TargetMode="External"/><Relationship Id="rId28" Type="http://schemas.openxmlformats.org/officeDocument/2006/relationships/hyperlink" Target="http://www.4icu.org/reviews/7306.htm#" TargetMode="External"/><Relationship Id="rId27" Type="http://schemas.openxmlformats.org/officeDocument/2006/relationships/hyperlink" Target="http://www.4icu.org/reviews/13213.htm#" TargetMode="External"/><Relationship Id="rId400" Type="http://schemas.openxmlformats.org/officeDocument/2006/relationships/hyperlink" Target="http://www.4icu.org/reviews/12112.htm#" TargetMode="External"/><Relationship Id="rId29" Type="http://schemas.openxmlformats.org/officeDocument/2006/relationships/hyperlink" Target="http://www.4icu.org/reviews/12117.htm#" TargetMode="External"/><Relationship Id="rId11" Type="http://schemas.openxmlformats.org/officeDocument/2006/relationships/hyperlink" Target="http://www.4icu.org/reviews/1984.htm#" TargetMode="External"/><Relationship Id="rId10" Type="http://schemas.openxmlformats.org/officeDocument/2006/relationships/hyperlink" Target="http://www.4icu.org/reviews/12299.htm#" TargetMode="External"/><Relationship Id="rId13" Type="http://schemas.openxmlformats.org/officeDocument/2006/relationships/hyperlink" Target="http://www.4icu.org/reviews/7255.htm#" TargetMode="External"/><Relationship Id="rId12" Type="http://schemas.openxmlformats.org/officeDocument/2006/relationships/hyperlink" Target="http://www.4icu.org/reviews/12109.htm#" TargetMode="External"/><Relationship Id="rId15" Type="http://schemas.openxmlformats.org/officeDocument/2006/relationships/hyperlink" Target="http://www.4icu.org/reviews/1986.htm#" TargetMode="External"/><Relationship Id="rId14" Type="http://schemas.openxmlformats.org/officeDocument/2006/relationships/hyperlink" Target="http://www.4icu.org/reviews/1985.htm#" TargetMode="External"/><Relationship Id="rId17" Type="http://schemas.openxmlformats.org/officeDocument/2006/relationships/hyperlink" Target="http://www.4icu.org/reviews/14349.htm#" TargetMode="External"/><Relationship Id="rId16" Type="http://schemas.openxmlformats.org/officeDocument/2006/relationships/hyperlink" Target="http://www.4icu.org/reviews/14342.htm#" TargetMode="External"/><Relationship Id="rId19" Type="http://schemas.openxmlformats.org/officeDocument/2006/relationships/hyperlink" Target="http://www.4icu.org/reviews/1987.htm#" TargetMode="External"/><Relationship Id="rId18" Type="http://schemas.openxmlformats.org/officeDocument/2006/relationships/hyperlink" Target="http://www.4icu.org/reviews/14406.htm#" TargetMode="External"/><Relationship Id="rId84" Type="http://schemas.openxmlformats.org/officeDocument/2006/relationships/hyperlink" Target="http://www.4icu.org/reviews/7310.htm#" TargetMode="External"/><Relationship Id="rId83" Type="http://schemas.openxmlformats.org/officeDocument/2006/relationships/hyperlink" Target="http://www.4icu.org/reviews/14345.htm#" TargetMode="External"/><Relationship Id="rId86" Type="http://schemas.openxmlformats.org/officeDocument/2006/relationships/hyperlink" Target="http://www.4icu.org/reviews/14399.htm#" TargetMode="External"/><Relationship Id="rId85" Type="http://schemas.openxmlformats.org/officeDocument/2006/relationships/hyperlink" Target="http://www.4icu.org/reviews/2026.htm#" TargetMode="External"/><Relationship Id="rId88" Type="http://schemas.openxmlformats.org/officeDocument/2006/relationships/hyperlink" Target="http://www.4icu.org/reviews/13129.htm#" TargetMode="External"/><Relationship Id="rId87" Type="http://schemas.openxmlformats.org/officeDocument/2006/relationships/hyperlink" Target="http://www.4icu.org/reviews/13188.htm#" TargetMode="External"/><Relationship Id="rId89" Type="http://schemas.openxmlformats.org/officeDocument/2006/relationships/hyperlink" Target="http://www.4icu.org/reviews/13216.htm#" TargetMode="External"/><Relationship Id="rId80" Type="http://schemas.openxmlformats.org/officeDocument/2006/relationships/hyperlink" Target="http://www.4icu.org/reviews/2057.htm#" TargetMode="External"/><Relationship Id="rId82" Type="http://schemas.openxmlformats.org/officeDocument/2006/relationships/hyperlink" Target="http://www.4icu.org/reviews/13119.htm#" TargetMode="External"/><Relationship Id="rId81" Type="http://schemas.openxmlformats.org/officeDocument/2006/relationships/hyperlink" Target="http://www.4icu.org/reviews/12158.htm#" TargetMode="External"/><Relationship Id="rId73" Type="http://schemas.openxmlformats.org/officeDocument/2006/relationships/hyperlink" Target="http://www.4icu.org/reviews/13116.htm#" TargetMode="External"/><Relationship Id="rId72" Type="http://schemas.openxmlformats.org/officeDocument/2006/relationships/hyperlink" Target="http://www.4icu.org/reviews/14408.htm#" TargetMode="External"/><Relationship Id="rId75" Type="http://schemas.openxmlformats.org/officeDocument/2006/relationships/hyperlink" Target="http://www.4icu.org/reviews/14335.htm#" TargetMode="External"/><Relationship Id="rId74" Type="http://schemas.openxmlformats.org/officeDocument/2006/relationships/hyperlink" Target="http://www.4icu.org/reviews/7309.htm#" TargetMode="External"/><Relationship Id="rId77" Type="http://schemas.openxmlformats.org/officeDocument/2006/relationships/hyperlink" Target="http://www.4icu.org/reviews/2004.htm#" TargetMode="External"/><Relationship Id="rId76" Type="http://schemas.openxmlformats.org/officeDocument/2006/relationships/hyperlink" Target="http://www.4icu.org/reviews/12113.htm#" TargetMode="External"/><Relationship Id="rId79" Type="http://schemas.openxmlformats.org/officeDocument/2006/relationships/hyperlink" Target="http://www.4icu.org/reviews/13199.htm#" TargetMode="External"/><Relationship Id="rId78" Type="http://schemas.openxmlformats.org/officeDocument/2006/relationships/hyperlink" Target="http://www.4icu.org/reviews/12114.htm#" TargetMode="External"/><Relationship Id="rId71" Type="http://schemas.openxmlformats.org/officeDocument/2006/relationships/hyperlink" Target="http://www.4icu.org/reviews/14361.htm#" TargetMode="External"/><Relationship Id="rId70" Type="http://schemas.openxmlformats.org/officeDocument/2006/relationships/hyperlink" Target="http://www.4icu.org/reviews/13215.htm#" TargetMode="External"/><Relationship Id="rId62" Type="http://schemas.openxmlformats.org/officeDocument/2006/relationships/hyperlink" Target="http://www.4icu.org/reviews/13159.htm#" TargetMode="External"/><Relationship Id="rId61" Type="http://schemas.openxmlformats.org/officeDocument/2006/relationships/hyperlink" Target="http://www.4icu.org/reviews/13247.htm#" TargetMode="External"/><Relationship Id="rId64" Type="http://schemas.openxmlformats.org/officeDocument/2006/relationships/hyperlink" Target="http://www.4icu.org/reviews/13160.htm#" TargetMode="External"/><Relationship Id="rId63" Type="http://schemas.openxmlformats.org/officeDocument/2006/relationships/hyperlink" Target="http://www.4icu.org/reviews/13161.htm#" TargetMode="External"/><Relationship Id="rId66" Type="http://schemas.openxmlformats.org/officeDocument/2006/relationships/hyperlink" Target="http://www.4icu.org/reviews/13163.htm#" TargetMode="External"/><Relationship Id="rId65" Type="http://schemas.openxmlformats.org/officeDocument/2006/relationships/hyperlink" Target="http://www.4icu.org/reviews/13162.htm#" TargetMode="External"/><Relationship Id="rId68" Type="http://schemas.openxmlformats.org/officeDocument/2006/relationships/hyperlink" Target="http://www.4icu.org/reviews/13166.htm#" TargetMode="External"/><Relationship Id="rId67" Type="http://schemas.openxmlformats.org/officeDocument/2006/relationships/hyperlink" Target="http://www.4icu.org/reviews/13165.htm#" TargetMode="External"/><Relationship Id="rId60" Type="http://schemas.openxmlformats.org/officeDocument/2006/relationships/hyperlink" Target="http://www.4icu.org/reviews/13158.htm#" TargetMode="External"/><Relationship Id="rId69" Type="http://schemas.openxmlformats.org/officeDocument/2006/relationships/hyperlink" Target="http://www.4icu.org/reviews/13167.htm#" TargetMode="External"/><Relationship Id="rId51" Type="http://schemas.openxmlformats.org/officeDocument/2006/relationships/hyperlink" Target="http://www.4icu.org/reviews/1999.htm#" TargetMode="External"/><Relationship Id="rId50" Type="http://schemas.openxmlformats.org/officeDocument/2006/relationships/hyperlink" Target="http://www.4icu.org/reviews/12137.htm#" TargetMode="External"/><Relationship Id="rId53" Type="http://schemas.openxmlformats.org/officeDocument/2006/relationships/hyperlink" Target="http://www.4icu.org/reviews/2000.htm#" TargetMode="External"/><Relationship Id="rId52" Type="http://schemas.openxmlformats.org/officeDocument/2006/relationships/hyperlink" Target="http://www.4icu.org/reviews/1998.htm#" TargetMode="External"/><Relationship Id="rId55" Type="http://schemas.openxmlformats.org/officeDocument/2006/relationships/hyperlink" Target="http://www.4icu.org/reviews/14340.htm#" TargetMode="External"/><Relationship Id="rId54" Type="http://schemas.openxmlformats.org/officeDocument/2006/relationships/hyperlink" Target="http://www.4icu.org/reviews/2001.htm#" TargetMode="External"/><Relationship Id="rId57" Type="http://schemas.openxmlformats.org/officeDocument/2006/relationships/hyperlink" Target="http://www.4icu.org/reviews/13187.htm#" TargetMode="External"/><Relationship Id="rId56" Type="http://schemas.openxmlformats.org/officeDocument/2006/relationships/hyperlink" Target="http://www.4icu.org/reviews/12135.htm#" TargetMode="External"/><Relationship Id="rId59" Type="http://schemas.openxmlformats.org/officeDocument/2006/relationships/hyperlink" Target="http://www.4icu.org/reviews/13157.htm#" TargetMode="External"/><Relationship Id="rId58" Type="http://schemas.openxmlformats.org/officeDocument/2006/relationships/hyperlink" Target="http://www.4icu.org/reviews/13156.htm#" TargetMode="External"/><Relationship Id="rId107" Type="http://schemas.openxmlformats.org/officeDocument/2006/relationships/hyperlink" Target="http://www.4icu.org/reviews/14331.htm#" TargetMode="External"/><Relationship Id="rId228" Type="http://schemas.openxmlformats.org/officeDocument/2006/relationships/hyperlink" Target="http://www.4icu.org/reviews/13184.htm#" TargetMode="External"/><Relationship Id="rId349" Type="http://schemas.openxmlformats.org/officeDocument/2006/relationships/hyperlink" Target="http://www.4icu.org/reviews/13204.htm#" TargetMode="External"/><Relationship Id="rId106" Type="http://schemas.openxmlformats.org/officeDocument/2006/relationships/hyperlink" Target="http://www.4icu.org/reviews/12132.htm#" TargetMode="External"/><Relationship Id="rId227" Type="http://schemas.openxmlformats.org/officeDocument/2006/relationships/hyperlink" Target="http://www.4icu.org/reviews/2058.htm#" TargetMode="External"/><Relationship Id="rId348" Type="http://schemas.openxmlformats.org/officeDocument/2006/relationships/hyperlink" Target="http://www.4icu.org/reviews/12100.htm#" TargetMode="External"/><Relationship Id="rId469" Type="http://schemas.openxmlformats.org/officeDocument/2006/relationships/hyperlink" Target="http://www.4icu.org/reviews/2133.htm#" TargetMode="External"/><Relationship Id="rId105" Type="http://schemas.openxmlformats.org/officeDocument/2006/relationships/hyperlink" Target="http://www.4icu.org/reviews/12130.htm#" TargetMode="External"/><Relationship Id="rId226" Type="http://schemas.openxmlformats.org/officeDocument/2006/relationships/hyperlink" Target="http://www.4icu.org/reviews/12151.htm#" TargetMode="External"/><Relationship Id="rId347" Type="http://schemas.openxmlformats.org/officeDocument/2006/relationships/hyperlink" Target="http://www.4icu.org/reviews/13186.htm#" TargetMode="External"/><Relationship Id="rId468" Type="http://schemas.openxmlformats.org/officeDocument/2006/relationships/hyperlink" Target="http://www.4icu.org/reviews/7337.htm#" TargetMode="External"/><Relationship Id="rId104" Type="http://schemas.openxmlformats.org/officeDocument/2006/relationships/hyperlink" Target="http://www.4icu.org/reviews/7307.htm#" TargetMode="External"/><Relationship Id="rId225" Type="http://schemas.openxmlformats.org/officeDocument/2006/relationships/hyperlink" Target="http://www.4icu.org/reviews/13130.htm#" TargetMode="External"/><Relationship Id="rId346" Type="http://schemas.openxmlformats.org/officeDocument/2006/relationships/hyperlink" Target="http://www.4icu.org/reviews/7300.htm#" TargetMode="External"/><Relationship Id="rId467" Type="http://schemas.openxmlformats.org/officeDocument/2006/relationships/hyperlink" Target="http://www.4icu.org/reviews/2132.htm#" TargetMode="External"/><Relationship Id="rId109" Type="http://schemas.openxmlformats.org/officeDocument/2006/relationships/hyperlink" Target="http://www.4icu.org/reviews/12131.htm#" TargetMode="External"/><Relationship Id="rId108" Type="http://schemas.openxmlformats.org/officeDocument/2006/relationships/hyperlink" Target="http://www.4icu.org/reviews/7365.htm#" TargetMode="External"/><Relationship Id="rId229" Type="http://schemas.openxmlformats.org/officeDocument/2006/relationships/hyperlink" Target="http://www.4icu.org/reviews/14414.htm#" TargetMode="External"/><Relationship Id="rId220" Type="http://schemas.openxmlformats.org/officeDocument/2006/relationships/hyperlink" Target="http://www.4icu.org/reviews/12174.htm#" TargetMode="External"/><Relationship Id="rId341" Type="http://schemas.openxmlformats.org/officeDocument/2006/relationships/hyperlink" Target="http://www.4icu.org/reviews/7314.htm#" TargetMode="External"/><Relationship Id="rId462" Type="http://schemas.openxmlformats.org/officeDocument/2006/relationships/hyperlink" Target="http://www.4icu.org/reviews/2128.htm#" TargetMode="External"/><Relationship Id="rId340" Type="http://schemas.openxmlformats.org/officeDocument/2006/relationships/hyperlink" Target="http://www.4icu.org/reviews/14373.htm#" TargetMode="External"/><Relationship Id="rId461" Type="http://schemas.openxmlformats.org/officeDocument/2006/relationships/hyperlink" Target="http://www.4icu.org/reviews/2127.htm#" TargetMode="External"/><Relationship Id="rId460" Type="http://schemas.openxmlformats.org/officeDocument/2006/relationships/hyperlink" Target="http://www.4icu.org/reviews/1982.htm#" TargetMode="External"/><Relationship Id="rId103" Type="http://schemas.openxmlformats.org/officeDocument/2006/relationships/hyperlink" Target="http://www.4icu.org/reviews/14400.htm#" TargetMode="External"/><Relationship Id="rId224" Type="http://schemas.openxmlformats.org/officeDocument/2006/relationships/hyperlink" Target="http://www.4icu.org/reviews/12121.htm#" TargetMode="External"/><Relationship Id="rId345" Type="http://schemas.openxmlformats.org/officeDocument/2006/relationships/hyperlink" Target="http://www.4icu.org/reviews/7358.htm#" TargetMode="External"/><Relationship Id="rId466" Type="http://schemas.openxmlformats.org/officeDocument/2006/relationships/hyperlink" Target="http://www.4icu.org/reviews/2131.htm#" TargetMode="External"/><Relationship Id="rId102" Type="http://schemas.openxmlformats.org/officeDocument/2006/relationships/hyperlink" Target="http://www.4icu.org/reviews/7311.htm#" TargetMode="External"/><Relationship Id="rId223" Type="http://schemas.openxmlformats.org/officeDocument/2006/relationships/hyperlink" Target="http://www.4icu.org/reviews/13131.htm#" TargetMode="External"/><Relationship Id="rId344" Type="http://schemas.openxmlformats.org/officeDocument/2006/relationships/hyperlink" Target="http://www.4icu.org/reviews/2095.htm#" TargetMode="External"/><Relationship Id="rId465" Type="http://schemas.openxmlformats.org/officeDocument/2006/relationships/hyperlink" Target="http://www.4icu.org/reviews/13150.htm#" TargetMode="External"/><Relationship Id="rId101" Type="http://schemas.openxmlformats.org/officeDocument/2006/relationships/hyperlink" Target="http://www.4icu.org/reviews/12141.htm#" TargetMode="External"/><Relationship Id="rId222" Type="http://schemas.openxmlformats.org/officeDocument/2006/relationships/hyperlink" Target="http://www.4icu.org/reviews/12120.htm#" TargetMode="External"/><Relationship Id="rId343" Type="http://schemas.openxmlformats.org/officeDocument/2006/relationships/hyperlink" Target="http://www.4icu.org/reviews/14339.htm#" TargetMode="External"/><Relationship Id="rId464" Type="http://schemas.openxmlformats.org/officeDocument/2006/relationships/hyperlink" Target="http://www.4icu.org/reviews/2130.htm#" TargetMode="External"/><Relationship Id="rId100" Type="http://schemas.openxmlformats.org/officeDocument/2006/relationships/hyperlink" Target="http://www.4icu.org/reviews/14365.htm#" TargetMode="External"/><Relationship Id="rId221" Type="http://schemas.openxmlformats.org/officeDocument/2006/relationships/hyperlink" Target="http://www.4icu.org/reviews/7336.htm#" TargetMode="External"/><Relationship Id="rId342" Type="http://schemas.openxmlformats.org/officeDocument/2006/relationships/hyperlink" Target="http://www.4icu.org/reviews/13110.htm#" TargetMode="External"/><Relationship Id="rId463" Type="http://schemas.openxmlformats.org/officeDocument/2006/relationships/hyperlink" Target="http://www.4icu.org/reviews/2129.htm#" TargetMode="External"/><Relationship Id="rId217" Type="http://schemas.openxmlformats.org/officeDocument/2006/relationships/hyperlink" Target="http://www.4icu.org/reviews/14338.htm#" TargetMode="External"/><Relationship Id="rId338" Type="http://schemas.openxmlformats.org/officeDocument/2006/relationships/hyperlink" Target="http://www.4icu.org/reviews/2092.htm#" TargetMode="External"/><Relationship Id="rId459" Type="http://schemas.openxmlformats.org/officeDocument/2006/relationships/hyperlink" Target="http://www.4icu.org/reviews/2126.htm#" TargetMode="External"/><Relationship Id="rId216" Type="http://schemas.openxmlformats.org/officeDocument/2006/relationships/hyperlink" Target="http://www.4icu.org/reviews/13168.htm#" TargetMode="External"/><Relationship Id="rId337" Type="http://schemas.openxmlformats.org/officeDocument/2006/relationships/hyperlink" Target="http://www.4icu.org/reviews/14341.htm#" TargetMode="External"/><Relationship Id="rId458" Type="http://schemas.openxmlformats.org/officeDocument/2006/relationships/hyperlink" Target="http://www.4icu.org/reviews/2125.htm#" TargetMode="External"/><Relationship Id="rId215" Type="http://schemas.openxmlformats.org/officeDocument/2006/relationships/hyperlink" Target="http://www.4icu.org/reviews/12110.htm#" TargetMode="External"/><Relationship Id="rId336" Type="http://schemas.openxmlformats.org/officeDocument/2006/relationships/hyperlink" Target="http://www.4icu.org/reviews/7293.htm#" TargetMode="External"/><Relationship Id="rId457" Type="http://schemas.openxmlformats.org/officeDocument/2006/relationships/hyperlink" Target="http://www.4icu.org/reviews/12123.htm#" TargetMode="External"/><Relationship Id="rId214" Type="http://schemas.openxmlformats.org/officeDocument/2006/relationships/hyperlink" Target="http://www.4icu.org/reviews/13177.htm#" TargetMode="External"/><Relationship Id="rId335" Type="http://schemas.openxmlformats.org/officeDocument/2006/relationships/hyperlink" Target="http://www.4icu.org/reviews/12139.htm#" TargetMode="External"/><Relationship Id="rId456" Type="http://schemas.openxmlformats.org/officeDocument/2006/relationships/hyperlink" Target="http://www.4icu.org/reviews/12155.htm#" TargetMode="External"/><Relationship Id="rId219" Type="http://schemas.openxmlformats.org/officeDocument/2006/relationships/hyperlink" Target="http://www.4icu.org/reviews/12093.htm#" TargetMode="External"/><Relationship Id="rId218" Type="http://schemas.openxmlformats.org/officeDocument/2006/relationships/hyperlink" Target="http://www.4icu.org/reviews/2055.htm#" TargetMode="External"/><Relationship Id="rId339" Type="http://schemas.openxmlformats.org/officeDocument/2006/relationships/hyperlink" Target="http://www.4icu.org/reviews/2093.htm#" TargetMode="External"/><Relationship Id="rId330" Type="http://schemas.openxmlformats.org/officeDocument/2006/relationships/hyperlink" Target="http://www.4icu.org/reviews/7349.htm#" TargetMode="External"/><Relationship Id="rId451" Type="http://schemas.openxmlformats.org/officeDocument/2006/relationships/hyperlink" Target="http://www.4icu.org/reviews/13132.htm#" TargetMode="External"/><Relationship Id="rId450" Type="http://schemas.openxmlformats.org/officeDocument/2006/relationships/hyperlink" Target="http://www.4icu.org/reviews/2064.htm#" TargetMode="External"/><Relationship Id="rId213" Type="http://schemas.openxmlformats.org/officeDocument/2006/relationships/hyperlink" Target="http://www.4icu.org/reviews/14368.htm#" TargetMode="External"/><Relationship Id="rId334" Type="http://schemas.openxmlformats.org/officeDocument/2006/relationships/hyperlink" Target="http://www.4icu.org/reviews/2090.htm#" TargetMode="External"/><Relationship Id="rId455" Type="http://schemas.openxmlformats.org/officeDocument/2006/relationships/hyperlink" Target="http://www.4icu.org/reviews/2124.htm#" TargetMode="External"/><Relationship Id="rId212" Type="http://schemas.openxmlformats.org/officeDocument/2006/relationships/hyperlink" Target="http://www.4icu.org/reviews/2054.htm#" TargetMode="External"/><Relationship Id="rId333" Type="http://schemas.openxmlformats.org/officeDocument/2006/relationships/hyperlink" Target="http://www.4icu.org/reviews/12088.htm#" TargetMode="External"/><Relationship Id="rId454" Type="http://schemas.openxmlformats.org/officeDocument/2006/relationships/hyperlink" Target="http://www.4icu.org/reviews/12150.htm#" TargetMode="External"/><Relationship Id="rId211" Type="http://schemas.openxmlformats.org/officeDocument/2006/relationships/hyperlink" Target="http://www.4icu.org/reviews/12115.htm#" TargetMode="External"/><Relationship Id="rId332" Type="http://schemas.openxmlformats.org/officeDocument/2006/relationships/hyperlink" Target="http://www.4icu.org/reviews/2088.htm#" TargetMode="External"/><Relationship Id="rId453" Type="http://schemas.openxmlformats.org/officeDocument/2006/relationships/hyperlink" Target="http://www.4icu.org/reviews/12166.htm#" TargetMode="External"/><Relationship Id="rId210" Type="http://schemas.openxmlformats.org/officeDocument/2006/relationships/hyperlink" Target="http://www.4icu.org/reviews/14356.htm#" TargetMode="External"/><Relationship Id="rId331" Type="http://schemas.openxmlformats.org/officeDocument/2006/relationships/hyperlink" Target="http://www.4icu.org/reviews/14392.htm#" TargetMode="External"/><Relationship Id="rId452" Type="http://schemas.openxmlformats.org/officeDocument/2006/relationships/hyperlink" Target="http://www.4icu.org/reviews/2046.htm#" TargetMode="External"/><Relationship Id="rId370" Type="http://schemas.openxmlformats.org/officeDocument/2006/relationships/hyperlink" Target="http://www.4icu.org/reviews/13222.htm#" TargetMode="External"/><Relationship Id="rId491" Type="http://schemas.openxmlformats.org/officeDocument/2006/relationships/hyperlink" Target="http://www.4icu.org/reviews/13137.htm#" TargetMode="External"/><Relationship Id="rId490" Type="http://schemas.openxmlformats.org/officeDocument/2006/relationships/hyperlink" Target="http://www.4icu.org/reviews/7368.htm#" TargetMode="External"/><Relationship Id="rId129" Type="http://schemas.openxmlformats.org/officeDocument/2006/relationships/hyperlink" Target="http://www.4icu.org/reviews/14409.htm#" TargetMode="External"/><Relationship Id="rId128" Type="http://schemas.openxmlformats.org/officeDocument/2006/relationships/hyperlink" Target="http://www.4icu.org/reviews/2019.htm#" TargetMode="External"/><Relationship Id="rId249" Type="http://schemas.openxmlformats.org/officeDocument/2006/relationships/hyperlink" Target="http://www.4icu.org/reviews/7342.htm#" TargetMode="External"/><Relationship Id="rId127" Type="http://schemas.openxmlformats.org/officeDocument/2006/relationships/hyperlink" Target="http://www.4icu.org/reviews/7316.htm#" TargetMode="External"/><Relationship Id="rId248" Type="http://schemas.openxmlformats.org/officeDocument/2006/relationships/hyperlink" Target="http://www.4icu.org/reviews/1997.htm#" TargetMode="External"/><Relationship Id="rId369" Type="http://schemas.openxmlformats.org/officeDocument/2006/relationships/hyperlink" Target="http://www.4icu.org/reviews/7363.htm#" TargetMode="External"/><Relationship Id="rId126" Type="http://schemas.openxmlformats.org/officeDocument/2006/relationships/hyperlink" Target="http://www.4icu.org/reviews/13190.htm#" TargetMode="External"/><Relationship Id="rId247" Type="http://schemas.openxmlformats.org/officeDocument/2006/relationships/hyperlink" Target="http://www.4icu.org/reviews/12145.htm#" TargetMode="External"/><Relationship Id="rId368" Type="http://schemas.openxmlformats.org/officeDocument/2006/relationships/hyperlink" Target="http://www.4icu.org/reviews/12089.htm#" TargetMode="External"/><Relationship Id="rId489" Type="http://schemas.openxmlformats.org/officeDocument/2006/relationships/hyperlink" Target="http://www.4icu.org/reviews/12098.htm#" TargetMode="External"/><Relationship Id="rId121" Type="http://schemas.openxmlformats.org/officeDocument/2006/relationships/hyperlink" Target="http://www.4icu.org/reviews/14337.htm#" TargetMode="External"/><Relationship Id="rId242" Type="http://schemas.openxmlformats.org/officeDocument/2006/relationships/hyperlink" Target="http://www.4icu.org/reviews/7299.htm#" TargetMode="External"/><Relationship Id="rId363" Type="http://schemas.openxmlformats.org/officeDocument/2006/relationships/hyperlink" Target="http://www.4icu.org/reviews/13141.htm#" TargetMode="External"/><Relationship Id="rId484" Type="http://schemas.openxmlformats.org/officeDocument/2006/relationships/hyperlink" Target="http://www.4icu.org/reviews/12168.htm#" TargetMode="External"/><Relationship Id="rId120" Type="http://schemas.openxmlformats.org/officeDocument/2006/relationships/hyperlink" Target="http://www.4icu.org/reviews/2014.htm#" TargetMode="External"/><Relationship Id="rId241" Type="http://schemas.openxmlformats.org/officeDocument/2006/relationships/hyperlink" Target="http://www.4icu.org/reviews/7338.htm#" TargetMode="External"/><Relationship Id="rId362" Type="http://schemas.openxmlformats.org/officeDocument/2006/relationships/hyperlink" Target="http://www.4icu.org/reviews/12143.htm#" TargetMode="External"/><Relationship Id="rId483" Type="http://schemas.openxmlformats.org/officeDocument/2006/relationships/hyperlink" Target="http://www.4icu.org/reviews/7378.htm#" TargetMode="External"/><Relationship Id="rId240" Type="http://schemas.openxmlformats.org/officeDocument/2006/relationships/hyperlink" Target="http://www.4icu.org/reviews/2060.htm#" TargetMode="External"/><Relationship Id="rId361" Type="http://schemas.openxmlformats.org/officeDocument/2006/relationships/hyperlink" Target="http://www.4icu.org/reviews/10327.htm#" TargetMode="External"/><Relationship Id="rId482" Type="http://schemas.openxmlformats.org/officeDocument/2006/relationships/hyperlink" Target="http://www.4icu.org/reviews/14360.htm#" TargetMode="External"/><Relationship Id="rId360" Type="http://schemas.openxmlformats.org/officeDocument/2006/relationships/hyperlink" Target="http://www.4icu.org/reviews/14363.htm#" TargetMode="External"/><Relationship Id="rId481" Type="http://schemas.openxmlformats.org/officeDocument/2006/relationships/hyperlink" Target="http://www.4icu.org/reviews/12134.htm#" TargetMode="External"/><Relationship Id="rId125" Type="http://schemas.openxmlformats.org/officeDocument/2006/relationships/hyperlink" Target="http://www.4icu.org/reviews/2016.htm#" TargetMode="External"/><Relationship Id="rId246" Type="http://schemas.openxmlformats.org/officeDocument/2006/relationships/hyperlink" Target="http://www.4icu.org/reviews/12094.htm#" TargetMode="External"/><Relationship Id="rId367" Type="http://schemas.openxmlformats.org/officeDocument/2006/relationships/hyperlink" Target="http://www.4icu.org/reviews/12128.htm#" TargetMode="External"/><Relationship Id="rId488" Type="http://schemas.openxmlformats.org/officeDocument/2006/relationships/hyperlink" Target="http://www.4icu.org/reviews/12162.htm#" TargetMode="External"/><Relationship Id="rId124" Type="http://schemas.openxmlformats.org/officeDocument/2006/relationships/hyperlink" Target="http://www.4icu.org/reviews/14382.htm#" TargetMode="External"/><Relationship Id="rId245" Type="http://schemas.openxmlformats.org/officeDocument/2006/relationships/hyperlink" Target="http://www.4icu.org/reviews/2063.htm#" TargetMode="External"/><Relationship Id="rId366" Type="http://schemas.openxmlformats.org/officeDocument/2006/relationships/hyperlink" Target="http://www.4icu.org/reviews/13139.htm#" TargetMode="External"/><Relationship Id="rId487" Type="http://schemas.openxmlformats.org/officeDocument/2006/relationships/hyperlink" Target="http://www.4icu.org/reviews/13147.htm#" TargetMode="External"/><Relationship Id="rId123" Type="http://schemas.openxmlformats.org/officeDocument/2006/relationships/hyperlink" Target="http://www.4icu.org/reviews/13145.htm#" TargetMode="External"/><Relationship Id="rId244" Type="http://schemas.openxmlformats.org/officeDocument/2006/relationships/hyperlink" Target="http://www.4icu.org/reviews/14417.htm#" TargetMode="External"/><Relationship Id="rId365" Type="http://schemas.openxmlformats.org/officeDocument/2006/relationships/hyperlink" Target="http://www.4icu.org/reviews/12095.htm#" TargetMode="External"/><Relationship Id="rId486" Type="http://schemas.openxmlformats.org/officeDocument/2006/relationships/hyperlink" Target="http://www.4icu.org/reviews/13148.htm#" TargetMode="External"/><Relationship Id="rId122" Type="http://schemas.openxmlformats.org/officeDocument/2006/relationships/hyperlink" Target="http://www.4icu.org/reviews/2015.htm#" TargetMode="External"/><Relationship Id="rId243" Type="http://schemas.openxmlformats.org/officeDocument/2006/relationships/hyperlink" Target="http://www.4icu.org/reviews/13931.htm#" TargetMode="External"/><Relationship Id="rId364" Type="http://schemas.openxmlformats.org/officeDocument/2006/relationships/hyperlink" Target="http://www.4icu.org/reviews/12170.htm#" TargetMode="External"/><Relationship Id="rId485" Type="http://schemas.openxmlformats.org/officeDocument/2006/relationships/hyperlink" Target="http://www.4icu.org/reviews/12161.htm#" TargetMode="External"/><Relationship Id="rId95" Type="http://schemas.openxmlformats.org/officeDocument/2006/relationships/hyperlink" Target="http://www.4icu.org/reviews/2007.htm#" TargetMode="External"/><Relationship Id="rId94" Type="http://schemas.openxmlformats.org/officeDocument/2006/relationships/hyperlink" Target="http://www.4icu.org/reviews/7313.htm#" TargetMode="External"/><Relationship Id="rId97" Type="http://schemas.openxmlformats.org/officeDocument/2006/relationships/hyperlink" Target="http://www.4icu.org/reviews/14336.htm#" TargetMode="External"/><Relationship Id="rId96" Type="http://schemas.openxmlformats.org/officeDocument/2006/relationships/hyperlink" Target="http://www.4icu.org/reviews/7312.htm#" TargetMode="External"/><Relationship Id="rId99" Type="http://schemas.openxmlformats.org/officeDocument/2006/relationships/hyperlink" Target="http://www.4icu.org/reviews/14425.htm#" TargetMode="External"/><Relationship Id="rId480" Type="http://schemas.openxmlformats.org/officeDocument/2006/relationships/hyperlink" Target="http://www.4icu.org/reviews/14359.htm#" TargetMode="External"/><Relationship Id="rId98" Type="http://schemas.openxmlformats.org/officeDocument/2006/relationships/hyperlink" Target="http://www.4icu.org/reviews/2008.htm#" TargetMode="External"/><Relationship Id="rId91" Type="http://schemas.openxmlformats.org/officeDocument/2006/relationships/hyperlink" Target="http://www.4icu.org/reviews/12156.htm#" TargetMode="External"/><Relationship Id="rId90" Type="http://schemas.openxmlformats.org/officeDocument/2006/relationships/hyperlink" Target="http://www.4icu.org/reviews/13189.htm#" TargetMode="External"/><Relationship Id="rId93" Type="http://schemas.openxmlformats.org/officeDocument/2006/relationships/hyperlink" Target="http://www.4icu.org/reviews/13153.htm#" TargetMode="External"/><Relationship Id="rId92" Type="http://schemas.openxmlformats.org/officeDocument/2006/relationships/hyperlink" Target="http://www.4icu.org/reviews/13124.htm#" TargetMode="External"/><Relationship Id="rId118" Type="http://schemas.openxmlformats.org/officeDocument/2006/relationships/hyperlink" Target="http://www.4icu.org/reviews/14381.htm#" TargetMode="External"/><Relationship Id="rId239" Type="http://schemas.openxmlformats.org/officeDocument/2006/relationships/hyperlink" Target="http://www.4icu.org/reviews/12102.htm#" TargetMode="External"/><Relationship Id="rId117" Type="http://schemas.openxmlformats.org/officeDocument/2006/relationships/hyperlink" Target="http://www.4icu.org/reviews/12138.htm#" TargetMode="External"/><Relationship Id="rId238" Type="http://schemas.openxmlformats.org/officeDocument/2006/relationships/hyperlink" Target="http://www.4icu.org/reviews/2059.htm#" TargetMode="External"/><Relationship Id="rId359" Type="http://schemas.openxmlformats.org/officeDocument/2006/relationships/hyperlink" Target="http://www.4icu.org/reviews/2101.htm#" TargetMode="External"/><Relationship Id="rId116" Type="http://schemas.openxmlformats.org/officeDocument/2006/relationships/hyperlink" Target="http://www.4icu.org/reviews/14346.htm#" TargetMode="External"/><Relationship Id="rId237" Type="http://schemas.openxmlformats.org/officeDocument/2006/relationships/hyperlink" Target="http://www.4icu.org/reviews/12163.htm#" TargetMode="External"/><Relationship Id="rId358" Type="http://schemas.openxmlformats.org/officeDocument/2006/relationships/hyperlink" Target="http://www.4icu.org/reviews/2100.htm#" TargetMode="External"/><Relationship Id="rId479" Type="http://schemas.openxmlformats.org/officeDocument/2006/relationships/hyperlink" Target="http://www.4icu.org/reviews/2142.htm#" TargetMode="External"/><Relationship Id="rId115" Type="http://schemas.openxmlformats.org/officeDocument/2006/relationships/hyperlink" Target="http://www.4icu.org/reviews/14379.htm#" TargetMode="External"/><Relationship Id="rId236" Type="http://schemas.openxmlformats.org/officeDocument/2006/relationships/hyperlink" Target="http://www.4icu.org/reviews/13109.htm#" TargetMode="External"/><Relationship Id="rId357" Type="http://schemas.openxmlformats.org/officeDocument/2006/relationships/hyperlink" Target="http://www.4icu.org/reviews/7357.htm#" TargetMode="External"/><Relationship Id="rId478" Type="http://schemas.openxmlformats.org/officeDocument/2006/relationships/hyperlink" Target="http://www.4icu.org/reviews/2141.htm#" TargetMode="External"/><Relationship Id="rId119" Type="http://schemas.openxmlformats.org/officeDocument/2006/relationships/hyperlink" Target="http://www.4icu.org/reviews/12087.htm#" TargetMode="External"/><Relationship Id="rId110" Type="http://schemas.openxmlformats.org/officeDocument/2006/relationships/hyperlink" Target="http://www.4icu.org/reviews/12157.htm#" TargetMode="External"/><Relationship Id="rId231" Type="http://schemas.openxmlformats.org/officeDocument/2006/relationships/hyperlink" Target="http://www.4icu.org/reviews/14415.htm#" TargetMode="External"/><Relationship Id="rId352" Type="http://schemas.openxmlformats.org/officeDocument/2006/relationships/hyperlink" Target="http://www.4icu.org/reviews/7374.htm#" TargetMode="External"/><Relationship Id="rId473" Type="http://schemas.openxmlformats.org/officeDocument/2006/relationships/hyperlink" Target="http://www.4icu.org/reviews/2136.htm#" TargetMode="External"/><Relationship Id="rId230" Type="http://schemas.openxmlformats.org/officeDocument/2006/relationships/hyperlink" Target="http://www.4icu.org/reviews/14416.htm#" TargetMode="External"/><Relationship Id="rId351" Type="http://schemas.openxmlformats.org/officeDocument/2006/relationships/hyperlink" Target="http://www.4icu.org/reviews/7356.htm#" TargetMode="External"/><Relationship Id="rId472" Type="http://schemas.openxmlformats.org/officeDocument/2006/relationships/hyperlink" Target="http://www.4icu.org/reviews/2135.htm#" TargetMode="External"/><Relationship Id="rId350" Type="http://schemas.openxmlformats.org/officeDocument/2006/relationships/hyperlink" Target="http://www.4icu.org/reviews/2098.htm#" TargetMode="External"/><Relationship Id="rId471" Type="http://schemas.openxmlformats.org/officeDocument/2006/relationships/hyperlink" Target="http://www.4icu.org/reviews/12146.htm#" TargetMode="External"/><Relationship Id="rId470" Type="http://schemas.openxmlformats.org/officeDocument/2006/relationships/hyperlink" Target="http://www.4icu.org/reviews/2134.htm#" TargetMode="External"/><Relationship Id="rId114" Type="http://schemas.openxmlformats.org/officeDocument/2006/relationships/hyperlink" Target="http://www.4icu.org/reviews/12085.htm#" TargetMode="External"/><Relationship Id="rId235" Type="http://schemas.openxmlformats.org/officeDocument/2006/relationships/hyperlink" Target="http://www.4icu.org/reviews/12173.htm#" TargetMode="External"/><Relationship Id="rId356" Type="http://schemas.openxmlformats.org/officeDocument/2006/relationships/hyperlink" Target="http://www.4icu.org/reviews/2099.htm#" TargetMode="External"/><Relationship Id="rId477" Type="http://schemas.openxmlformats.org/officeDocument/2006/relationships/hyperlink" Target="http://www.4icu.org/reviews/12164.htm#" TargetMode="External"/><Relationship Id="rId113" Type="http://schemas.openxmlformats.org/officeDocument/2006/relationships/hyperlink" Target="http://www.4icu.org/reviews/2011.htm#" TargetMode="External"/><Relationship Id="rId234" Type="http://schemas.openxmlformats.org/officeDocument/2006/relationships/hyperlink" Target="http://www.4icu.org/reviews/13127.htm#" TargetMode="External"/><Relationship Id="rId355" Type="http://schemas.openxmlformats.org/officeDocument/2006/relationships/hyperlink" Target="http://www.4icu.org/reviews/13125.htm#" TargetMode="External"/><Relationship Id="rId476" Type="http://schemas.openxmlformats.org/officeDocument/2006/relationships/hyperlink" Target="http://www.4icu.org/reviews/2140.htm#" TargetMode="External"/><Relationship Id="rId112" Type="http://schemas.openxmlformats.org/officeDocument/2006/relationships/hyperlink" Target="http://www.4icu.org/reviews/13144.htm#" TargetMode="External"/><Relationship Id="rId233" Type="http://schemas.openxmlformats.org/officeDocument/2006/relationships/hyperlink" Target="http://www.4icu.org/reviews/13178.htm#" TargetMode="External"/><Relationship Id="rId354" Type="http://schemas.openxmlformats.org/officeDocument/2006/relationships/hyperlink" Target="http://www.4icu.org/reviews/14426.htm#" TargetMode="External"/><Relationship Id="rId475" Type="http://schemas.openxmlformats.org/officeDocument/2006/relationships/hyperlink" Target="http://www.4icu.org/reviews/2139.htm#" TargetMode="External"/><Relationship Id="rId111" Type="http://schemas.openxmlformats.org/officeDocument/2006/relationships/hyperlink" Target="http://www.4icu.org/reviews/13143.htm#" TargetMode="External"/><Relationship Id="rId232" Type="http://schemas.openxmlformats.org/officeDocument/2006/relationships/hyperlink" Target="http://www.4icu.org/reviews/12140.htm#" TargetMode="External"/><Relationship Id="rId353" Type="http://schemas.openxmlformats.org/officeDocument/2006/relationships/hyperlink" Target="http://www.4icu.org/reviews/9681.htm#" TargetMode="External"/><Relationship Id="rId474" Type="http://schemas.openxmlformats.org/officeDocument/2006/relationships/hyperlink" Target="http://www.4icu.org/reviews/2138.htm#" TargetMode="External"/><Relationship Id="rId305" Type="http://schemas.openxmlformats.org/officeDocument/2006/relationships/hyperlink" Target="http://www.4icu.org/reviews/13233.htm#" TargetMode="External"/><Relationship Id="rId426" Type="http://schemas.openxmlformats.org/officeDocument/2006/relationships/hyperlink" Target="http://www.4icu.org/reviews/13112.htm#" TargetMode="External"/><Relationship Id="rId304" Type="http://schemas.openxmlformats.org/officeDocument/2006/relationships/hyperlink" Target="http://www.4icu.org/reviews/7253.htm#" TargetMode="External"/><Relationship Id="rId425" Type="http://schemas.openxmlformats.org/officeDocument/2006/relationships/hyperlink" Target="http://www.4icu.org/reviews/14405.htm#" TargetMode="External"/><Relationship Id="rId303" Type="http://schemas.openxmlformats.org/officeDocument/2006/relationships/hyperlink" Target="http://www.4icu.org/reviews/7352.htm#" TargetMode="External"/><Relationship Id="rId424" Type="http://schemas.openxmlformats.org/officeDocument/2006/relationships/hyperlink" Target="http://www.4icu.org/reviews/2116.htm#" TargetMode="External"/><Relationship Id="rId302" Type="http://schemas.openxmlformats.org/officeDocument/2006/relationships/hyperlink" Target="http://www.4icu.org/reviews/13245.htm#" TargetMode="External"/><Relationship Id="rId423" Type="http://schemas.openxmlformats.org/officeDocument/2006/relationships/hyperlink" Target="http://www.4icu.org/reviews/9322.htm#" TargetMode="External"/><Relationship Id="rId309" Type="http://schemas.openxmlformats.org/officeDocument/2006/relationships/hyperlink" Target="http://www.4icu.org/reviews/12118.htm#" TargetMode="External"/><Relationship Id="rId308" Type="http://schemas.openxmlformats.org/officeDocument/2006/relationships/hyperlink" Target="http://www.4icu.org/reviews/12116.htm#" TargetMode="External"/><Relationship Id="rId429" Type="http://schemas.openxmlformats.org/officeDocument/2006/relationships/hyperlink" Target="http://www.4icu.org/reviews/14681.htm#" TargetMode="External"/><Relationship Id="rId307" Type="http://schemas.openxmlformats.org/officeDocument/2006/relationships/hyperlink" Target="http://www.4icu.org/reviews/13229.htm#" TargetMode="External"/><Relationship Id="rId428" Type="http://schemas.openxmlformats.org/officeDocument/2006/relationships/hyperlink" Target="http://www.4icu.org/reviews/14388.htm#" TargetMode="External"/><Relationship Id="rId306" Type="http://schemas.openxmlformats.org/officeDocument/2006/relationships/hyperlink" Target="http://www.4icu.org/reviews/13230.htm#" TargetMode="External"/><Relationship Id="rId427" Type="http://schemas.openxmlformats.org/officeDocument/2006/relationships/hyperlink" Target="http://www.4icu.org/reviews/2103.htm#" TargetMode="External"/><Relationship Id="rId301" Type="http://schemas.openxmlformats.org/officeDocument/2006/relationships/hyperlink" Target="http://www.4icu.org/reviews/13241.htm#" TargetMode="External"/><Relationship Id="rId422" Type="http://schemas.openxmlformats.org/officeDocument/2006/relationships/hyperlink" Target="http://www.4icu.org/reviews/14352.htm#" TargetMode="External"/><Relationship Id="rId300" Type="http://schemas.openxmlformats.org/officeDocument/2006/relationships/hyperlink" Target="http://www.4icu.org/reviews/13240.htm#" TargetMode="External"/><Relationship Id="rId421" Type="http://schemas.openxmlformats.org/officeDocument/2006/relationships/hyperlink" Target="http://www.4icu.org/reviews/7372.htm#" TargetMode="External"/><Relationship Id="rId420" Type="http://schemas.openxmlformats.org/officeDocument/2006/relationships/hyperlink" Target="http://www.4icu.org/reviews/10329.htm#" TargetMode="External"/><Relationship Id="rId415" Type="http://schemas.openxmlformats.org/officeDocument/2006/relationships/hyperlink" Target="http://www.4icu.org/reviews/2111.htm#" TargetMode="External"/><Relationship Id="rId414" Type="http://schemas.openxmlformats.org/officeDocument/2006/relationships/hyperlink" Target="http://www.4icu.org/reviews/14397.htm#" TargetMode="External"/><Relationship Id="rId413" Type="http://schemas.openxmlformats.org/officeDocument/2006/relationships/hyperlink" Target="http://www.4icu.org/reviews/14375.htm#" TargetMode="External"/><Relationship Id="rId412" Type="http://schemas.openxmlformats.org/officeDocument/2006/relationships/hyperlink" Target="http://www.4icu.org/reviews/14376.htm#" TargetMode="External"/><Relationship Id="rId419" Type="http://schemas.openxmlformats.org/officeDocument/2006/relationships/hyperlink" Target="http://www.4icu.org/reviews/2112.htm#" TargetMode="External"/><Relationship Id="rId418" Type="http://schemas.openxmlformats.org/officeDocument/2006/relationships/hyperlink" Target="http://www.4icu.org/reviews/14362.htm#" TargetMode="External"/><Relationship Id="rId417" Type="http://schemas.openxmlformats.org/officeDocument/2006/relationships/hyperlink" Target="http://www.4icu.org/reviews/7335.htm#" TargetMode="External"/><Relationship Id="rId416" Type="http://schemas.openxmlformats.org/officeDocument/2006/relationships/hyperlink" Target="http://www.4icu.org/reviews/7373.htm#" TargetMode="External"/><Relationship Id="rId411" Type="http://schemas.openxmlformats.org/officeDocument/2006/relationships/hyperlink" Target="http://www.4icu.org/reviews/13164.htm#" TargetMode="External"/><Relationship Id="rId410" Type="http://schemas.openxmlformats.org/officeDocument/2006/relationships/hyperlink" Target="http://www.4icu.org/reviews/7370.htm#" TargetMode="External"/><Relationship Id="rId206" Type="http://schemas.openxmlformats.org/officeDocument/2006/relationships/hyperlink" Target="http://www.4icu.org/reviews/14402.htm#" TargetMode="External"/><Relationship Id="rId327" Type="http://schemas.openxmlformats.org/officeDocument/2006/relationships/hyperlink" Target="http://www.4icu.org/reviews/14372.htm#" TargetMode="External"/><Relationship Id="rId448" Type="http://schemas.openxmlformats.org/officeDocument/2006/relationships/hyperlink" Target="http://www.4icu.org/reviews/12105.htm#" TargetMode="External"/><Relationship Id="rId205" Type="http://schemas.openxmlformats.org/officeDocument/2006/relationships/hyperlink" Target="http://www.4icu.org/reviews/2052.htm#" TargetMode="External"/><Relationship Id="rId326" Type="http://schemas.openxmlformats.org/officeDocument/2006/relationships/hyperlink" Target="http://www.4icu.org/reviews/13128.htm#" TargetMode="External"/><Relationship Id="rId447" Type="http://schemas.openxmlformats.org/officeDocument/2006/relationships/hyperlink" Target="http://www.4icu.org/reviews/7308.htm#" TargetMode="External"/><Relationship Id="rId204" Type="http://schemas.openxmlformats.org/officeDocument/2006/relationships/hyperlink" Target="http://www.4icu.org/reviews/12125.htm#" TargetMode="External"/><Relationship Id="rId325" Type="http://schemas.openxmlformats.org/officeDocument/2006/relationships/hyperlink" Target="http://www.4icu.org/reviews/2086.htm#" TargetMode="External"/><Relationship Id="rId446" Type="http://schemas.openxmlformats.org/officeDocument/2006/relationships/hyperlink" Target="http://www.4icu.org/reviews/2123.htm#" TargetMode="External"/><Relationship Id="rId203" Type="http://schemas.openxmlformats.org/officeDocument/2006/relationships/hyperlink" Target="http://www.4icu.org/reviews/2051.htm#" TargetMode="External"/><Relationship Id="rId324" Type="http://schemas.openxmlformats.org/officeDocument/2006/relationships/hyperlink" Target="http://www.4icu.org/reviews/12111.htm#" TargetMode="External"/><Relationship Id="rId445" Type="http://schemas.openxmlformats.org/officeDocument/2006/relationships/hyperlink" Target="http://www.4icu.org/reviews/2122.htm#" TargetMode="External"/><Relationship Id="rId209" Type="http://schemas.openxmlformats.org/officeDocument/2006/relationships/hyperlink" Target="http://www.4icu.org/reviews/14369.htm#" TargetMode="External"/><Relationship Id="rId208" Type="http://schemas.openxmlformats.org/officeDocument/2006/relationships/hyperlink" Target="http://www.4icu.org/reviews/2053.htm#" TargetMode="External"/><Relationship Id="rId329" Type="http://schemas.openxmlformats.org/officeDocument/2006/relationships/hyperlink" Target="http://www.4icu.org/reviews/13179.htm#" TargetMode="External"/><Relationship Id="rId207" Type="http://schemas.openxmlformats.org/officeDocument/2006/relationships/hyperlink" Target="http://www.4icu.org/reviews/14403.htm#" TargetMode="External"/><Relationship Id="rId328" Type="http://schemas.openxmlformats.org/officeDocument/2006/relationships/hyperlink" Target="http://www.4icu.org/reviews/12107.htm#" TargetMode="External"/><Relationship Id="rId449" Type="http://schemas.openxmlformats.org/officeDocument/2006/relationships/hyperlink" Target="http://www.4icu.org/reviews/12148.htm#" TargetMode="External"/><Relationship Id="rId440" Type="http://schemas.openxmlformats.org/officeDocument/2006/relationships/hyperlink" Target="http://www.4icu.org/reviews/13195.htm#" TargetMode="External"/><Relationship Id="rId202" Type="http://schemas.openxmlformats.org/officeDocument/2006/relationships/hyperlink" Target="http://www.4icu.org/reviews/14401.htm#" TargetMode="External"/><Relationship Id="rId323" Type="http://schemas.openxmlformats.org/officeDocument/2006/relationships/hyperlink" Target="http://www.4icu.org/reviews/14411.htm#" TargetMode="External"/><Relationship Id="rId444" Type="http://schemas.openxmlformats.org/officeDocument/2006/relationships/hyperlink" Target="http://www.4icu.org/reviews/12103.htm#" TargetMode="External"/><Relationship Id="rId201" Type="http://schemas.openxmlformats.org/officeDocument/2006/relationships/hyperlink" Target="http://www.4icu.org/reviews/13239.htm#" TargetMode="External"/><Relationship Id="rId322" Type="http://schemas.openxmlformats.org/officeDocument/2006/relationships/hyperlink" Target="http://www.4icu.org/reviews/13172.htm#" TargetMode="External"/><Relationship Id="rId443" Type="http://schemas.openxmlformats.org/officeDocument/2006/relationships/hyperlink" Target="http://www.4icu.org/reviews/13113.htm#" TargetMode="External"/><Relationship Id="rId200" Type="http://schemas.openxmlformats.org/officeDocument/2006/relationships/hyperlink" Target="http://www.4icu.org/reviews/7296.htm#" TargetMode="External"/><Relationship Id="rId321" Type="http://schemas.openxmlformats.org/officeDocument/2006/relationships/hyperlink" Target="http://www.4icu.org/reviews/14418.htm#" TargetMode="External"/><Relationship Id="rId442" Type="http://schemas.openxmlformats.org/officeDocument/2006/relationships/hyperlink" Target="http://www.4icu.org/reviews/14386.htm#" TargetMode="External"/><Relationship Id="rId320" Type="http://schemas.openxmlformats.org/officeDocument/2006/relationships/hyperlink" Target="http://www.4icu.org/reviews/7355.htm#" TargetMode="External"/><Relationship Id="rId441" Type="http://schemas.openxmlformats.org/officeDocument/2006/relationships/hyperlink" Target="http://www.4icu.org/reviews/2121.htm#" TargetMode="External"/><Relationship Id="rId316" Type="http://schemas.openxmlformats.org/officeDocument/2006/relationships/hyperlink" Target="http://www.4icu.org/reviews/2083.htm#" TargetMode="External"/><Relationship Id="rId437" Type="http://schemas.openxmlformats.org/officeDocument/2006/relationships/hyperlink" Target="http://www.4icu.org/reviews/13142.htm#" TargetMode="External"/><Relationship Id="rId315" Type="http://schemas.openxmlformats.org/officeDocument/2006/relationships/hyperlink" Target="http://www.4icu.org/reviews/13236.htm#" TargetMode="External"/><Relationship Id="rId436" Type="http://schemas.openxmlformats.org/officeDocument/2006/relationships/hyperlink" Target="http://www.4icu.org/reviews/14423.htm#" TargetMode="External"/><Relationship Id="rId314" Type="http://schemas.openxmlformats.org/officeDocument/2006/relationships/hyperlink" Target="http://www.4icu.org/reviews/12357.htm#" TargetMode="External"/><Relationship Id="rId435" Type="http://schemas.openxmlformats.org/officeDocument/2006/relationships/hyperlink" Target="http://www.4icu.org/reviews/2119.htm#" TargetMode="External"/><Relationship Id="rId313" Type="http://schemas.openxmlformats.org/officeDocument/2006/relationships/hyperlink" Target="http://www.4icu.org/reviews/7354.htm#" TargetMode="External"/><Relationship Id="rId434" Type="http://schemas.openxmlformats.org/officeDocument/2006/relationships/hyperlink" Target="http://www.4icu.org/reviews/7376.htm#" TargetMode="External"/><Relationship Id="rId319" Type="http://schemas.openxmlformats.org/officeDocument/2006/relationships/hyperlink" Target="http://www.4icu.org/reviews/13155.htm#" TargetMode="External"/><Relationship Id="rId318" Type="http://schemas.openxmlformats.org/officeDocument/2006/relationships/hyperlink" Target="http://www.4icu.org/reviews/2084.htm#" TargetMode="External"/><Relationship Id="rId439" Type="http://schemas.openxmlformats.org/officeDocument/2006/relationships/hyperlink" Target="http://www.4icu.org/reviews/12149.htm#" TargetMode="External"/><Relationship Id="rId317" Type="http://schemas.openxmlformats.org/officeDocument/2006/relationships/hyperlink" Target="http://www.4icu.org/reviews/12127.htm#" TargetMode="External"/><Relationship Id="rId438" Type="http://schemas.openxmlformats.org/officeDocument/2006/relationships/hyperlink" Target="http://www.4icu.org/reviews/2120.htm#" TargetMode="External"/><Relationship Id="rId312" Type="http://schemas.openxmlformats.org/officeDocument/2006/relationships/hyperlink" Target="http://www.4icu.org/reviews/7353.htm#" TargetMode="External"/><Relationship Id="rId433" Type="http://schemas.openxmlformats.org/officeDocument/2006/relationships/hyperlink" Target="http://www.4icu.org/reviews/2118.htm#" TargetMode="External"/><Relationship Id="rId311" Type="http://schemas.openxmlformats.org/officeDocument/2006/relationships/hyperlink" Target="http://www.4icu.org/reviews/13232.htm#" TargetMode="External"/><Relationship Id="rId432" Type="http://schemas.openxmlformats.org/officeDocument/2006/relationships/hyperlink" Target="http://www.4icu.org/reviews/7369.htm#" TargetMode="External"/><Relationship Id="rId310" Type="http://schemas.openxmlformats.org/officeDocument/2006/relationships/hyperlink" Target="http://www.4icu.org/reviews/7360.htm#" TargetMode="External"/><Relationship Id="rId431" Type="http://schemas.openxmlformats.org/officeDocument/2006/relationships/hyperlink" Target="http://www.4icu.org/reviews/2117.htm#" TargetMode="External"/><Relationship Id="rId430" Type="http://schemas.openxmlformats.org/officeDocument/2006/relationships/hyperlink" Target="http://www.4icu.org/reviews/14377.htm#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6" width="16.29"/>
  </cols>
  <sheetData>
    <row r="1" ht="87.75" customHeight="1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87.75" customHeight="1">
      <c r="A2" s="5" t="str">
        <f>HYPERLINK("http://www.4icu.org/reviews/1978.htm#","Acharya N.G. Ranga Agricultural University")</f>
        <v>Acharya N.G. Ranga Agricultural University</v>
      </c>
      <c r="B2" s="6" t="s">
        <v>3</v>
      </c>
      <c r="C2" s="7" t="str">
        <f>VLOOKUP(B2,Sheet2!B:C,2, false)</f>
        <v>Telangana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69.0" customHeight="1">
      <c r="A3" s="9" t="str">
        <f>HYPERLINK("http://www.4icu.org/reviews/2077.htm#","Acharya Nagarjuna University")</f>
        <v>Acharya Nagarjuna University</v>
      </c>
      <c r="B3" s="10" t="s">
        <v>4</v>
      </c>
      <c r="C3" s="7" t="str">
        <f>VLOOKUP(B3,Sheet2!B:C,2, false)</f>
        <v>Andhra Pradesh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9.0" customHeight="1">
      <c r="A4" s="9" t="str">
        <f>HYPERLINK("http://www.4icu.org/reviews/13107.htm#","Adikavi Nannaya University")</f>
        <v>Adikavi Nannaya University</v>
      </c>
      <c r="B4" s="10" t="s">
        <v>5</v>
      </c>
      <c r="C4" s="7" t="str">
        <f>VLOOKUP(B4,Sheet2!B:C,2, false)</f>
        <v>Andhra Pradesh</v>
      </c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49.5" customHeight="1">
      <c r="A5" s="9" t="str">
        <f>HYPERLINK("http://www.4icu.org/reviews/14334.htm#","Ahmedabad University")</f>
        <v>Ahmedabad University</v>
      </c>
      <c r="B5" s="10" t="s">
        <v>6</v>
      </c>
      <c r="C5" s="7" t="str">
        <f>VLOOKUP(B5,Sheet2!B:C,2, false)</f>
        <v>Gujarat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49.5" customHeight="1">
      <c r="A6" s="9" t="str">
        <f>HYPERLINK("http://www.4icu.org/reviews/1979.htm#","Alagappa University")</f>
        <v>Alagappa University</v>
      </c>
      <c r="B6" s="10" t="s">
        <v>7</v>
      </c>
      <c r="C6" s="7" t="str">
        <f>VLOOKUP(B6,Sheet2!B:C,2, false)</f>
        <v>Tamil Nadu</v>
      </c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49.5" customHeight="1">
      <c r="A7" s="9" t="str">
        <f>HYPERLINK("http://www.4icu.org/reviews/13149.htm#","Aliah University")</f>
        <v>Aliah University</v>
      </c>
      <c r="B7" s="10" t="s">
        <v>8</v>
      </c>
      <c r="C7" s="7" t="str">
        <f>VLOOKUP(B7,Sheet2!B:C,2, false)</f>
        <v>West Bengal</v>
      </c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69.0" customHeight="1">
      <c r="A8" s="9" t="str">
        <f>HYPERLINK("http://www.4icu.org/reviews/1980.htm#","Aligarh Muslim University")</f>
        <v>Aligarh Muslim University</v>
      </c>
      <c r="B8" s="10" t="s">
        <v>9</v>
      </c>
      <c r="C8" s="7" t="str">
        <f>VLOOKUP(B8,Sheet2!B:C,2, false)</f>
        <v>Uttar Pradesh</v>
      </c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88.5" customHeight="1">
      <c r="A9" s="9" t="str">
        <f>HYPERLINK("http://www.4icu.org/reviews/1981.htm#","All India Institute of Medical Sciences")</f>
        <v>All India Institute of Medical Sciences</v>
      </c>
      <c r="B9" s="10" t="s">
        <v>10</v>
      </c>
      <c r="C9" s="7" t="str">
        <f>VLOOKUP(B9,Sheet2!B:C,2, false)</f>
        <v>Delhi</v>
      </c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9.5" customHeight="1">
      <c r="A10" s="9" t="str">
        <f>HYPERLINK("http://www.4icu.org/reviews/14354.htm#","Alliance University")</f>
        <v>Alliance University</v>
      </c>
      <c r="B10" s="11" t="s">
        <v>11</v>
      </c>
      <c r="C10" s="7" t="str">
        <f>VLOOKUP(B10,Sheet2!B:C,2, false)</f>
        <v>Karnataka</v>
      </c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9.5" customHeight="1">
      <c r="A11" s="9" t="str">
        <f>HYPERLINK("http://www.4icu.org/reviews/12299.htm#","Amity University")</f>
        <v>Amity University</v>
      </c>
      <c r="B11" s="11" t="s">
        <v>12</v>
      </c>
      <c r="C11" s="7" t="str">
        <f>VLOOKUP(B11,Sheet2!B:C,2, false)</f>
        <v>Uttar Pradesh</v>
      </c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88.5" customHeight="1">
      <c r="A12" s="9" t="str">
        <f>HYPERLINK("http://www.4icu.org/reviews/1984.htm#","Amrita Vishwa Vidyapeetham")</f>
        <v>Amrita Vishwa Vidyapeetham</v>
      </c>
      <c r="B12" s="11" t="s">
        <v>13</v>
      </c>
      <c r="C12" s="7" t="str">
        <f>VLOOKUP(B12,Sheet2!B:C,2, false)</f>
        <v>Tamil Nadu</v>
      </c>
      <c r="D12" s="7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69.0" customHeight="1">
      <c r="A13" s="9" t="str">
        <f>HYPERLINK("http://www.4icu.org/reviews/12109.htm#","Anand Agricultural University")</f>
        <v>Anand Agricultural University</v>
      </c>
      <c r="B13" s="10" t="s">
        <v>14</v>
      </c>
      <c r="C13" s="7" t="str">
        <f>VLOOKUP(B13,Sheet2!B:C,2, false)</f>
        <v>Gujarat</v>
      </c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49.5" customHeight="1">
      <c r="A14" s="9" t="str">
        <f>HYPERLINK("http://www.4icu.org/reviews/7255.htm#","Andhra University")</f>
        <v>Andhra University</v>
      </c>
      <c r="B14" s="10" t="s">
        <v>15</v>
      </c>
      <c r="C14" s="7" t="str">
        <f>VLOOKUP(B14,Sheet2!B:C,2, false)</f>
        <v>Andhra Pradesh</v>
      </c>
      <c r="D14" s="7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49.5" customHeight="1">
      <c r="A15" s="9" t="str">
        <f>HYPERLINK("http://www.4icu.org/reviews/1985.htm#","Anna University")</f>
        <v>Anna University</v>
      </c>
      <c r="B15" s="10" t="s">
        <v>16</v>
      </c>
      <c r="C15" s="7" t="str">
        <f>VLOOKUP(B15,Sheet2!B:C,2, false)</f>
        <v>Tamil Nadu</v>
      </c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9.5" customHeight="1">
      <c r="A16" s="9" t="str">
        <f>HYPERLINK("http://www.4icu.org/reviews/1986.htm#","Annamalai University")</f>
        <v>Annamalai University</v>
      </c>
      <c r="B16" s="10" t="s">
        <v>17</v>
      </c>
      <c r="C16" s="7" t="str">
        <f>VLOOKUP(B16,Sheet2!B:C,2, false)</f>
        <v>Tamil Nadu</v>
      </c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49.5" customHeight="1">
      <c r="A17" s="9" t="str">
        <f>HYPERLINK("http://www.4icu.org/reviews/14342.htm#","Apeejay Stya University")</f>
        <v>Apeejay Stya University</v>
      </c>
      <c r="B17" s="10" t="s">
        <v>18</v>
      </c>
      <c r="C17" s="7" t="str">
        <f>VLOOKUP(B17,Sheet2!B:C,2, false)</f>
        <v>Haryana</v>
      </c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49.5" customHeight="1">
      <c r="A18" s="9" t="str">
        <f>HYPERLINK("http://www.4icu.org/reviews/14349.htm#","Arni University")</f>
        <v>Arni University</v>
      </c>
      <c r="B18" s="10" t="s">
        <v>19</v>
      </c>
      <c r="C18" s="7" t="str">
        <f>VLOOKUP(B18,Sheet2!B:C,2, false)</f>
        <v>Himachal Pradesh</v>
      </c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69.0" customHeight="1">
      <c r="A19" s="9" t="str">
        <f>HYPERLINK("http://www.4icu.org/reviews/14406.htm#","Aryabhatta Knowledge University")</f>
        <v>Aryabhatta Knowledge University</v>
      </c>
      <c r="B19" s="10" t="s">
        <v>20</v>
      </c>
      <c r="C19" s="7" t="str">
        <f>VLOOKUP(B19,Sheet2!B:C,2, false)</f>
        <v>Bihar</v>
      </c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69.0" customHeight="1">
      <c r="A20" s="9" t="str">
        <f>HYPERLINK("http://www.4icu.org/reviews/1987.htm#","Assam Agricultural University")</f>
        <v>Assam Agricultural University</v>
      </c>
      <c r="B20" s="10" t="s">
        <v>21</v>
      </c>
      <c r="C20" s="7" t="str">
        <f>VLOOKUP(B20,Sheet2!B:C,2, false)</f>
        <v>Assam</v>
      </c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69.0" customHeight="1">
      <c r="A21" s="9" t="str">
        <f>HYPERLINK("http://www.4icu.org/reviews/14330.htm#","Assam Don Bosco University")</f>
        <v>Assam Don Bosco University</v>
      </c>
      <c r="B21" s="10" t="s">
        <v>22</v>
      </c>
      <c r="C21" s="7" t="str">
        <f>VLOOKUP(B21,Sheet2!B:C,2, false)</f>
        <v>Assam</v>
      </c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49.5" customHeight="1">
      <c r="A22" s="9" t="str">
        <f>HYPERLINK("http://www.4icu.org/reviews/1988.htm#","Assam University")</f>
        <v>Assam University</v>
      </c>
      <c r="B22" s="10" t="s">
        <v>23</v>
      </c>
      <c r="C22" s="7" t="str">
        <f>VLOOKUP(B22,Sheet2!B:C,2, false)</f>
        <v>Assam</v>
      </c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49.5" customHeight="1">
      <c r="A23" s="9" t="str">
        <f>HYPERLINK("http://www.4icu.org/reviews/1989.htm#","Avinashilingam University")</f>
        <v>Avinashilingam University</v>
      </c>
      <c r="B23" s="10" t="s">
        <v>13</v>
      </c>
      <c r="C23" s="7" t="str">
        <f>VLOOKUP(B23,Sheet2!B:C,2, false)</f>
        <v>Tamil Nadu</v>
      </c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69.0" customHeight="1">
      <c r="A24" s="9" t="str">
        <f>HYPERLINK("http://www.4icu.org/reviews/7317.htm#","Awadhesh Pratap Singh University")</f>
        <v>Awadhesh Pratap Singh University</v>
      </c>
      <c r="B24" s="10" t="s">
        <v>24</v>
      </c>
      <c r="C24" s="7" t="str">
        <f>VLOOKUP(B24,Sheet2!B:C,2, false)</f>
        <v>Madhya Pradesh</v>
      </c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08.0" customHeight="1">
      <c r="A25" s="9" t="str">
        <f>HYPERLINK("http://www.4icu.org/reviews/14407.htm#","Ayush and Health Sciences University of Chhattisgarh")</f>
        <v>Ayush and Health Sciences University of Chhattisgarh</v>
      </c>
      <c r="B25" s="10" t="s">
        <v>25</v>
      </c>
      <c r="C25" s="7" t="str">
        <f>VLOOKUP(B25,Sheet2!B:C,2, false)</f>
        <v>Chhattisgarh</v>
      </c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49.5" customHeight="1">
      <c r="A26" s="9" t="str">
        <f>HYPERLINK("http://www.4icu.org/reviews/14355.htm#","Azim Premji University")</f>
        <v>Azim Premji University</v>
      </c>
      <c r="B26" s="11" t="s">
        <v>11</v>
      </c>
      <c r="C26" s="7" t="str">
        <f>VLOOKUP(B26,Sheet2!B:C,2, false)</f>
        <v>Karnataka</v>
      </c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88.5" customHeight="1">
      <c r="A27" s="9" t="str">
        <f>HYPERLINK("http://www.4icu.org/reviews/12091.htm#","B.R. Ambedkar Bihar University")</f>
        <v>B.R. Ambedkar Bihar University</v>
      </c>
      <c r="B27" s="10" t="s">
        <v>26</v>
      </c>
      <c r="C27" s="7" t="str">
        <f>VLOOKUP(B27,Sheet2!B:C,2, false)</f>
        <v>Bihar</v>
      </c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69.0" customHeight="1">
      <c r="A28" s="9" t="str">
        <f>HYPERLINK("http://www.4icu.org/reviews/13213.htm#","B.S. Abdur Rahman University")</f>
        <v>B.S. Abdur Rahman University</v>
      </c>
      <c r="B28" s="10" t="s">
        <v>16</v>
      </c>
      <c r="C28" s="7" t="str">
        <f>VLOOKUP(B28,Sheet2!B:C,2, false)</f>
        <v>Tamil Nadu</v>
      </c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88.5" customHeight="1">
      <c r="A29" s="9" t="str">
        <f>HYPERLINK("http://www.4icu.org/reviews/7306.htm#","Baba Farid University of Health Sciences")</f>
        <v>Baba Farid University of Health Sciences</v>
      </c>
      <c r="B29" s="10" t="s">
        <v>27</v>
      </c>
      <c r="C29" s="7" t="str">
        <f>VLOOKUP(B29,Sheet2!B:C,2, false)</f>
        <v>Punjab</v>
      </c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08.0" customHeight="1">
      <c r="A30" s="9" t="str">
        <f>HYPERLINK("http://www.4icu.org/reviews/12117.htm#","Baba Ghulam Shah Badhshah University")</f>
        <v>Baba Ghulam Shah Badhshah University</v>
      </c>
      <c r="B30" s="10" t="s">
        <v>28</v>
      </c>
      <c r="C30" s="7" t="str">
        <f>VLOOKUP(B30,Sheet2!B:C,2, false)</f>
        <v>Jammu &amp; Kashmir</v>
      </c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88.5" customHeight="1">
      <c r="A31" s="9" t="str">
        <f>HYPERLINK("http://www.4icu.org/reviews/2010.htm#","Babasaheb Bhimrao Ambedkar University")</f>
        <v>Babasaheb Bhimrao Ambedkar University</v>
      </c>
      <c r="B31" s="10" t="s">
        <v>29</v>
      </c>
      <c r="C31" s="7" t="str">
        <f>VLOOKUP(B31,Sheet2!B:C,2, false)</f>
        <v>Uttar Pradesh</v>
      </c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69.0" customHeight="1">
      <c r="A32" s="9" t="str">
        <f>HYPERLINK("http://www.4icu.org/reviews/14391.htm#","Babu Banarasi Das University")</f>
        <v>Babu Banarasi Das University</v>
      </c>
      <c r="B32" s="10" t="s">
        <v>29</v>
      </c>
      <c r="C32" s="7" t="str">
        <f>VLOOKUP(B32,Sheet2!B:C,2, false)</f>
        <v>Uttar Pradesh</v>
      </c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08.0" customHeight="1">
      <c r="A33" s="9" t="str">
        <f>HYPERLINK("http://www.4icu.org/reviews/14351.htm#","Baddi University of Emerging Sciences and Technologies")</f>
        <v>Baddi University of Emerging Sciences and Technologies</v>
      </c>
      <c r="B33" s="10" t="s">
        <v>30</v>
      </c>
      <c r="C33" s="7" t="str">
        <f>VLOOKUP(B33,Sheet2!B:C,2, false)</f>
        <v>Himachal Pradesh</v>
      </c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49.5" customHeight="1">
      <c r="A34" s="9" t="str">
        <f>HYPERLINK("http://www.4icu.org/reviews/14344.htm#","BAHRA University")</f>
        <v>BAHRA University</v>
      </c>
      <c r="B34" s="10" t="s">
        <v>31</v>
      </c>
      <c r="C34" s="7" t="str">
        <f>VLOOKUP(B34,Sheet2!B:C,2, false)</f>
        <v>Himachal Pradesh</v>
      </c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69.0" customHeight="1">
      <c r="A35" s="9" t="str">
        <f>HYPERLINK("http://www.4icu.org/reviews/1990.htm#","Banaras Hindu University")</f>
        <v>Banaras Hindu University</v>
      </c>
      <c r="B35" s="10" t="s">
        <v>32</v>
      </c>
      <c r="C35" s="7" t="str">
        <f>VLOOKUP(B35,Sheet2!B:C,2, false)</f>
        <v>Uttar Pradesh</v>
      </c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49.5" customHeight="1">
      <c r="A36" s="9" t="str">
        <f>HYPERLINK("http://www.4icu.org/reviews/1991.htm#","Banasthali Vidyapith")</f>
        <v>Banasthali Vidyapith</v>
      </c>
      <c r="B36" s="11" t="s">
        <v>33</v>
      </c>
      <c r="C36" s="7" t="str">
        <f>VLOOKUP(B36,Sheet2!B:C,2, false)</f>
        <v>Rajasthan</v>
      </c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49.5" customHeight="1">
      <c r="A37" s="9" t="str">
        <f>HYPERLINK("http://www.4icu.org/reviews/1992.htm#","Bangalore University")</f>
        <v>Bangalore University</v>
      </c>
      <c r="B37" s="11" t="s">
        <v>11</v>
      </c>
      <c r="C37" s="7" t="str">
        <f>VLOOKUP(B37,Sheet2!B:C,2, false)</f>
        <v>Karnataka</v>
      </c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49.5" customHeight="1">
      <c r="A38" s="9" t="str">
        <f>HYPERLINK("http://www.4icu.org/reviews/7294.htm#","Barkatullah University")</f>
        <v>Barkatullah University</v>
      </c>
      <c r="B38" s="10" t="s">
        <v>34</v>
      </c>
      <c r="C38" s="7" t="str">
        <f>VLOOKUP(B38,Sheet2!B:C,2, false)</f>
        <v>Madhya Pradesh</v>
      </c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69.0" customHeight="1">
      <c r="A39" s="9" t="str">
        <f>HYPERLINK("http://www.4icu.org/reviews/13118.htm#","Bastar Vishwavidyalaya")</f>
        <v>Bastar Vishwavidyalaya</v>
      </c>
      <c r="B39" s="10" t="s">
        <v>35</v>
      </c>
      <c r="C39" s="7" t="str">
        <f>VLOOKUP(B39,Sheet2!B:C,2, false)</f>
        <v>Chhattisgarh</v>
      </c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88.5" customHeight="1">
      <c r="A40" s="9" t="str">
        <f>HYPERLINK("http://www.4icu.org/reviews/1993.htm#","Bengal Engineering and Science University")</f>
        <v>Bengal Engineering and Science University</v>
      </c>
      <c r="B40" s="11" t="s">
        <v>36</v>
      </c>
      <c r="C40" s="7" t="str">
        <f>VLOOKUP(B40,Sheet2!B:C,2, false)</f>
        <v>West Bengal</v>
      </c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49.5" customHeight="1">
      <c r="A41" s="9" t="str">
        <f>HYPERLINK("http://www.4icu.org/reviews/12136.htm#","Berhampur University")</f>
        <v>Berhampur University</v>
      </c>
      <c r="B41" s="10" t="s">
        <v>37</v>
      </c>
      <c r="C41" s="12" t="str">
        <f>VLOOKUP(B41,Sheet2!B:C,2, false)</f>
        <v>Orissa</v>
      </c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88.5" customHeight="1">
      <c r="A42" s="9" t="str">
        <f>HYPERLINK("http://www.4icu.org/reviews/13123.htm#","Bhagat Phool Singh Mahila Vishwavidyalaya")</f>
        <v>Bhagat Phool Singh Mahila Vishwavidyalaya</v>
      </c>
      <c r="B42" s="10" t="s">
        <v>38</v>
      </c>
      <c r="C42" s="7" t="str">
        <f>VLOOKUP(B42,Sheet2!B:C,2, false)</f>
        <v>Haryana</v>
      </c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49.5" customHeight="1">
      <c r="A43" s="9" t="str">
        <f>HYPERLINK("http://www.4icu.org/reviews/14364.htm#","Bhagwant University")</f>
        <v>Bhagwant University</v>
      </c>
      <c r="B43" s="10" t="s">
        <v>39</v>
      </c>
      <c r="C43" s="7" t="str">
        <f>VLOOKUP(B43,Sheet2!B:C,2, false)</f>
        <v>Rajasthan</v>
      </c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88.5" customHeight="1">
      <c r="A44" s="9" t="str">
        <f>HYPERLINK("http://www.4icu.org/reviews/13152.htm#","Bharat Ratna Dr. B.R. Ambedkar University")</f>
        <v>Bharat Ratna Dr. B.R. Ambedkar University</v>
      </c>
      <c r="B44" s="10" t="s">
        <v>10</v>
      </c>
      <c r="C44" s="7" t="str">
        <f>VLOOKUP(B44,Sheet2!B:C,2, false)</f>
        <v>Delhi</v>
      </c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49.5" customHeight="1">
      <c r="A45" s="9" t="str">
        <f>HYPERLINK("http://www.4icu.org/reviews/1994.htm#","Bharathiar University")</f>
        <v>Bharathiar University</v>
      </c>
      <c r="B45" s="10" t="s">
        <v>13</v>
      </c>
      <c r="C45" s="7" t="str">
        <f>VLOOKUP(B45,Sheet2!B:C,2, false)</f>
        <v>Tamil Nadu</v>
      </c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49.5" customHeight="1">
      <c r="A46" s="9" t="str">
        <f>HYPERLINK("http://www.4icu.org/reviews/1995.htm#","Bharathidasan University")</f>
        <v>Bharathidasan University</v>
      </c>
      <c r="B46" s="10" t="s">
        <v>40</v>
      </c>
      <c r="C46" s="7" t="str">
        <f>VLOOKUP(B46,Sheet2!B:C,2, false)</f>
        <v>Tamil Nadu</v>
      </c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69.0" customHeight="1">
      <c r="A47" s="9" t="str">
        <f>HYPERLINK("http://www.4icu.org/reviews/1996.htm#","Bharati Vidyapeeth University")</f>
        <v>Bharati Vidyapeeth University</v>
      </c>
      <c r="B47" s="11" t="s">
        <v>41</v>
      </c>
      <c r="C47" s="7" t="str">
        <f>VLOOKUP(B47,Sheet2!B:C,2, false)</f>
        <v>Maharashtra</v>
      </c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69.0" customHeight="1">
      <c r="A48" s="9" t="str">
        <f>HYPERLINK("http://www.4icu.org/reviews/13214.htm#","Bhatkhande Music Institute")</f>
        <v>Bhatkhande Music Institute</v>
      </c>
      <c r="B48" s="10" t="s">
        <v>29</v>
      </c>
      <c r="C48" s="7" t="str">
        <f>VLOOKUP(B48,Sheet2!B:C,2, false)</f>
        <v>Uttar Pradesh</v>
      </c>
      <c r="D48" s="7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88.5" customHeight="1">
      <c r="A49" s="9" t="str">
        <f>HYPERLINK("http://www.4icu.org/reviews/12090.htm#","Bhupendra Narayan Mandal University")</f>
        <v>Bhupendra Narayan Mandal University</v>
      </c>
      <c r="B49" s="10" t="s">
        <v>42</v>
      </c>
      <c r="C49" s="7" t="str">
        <f>VLOOKUP(B49,Sheet2!B:C,2, false)</f>
        <v>Bihar</v>
      </c>
      <c r="D49" s="7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08.0" customHeight="1">
      <c r="A50" s="9" t="str">
        <f>HYPERLINK("http://www.4icu.org/reviews/12165.htm#","Bidhan Chandra Krishi Vishwavidyalaya")</f>
        <v>Bidhan Chandra Krishi Vishwavidyalaya</v>
      </c>
      <c r="B50" s="10" t="s">
        <v>43</v>
      </c>
      <c r="C50" s="7" t="str">
        <f>VLOOKUP(B50,Sheet2!B:C,2, false)</f>
        <v>West Bengal</v>
      </c>
      <c r="D50" s="7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69.0" customHeight="1">
      <c r="A51" s="9" t="str">
        <f>HYPERLINK("http://www.4icu.org/reviews/12137.htm#","Biju Patnaik University of Technology")</f>
        <v>Biju Patnaik University of Technology</v>
      </c>
      <c r="B51" s="11" t="s">
        <v>44</v>
      </c>
      <c r="C51" s="7" t="str">
        <f>VLOOKUP(B51,Sheet2!B:C,2, false)</f>
        <v>Orissa</v>
      </c>
      <c r="D51" s="7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69.0" customHeight="1">
      <c r="A52" s="9" t="str">
        <f>HYPERLINK("http://www.4icu.org/reviews/1999.htm#","Birla Institute of Technology")</f>
        <v>Birla Institute of Technology</v>
      </c>
      <c r="B52" s="11" t="s">
        <v>45</v>
      </c>
      <c r="C52" s="7" t="str">
        <f>VLOOKUP(B52,Sheet2!B:C,2, false)</f>
        <v>Jharkhand</v>
      </c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88.5" customHeight="1">
      <c r="A53" s="9" t="str">
        <f>HYPERLINK("http://www.4icu.org/reviews/1998.htm#","Birla Institute of Technology and Science")</f>
        <v>Birla Institute of Technology and Science</v>
      </c>
      <c r="B53" s="11" t="s">
        <v>46</v>
      </c>
      <c r="C53" s="7" t="str">
        <f>VLOOKUP(B53,Sheet2!B:C,2, false)</f>
        <v>Rajasthan</v>
      </c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69.0" customHeight="1">
      <c r="A54" s="9" t="str">
        <f>HYPERLINK("http://www.4icu.org/reviews/2000.htm#","Birsa Agricultural University")</f>
        <v>Birsa Agricultural University</v>
      </c>
      <c r="B54" s="10" t="s">
        <v>45</v>
      </c>
      <c r="C54" s="7" t="str">
        <f>VLOOKUP(B54,Sheet2!B:C,2, false)</f>
        <v>Jharkhand</v>
      </c>
      <c r="D54" s="7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49.5" customHeight="1">
      <c r="A55" s="9" t="str">
        <f>HYPERLINK("http://www.4icu.org/reviews/2001.htm#","Bundelkhand University")</f>
        <v>Bundelkhand University</v>
      </c>
      <c r="B55" s="10" t="s">
        <v>47</v>
      </c>
      <c r="C55" s="7" t="str">
        <f>VLOOKUP(B55,Sheet2!B:C,2, false)</f>
        <v>Uttar Pradesh</v>
      </c>
      <c r="D55" s="7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69.0" customHeight="1">
      <c r="A56" s="9" t="str">
        <f>HYPERLINK("http://www.4icu.org/reviews/14340.htm#","Calorx Teachers' University")</f>
        <v>Calorx Teachers' University</v>
      </c>
      <c r="B56" s="10" t="s">
        <v>6</v>
      </c>
      <c r="C56" s="7" t="str">
        <f>VLOOKUP(B56,Sheet2!B:C,2, false)</f>
        <v>Gujarat</v>
      </c>
      <c r="D56" s="7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69.0" customHeight="1">
      <c r="A57" s="9" t="str">
        <f>HYPERLINK("http://www.4icu.org/reviews/12135.htm#","Central Agricultural University")</f>
        <v>Central Agricultural University</v>
      </c>
      <c r="B57" s="10" t="s">
        <v>48</v>
      </c>
      <c r="C57" s="7" t="str">
        <f>VLOOKUP(B57,Sheet2!B:C,2, false)</f>
        <v>Manipur</v>
      </c>
      <c r="D57" s="7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88.5" customHeight="1">
      <c r="A58" s="9" t="str">
        <f>HYPERLINK("http://www.4icu.org/reviews/13187.htm#","Central Institute of Fisheries Education")</f>
        <v>Central Institute of Fisheries Education</v>
      </c>
      <c r="B58" s="10" t="s">
        <v>49</v>
      </c>
      <c r="C58" s="7" t="str">
        <f>VLOOKUP(B58,Sheet2!B:C,2, false)</f>
        <v>Maharashtra</v>
      </c>
      <c r="D58" s="7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69.0" customHeight="1">
      <c r="A59" s="9" t="str">
        <f>HYPERLINK("http://www.4icu.org/reviews/13156.htm#","Central University of Bihar")</f>
        <v>Central University of Bihar</v>
      </c>
      <c r="B59" s="10" t="s">
        <v>20</v>
      </c>
      <c r="C59" s="7" t="str">
        <f>VLOOKUP(B59,Sheet2!B:C,2, false)</f>
        <v>Bihar</v>
      </c>
      <c r="D59" s="7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69.0" customHeight="1">
      <c r="A60" s="9" t="str">
        <f>HYPERLINK("http://www.4icu.org/reviews/13157.htm#","Central University of Gujarat")</f>
        <v>Central University of Gujarat</v>
      </c>
      <c r="B60" s="10" t="s">
        <v>50</v>
      </c>
      <c r="C60" s="7" t="str">
        <f>VLOOKUP(B60,Sheet2!B:C,2, false)</f>
        <v>Gujarat</v>
      </c>
      <c r="D60" s="7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69.0" customHeight="1">
      <c r="A61" s="9" t="str">
        <f>HYPERLINK("http://www.4icu.org/reviews/13158.htm#","Central University of Haryana")</f>
        <v>Central University of Haryana</v>
      </c>
      <c r="B61" s="10" t="s">
        <v>51</v>
      </c>
      <c r="C61" s="7" t="str">
        <f>VLOOKUP(B61,Sheet2!B:C,2, false)</f>
        <v>Haryana</v>
      </c>
      <c r="D61" s="7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88.5" customHeight="1">
      <c r="A62" s="9" t="str">
        <f>HYPERLINK("http://www.4icu.org/reviews/13247.htm#","Central University of Himachal Pradesh")</f>
        <v>Central University of Himachal Pradesh</v>
      </c>
      <c r="B62" s="10" t="s">
        <v>19</v>
      </c>
      <c r="C62" s="7" t="str">
        <f>VLOOKUP(B62,Sheet2!B:C,2, false)</f>
        <v>Himachal Pradesh</v>
      </c>
      <c r="D62" s="7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69.0" customHeight="1">
      <c r="A63" s="9" t="str">
        <f>HYPERLINK("http://www.4icu.org/reviews/13159.htm#","Central University of Jharkhand")</f>
        <v>Central University of Jharkhand</v>
      </c>
      <c r="B63" s="10" t="s">
        <v>45</v>
      </c>
      <c r="C63" s="7" t="str">
        <f>VLOOKUP(B63,Sheet2!B:C,2, false)</f>
        <v>Jharkhand</v>
      </c>
      <c r="D63" s="7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69.0" customHeight="1">
      <c r="A64" s="9" t="str">
        <f>HYPERLINK("http://www.4icu.org/reviews/13161.htm#","Central University of Karnataka")</f>
        <v>Central University of Karnataka</v>
      </c>
      <c r="B64" s="10" t="s">
        <v>52</v>
      </c>
      <c r="C64" s="7" t="str">
        <f>VLOOKUP(B64,Sheet2!B:C,2, false)</f>
        <v>Karnataka</v>
      </c>
      <c r="D64" s="7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69.0" customHeight="1">
      <c r="A65" s="9" t="str">
        <f>HYPERLINK("http://www.4icu.org/reviews/13160.htm#","Central University of Kashmir")</f>
        <v>Central University of Kashmir</v>
      </c>
      <c r="B65" s="10" t="s">
        <v>53</v>
      </c>
      <c r="C65" s="7" t="str">
        <f>VLOOKUP(B65,Sheet2!B:C,2, false)</f>
        <v>Jammu and Kashmir</v>
      </c>
      <c r="D65" s="7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69.0" customHeight="1">
      <c r="A66" s="9" t="str">
        <f>HYPERLINK("http://www.4icu.org/reviews/13162.htm#","Central University of Kerala")</f>
        <v>Central University of Kerala</v>
      </c>
      <c r="B66" s="10" t="s">
        <v>54</v>
      </c>
      <c r="C66" s="7" t="str">
        <f>VLOOKUP(B66,Sheet2!B:C,2, false)</f>
        <v>Kerala</v>
      </c>
      <c r="D66" s="7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69.0" customHeight="1">
      <c r="A67" s="9" t="str">
        <f>HYPERLINK("http://www.4icu.org/reviews/13163.htm#","Central University of Orissa")</f>
        <v>Central University of Orissa</v>
      </c>
      <c r="B67" s="10" t="s">
        <v>55</v>
      </c>
      <c r="C67" s="7" t="str">
        <f>VLOOKUP(B67,Sheet2!B:C,2, false)</f>
        <v>Orrisa</v>
      </c>
      <c r="D67" s="7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69.0" customHeight="1">
      <c r="A68" s="9" t="str">
        <f>HYPERLINK("http://www.4icu.org/reviews/13165.htm#","Central University of Punjab")</f>
        <v>Central University of Punjab</v>
      </c>
      <c r="B68" s="10" t="s">
        <v>56</v>
      </c>
      <c r="C68" s="7" t="str">
        <f>VLOOKUP(B68,Sheet2!B:C,2, false)</f>
        <v>Punjab</v>
      </c>
      <c r="D68" s="7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69.0" customHeight="1">
      <c r="A69" s="9" t="str">
        <f>HYPERLINK("http://www.4icu.org/reviews/13166.htm#","Central University of Rajasthan")</f>
        <v>Central University of Rajasthan</v>
      </c>
      <c r="B69" s="10" t="s">
        <v>39</v>
      </c>
      <c r="C69" s="7" t="str">
        <f>VLOOKUP(B69,Sheet2!B:C,2, false)</f>
        <v>Rajasthan</v>
      </c>
      <c r="D69" s="7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69.0" customHeight="1">
      <c r="A70" s="9" t="str">
        <f>HYPERLINK("http://www.4icu.org/reviews/13167.htm#","Central University of Tamil Nadu")</f>
        <v>Central University of Tamil Nadu</v>
      </c>
      <c r="B70" s="10" t="s">
        <v>57</v>
      </c>
      <c r="C70" s="7" t="str">
        <f>VLOOKUP(B70,Sheet2!B:C,2, false)</f>
        <v>Tamil Nadu</v>
      </c>
      <c r="D70" s="7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88.5" customHeight="1">
      <c r="A71" s="9" t="str">
        <f>HYPERLINK("http://www.4icu.org/reviews/13215.htm#","Central University of Tibetan Studies")</f>
        <v>Central University of Tibetan Studies</v>
      </c>
      <c r="B71" s="10" t="s">
        <v>32</v>
      </c>
      <c r="C71" s="7" t="str">
        <f>VLOOKUP(B71,Sheet2!B:C,2, false)</f>
        <v>Uttar Pradesh</v>
      </c>
      <c r="D71" s="7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08.0" customHeight="1">
      <c r="A72" s="9" t="str">
        <f>HYPERLINK("http://www.4icu.org/reviews/14361.htm#","Centurion University of Technology and Management")</f>
        <v>Centurion University of Technology and Management</v>
      </c>
      <c r="B72" s="10" t="s">
        <v>58</v>
      </c>
      <c r="C72" s="7" t="str">
        <f>VLOOKUP(B72,Sheet2!B:C,2, false)</f>
        <v>Odisha</v>
      </c>
      <c r="D72" s="7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49.5" customHeight="1">
      <c r="A73" s="9" t="str">
        <f>HYPERLINK("http://www.4icu.org/reviews/14408.htm#","CEPT University")</f>
        <v>CEPT University</v>
      </c>
      <c r="B73" s="10" t="s">
        <v>6</v>
      </c>
      <c r="C73" s="7" t="str">
        <f>VLOOKUP(B73,Sheet2!B:C,2, false)</f>
        <v>Gujarat</v>
      </c>
      <c r="D73" s="7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69.0" customHeight="1">
      <c r="A74" s="9" t="str">
        <f>HYPERLINK("http://www.4icu.org/reviews/13116.htm#","Chanakya National Law University")</f>
        <v>Chanakya National Law University</v>
      </c>
      <c r="B74" s="10" t="s">
        <v>20</v>
      </c>
      <c r="C74" s="7" t="str">
        <f>VLOOKUP(B74,Sheet2!B:C,2, false)</f>
        <v>Bihar</v>
      </c>
      <c r="D74" s="7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7.5" customHeight="1">
      <c r="A75" s="9" t="str">
        <f>HYPERLINK("http://www.4icu.org/reviews/7309.htm#","Chandra Shekhar Azad University of Agriculture &amp; Technology")</f>
        <v>Chandra Shekhar Azad University of Agriculture &amp; Technology</v>
      </c>
      <c r="B75" s="10" t="s">
        <v>59</v>
      </c>
      <c r="C75" s="7" t="str">
        <f>VLOOKUP(B75,Sheet2!B:C,2, false)</f>
        <v>Uttar Pradesh</v>
      </c>
      <c r="D75" s="7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88.5" customHeight="1">
      <c r="A76" s="9" t="str">
        <f>HYPERLINK("http://www.4icu.org/reviews/14335.htm#","Charotar University of Science &amp; Technology")</f>
        <v>Charotar University of Science &amp; Technology</v>
      </c>
      <c r="B76" s="10" t="s">
        <v>14</v>
      </c>
      <c r="C76" s="7" t="str">
        <f>VLOOKUP(B76,Sheet2!B:C,2, false)</f>
        <v>Gujarat</v>
      </c>
      <c r="D76" s="7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7.5" customHeight="1">
      <c r="A77" s="9" t="str">
        <f>HYPERLINK("http://www.4icu.org/reviews/12113.htm#","Chaudhary Charan Singh Haryana Agricultural University")</f>
        <v>Chaudhary Charan Singh Haryana Agricultural University</v>
      </c>
      <c r="B77" s="10" t="s">
        <v>60</v>
      </c>
      <c r="C77" s="7" t="str">
        <f>VLOOKUP(B77,Sheet2!B:C,2, false)</f>
        <v>Haryana</v>
      </c>
      <c r="D77" s="7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88.5" customHeight="1">
      <c r="A78" s="9" t="str">
        <f>HYPERLINK("http://www.4icu.org/reviews/2004.htm#","Chaudhary Charan Singh University")</f>
        <v>Chaudhary Charan Singh University</v>
      </c>
      <c r="B78" s="10" t="s">
        <v>61</v>
      </c>
      <c r="C78" s="7" t="str">
        <f>VLOOKUP(B78,Sheet2!B:C,2, false)</f>
        <v>Uttar Pradesh</v>
      </c>
      <c r="D78" s="7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69.0" customHeight="1">
      <c r="A79" s="9" t="str">
        <f>HYPERLINK("http://www.4icu.org/reviews/12114.htm#","Chaudhary Devi Lal University")</f>
        <v>Chaudhary Devi Lal University</v>
      </c>
      <c r="B79" s="10" t="s">
        <v>62</v>
      </c>
      <c r="C79" s="7" t="str">
        <f>VLOOKUP(B79,Sheet2!B:C,2, false)</f>
        <v>Haryana</v>
      </c>
      <c r="D79" s="7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69.0" customHeight="1">
      <c r="A80" s="9" t="str">
        <f>HYPERLINK("http://www.4icu.org/reviews/13199.htm#","Chennai Mathematical Institute")</f>
        <v>Chennai Mathematical Institute</v>
      </c>
      <c r="B80" s="10" t="s">
        <v>16</v>
      </c>
      <c r="C80" s="7" t="str">
        <f>VLOOKUP(B80,Sheet2!B:C,2, false)</f>
        <v>Tamil Nadu</v>
      </c>
      <c r="D80" s="7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88.5" customHeight="1">
      <c r="A81" s="9" t="str">
        <f>HYPERLINK("http://www.4icu.org/reviews/2057.htm#","Chhatrapati Shahu Ji Maharaj University")</f>
        <v>Chhatrapati Shahu Ji Maharaj University</v>
      </c>
      <c r="B81" s="10" t="s">
        <v>59</v>
      </c>
      <c r="C81" s="7" t="str">
        <f>VLOOKUP(B81,Sheet2!B:C,2, false)</f>
        <v>Uttar Pradesh</v>
      </c>
      <c r="D81" s="7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08.0" customHeight="1">
      <c r="A82" s="9" t="str">
        <f>HYPERLINK("http://www.4icu.org/reviews/12158.htm#","Chhatrapati Shahuji Maharaj Medical University")</f>
        <v>Chhatrapati Shahuji Maharaj Medical University</v>
      </c>
      <c r="B82" s="10" t="s">
        <v>29</v>
      </c>
      <c r="C82" s="7" t="str">
        <f>VLOOKUP(B82,Sheet2!B:C,2, false)</f>
        <v>Uttar Pradesh</v>
      </c>
      <c r="D82" s="7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08.0" customHeight="1">
      <c r="A83" s="9" t="str">
        <f>HYPERLINK("http://www.4icu.org/reviews/13119.htm#","Chhattisgarh Swami Vivekananda Technical University")</f>
        <v>Chhattisgarh Swami Vivekananda Technical University</v>
      </c>
      <c r="B83" s="10" t="s">
        <v>63</v>
      </c>
      <c r="C83" s="7" t="str">
        <f>VLOOKUP(B83,Sheet2!B:C,2, false)</f>
        <v>Chhattisgarh</v>
      </c>
      <c r="D83" s="7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49.5" customHeight="1">
      <c r="A84" s="9" t="str">
        <f>HYPERLINK("http://www.4icu.org/reviews/14345.htm#","Chitkara University")</f>
        <v>Chitkara University</v>
      </c>
      <c r="B84" s="10" t="s">
        <v>64</v>
      </c>
      <c r="C84" s="7" t="str">
        <f>VLOOKUP(B84,Sheet2!B:C,2, false)</f>
        <v>Chandigarh</v>
      </c>
      <c r="D84" s="7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88.5" customHeight="1">
      <c r="A85" s="9" t="str">
        <f>HYPERLINK("http://www.4icu.org/reviews/7310.htm#","Cochin University of Science and Technology")</f>
        <v>Cochin University of Science and Technology</v>
      </c>
      <c r="B85" s="10" t="s">
        <v>65</v>
      </c>
      <c r="C85" s="7" t="str">
        <f>VLOOKUP(B85,Sheet2!B:C,2, false)</f>
        <v>Kerala</v>
      </c>
      <c r="D85" s="7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08.0" customHeight="1">
      <c r="A86" s="9" t="str">
        <f>HYPERLINK("http://www.4icu.org/reviews/2026.htm#","CSK Himachal Pradesh Agricultural University")</f>
        <v>CSK Himachal Pradesh Agricultural University</v>
      </c>
      <c r="B86" s="10" t="s">
        <v>66</v>
      </c>
      <c r="C86" s="7" t="str">
        <f>VLOOKUP(B86,Sheet2!B:C,2, false)</f>
        <v>Himachal Pradesh</v>
      </c>
      <c r="D86" s="7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88.5" customHeight="1">
      <c r="A87" s="9" t="str">
        <f>HYPERLINK("http://www.4icu.org/reviews/14399.htm#","Damodaram Sanjivayya National Law University")</f>
        <v>Damodaram Sanjivayya National Law University</v>
      </c>
      <c r="B87" s="11" t="s">
        <v>15</v>
      </c>
      <c r="C87" s="7" t="str">
        <f>VLOOKUP(B87,Sheet2!B:C,2, false)</f>
        <v>Andhra Pradesh</v>
      </c>
      <c r="D87" s="7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88.5" customHeight="1">
      <c r="A88" s="9" t="str">
        <f>HYPERLINK("http://www.4icu.org/reviews/13188.htm#","Datta Meghe Institute of Medical Sciences")</f>
        <v>Datta Meghe Institute of Medical Sciences</v>
      </c>
      <c r="B88" s="10" t="s">
        <v>67</v>
      </c>
      <c r="C88" s="7" t="str">
        <f>VLOOKUP(B88,Sheet2!B:C,2, false)</f>
        <v>Maharashtra</v>
      </c>
      <c r="D88" s="7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49.5" customHeight="1">
      <c r="A89" s="9" t="str">
        <f>HYPERLINK("http://www.4icu.org/reviews/13129.htm#","Davangere University")</f>
        <v>Davangere University</v>
      </c>
      <c r="B89" s="10" t="s">
        <v>68</v>
      </c>
      <c r="C89" s="7" t="str">
        <f>VLOOKUP(B89,Sheet2!B:C,2, false)</f>
        <v>Karnataka</v>
      </c>
      <c r="D89" s="7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69.0" customHeight="1">
      <c r="A90" s="9" t="str">
        <f>HYPERLINK("http://www.4icu.org/reviews/13216.htm#","Dayalbagh Educational Institute")</f>
        <v>Dayalbagh Educational Institute</v>
      </c>
      <c r="B90" s="10" t="s">
        <v>69</v>
      </c>
      <c r="C90" s="7" t="str">
        <f>VLOOKUP(B90,Sheet2!B:C,2, false)</f>
        <v>Uttar Pradesh</v>
      </c>
      <c r="D90" s="7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7.5" customHeight="1">
      <c r="A91" s="9" t="str">
        <f>HYPERLINK("http://www.4icu.org/reviews/13189.htm#","Deccan College Post-Graduate and Research Institute")</f>
        <v>Deccan College Post-Graduate and Research Institute</v>
      </c>
      <c r="B91" s="10" t="s">
        <v>41</v>
      </c>
      <c r="C91" s="7" t="str">
        <f>VLOOKUP(B91,Sheet2!B:C,2, false)</f>
        <v>Maharashtra</v>
      </c>
      <c r="D91" s="7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88.5" customHeight="1">
      <c r="A92" s="9" t="str">
        <f>HYPERLINK("http://www.4icu.org/reviews/12156.htm#","Deen Dayal Upadhyay Gorakhpur University")</f>
        <v>Deen Dayal Upadhyay Gorakhpur University</v>
      </c>
      <c r="B92" s="10" t="s">
        <v>70</v>
      </c>
      <c r="C92" s="7" t="str">
        <f>VLOOKUP(B92,Sheet2!B:C,2, false)</f>
        <v>Uttar Pradesh</v>
      </c>
      <c r="D92" s="7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08.0" customHeight="1">
      <c r="A93" s="9" t="str">
        <f>HYPERLINK("http://www.4icu.org/reviews/13124.htm#","Deenbandhu Chhotu Ram University of Science and Technology")</f>
        <v>Deenbandhu Chhotu Ram University of Science and Technology</v>
      </c>
      <c r="B93" s="10" t="s">
        <v>71</v>
      </c>
      <c r="C93" s="7" t="str">
        <f>VLOOKUP(B93,Sheet2!B:C,2, false)</f>
        <v>Haryana</v>
      </c>
      <c r="D93" s="7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69.0" customHeight="1">
      <c r="A94" s="9" t="str">
        <f>HYPERLINK("http://www.4icu.org/reviews/13153.htm#","Delhi Technological University")</f>
        <v>Delhi Technological University</v>
      </c>
      <c r="B94" s="10" t="s">
        <v>10</v>
      </c>
      <c r="C94" s="7" t="str">
        <f>VLOOKUP(B94,Sheet2!B:C,2, false)</f>
        <v>Delhi</v>
      </c>
      <c r="D94" s="7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88.5" customHeight="1">
      <c r="A95" s="9" t="str">
        <f>HYPERLINK("http://www.4icu.org/reviews/7313.htm#","Dev Sanskriti Vishwavidyalaya")</f>
        <v>Dev Sanskriti Vishwavidyalaya</v>
      </c>
      <c r="B95" s="10" t="s">
        <v>72</v>
      </c>
      <c r="C95" s="7" t="str">
        <f>VLOOKUP(B95,Sheet2!B:C,2, false)</f>
        <v>Uttarakhand</v>
      </c>
      <c r="D95" s="7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69.0" customHeight="1">
      <c r="A96" s="9" t="str">
        <f>HYPERLINK("http://www.4icu.org/reviews/2007.htm#","Devi Ahilya Vishwavidyalaya")</f>
        <v>Devi Ahilya Vishwavidyalaya</v>
      </c>
      <c r="B96" s="10" t="s">
        <v>73</v>
      </c>
      <c r="C96" s="7" t="str">
        <f>VLOOKUP(B96,Sheet2!B:C,2, false)</f>
        <v>Madhya Pradesh</v>
      </c>
      <c r="D96" s="7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69.0" customHeight="1">
      <c r="A97" s="9" t="str">
        <f>HYPERLINK("http://www.4icu.org/reviews/7312.htm#","Dharmsinh Desai University")</f>
        <v>Dharmsinh Desai University</v>
      </c>
      <c r="B97" s="10" t="s">
        <v>74</v>
      </c>
      <c r="C97" s="7" t="str">
        <f>VLOOKUP(B97,Sheet2!B:C,2, false)</f>
        <v>Gujarat</v>
      </c>
      <c r="D97" s="7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66.5" customHeight="1">
      <c r="A98" s="9" t="str">
        <f>HYPERLINK("http://www.4icu.org/reviews/14336.htm#","Dhirubhai Ambani Institute of Information &amp; Communication Technology")</f>
        <v>Dhirubhai Ambani Institute of Information &amp; Communication Technology</v>
      </c>
      <c r="B98" s="10" t="s">
        <v>50</v>
      </c>
      <c r="C98" s="7" t="str">
        <f>VLOOKUP(B98,Sheet2!B:C,2, false)</f>
        <v>Gujarat</v>
      </c>
      <c r="D98" s="7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49.5" customHeight="1">
      <c r="A99" s="9" t="str">
        <f>HYPERLINK("http://www.4icu.org/reviews/2008.htm#","Dibrugarh University")</f>
        <v>Dibrugarh University</v>
      </c>
      <c r="B99" s="10" t="s">
        <v>75</v>
      </c>
      <c r="C99" s="7" t="str">
        <f>VLOOKUP(B99,Sheet2!B:C,2, false)</f>
        <v>Assam</v>
      </c>
      <c r="D99" s="7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49.5" customHeight="1">
      <c r="A100" s="9" t="str">
        <f>HYPERLINK("http://www.4icu.org/reviews/14425.htm#","Doon University")</f>
        <v>Doon University</v>
      </c>
      <c r="B100" s="10" t="s">
        <v>76</v>
      </c>
      <c r="C100" s="7" t="str">
        <f>VLOOKUP(B100,Sheet2!B:C,2, false)</f>
        <v>Uttarakhand</v>
      </c>
      <c r="D100" s="7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49.5" customHeight="1">
      <c r="A101" s="9" t="str">
        <f>HYPERLINK("http://www.4icu.org/reviews/14365.htm#","Dr K.N. Modi University")</f>
        <v>Dr K.N. Modi University</v>
      </c>
      <c r="B101" s="10" t="s">
        <v>77</v>
      </c>
      <c r="C101" s="7" t="str">
        <f>VLOOKUP(B101,Sheet2!B:C,2, false)</f>
        <v>Rajasthan</v>
      </c>
      <c r="D101" s="7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7.5" customHeight="1">
      <c r="A102" s="9" t="str">
        <f>HYPERLINK("http://www.4icu.org/reviews/12141.htm#","Dr. B R Ambedkar National Institute of Technology Jalandhar")</f>
        <v>Dr. B R Ambedkar National Institute of Technology Jalandhar</v>
      </c>
      <c r="B102" s="10" t="s">
        <v>78</v>
      </c>
      <c r="C102" s="7" t="str">
        <f>VLOOKUP(B102,Sheet2!B:C,2, false)</f>
        <v>Punjab</v>
      </c>
      <c r="D102" s="7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69.0" customHeight="1">
      <c r="A103" s="9" t="str">
        <f>HYPERLINK("http://www.4icu.org/reviews/7311.htm#","Dr. B.R. Ambedkar University")</f>
        <v>Dr. B.R. Ambedkar University</v>
      </c>
      <c r="B103" s="10" t="s">
        <v>69</v>
      </c>
      <c r="C103" s="7" t="str">
        <f>VLOOKUP(B103,Sheet2!B:C,2, false)</f>
        <v>Uttar Pradesh</v>
      </c>
      <c r="D103" s="7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69.0" customHeight="1">
      <c r="A104" s="9" t="str">
        <f>HYPERLINK("http://www.4icu.org/reviews/14400.htm#","Dr. B.R. Ambedkar University")</f>
        <v>Dr. B.R. Ambedkar University</v>
      </c>
      <c r="B104" s="10" t="s">
        <v>79</v>
      </c>
      <c r="C104" s="7" t="str">
        <f>VLOOKUP(B104,Sheet2!B:C,2, false)</f>
        <v>Andhra Pradesh</v>
      </c>
      <c r="D104" s="7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08.0" customHeight="1">
      <c r="A105" s="9" t="str">
        <f>HYPERLINK("http://www.4icu.org/reviews/7307.htm#","Dr. Babasaheb Ambedkar Marathwada University")</f>
        <v>Dr. Babasaheb Ambedkar Marathwada University</v>
      </c>
      <c r="B105" s="10" t="s">
        <v>80</v>
      </c>
      <c r="C105" s="7" t="str">
        <f>VLOOKUP(B105,Sheet2!B:C,2, false)</f>
        <v>Maharashtra</v>
      </c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08.0" customHeight="1">
      <c r="A106" s="9" t="str">
        <f>HYPERLINK("http://www.4icu.org/reviews/12130.htm#","Dr. Babasaheb Ambedkar Technological University")</f>
        <v>Dr. Babasaheb Ambedkar Technological University</v>
      </c>
      <c r="B106" s="10" t="s">
        <v>81</v>
      </c>
      <c r="C106" s="7" t="str">
        <f>VLOOKUP(B106,Sheet2!B:C,2, false)</f>
        <v>Maharashtra</v>
      </c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7.5" customHeight="1">
      <c r="A107" s="9" t="str">
        <f>HYPERLINK("http://www.4icu.org/reviews/12132.htm#","Dr. Balasaheb Sawant Konkan Krishi Vidyapeeth")</f>
        <v>Dr. Balasaheb Sawant Konkan Krishi Vidyapeeth</v>
      </c>
      <c r="B107" s="10" t="s">
        <v>82</v>
      </c>
      <c r="C107" s="7" t="str">
        <f>VLOOKUP(B107,Sheet2!B:C,2, false)</f>
        <v>Maharashtra</v>
      </c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69.0" customHeight="1">
      <c r="A108" s="9" t="str">
        <f>HYPERLINK("http://www.4icu.org/reviews/14331.htm#","Dr. C.V. Raman University")</f>
        <v>Dr. C.V. Raman University</v>
      </c>
      <c r="B108" s="10" t="s">
        <v>83</v>
      </c>
      <c r="C108" s="7" t="str">
        <f>VLOOKUP(B108,Sheet2!B:C,2, false)</f>
        <v>Chhattisgarh</v>
      </c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69.0" customHeight="1">
      <c r="A109" s="9" t="str">
        <f>HYPERLINK("http://www.4icu.org/reviews/7365.htm#","Dr. Hari Singh Gour University")</f>
        <v>Dr. Hari Singh Gour University</v>
      </c>
      <c r="B109" s="10" t="s">
        <v>84</v>
      </c>
      <c r="C109" s="7" t="str">
        <f>VLOOKUP(B109,Sheet2!B:C,2, false)</f>
        <v>Madhya Pradesh</v>
      </c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08.0" customHeight="1">
      <c r="A110" s="9" t="str">
        <f>HYPERLINK("http://www.4icu.org/reviews/12131.htm#","Dr. Panjabrao Deshmukh Krishi Vidyapeeth")</f>
        <v>Dr. Panjabrao Deshmukh Krishi Vidyapeeth</v>
      </c>
      <c r="B110" s="10" t="s">
        <v>85</v>
      </c>
      <c r="C110" s="7" t="str">
        <f>VLOOKUP(B110,Sheet2!B:C,2, false)</f>
        <v>Maharashtra</v>
      </c>
      <c r="D110" s="7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88.5" customHeight="1">
      <c r="A111" s="9" t="str">
        <f>HYPERLINK("http://www.4icu.org/reviews/12157.htm#","Dr. Ram Manohar Lohia Avadh University")</f>
        <v>Dr. Ram Manohar Lohia Avadh University</v>
      </c>
      <c r="B111" s="10" t="s">
        <v>86</v>
      </c>
      <c r="C111" s="7" t="str">
        <f>VLOOKUP(B111,Sheet2!B:C,2, false)</f>
        <v>Uttar Pradesh</v>
      </c>
      <c r="D111" s="7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08.0" customHeight="1">
      <c r="A112" s="9" t="str">
        <f>HYPERLINK("http://www.4icu.org/reviews/13143.htm#","Dr. Ram Manohar Lohiya National Law University")</f>
        <v>Dr. Ram Manohar Lohiya National Law University</v>
      </c>
      <c r="B112" s="10" t="s">
        <v>29</v>
      </c>
      <c r="C112" s="7" t="str">
        <f>VLOOKUP(B112,Sheet2!B:C,2, false)</f>
        <v>Uttar Pradesh</v>
      </c>
      <c r="D112" s="7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08.0" customHeight="1">
      <c r="A113" s="9" t="str">
        <f>HYPERLINK("http://www.4icu.org/reviews/13144.htm#","Dr. Shakuntala Misra Rehabilitation University")</f>
        <v>Dr. Shakuntala Misra Rehabilitation University</v>
      </c>
      <c r="B113" s="10" t="s">
        <v>29</v>
      </c>
      <c r="C113" s="7" t="str">
        <f>VLOOKUP(B113,Sheet2!B:C,2, false)</f>
        <v>Uttar Pradesh</v>
      </c>
      <c r="D113" s="7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08.0" customHeight="1">
      <c r="A114" s="9" t="str">
        <f>HYPERLINK("http://www.4icu.org/reviews/2011.htm#","Dr. Y.S. Parmar University of Horticulture and Forestry")</f>
        <v>Dr. Y.S. Parmar University of Horticulture and Forestry</v>
      </c>
      <c r="B114" s="10" t="s">
        <v>87</v>
      </c>
      <c r="C114" s="7" t="str">
        <f>VLOOKUP(B114,Sheet2!B:C,2, false)</f>
        <v>Himachal Pradesh</v>
      </c>
      <c r="D114" s="7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49.5" customHeight="1">
      <c r="A115" s="9" t="str">
        <f>HYPERLINK("http://www.4icu.org/reviews/12085.htm#","Dravidian University")</f>
        <v>Dravidian University</v>
      </c>
      <c r="B115" s="10" t="s">
        <v>88</v>
      </c>
      <c r="C115" s="7" t="str">
        <f>VLOOKUP(B115,Sheet2!B:C,2, false)</f>
        <v>Andhra Pradesh</v>
      </c>
      <c r="D115" s="7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49.5" customHeight="1">
      <c r="A116" s="9" t="str">
        <f>HYPERLINK("http://www.4icu.org/reviews/14379.htm#","EIILM University")</f>
        <v>EIILM University</v>
      </c>
      <c r="B116" s="10" t="s">
        <v>89</v>
      </c>
      <c r="C116" s="7" t="str">
        <f>VLOOKUP(B116,Sheet2!B:C,2, false)</f>
        <v>Sikkim</v>
      </c>
      <c r="D116" s="7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49.5" customHeight="1">
      <c r="A117" s="9" t="str">
        <f>HYPERLINK("http://www.4icu.org/reviews/14346.htm#","Eternal University")</f>
        <v>Eternal University</v>
      </c>
      <c r="B117" s="10" t="s">
        <v>90</v>
      </c>
      <c r="C117" s="7" t="str">
        <f>VLOOKUP(B117,Sheet2!B:C,2, false)</f>
        <v>Himachal Pradesh</v>
      </c>
      <c r="D117" s="7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49.5" customHeight="1">
      <c r="A118" s="9" t="str">
        <f>HYPERLINK("http://www.4icu.org/reviews/12138.htm#","Fakir Mohan University")</f>
        <v>Fakir Mohan University</v>
      </c>
      <c r="B118" s="11" t="s">
        <v>91</v>
      </c>
      <c r="C118" s="7" t="str">
        <f>VLOOKUP(B118,Sheet2!B:C,2, false)</f>
        <v>Orissa</v>
      </c>
      <c r="D118" s="7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49.5" customHeight="1">
      <c r="A119" s="9" t="str">
        <f>HYPERLINK("http://www.4icu.org/reviews/14381.htm#","Galgotias University")</f>
        <v>Galgotias University</v>
      </c>
      <c r="B119" s="10" t="s">
        <v>12</v>
      </c>
      <c r="C119" s="7" t="str">
        <f>VLOOKUP(B119,Sheet2!B:C,2, false)</f>
        <v>Uttar Pradesh</v>
      </c>
      <c r="D119" s="7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08.0" customHeight="1">
      <c r="A120" s="9" t="str">
        <f>HYPERLINK("http://www.4icu.org/reviews/12087.htm#","Gandhi Institute of Technology and Management")</f>
        <v>Gandhi Institute of Technology and Management</v>
      </c>
      <c r="B120" s="10" t="s">
        <v>15</v>
      </c>
      <c r="C120" s="7" t="str">
        <f>VLOOKUP(B120,Sheet2!B:C,2, false)</f>
        <v>Andhra Pradesh</v>
      </c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69.0" customHeight="1">
      <c r="A121" s="9" t="str">
        <f>HYPERLINK("http://www.4icu.org/reviews/2014.htm#","Gandhigram Rural University")</f>
        <v>Gandhigram Rural University</v>
      </c>
      <c r="B121" s="10" t="s">
        <v>92</v>
      </c>
      <c r="C121" s="7" t="str">
        <f>VLOOKUP(B121,Sheet2!B:C,2, false)</f>
        <v>Tamil Nadu</v>
      </c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49.5" customHeight="1">
      <c r="A122" s="9" t="str">
        <f>HYPERLINK("http://www.4icu.org/reviews/14337.htm#","Ganpat University")</f>
        <v>Ganpat University</v>
      </c>
      <c r="B122" s="10" t="s">
        <v>93</v>
      </c>
      <c r="C122" s="7" t="str">
        <f>VLOOKUP(B122,Sheet2!B:C,2, false)</f>
        <v>Gujarat</v>
      </c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49.5" customHeight="1">
      <c r="A123" s="9" t="str">
        <f>HYPERLINK("http://www.4icu.org/reviews/2015.htm#","Gauhati University")</f>
        <v>Gauhati University</v>
      </c>
      <c r="B123" s="10" t="s">
        <v>22</v>
      </c>
      <c r="C123" s="7" t="str">
        <f>VLOOKUP(B123,Sheet2!B:C,2, false)</f>
        <v>Assam</v>
      </c>
      <c r="D123" s="7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69.0" customHeight="1">
      <c r="A124" s="9" t="str">
        <f>HYPERLINK("http://www.4icu.org/reviews/13145.htm#","Gautam Buddha University")</f>
        <v>Gautam Buddha University</v>
      </c>
      <c r="B124" s="10" t="s">
        <v>94</v>
      </c>
      <c r="C124" s="7" t="str">
        <f>VLOOKUP(B124,Sheet2!B:C,2, false)</f>
        <v>Uttar Pradesh</v>
      </c>
      <c r="D124" s="7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49.5" customHeight="1">
      <c r="A125" s="9" t="str">
        <f>HYPERLINK("http://www.4icu.org/reviews/14382.htm#","GLA University")</f>
        <v>GLA University</v>
      </c>
      <c r="B125" s="10" t="s">
        <v>95</v>
      </c>
      <c r="C125" s="7" t="str">
        <f>VLOOKUP(B125,Sheet2!B:C,2, false)</f>
        <v>Uttar Pradesh</v>
      </c>
      <c r="D125" s="7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49.5" customHeight="1">
      <c r="A126" s="9" t="str">
        <f>HYPERLINK("http://www.4icu.org/reviews/2016.htm#","Goa University")</f>
        <v>Goa University</v>
      </c>
      <c r="B126" s="10" t="s">
        <v>96</v>
      </c>
      <c r="C126" s="7" t="str">
        <f>VLOOKUP(B126,Sheet2!B:C,2, false)</f>
        <v>Goa</v>
      </c>
      <c r="D126" s="7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88.5" customHeight="1">
      <c r="A127" s="9" t="str">
        <f>HYPERLINK("http://www.4icu.org/reviews/13190.htm#","Gokhale Institute of Politics and Economics")</f>
        <v>Gokhale Institute of Politics and Economics</v>
      </c>
      <c r="B127" s="10" t="s">
        <v>41</v>
      </c>
      <c r="C127" s="7" t="str">
        <f>VLOOKUP(B127,Sheet2!B:C,2, false)</f>
        <v>Maharashtra</v>
      </c>
      <c r="D127" s="7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08.0" customHeight="1">
      <c r="A128" s="9" t="str">
        <f>HYPERLINK("http://www.4icu.org/reviews/7316.htm#","Govind Ballabh Pant University of Agriculture &amp; Technology")</f>
        <v>Govind Ballabh Pant University of Agriculture &amp; Technology</v>
      </c>
      <c r="B128" s="10" t="s">
        <v>97</v>
      </c>
      <c r="C128" s="7" t="str">
        <f>VLOOKUP(B128,Sheet2!B:C,2, false)</f>
        <v>Uttarakhand</v>
      </c>
      <c r="D128" s="7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69.0" customHeight="1">
      <c r="A129" s="9" t="str">
        <f>HYPERLINK("http://www.4icu.org/reviews/2019.htm#","Gujarat Ayurved University")</f>
        <v>Gujarat Ayurved University</v>
      </c>
      <c r="B129" s="10" t="s">
        <v>98</v>
      </c>
      <c r="C129" s="7" t="str">
        <f>VLOOKUP(B129,Sheet2!B:C,2, false)</f>
        <v>Gujarat</v>
      </c>
      <c r="D129" s="7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88.5" customHeight="1">
      <c r="A130" s="9" t="str">
        <f>HYPERLINK("http://www.4icu.org/reviews/14409.htm#","Gujarat Forensic Sciences University")</f>
        <v>Gujarat Forensic Sciences University</v>
      </c>
      <c r="B130" s="10" t="s">
        <v>50</v>
      </c>
      <c r="C130" s="7" t="str">
        <f>VLOOKUP(B130,Sheet2!B:C,2, false)</f>
        <v>Gujarat</v>
      </c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69.0" customHeight="1">
      <c r="A131" s="9" t="str">
        <f>HYPERLINK("http://www.4icu.org/reviews/13121.htm#","Gujarat National Law University")</f>
        <v>Gujarat National Law University</v>
      </c>
      <c r="B131" s="10" t="s">
        <v>50</v>
      </c>
      <c r="C131" s="7" t="str">
        <f>VLOOKUP(B131,Sheet2!B:C,2, false)</f>
        <v>Gujarat</v>
      </c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69.0" customHeight="1">
      <c r="A132" s="9" t="str">
        <f>HYPERLINK("http://www.4icu.org/reviews/13122.htm#","Gujarat Technological University")</f>
        <v>Gujarat Technological University</v>
      </c>
      <c r="B132" s="10" t="s">
        <v>6</v>
      </c>
      <c r="C132" s="7" t="str">
        <f>VLOOKUP(B132,Sheet2!B:C,2, false)</f>
        <v>Gujarat</v>
      </c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49.5" customHeight="1">
      <c r="A133" s="9" t="str">
        <f>HYPERLINK("http://www.4icu.org/reviews/2020.htm#","Gujarat University")</f>
        <v>Gujarat University</v>
      </c>
      <c r="B133" s="10" t="s">
        <v>6</v>
      </c>
      <c r="C133" s="7" t="str">
        <f>VLOOKUP(B133,Sheet2!B:C,2, false)</f>
        <v>Gujarat</v>
      </c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49.5" customHeight="1">
      <c r="A134" s="9" t="str">
        <f>HYPERLINK("http://www.4icu.org/reviews/7319.htm#","Gujarat Vidyapith")</f>
        <v>Gujarat Vidyapith</v>
      </c>
      <c r="B134" s="11" t="s">
        <v>6</v>
      </c>
      <c r="C134" s="7" t="str">
        <f>VLOOKUP(B134,Sheet2!B:C,2, false)</f>
        <v>Gujarat</v>
      </c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49.5" customHeight="1">
      <c r="A135" s="9" t="str">
        <f>HYPERLINK("http://www.4icu.org/reviews/2021.htm#","Gulbarga University")</f>
        <v>Gulbarga University</v>
      </c>
      <c r="B135" s="10" t="s">
        <v>52</v>
      </c>
      <c r="C135" s="7" t="str">
        <f>VLOOKUP(B135,Sheet2!B:C,2, false)</f>
        <v>Karnataka</v>
      </c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7.5" customHeight="1">
      <c r="A136" s="9" t="str">
        <f>HYPERLINK("http://www.4icu.org/reviews/13138.htm#","Guru Angad Dev Veterinary and Animal Sciences University")</f>
        <v>Guru Angad Dev Veterinary and Animal Sciences University</v>
      </c>
      <c r="B136" s="10" t="s">
        <v>99</v>
      </c>
      <c r="C136" s="7" t="str">
        <f>VLOOKUP(B136,Sheet2!B:C,2, false)</f>
        <v>Punjab</v>
      </c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88.5" customHeight="1">
      <c r="A137" s="9" t="str">
        <f>HYPERLINK("http://www.4icu.org/reviews/7295.htm#","Guru Ghasidas Vishwavidyalaya")</f>
        <v>Guru Ghasidas Vishwavidyalaya</v>
      </c>
      <c r="B137" s="10" t="s">
        <v>83</v>
      </c>
      <c r="C137" s="7" t="str">
        <f>VLOOKUP(B137,Sheet2!B:C,2, false)</f>
        <v>Chhattisgarh</v>
      </c>
      <c r="D137" s="7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88.5" customHeight="1">
      <c r="A138" s="9" t="str">
        <f>HYPERLINK("http://www.4icu.org/reviews/7330.htm#","Guru Gobind Singh Indraprastha University")</f>
        <v>Guru Gobind Singh Indraprastha University</v>
      </c>
      <c r="B138" s="10" t="s">
        <v>10</v>
      </c>
      <c r="C138" s="7" t="str">
        <f>VLOOKUP(B138,Sheet2!B:C,2, false)</f>
        <v>Delhi</v>
      </c>
      <c r="D138" s="7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08.0" customHeight="1">
      <c r="A139" s="9" t="str">
        <f>HYPERLINK("http://www.4icu.org/reviews/2023.htm#","Guru Jambheshwar University of Science &amp; Technology")</f>
        <v>Guru Jambheshwar University of Science &amp; Technology</v>
      </c>
      <c r="B139" s="10" t="s">
        <v>60</v>
      </c>
      <c r="C139" s="7" t="str">
        <f>VLOOKUP(B139,Sheet2!B:C,2, false)</f>
        <v>Haryana</v>
      </c>
      <c r="D139" s="7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69.0" customHeight="1">
      <c r="A140" s="9" t="str">
        <f>HYPERLINK("http://www.4icu.org/reviews/2024.htm#","Guru Nanak Dev University")</f>
        <v>Guru Nanak Dev University</v>
      </c>
      <c r="B140" s="10" t="s">
        <v>100</v>
      </c>
      <c r="C140" s="7" t="str">
        <f>VLOOKUP(B140,Sheet2!B:C,2, false)</f>
        <v>Punjab</v>
      </c>
      <c r="D140" s="7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88.5" customHeight="1">
      <c r="A141" s="9" t="str">
        <f>HYPERLINK("http://www.4icu.org/reviews/2089.htm#","Hemchandracharya North Gujarat University")</f>
        <v>Hemchandracharya North Gujarat University</v>
      </c>
      <c r="B141" s="10" t="s">
        <v>101</v>
      </c>
      <c r="C141" s="7" t="str">
        <f>VLOOKUP(B141,Sheet2!B:C,2, false)</f>
        <v>Gujarat</v>
      </c>
      <c r="D141" s="7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08.0" customHeight="1">
      <c r="A142" s="9" t="str">
        <f>HYPERLINK("http://www.4icu.org/reviews/10323.htm#","Hemwati Nandan Bahuguna Garhwal University")</f>
        <v>Hemwati Nandan Bahuguna Garhwal University</v>
      </c>
      <c r="B142" s="10" t="s">
        <v>53</v>
      </c>
      <c r="C142" s="7" t="str">
        <f>VLOOKUP(B142,Sheet2!B:C,2, false)</f>
        <v>Jammu and Kashmir</v>
      </c>
      <c r="D142" s="7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69.0" customHeight="1">
      <c r="A143" s="9" t="str">
        <f>HYPERLINK("http://www.4icu.org/reviews/12101.htm#","Hidayatullah National Law University")</f>
        <v>Hidayatullah National Law University</v>
      </c>
      <c r="B143" s="10" t="s">
        <v>25</v>
      </c>
      <c r="C143" s="7" t="str">
        <f>VLOOKUP(B143,Sheet2!B:C,2, false)</f>
        <v>Chhattisgarh</v>
      </c>
      <c r="D143" s="7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69.0" customHeight="1">
      <c r="A144" s="9" t="str">
        <f>HYPERLINK("http://www.4icu.org/reviews/2027.htm#","Himachal Pradesh University")</f>
        <v>Himachal Pradesh University</v>
      </c>
      <c r="B144" s="10" t="s">
        <v>31</v>
      </c>
      <c r="C144" s="7" t="str">
        <f>VLOOKUP(B144,Sheet2!B:C,2, false)</f>
        <v>Himachal Pradesh</v>
      </c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49.5" customHeight="1">
      <c r="A145" s="9" t="str">
        <f>HYPERLINK("http://www.4icu.org/reviews/14395.htm#","Himgiri ZEE University")</f>
        <v>Himgiri ZEE University</v>
      </c>
      <c r="B145" s="10" t="s">
        <v>76</v>
      </c>
      <c r="C145" s="7" t="str">
        <f>VLOOKUP(B145,Sheet2!B:C,2, false)</f>
        <v>Uttarakhand</v>
      </c>
      <c r="D145" s="7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49.5" customHeight="1">
      <c r="A146" s="9" t="str">
        <f>HYPERLINK("http://www.4icu.org/reviews/13200.htm#","Hindustan University")</f>
        <v>Hindustan University</v>
      </c>
      <c r="B146" s="11" t="s">
        <v>16</v>
      </c>
      <c r="C146" s="7" t="str">
        <f>VLOOKUP(B146,Sheet2!B:C,2, false)</f>
        <v>Tamil Nadu</v>
      </c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88.5" customHeight="1">
      <c r="A147" s="9" t="str">
        <f>HYPERLINK("http://www.4icu.org/reviews/13191.htm#","Homi Bhabha National Institute")</f>
        <v>Homi Bhabha National Institute</v>
      </c>
      <c r="B147" s="10" t="s">
        <v>49</v>
      </c>
      <c r="C147" s="7" t="str">
        <f>VLOOKUP(B147,Sheet2!B:C,2, false)</f>
        <v>Maharashtra</v>
      </c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69.0" customHeight="1">
      <c r="A148" s="9" t="str">
        <f>HYPERLINK("http://www.4icu.org/reviews/2029.htm#","ICFAI University, Dehradun")</f>
        <v>ICFAI University, Dehradun</v>
      </c>
      <c r="B148" s="10" t="s">
        <v>76</v>
      </c>
      <c r="C148" s="7" t="str">
        <f>VLOOKUP(B148,Sheet2!B:C,2, false)</f>
        <v>Uttarakhand</v>
      </c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69.0" customHeight="1">
      <c r="A149" s="9" t="str">
        <f>HYPERLINK("http://www.4icu.org/reviews/14353.htm#","ICFAI University, Jharkhand")</f>
        <v>ICFAI University, Jharkhand</v>
      </c>
      <c r="B149" s="10" t="s">
        <v>45</v>
      </c>
      <c r="C149" s="7" t="str">
        <f>VLOOKUP(B149,Sheet2!B:C,2, false)</f>
        <v>Jharkhand</v>
      </c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69.0" customHeight="1">
      <c r="A150" s="9" t="str">
        <f>HYPERLINK("http://www.4icu.org/reviews/12176.htm#","ICFAI University, Tripura")</f>
        <v>ICFAI University, Tripura</v>
      </c>
      <c r="B150" s="10" t="s">
        <v>102</v>
      </c>
      <c r="C150" s="7" t="str">
        <f>VLOOKUP(B150,Sheet2!B:C,2, false)</f>
        <v>Tripura</v>
      </c>
      <c r="D150" s="7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49.5" customHeight="1">
      <c r="A151" s="9" t="str">
        <f>HYPERLINK("http://www.4icu.org/reviews/13169.htm#","IFHE Hyderabad")</f>
        <v>IFHE Hyderabad</v>
      </c>
      <c r="B151" s="10" t="s">
        <v>3</v>
      </c>
      <c r="C151" s="7" t="str">
        <f>VLOOKUP(B151,Sheet2!B:C,2, false)</f>
        <v>Telangana</v>
      </c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49.5" customHeight="1">
      <c r="A152" s="9" t="str">
        <f>HYPERLINK("http://www.4icu.org/reviews/14390.htm#","IFTM University")</f>
        <v>IFTM University</v>
      </c>
      <c r="B152" s="10" t="s">
        <v>103</v>
      </c>
      <c r="C152" s="7" t="str">
        <f>VLOOKUP(B152,Sheet2!B:C,2, false)</f>
        <v>Uttar Pradesh</v>
      </c>
      <c r="D152" s="7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88.5" customHeight="1">
      <c r="A153" s="9" t="str">
        <f>HYPERLINK("http://www.4icu.org/reviews/7321.htm#","Indian Agricultural Research Institute")</f>
        <v>Indian Agricultural Research Institute</v>
      </c>
      <c r="B153" s="10" t="s">
        <v>10</v>
      </c>
      <c r="C153" s="7" t="str">
        <f>VLOOKUP(B153,Sheet2!B:C,2, false)</f>
        <v>Delhi</v>
      </c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88.5" customHeight="1">
      <c r="A154" s="9" t="str">
        <f>HYPERLINK("http://www.4icu.org/reviews/10324.htm#","Indian Institute of Foreign Trade")</f>
        <v>Indian Institute of Foreign Trade</v>
      </c>
      <c r="B154" s="10" t="s">
        <v>10</v>
      </c>
      <c r="C154" s="7" t="str">
        <f>VLOOKUP(B154,Sheet2!B:C,2, false)</f>
        <v>Delhi</v>
      </c>
      <c r="D154" s="7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08.0" customHeight="1">
      <c r="A155" s="9" t="str">
        <f>HYPERLINK("http://www.4icu.org/reviews/2031.htm#","Indian Institute of Information Technology Allahabad")</f>
        <v>Indian Institute of Information Technology Allahabad</v>
      </c>
      <c r="B155" s="10" t="s">
        <v>104</v>
      </c>
      <c r="C155" s="7" t="str">
        <f>VLOOKUP(B155,Sheet2!B:C,2, false)</f>
        <v>Uttar Pradesh</v>
      </c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7.0" customHeight="1">
      <c r="A156" s="9" t="str">
        <f>HYPERLINK("http://www.4icu.org/reviews/7326.htm#","Indian Institute of Information Technology and Management Gwalior")</f>
        <v>Indian Institute of Information Technology and Management Gwalior</v>
      </c>
      <c r="B156" s="10" t="s">
        <v>105</v>
      </c>
      <c r="C156" s="7" t="str">
        <f>VLOOKUP(B156,Sheet2!B:C,2, false)</f>
        <v>Madhya Pradesh</v>
      </c>
      <c r="D156" s="7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7.0" customHeight="1">
      <c r="A157" s="9" t="str">
        <f>HYPERLINK("http://www.4icu.org/reviews/13228.htm#","Indian Institute of Information Technology, Design and Manufacturing")</f>
        <v>Indian Institute of Information Technology, Design and Manufacturing</v>
      </c>
      <c r="B157" s="10" t="s">
        <v>16</v>
      </c>
      <c r="C157" s="7" t="str">
        <f>VLOOKUP(B157,Sheet2!B:C,2, false)</f>
        <v>Tamil Nadu</v>
      </c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69.0" customHeight="1">
      <c r="A158" s="9" t="str">
        <f>HYPERLINK("http://www.4icu.org/reviews/2032.htm#","Indian Institute of Science")</f>
        <v>Indian Institute of Science</v>
      </c>
      <c r="B158" s="11" t="s">
        <v>11</v>
      </c>
      <c r="C158" s="7" t="str">
        <f>VLOOKUP(B158,Sheet2!B:C,2, false)</f>
        <v>Karnataka</v>
      </c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08.0" customHeight="1">
      <c r="A159" s="9" t="str">
        <f>HYPERLINK("http://www.4icu.org/reviews/13185.htm#","Indian Institute of Space Science and Technology")</f>
        <v>Indian Institute of Space Science and Technology</v>
      </c>
      <c r="B159" s="10" t="s">
        <v>106</v>
      </c>
      <c r="C159" s="7" t="str">
        <f>VLOOKUP(B159,Sheet2!B:C,2, false)</f>
        <v>Kerala</v>
      </c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08.0" customHeight="1">
      <c r="A160" s="9" t="str">
        <f>HYPERLINK("http://www.4icu.org/reviews/13226.htm#","Indian Institute of Technology Bhubaneswar")</f>
        <v>Indian Institute of Technology Bhubaneswar</v>
      </c>
      <c r="B160" s="10" t="s">
        <v>58</v>
      </c>
      <c r="C160" s="7" t="str">
        <f>VLOOKUP(B160,Sheet2!B:C,2, false)</f>
        <v>Odisha</v>
      </c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88.5" customHeight="1">
      <c r="A161" s="9" t="str">
        <f>HYPERLINK("http://www.4icu.org/reviews/2033.htm#","Indian Institute of Technology Bombay")</f>
        <v>Indian Institute of Technology Bombay</v>
      </c>
      <c r="B161" s="10" t="s">
        <v>49</v>
      </c>
      <c r="C161" s="7" t="str">
        <f>VLOOKUP(B161,Sheet2!B:C,2, false)</f>
        <v>Maharashtra</v>
      </c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88.5" customHeight="1">
      <c r="A162" s="9" t="str">
        <f>HYPERLINK("http://www.4icu.org/reviews/2034.htm#","Indian Institute of Technology Delhi")</f>
        <v>Indian Institute of Technology Delhi</v>
      </c>
      <c r="B162" s="10" t="s">
        <v>10</v>
      </c>
      <c r="C162" s="7" t="str">
        <f>VLOOKUP(B162,Sheet2!B:C,2, false)</f>
        <v>Delhi</v>
      </c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88.5" customHeight="1">
      <c r="A163" s="9" t="str">
        <f>HYPERLINK("http://www.4icu.org/reviews/13227.htm#","Indian Institute of Technology Gandhinagar")</f>
        <v>Indian Institute of Technology Gandhinagar</v>
      </c>
      <c r="B163" s="10" t="s">
        <v>107</v>
      </c>
      <c r="C163" s="7" t="str">
        <f>VLOOKUP(B163,Sheet2!B:C,2, false)</f>
        <v>Gujarat</v>
      </c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88.5" customHeight="1">
      <c r="A164" s="9" t="str">
        <f>HYPERLINK("http://www.4icu.org/reviews/2035.htm#","Indian Institute of Technology Guwahati")</f>
        <v>Indian Institute of Technology Guwahati</v>
      </c>
      <c r="B164" s="10" t="s">
        <v>22</v>
      </c>
      <c r="C164" s="7" t="str">
        <f>VLOOKUP(B164,Sheet2!B:C,2, false)</f>
        <v>Assam</v>
      </c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88.5" customHeight="1">
      <c r="A165" s="9" t="str">
        <f>HYPERLINK("http://www.4icu.org/reviews/13225.htm#","Indian Institute of Technology Hyderabad")</f>
        <v>Indian Institute of Technology Hyderabad</v>
      </c>
      <c r="B165" s="11" t="s">
        <v>3</v>
      </c>
      <c r="C165" s="7" t="str">
        <f>VLOOKUP(B165,Sheet2!B:C,2, false)</f>
        <v>Telangana</v>
      </c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88.5" customHeight="1">
      <c r="A166" s="9" t="str">
        <f>HYPERLINK("http://www.4icu.org/reviews/14967.htm#","Indian Institute of Technology Indore")</f>
        <v>Indian Institute of Technology Indore</v>
      </c>
      <c r="B166" s="10" t="s">
        <v>73</v>
      </c>
      <c r="C166" s="7" t="str">
        <f>VLOOKUP(B166,Sheet2!B:C,2, false)</f>
        <v>Madhya Pradesh</v>
      </c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88.5" customHeight="1">
      <c r="A167" s="9" t="str">
        <f>HYPERLINK("http://www.4icu.org/reviews/14969.htm#","Indian Institute of Technology Jodhpur")</f>
        <v>Indian Institute of Technology Jodhpur</v>
      </c>
      <c r="B167" s="10" t="s">
        <v>108</v>
      </c>
      <c r="C167" s="7" t="str">
        <f>VLOOKUP(B167,Sheet2!B:C,2, false)</f>
        <v>Rajasthan</v>
      </c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88.5" customHeight="1">
      <c r="A168" s="9" t="str">
        <f>HYPERLINK("http://www.4icu.org/reviews/2036.htm#","Indian Institute of Technology Kanpur")</f>
        <v>Indian Institute of Technology Kanpur</v>
      </c>
      <c r="B168" s="10" t="s">
        <v>59</v>
      </c>
      <c r="C168" s="7" t="str">
        <f>VLOOKUP(B168,Sheet2!B:C,2, false)</f>
        <v>Uttar Pradesh</v>
      </c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88.5" customHeight="1">
      <c r="A169" s="9" t="str">
        <f>HYPERLINK("http://www.4icu.org/reviews/2037.htm#","Indian Institute of Technology Kharagpur")</f>
        <v>Indian Institute of Technology Kharagpur</v>
      </c>
      <c r="B169" s="10" t="s">
        <v>109</v>
      </c>
      <c r="C169" s="7" t="str">
        <f>VLOOKUP(B169,Sheet2!B:C,2, false)</f>
        <v>West Bengal</v>
      </c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88.5" customHeight="1">
      <c r="A170" s="9" t="str">
        <f>HYPERLINK("http://www.4icu.org/reviews/2038.htm#","Indian Institute of Technology Madras")</f>
        <v>Indian Institute of Technology Madras</v>
      </c>
      <c r="B170" s="10" t="s">
        <v>16</v>
      </c>
      <c r="C170" s="7" t="str">
        <f>VLOOKUP(B170,Sheet2!B:C,2, false)</f>
        <v>Tamil Nadu</v>
      </c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88.5" customHeight="1">
      <c r="A171" s="9" t="str">
        <f>HYPERLINK("http://www.4icu.org/reviews/14968.htm#","Indian Institute of Technology Mandi")</f>
        <v>Indian Institute of Technology Mandi</v>
      </c>
      <c r="B171" s="10" t="s">
        <v>110</v>
      </c>
      <c r="C171" s="7" t="str">
        <f>VLOOKUP(B171,Sheet2!B:C,2, false)</f>
        <v>Himachal Pradesh</v>
      </c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88.5" customHeight="1">
      <c r="A172" s="9" t="str">
        <f>HYPERLINK("http://www.4icu.org/reviews/13224.htm#","Indian Institute of Technology Patna")</f>
        <v>Indian Institute of Technology Patna</v>
      </c>
      <c r="B172" s="10" t="s">
        <v>20</v>
      </c>
      <c r="C172" s="7" t="str">
        <f>VLOOKUP(B172,Sheet2!B:C,2, false)</f>
        <v>Bihar</v>
      </c>
      <c r="D172" s="7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88.5" customHeight="1">
      <c r="A173" s="9" t="str">
        <f>HYPERLINK("http://www.4icu.org/reviews/2143.htm#","Indian Institute of Technology Roorkee")</f>
        <v>Indian Institute of Technology Roorkee</v>
      </c>
      <c r="B173" s="10" t="s">
        <v>111</v>
      </c>
      <c r="C173" s="7" t="str">
        <f>VLOOKUP(B173,Sheet2!B:C,2, false)</f>
        <v>Uttarakhand</v>
      </c>
      <c r="D173" s="7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88.5" customHeight="1">
      <c r="A174" s="9" t="str">
        <f>HYPERLINK("http://www.4icu.org/reviews/13223.htm#","Indian Institute of Technology Ropar")</f>
        <v>Indian Institute of Technology Ropar</v>
      </c>
      <c r="B174" s="10" t="s">
        <v>112</v>
      </c>
      <c r="C174" s="7" t="str">
        <f>VLOOKUP(B174,Sheet2!B:C,2, false)</f>
        <v>Punjab</v>
      </c>
      <c r="D174" s="7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69.0" customHeight="1">
      <c r="A175" s="9" t="str">
        <f>HYPERLINK("http://www.4icu.org/reviews/14398.htm#","Indian Maritime University")</f>
        <v>Indian Maritime University</v>
      </c>
      <c r="B175" s="10" t="s">
        <v>16</v>
      </c>
      <c r="C175" s="7" t="str">
        <f>VLOOKUP(B175,Sheet2!B:C,2, false)</f>
        <v>Tamil Nadu</v>
      </c>
      <c r="D175" s="7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69.0" customHeight="1">
      <c r="A176" s="9" t="str">
        <f>HYPERLINK("http://www.4icu.org/reviews/2039.htm#","Indian School of Mines")</f>
        <v>Indian School of Mines</v>
      </c>
      <c r="B176" s="10" t="s">
        <v>113</v>
      </c>
      <c r="C176" s="7" t="str">
        <f>VLOOKUP(B176,Sheet2!B:C,2, false)</f>
        <v>Jharkhand</v>
      </c>
      <c r="D176" s="7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69.0" customHeight="1">
      <c r="A177" s="9" t="str">
        <f>HYPERLINK("http://www.4icu.org/reviews/2040.htm#","Indian Statistical Institute")</f>
        <v>Indian Statistical Institute</v>
      </c>
      <c r="B177" s="11" t="s">
        <v>8</v>
      </c>
      <c r="C177" s="7" t="str">
        <f>VLOOKUP(B177,Sheet2!B:C,2, false)</f>
        <v>West Bengal</v>
      </c>
      <c r="D177" s="7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88.5" customHeight="1">
      <c r="A178" s="9" t="str">
        <f>HYPERLINK("http://www.4icu.org/reviews/2042.htm#","Indian Veterinary Research Institute")</f>
        <v>Indian Veterinary Research Institute</v>
      </c>
      <c r="B178" s="11" t="s">
        <v>114</v>
      </c>
      <c r="C178" s="7" t="str">
        <f>VLOOKUP(B178,Sheet2!B:C,2, false)</f>
        <v>Uttar Pradesh</v>
      </c>
      <c r="D178" s="7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88.5" customHeight="1">
      <c r="A179" s="9" t="str">
        <f>HYPERLINK("http://www.4icu.org/reviews/7323.htm#","Indira Gandhi Agricultural University")</f>
        <v>Indira Gandhi Agricultural University</v>
      </c>
      <c r="B179" s="10" t="s">
        <v>25</v>
      </c>
      <c r="C179" s="7" t="str">
        <f>VLOOKUP(B179,Sheet2!B:C,2, false)</f>
        <v>Chhattisgarh</v>
      </c>
      <c r="D179" s="7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08.0" customHeight="1">
      <c r="A180" s="9" t="str">
        <f>HYPERLINK("http://www.4icu.org/reviews/7324.htm#","Indira Gandhi Institute of Development Research")</f>
        <v>Indira Gandhi Institute of Development Research</v>
      </c>
      <c r="B180" s="10" t="s">
        <v>49</v>
      </c>
      <c r="C180" s="7" t="str">
        <f>VLOOKUP(B180,Sheet2!B:C,2, false)</f>
        <v>Maharashtra</v>
      </c>
      <c r="D180" s="7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08.0" customHeight="1">
      <c r="A181" s="9" t="str">
        <f>HYPERLINK("http://www.4icu.org/reviews/13248.htm#","Indira Gandhi National Tribal University")</f>
        <v>Indira Gandhi National Tribal University</v>
      </c>
      <c r="B181" s="10" t="s">
        <v>115</v>
      </c>
      <c r="C181" s="7" t="str">
        <f>VLOOKUP(B181,Sheet2!B:C,2, false)</f>
        <v>Madhya Pradesh</v>
      </c>
      <c r="D181" s="7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88.5" customHeight="1">
      <c r="A182" s="9" t="str">
        <f>HYPERLINK("http://www.4icu.org/reviews/7301.htm#","Indira Kala Sangit Vishwavidyalaya")</f>
        <v>Indira Kala Sangit Vishwavidyalaya</v>
      </c>
      <c r="B182" s="10" t="s">
        <v>116</v>
      </c>
      <c r="C182" s="7" t="str">
        <f>VLOOKUP(B182,Sheet2!B:C,2, false)</f>
        <v>Chhattisgarh</v>
      </c>
      <c r="D182" s="7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88.5" customHeight="1">
      <c r="A183" s="9" t="str">
        <f>HYPERLINK("http://www.4icu.org/reviews/13154.htm#","Indraprastha Institute of Information Technology")</f>
        <v>Indraprastha Institute of Information Technology</v>
      </c>
      <c r="B183" s="10" t="s">
        <v>10</v>
      </c>
      <c r="C183" s="7" t="str">
        <f>VLOOKUP(B183,Sheet2!B:C,2, false)</f>
        <v>Delhi</v>
      </c>
      <c r="D183" s="7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69.0" customHeight="1">
      <c r="A184" s="9" t="str">
        <f>HYPERLINK("http://www.4icu.org/reviews/14348.htm#","Indus International University")</f>
        <v>Indus International University</v>
      </c>
      <c r="B184" s="10" t="s">
        <v>117</v>
      </c>
      <c r="C184" s="7" t="str">
        <f>VLOOKUP(B184,Sheet2!B:C,2, false)</f>
        <v>Himachal Pradesh</v>
      </c>
      <c r="D184" s="7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69.0" customHeight="1">
      <c r="A185" s="9" t="str">
        <f>HYPERLINK("http://www.4icu.org/reviews/13196.htm#","Institute of Chemical Technology")</f>
        <v>Institute of Chemical Technology</v>
      </c>
      <c r="B185" s="10" t="s">
        <v>49</v>
      </c>
      <c r="C185" s="7" t="str">
        <f>VLOOKUP(B185,Sheet2!B:C,2, false)</f>
        <v>Maharashtra</v>
      </c>
      <c r="D185" s="7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49.5" customHeight="1">
      <c r="A186" s="9" t="str">
        <f>HYPERLINK("http://www.4icu.org/reviews/12159.htm#","Integral University")</f>
        <v>Integral University</v>
      </c>
      <c r="B186" s="10" t="s">
        <v>29</v>
      </c>
      <c r="C186" s="7" t="str">
        <f>VLOOKUP(B186,Sheet2!B:C,2, false)</f>
        <v>Uttar Pradesh</v>
      </c>
      <c r="D186" s="7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88.5" customHeight="1">
      <c r="A187" s="9" t="str">
        <f>HYPERLINK("http://www.4icu.org/reviews/2047.htm#","International Institute for Population Sciences")</f>
        <v>International Institute for Population Sciences</v>
      </c>
      <c r="B187" s="10" t="s">
        <v>49</v>
      </c>
      <c r="C187" s="7" t="str">
        <f>VLOOKUP(B187,Sheet2!B:C,2, false)</f>
        <v>Maharashtra</v>
      </c>
      <c r="D187" s="7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08.0" customHeight="1">
      <c r="A188" s="9" t="str">
        <f>HYPERLINK("http://www.4icu.org/reviews/12124.htm#","International Institute of Information Technology Bangalore")</f>
        <v>International Institute of Information Technology Bangalore</v>
      </c>
      <c r="B188" s="11" t="s">
        <v>11</v>
      </c>
      <c r="C188" s="7" t="str">
        <f>VLOOKUP(B188,Sheet2!B:C,2, false)</f>
        <v>Karnataka</v>
      </c>
      <c r="D188" s="7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08.0" customHeight="1">
      <c r="A189" s="9" t="str">
        <f>HYPERLINK("http://www.4icu.org/reviews/7325.htm#","International Institute of Information Technology, Hyderabad")</f>
        <v>International Institute of Information Technology, Hyderabad</v>
      </c>
      <c r="B189" s="10" t="s">
        <v>3</v>
      </c>
      <c r="C189" s="7" t="str">
        <f>VLOOKUP(B189,Sheet2!B:C,2, false)</f>
        <v>Telangana</v>
      </c>
      <c r="D189" s="7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49.5" customHeight="1">
      <c r="A190" s="9" t="str">
        <f>HYPERLINK("http://www.4icu.org/reviews/14383.htm#","Invertis University")</f>
        <v>Invertis University</v>
      </c>
      <c r="B190" s="10" t="s">
        <v>114</v>
      </c>
      <c r="C190" s="7" t="str">
        <f>VLOOKUP(B190,Sheet2!B:C,2, false)</f>
        <v>Uttar Pradesh</v>
      </c>
      <c r="D190" s="7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88.5" customHeight="1">
      <c r="A191" s="9" t="str">
        <f>HYPERLINK("http://www.4icu.org/reviews/13126.htm#","Islamic University of Science and Technology")</f>
        <v>Islamic University of Science and Technology</v>
      </c>
      <c r="B191" s="10" t="s">
        <v>118</v>
      </c>
      <c r="C191" s="7" t="str">
        <f>VLOOKUP(B191,Sheet2!B:C,2, false)</f>
        <v>Jammu &amp; Kashmir</v>
      </c>
      <c r="D191" s="7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49.5" customHeight="1">
      <c r="A192" s="9" t="str">
        <f>HYPERLINK("http://www.4icu.org/reviews/2048.htm#","Jadavpur University")</f>
        <v>Jadavpur University</v>
      </c>
      <c r="B192" s="10" t="s">
        <v>8</v>
      </c>
      <c r="C192" s="7" t="str">
        <f>VLOOKUP(B192,Sheet2!B:C,2, false)</f>
        <v>West Bengal</v>
      </c>
      <c r="D192" s="7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7.5" customHeight="1">
      <c r="A193" s="9" t="str">
        <f>HYPERLINK("http://www.4icu.org/reviews/12144.htm#","Jagadguru Ramanandacharya Rajasthan Sanskrit University")</f>
        <v>Jagadguru Ramanandacharya Rajasthan Sanskrit University</v>
      </c>
      <c r="B193" s="10" t="s">
        <v>119</v>
      </c>
      <c r="C193" s="7" t="str">
        <f>VLOOKUP(B193,Sheet2!B:C,2, false)</f>
        <v>Rajasthan</v>
      </c>
      <c r="D193" s="7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49.5" customHeight="1">
      <c r="A194" s="9" t="str">
        <f>HYPERLINK("http://www.4icu.org/reviews/14366.htm#","Jagan Nath University")</f>
        <v>Jagan Nath University</v>
      </c>
      <c r="B194" s="10" t="s">
        <v>119</v>
      </c>
      <c r="C194" s="7" t="str">
        <f>VLOOKUP(B194,Sheet2!B:C,2, false)</f>
        <v>Rajasthan</v>
      </c>
      <c r="D194" s="7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88.5" customHeight="1">
      <c r="A195" s="9" t="str">
        <f>HYPERLINK("http://www.4icu.org/reviews/14374.htm#","Jagdishprasad Jhabarmal Tibrewala University")</f>
        <v>Jagdishprasad Jhabarmal Tibrewala University</v>
      </c>
      <c r="B195" s="10" t="s">
        <v>120</v>
      </c>
      <c r="C195" s="7" t="str">
        <f>VLOOKUP(B195,Sheet2!B:C,2, false)</f>
        <v>Rajasthan</v>
      </c>
      <c r="D195" s="7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69.0" customHeight="1">
      <c r="A196" s="9" t="str">
        <f>HYPERLINK("http://www.4icu.org/reviews/7332.htm#","Jai Narain Vyas University")</f>
        <v>Jai Narain Vyas University</v>
      </c>
      <c r="B196" s="10" t="s">
        <v>108</v>
      </c>
      <c r="C196" s="7" t="str">
        <f>VLOOKUP(B196,Sheet2!B:C,2, false)</f>
        <v>Rajasthan</v>
      </c>
      <c r="D196" s="7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69.0" customHeight="1">
      <c r="A197" s="9" t="str">
        <f>HYPERLINK("http://www.4icu.org/reviews/7297.htm#","Jai Prakash Vishwavidyalaya")</f>
        <v>Jai Prakash Vishwavidyalaya</v>
      </c>
      <c r="B197" s="10" t="s">
        <v>121</v>
      </c>
      <c r="C197" s="7" t="str">
        <f>VLOOKUP(B197,Sheet2!B:C,2, false)</f>
        <v>Bihar</v>
      </c>
      <c r="D197" s="7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69.0" customHeight="1">
      <c r="A198" s="9" t="str">
        <f>HYPERLINK("http://www.4icu.org/reviews/12147.htm#","Jain Vishva Bharati University")</f>
        <v>Jain Vishva Bharati University</v>
      </c>
      <c r="B198" s="10" t="s">
        <v>122</v>
      </c>
      <c r="C198" s="7" t="str">
        <f>VLOOKUP(B198,Sheet2!B:C,2, false)</f>
        <v>Rajasthan</v>
      </c>
      <c r="D198" s="7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69.0" customHeight="1">
      <c r="A199" s="9" t="str">
        <f>HYPERLINK("http://www.4icu.org/reviews/14367.htm#","Jaipur National University")</f>
        <v>Jaipur National University</v>
      </c>
      <c r="B199" s="10" t="s">
        <v>119</v>
      </c>
      <c r="C199" s="7" t="str">
        <f>VLOOKUP(B199,Sheet2!B:C,2, false)</f>
        <v>Rajasthan</v>
      </c>
      <c r="D199" s="7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49.5" customHeight="1">
      <c r="A200" s="9" t="str">
        <f>HYPERLINK("http://www.4icu.org/reviews/7331.htm#","Jamia Hamdard")</f>
        <v>Jamia Hamdard</v>
      </c>
      <c r="B200" s="10" t="s">
        <v>10</v>
      </c>
      <c r="C200" s="7" t="str">
        <f>VLOOKUP(B200,Sheet2!B:C,2, false)</f>
        <v>Delhi</v>
      </c>
      <c r="D200" s="7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49.5" customHeight="1">
      <c r="A201" s="9" t="str">
        <f>HYPERLINK("http://www.4icu.org/reviews/7296.htm#","Jamia Millia Islamia")</f>
        <v>Jamia Millia Islamia</v>
      </c>
      <c r="B201" s="10" t="s">
        <v>10</v>
      </c>
      <c r="C201" s="7" t="str">
        <f>VLOOKUP(B201,Sheet2!B:C,2, false)</f>
        <v>Delhi</v>
      </c>
      <c r="D201" s="7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7.5" customHeight="1">
      <c r="A202" s="9" t="str">
        <f>HYPERLINK("http://www.4icu.org/reviews/13239.htm#","Jawaharlal Institute of Postgraduate Medical Education &amp; Research")</f>
        <v>Jawaharlal Institute of Postgraduate Medical Education &amp; Research</v>
      </c>
      <c r="B202" s="10" t="s">
        <v>123</v>
      </c>
      <c r="C202" s="12" t="str">
        <f>VLOOKUP(B202,Sheet2!B:C,2, false)</f>
        <v>Puducherry</v>
      </c>
      <c r="D202" s="7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08.0" customHeight="1">
      <c r="A203" s="9" t="str">
        <f>HYPERLINK("http://www.4icu.org/reviews/14401.htm#","Jawaharlal Nehru Architecture and Fine Arts University")</f>
        <v>Jawaharlal Nehru Architecture and Fine Arts University</v>
      </c>
      <c r="B203" s="10" t="s">
        <v>3</v>
      </c>
      <c r="C203" s="7" t="str">
        <f>VLOOKUP(B203,Sheet2!B:C,2, false)</f>
        <v>Telangana</v>
      </c>
      <c r="D203" s="7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7.5" customHeight="1">
      <c r="A204" s="9" t="str">
        <f>HYPERLINK("http://www.4icu.org/reviews/2051.htm#","Jawaharlal Nehru Centre for Advanced Scientific Research")</f>
        <v>Jawaharlal Nehru Centre for Advanced Scientific Research</v>
      </c>
      <c r="B204" s="11" t="s">
        <v>11</v>
      </c>
      <c r="C204" s="7" t="str">
        <f>VLOOKUP(B204,Sheet2!B:C,2, false)</f>
        <v>Karnataka</v>
      </c>
      <c r="D204" s="7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88.5" customHeight="1">
      <c r="A205" s="9" t="str">
        <f>HYPERLINK("http://www.4icu.org/reviews/12125.htm#","Jawaharlal Nehru Krishi Vishwavidyalaya")</f>
        <v>Jawaharlal Nehru Krishi Vishwavidyalaya</v>
      </c>
      <c r="B205" s="10" t="s">
        <v>124</v>
      </c>
      <c r="C205" s="7" t="str">
        <f>VLOOKUP(B205,Sheet2!B:C,2, false)</f>
        <v>Madhya Pradesh</v>
      </c>
      <c r="D205" s="7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88.5" customHeight="1">
      <c r="A206" s="9" t="str">
        <f>HYPERLINK("http://www.4icu.org/reviews/2052.htm#","Jawaharlal Nehru Technological University")</f>
        <v>Jawaharlal Nehru Technological University</v>
      </c>
      <c r="B206" s="11" t="s">
        <v>3</v>
      </c>
      <c r="C206" s="7" t="str">
        <f>VLOOKUP(B206,Sheet2!B:C,2, false)</f>
        <v>Telangana</v>
      </c>
      <c r="D206" s="7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08.0" customHeight="1">
      <c r="A207" s="9" t="str">
        <f>HYPERLINK("http://www.4icu.org/reviews/14402.htm#","Jawaharlal Nehru Technological University, Anantapur")</f>
        <v>Jawaharlal Nehru Technological University, Anantapur</v>
      </c>
      <c r="B207" s="10" t="s">
        <v>125</v>
      </c>
      <c r="C207" s="7" t="str">
        <f>VLOOKUP(B207,Sheet2!B:C,2, false)</f>
        <v>Andhra Pradesh</v>
      </c>
      <c r="D207" s="7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08.0" customHeight="1">
      <c r="A208" s="9" t="str">
        <f>HYPERLINK("http://www.4icu.org/reviews/14403.htm#","Jawaharlal Nehru Technological University, Kakinada")</f>
        <v>Jawaharlal Nehru Technological University, Kakinada</v>
      </c>
      <c r="B208" s="10" t="s">
        <v>126</v>
      </c>
      <c r="C208" s="7" t="str">
        <f>VLOOKUP(B208,Sheet2!B:C,2, false)</f>
        <v>Andhra Pradesh</v>
      </c>
      <c r="D208" s="7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69.0" customHeight="1">
      <c r="A209" s="9" t="str">
        <f>HYPERLINK("http://www.4icu.org/reviews/2053.htm#","Jawaharlal Nehru University")</f>
        <v>Jawaharlal Nehru University</v>
      </c>
      <c r="B209" s="10" t="s">
        <v>10</v>
      </c>
      <c r="C209" s="7" t="str">
        <f>VLOOKUP(B209,Sheet2!B:C,2, false)</f>
        <v>Delhi</v>
      </c>
      <c r="D209" s="7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88.5" customHeight="1">
      <c r="A210" s="9" t="str">
        <f>HYPERLINK("http://www.4icu.org/reviews/14369.htm#","Jayoti Vidyapeeth Women's University")</f>
        <v>Jayoti Vidyapeeth Women's University</v>
      </c>
      <c r="B210" s="10" t="s">
        <v>119</v>
      </c>
      <c r="C210" s="7" t="str">
        <f>VLOOKUP(B210,Sheet2!B:C,2, false)</f>
        <v>Rajasthan</v>
      </c>
      <c r="D210" s="7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88.5" customHeight="1">
      <c r="A211" s="9" t="str">
        <f>HYPERLINK("http://www.4icu.org/reviews/14356.htm#","Jaypee University of Engineering &amp; Technology")</f>
        <v>Jaypee University of Engineering &amp; Technology</v>
      </c>
      <c r="B211" s="10" t="s">
        <v>127</v>
      </c>
      <c r="C211" s="7" t="str">
        <f>VLOOKUP(B211,Sheet2!B:C,2, false)</f>
        <v>Madhya Pradesh</v>
      </c>
      <c r="D211" s="7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88.5" customHeight="1">
      <c r="A212" s="9" t="str">
        <f>HYPERLINK("http://www.4icu.org/reviews/12115.htm#","Jaypee University of Information Technology")</f>
        <v>Jaypee University of Information Technology</v>
      </c>
      <c r="B212" s="10" t="s">
        <v>128</v>
      </c>
      <c r="C212" s="7" t="str">
        <f>VLOOKUP(B212,Sheet2!B:C,2, false)</f>
        <v>Himachal Pradesh</v>
      </c>
      <c r="D212" s="7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49.5" customHeight="1">
      <c r="A213" s="9" t="str">
        <f>HYPERLINK("http://www.4icu.org/reviews/2054.htm#","Jiwaji University")</f>
        <v>Jiwaji University</v>
      </c>
      <c r="B213" s="10" t="s">
        <v>105</v>
      </c>
      <c r="C213" s="7" t="str">
        <f>VLOOKUP(B213,Sheet2!B:C,2, false)</f>
        <v>Madhya Pradesh</v>
      </c>
      <c r="D213" s="7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69.0" customHeight="1">
      <c r="A214" s="9" t="str">
        <f>HYPERLINK("http://www.4icu.org/reviews/14368.htm#","Jodhpur National University")</f>
        <v>Jodhpur National University</v>
      </c>
      <c r="B214" s="10" t="s">
        <v>108</v>
      </c>
      <c r="C214" s="7" t="str">
        <f>VLOOKUP(B214,Sheet2!B:C,2, false)</f>
        <v>Rajasthan</v>
      </c>
      <c r="D214" s="7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49.5" customHeight="1">
      <c r="A215" s="9" t="str">
        <f>HYPERLINK("http://www.4icu.org/reviews/13177.htm#","JSS University")</f>
        <v>JSS University</v>
      </c>
      <c r="B215" s="11" t="s">
        <v>129</v>
      </c>
      <c r="C215" s="7" t="str">
        <f>VLOOKUP(B215,Sheet2!B:C,2, false)</f>
        <v>Karnatka</v>
      </c>
      <c r="D215" s="7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69.0" customHeight="1">
      <c r="A216" s="9" t="str">
        <f>HYPERLINK("http://www.4icu.org/reviews/12110.htm#","Junagadh Agricultural University")</f>
        <v>Junagadh Agricultural University</v>
      </c>
      <c r="B216" s="10" t="s">
        <v>130</v>
      </c>
      <c r="C216" s="7" t="str">
        <f>VLOOKUP(B216,Sheet2!B:C,2, false)</f>
        <v>Gujarat</v>
      </c>
      <c r="D216" s="7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49.5" customHeight="1">
      <c r="A217" s="9" t="str">
        <f>HYPERLINK("http://www.4icu.org/reviews/13168.htm#","K L University")</f>
        <v>K L University</v>
      </c>
      <c r="B217" s="10" t="s">
        <v>131</v>
      </c>
      <c r="C217" s="7" t="str">
        <f>VLOOKUP(B217,Sheet2!B:C,2, false)</f>
        <v>Andhra Pradesh</v>
      </c>
      <c r="D217" s="7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69.0" customHeight="1">
      <c r="A218" s="9" t="str">
        <f>HYPERLINK("http://www.4icu.org/reviews/14338.htm#","Kadi Sarva VishwaVidyalaya")</f>
        <v>Kadi Sarva VishwaVidyalaya</v>
      </c>
      <c r="B218" s="10" t="s">
        <v>50</v>
      </c>
      <c r="C218" s="7" t="str">
        <f>VLOOKUP(B218,Sheet2!B:C,2, false)</f>
        <v>Gujarat</v>
      </c>
      <c r="D218" s="7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49.5" customHeight="1">
      <c r="A219" s="9" t="str">
        <f>HYPERLINK("http://www.4icu.org/reviews/2055.htm#","Kakatiya University")</f>
        <v>Kakatiya University</v>
      </c>
      <c r="B219" s="11" t="s">
        <v>132</v>
      </c>
      <c r="C219" s="7" t="str">
        <f>VLOOKUP(B219,Sheet2!B:C,2, false)</f>
        <v>Telangana</v>
      </c>
      <c r="D219" s="7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08.0" customHeight="1">
      <c r="A220" s="9" t="str">
        <f>HYPERLINK("http://www.4icu.org/reviews/12093.htm#","Kameshwar Singh Darbhanga Sanskrit University")</f>
        <v>Kameshwar Singh Darbhanga Sanskrit University</v>
      </c>
      <c r="B220" s="10" t="s">
        <v>133</v>
      </c>
      <c r="C220" s="7" t="str">
        <f>VLOOKUP(B220,Sheet2!B:C,2, false)</f>
        <v>Bihar</v>
      </c>
      <c r="D220" s="7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49.5" customHeight="1">
      <c r="A221" s="9" t="str">
        <f>HYPERLINK("http://www.4icu.org/reviews/12174.htm#","Kannada University")</f>
        <v>Kannada University</v>
      </c>
      <c r="B221" s="10" t="s">
        <v>134</v>
      </c>
      <c r="C221" s="7" t="str">
        <f>VLOOKUP(B221,Sheet2!B:C,2, false)</f>
        <v>Karnataka</v>
      </c>
      <c r="D221" s="7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49.5" customHeight="1">
      <c r="A222" s="9" t="str">
        <f>HYPERLINK("http://www.4icu.org/reviews/7336.htm#","Kannur University")</f>
        <v>Kannur University</v>
      </c>
      <c r="B222" s="10" t="s">
        <v>135</v>
      </c>
      <c r="C222" s="7" t="str">
        <f>VLOOKUP(B222,Sheet2!B:C,2, false)</f>
        <v>Kerala</v>
      </c>
      <c r="D222" s="7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49.5" customHeight="1">
      <c r="A223" s="9" t="str">
        <f>HYPERLINK("http://www.4icu.org/reviews/12120.htm#","Karnatak University")</f>
        <v>Karnatak University</v>
      </c>
      <c r="B223" s="10" t="s">
        <v>136</v>
      </c>
      <c r="C223" s="7" t="str">
        <f>VLOOKUP(B223,Sheet2!B:C,2, false)</f>
        <v>Karnataka</v>
      </c>
      <c r="D223" s="7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69.0" customHeight="1">
      <c r="A224" s="9" t="str">
        <f>HYPERLINK("http://www.4icu.org/reviews/13131.htm#","Karnataka State Law University")</f>
        <v>Karnataka State Law University</v>
      </c>
      <c r="B224" s="10" t="s">
        <v>137</v>
      </c>
      <c r="C224" s="7" t="str">
        <f>VLOOKUP(B224,Sheet2!B:C,2, false)</f>
        <v>Karnataka</v>
      </c>
      <c r="D224" s="7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88.5" customHeight="1">
      <c r="A225" s="9" t="str">
        <f>HYPERLINK("http://www.4icu.org/reviews/12121.htm#","Karnataka State Women's University")</f>
        <v>Karnataka State Women's University</v>
      </c>
      <c r="B225" s="11" t="s">
        <v>138</v>
      </c>
      <c r="C225" s="7" t="str">
        <f>VLOOKUP(B225,Sheet2!B:C,2, false)</f>
        <v>Karnataka</v>
      </c>
      <c r="D225" s="7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7.5" customHeight="1">
      <c r="A226" s="9" t="str">
        <f>HYPERLINK("http://www.4icu.org/reviews/13130.htm#","Karnataka Veterinary, Animal and Fisheries Sciences University")</f>
        <v>Karnataka Veterinary, Animal and Fisheries Sciences University</v>
      </c>
      <c r="B226" s="10" t="s">
        <v>139</v>
      </c>
      <c r="C226" s="7" t="str">
        <f>VLOOKUP(B226,Sheet2!B:C,2, false)</f>
        <v>Karnataka</v>
      </c>
      <c r="D226" s="7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49.5" customHeight="1">
      <c r="A227" s="9" t="str">
        <f>HYPERLINK("http://www.4icu.org/reviews/12151.htm#","Karunya University")</f>
        <v>Karunya University</v>
      </c>
      <c r="B227" s="10" t="s">
        <v>13</v>
      </c>
      <c r="C227" s="7" t="str">
        <f>VLOOKUP(B227,Sheet2!B:C,2, false)</f>
        <v>Tamil Nadu</v>
      </c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69.0" customHeight="1">
      <c r="A228" s="9" t="str">
        <f>HYPERLINK("http://www.4icu.org/reviews/2058.htm#","Kerala Agricultural University")</f>
        <v>Kerala Agricultural University</v>
      </c>
      <c r="B228" s="11" t="s">
        <v>140</v>
      </c>
      <c r="C228" s="7" t="str">
        <f>VLOOKUP(B228,Sheet2!B:C,2, false)</f>
        <v>Kerala</v>
      </c>
      <c r="D228" s="7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69.0" customHeight="1">
      <c r="A229" s="9" t="str">
        <f>HYPERLINK("http://www.4icu.org/reviews/13184.htm#","Kerala Kalamandalam")</f>
        <v>Kerala Kalamandalam</v>
      </c>
      <c r="B229" s="10" t="s">
        <v>141</v>
      </c>
      <c r="C229" s="7" t="str">
        <f>VLOOKUP(B229,Sheet2!B:C,2, false)</f>
        <v>Kerala</v>
      </c>
      <c r="D229" s="7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08.0" customHeight="1">
      <c r="A230" s="9" t="str">
        <f>HYPERLINK("http://www.4icu.org/reviews/14414.htm#","Kerala University of Fisheries and Ocean Studies")</f>
        <v>Kerala University of Fisheries and Ocean Studies</v>
      </c>
      <c r="B230" s="10" t="s">
        <v>65</v>
      </c>
      <c r="C230" s="7" t="str">
        <f>VLOOKUP(B230,Sheet2!B:C,2, false)</f>
        <v>Kerala</v>
      </c>
      <c r="D230" s="7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88.5" customHeight="1">
      <c r="A231" s="9" t="str">
        <f>HYPERLINK("http://www.4icu.org/reviews/14416.htm#","Kerala University of Health Sciences")</f>
        <v>Kerala University of Health Sciences</v>
      </c>
      <c r="B231" s="10" t="s">
        <v>140</v>
      </c>
      <c r="C231" s="7" t="str">
        <f>VLOOKUP(B231,Sheet2!B:C,2, false)</f>
        <v>Kerala</v>
      </c>
      <c r="D231" s="7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08.0" customHeight="1">
      <c r="A232" s="9" t="str">
        <f>HYPERLINK("http://www.4icu.org/reviews/14415.htm#","Kerala Veterinary and Animal Sciences University")</f>
        <v>Kerala Veterinary and Animal Sciences University</v>
      </c>
      <c r="B232" s="10" t="s">
        <v>142</v>
      </c>
      <c r="C232" s="7" t="str">
        <f>VLOOKUP(B232,Sheet2!B:C,2, false)</f>
        <v>Kerala</v>
      </c>
      <c r="D232" s="7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49.5" customHeight="1">
      <c r="A233" s="9" t="str">
        <f>HYPERLINK("http://www.4icu.org/reviews/12140.htm#","KIIT University")</f>
        <v>KIIT University</v>
      </c>
      <c r="B233" s="10" t="s">
        <v>58</v>
      </c>
      <c r="C233" s="7" t="str">
        <f>VLOOKUP(B233,Sheet2!B:C,2, false)</f>
        <v>Odisha</v>
      </c>
      <c r="D233" s="7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49.5" customHeight="1">
      <c r="A234" s="9" t="str">
        <f>HYPERLINK("http://www.4icu.org/reviews/13178.htm#","KLE University")</f>
        <v>KLE University</v>
      </c>
      <c r="B234" s="11" t="s">
        <v>143</v>
      </c>
      <c r="C234" s="7" t="str">
        <f>VLOOKUP(B234,Sheet2!B:C,2, false)</f>
        <v>Karnataka</v>
      </c>
      <c r="D234" s="7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49.5" customHeight="1">
      <c r="A235" s="9" t="str">
        <f>HYPERLINK("http://www.4icu.org/reviews/13127.htm#","Kolhan University")</f>
        <v>Kolhan University</v>
      </c>
      <c r="B235" s="10" t="s">
        <v>144</v>
      </c>
      <c r="C235" s="7" t="str">
        <f>VLOOKUP(B235,Sheet2!B:C,2, false)</f>
        <v>Jharkhand</v>
      </c>
      <c r="D235" s="7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7.5" customHeight="1">
      <c r="A236" s="9" t="str">
        <f>HYPERLINK("http://www.4icu.org/reviews/12173.htm#","Krantiguru Shyamji Krishna Verma Kachchh University")</f>
        <v>Krantiguru Shyamji Krishna Verma Kachchh University</v>
      </c>
      <c r="B236" s="10" t="s">
        <v>145</v>
      </c>
      <c r="C236" s="7" t="str">
        <f>VLOOKUP(B236,Sheet2!B:C,2, false)</f>
        <v>Gujarat</v>
      </c>
      <c r="D236" s="7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49.5" customHeight="1">
      <c r="A237" s="9" t="str">
        <f>HYPERLINK("http://www.4icu.org/reviews/13109.htm#","Krishna University")</f>
        <v>Krishna University</v>
      </c>
      <c r="B237" s="11" t="s">
        <v>146</v>
      </c>
      <c r="C237" s="7" t="str">
        <f>VLOOKUP(B237,Sheet2!B:C,2, false)</f>
        <v>Andhra Pradesh</v>
      </c>
      <c r="D237" s="7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49.5" customHeight="1">
      <c r="A238" s="9" t="str">
        <f>HYPERLINK("http://www.4icu.org/reviews/12163.htm#","Kumaun University")</f>
        <v>Kumaun University</v>
      </c>
      <c r="B238" s="10" t="s">
        <v>147</v>
      </c>
      <c r="C238" s="7" t="str">
        <f>VLOOKUP(B238,Sheet2!B:C,2, false)</f>
        <v>Uttarakhand</v>
      </c>
      <c r="D238" s="7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49.5" customHeight="1">
      <c r="A239" s="9" t="str">
        <f>HYPERLINK("http://www.4icu.org/reviews/2059.htm#","Kurukshetra University")</f>
        <v>Kurukshetra University</v>
      </c>
      <c r="B239" s="11" t="s">
        <v>148</v>
      </c>
      <c r="C239" s="7" t="str">
        <f>VLOOKUP(B239,Sheet2!B:C,2, false)</f>
        <v>Haryana</v>
      </c>
      <c r="D239" s="7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7.5" customHeight="1">
      <c r="A240" s="9" t="str">
        <f>HYPERLINK("http://www.4icu.org/reviews/12102.htm#","Kushabhau Thakre Patrakarita Avam Jansanchar University")</f>
        <v>Kushabhau Thakre Patrakarita Avam Jansanchar University</v>
      </c>
      <c r="B240" s="10" t="s">
        <v>25</v>
      </c>
      <c r="C240" s="7" t="str">
        <f>VLOOKUP(B240,Sheet2!B:C,2, false)</f>
        <v>Chhattisgarh</v>
      </c>
      <c r="D240" s="7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49.5" customHeight="1">
      <c r="A241" s="9" t="str">
        <f>HYPERLINK("http://www.4icu.org/reviews/2060.htm#","Kuvempu University")</f>
        <v>Kuvempu University</v>
      </c>
      <c r="B241" s="10" t="s">
        <v>149</v>
      </c>
      <c r="C241" s="7" t="str">
        <f>VLOOKUP(B241,Sheet2!B:C,2, false)</f>
        <v>Karnataka</v>
      </c>
      <c r="D241" s="7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08.0" customHeight="1">
      <c r="A242" s="9" t="str">
        <f>HYPERLINK("http://www.4icu.org/reviews/7338.htm#","Lakshmibai National Institute of Physical Education")</f>
        <v>Lakshmibai National Institute of Physical Education</v>
      </c>
      <c r="B242" s="10" t="s">
        <v>105</v>
      </c>
      <c r="C242" s="7" t="str">
        <f>VLOOKUP(B242,Sheet2!B:C,2, false)</f>
        <v>Madhya Pradesh</v>
      </c>
      <c r="D242" s="7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69.0" customHeight="1">
      <c r="A243" s="9" t="str">
        <f>HYPERLINK("http://www.4icu.org/reviews/7299.htm#","Lalit Narayan Mithila University")</f>
        <v>Lalit Narayan Mithila University</v>
      </c>
      <c r="B243" s="10" t="s">
        <v>133</v>
      </c>
      <c r="C243" s="7" t="str">
        <f>VLOOKUP(B243,Sheet2!B:C,2, false)</f>
        <v>Bihar</v>
      </c>
      <c r="D243" s="7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69.0" customHeight="1">
      <c r="A244" s="9" t="str">
        <f>HYPERLINK("http://www.4icu.org/reviews/13931.htm#","Lovely Professional University")</f>
        <v>Lovely Professional University</v>
      </c>
      <c r="B244" s="10" t="s">
        <v>150</v>
      </c>
      <c r="C244" s="7" t="str">
        <f>VLOOKUP(B244,Sheet2!B:C,2, false)</f>
        <v>Punjab</v>
      </c>
      <c r="D244" s="7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7.0" customHeight="1">
      <c r="A245" s="9" t="str">
        <f>HYPERLINK("http://www.4icu.org/reviews/14417.htm#","Madhya Pradesh Pashu-Chikitsa Vigyan Vishwavidyalaya")</f>
        <v>Madhya Pradesh Pashu-Chikitsa Vigyan Vishwavidyalaya</v>
      </c>
      <c r="B245" s="10" t="s">
        <v>124</v>
      </c>
      <c r="C245" s="7" t="str">
        <f>VLOOKUP(B245,Sheet2!B:C,2, false)</f>
        <v>Madhya Pradesh</v>
      </c>
      <c r="D245" s="7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69.0" customHeight="1">
      <c r="A246" s="9" t="str">
        <f>HYPERLINK("http://www.4icu.org/reviews/2063.htm#","Madurai Kamaraj University")</f>
        <v>Madurai Kamaraj University</v>
      </c>
      <c r="B246" s="10" t="s">
        <v>151</v>
      </c>
      <c r="C246" s="7" t="str">
        <f>VLOOKUP(B246,Sheet2!B:C,2, false)</f>
        <v>Tamil Nadu</v>
      </c>
      <c r="D246" s="7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49.5" customHeight="1">
      <c r="A247" s="9" t="str">
        <f>HYPERLINK("http://www.4icu.org/reviews/12094.htm#","Magadh University")</f>
        <v>Magadh University</v>
      </c>
      <c r="B247" s="10" t="s">
        <v>152</v>
      </c>
      <c r="C247" s="7" t="str">
        <f>VLOOKUP(B247,Sheet2!B:C,2, false)</f>
        <v>Bihar</v>
      </c>
      <c r="D247" s="7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69.0" customHeight="1">
      <c r="A248" s="9" t="str">
        <f>HYPERLINK("http://www.4icu.org/reviews/12145.htm#","Maharaja Ganga Singh University")</f>
        <v>Maharaja Ganga Singh University</v>
      </c>
      <c r="B248" s="10" t="s">
        <v>153</v>
      </c>
      <c r="C248" s="7" t="str">
        <f>VLOOKUP(B248,Sheet2!B:C,2, false)</f>
        <v>Rajasthan</v>
      </c>
      <c r="D248" s="7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08.0" customHeight="1">
      <c r="A249" s="9" t="str">
        <f>HYPERLINK("http://www.4icu.org/reviews/1997.htm#","Maharaja Krishnakumarsinhji Bhavnagar University")</f>
        <v>Maharaja Krishnakumarsinhji Bhavnagar University</v>
      </c>
      <c r="B249" s="10" t="s">
        <v>154</v>
      </c>
      <c r="C249" s="7" t="str">
        <f>VLOOKUP(B249,Sheet2!B:C,2, false)</f>
        <v>Gujarat</v>
      </c>
      <c r="D249" s="7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7.5" customHeight="1">
      <c r="A250" s="9" t="str">
        <f>HYPERLINK("http://www.4icu.org/reviews/7342.htm#","Maharana Pratap University of Agriculture and Technology")</f>
        <v>Maharana Pratap University of Agriculture and Technology</v>
      </c>
      <c r="B250" s="10" t="s">
        <v>155</v>
      </c>
      <c r="C250" s="7" t="str">
        <f>VLOOKUP(B250,Sheet2!B:C,2, false)</f>
        <v>Rajasthan</v>
      </c>
      <c r="D250" s="7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08.0" customHeight="1">
      <c r="A251" s="9" t="str">
        <f>HYPERLINK("http://www.4icu.org/reviews/12133.htm#","Maharashtra Animal and Fishery Sciences University")</f>
        <v>Maharashtra Animal and Fishery Sciences University</v>
      </c>
      <c r="B251" s="10" t="s">
        <v>67</v>
      </c>
      <c r="C251" s="7" t="str">
        <f>VLOOKUP(B251,Sheet2!B:C,2, false)</f>
        <v>Maharashtra</v>
      </c>
      <c r="D251" s="7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88.5" customHeight="1">
      <c r="A252" s="9" t="str">
        <f>HYPERLINK("http://www.4icu.org/reviews/7344.htm#","Maharashtra University of Health Sciences")</f>
        <v>Maharashtra University of Health Sciences</v>
      </c>
      <c r="B252" s="10" t="s">
        <v>156</v>
      </c>
      <c r="C252" s="7" t="str">
        <f>VLOOKUP(B252,Sheet2!B:C,2, false)</f>
        <v>Maharashtra</v>
      </c>
      <c r="D252" s="7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69.0" customHeight="1">
      <c r="A253" s="9" t="str">
        <f>HYPERLINK("http://www.4icu.org/reviews/2065.htm#","Maharishi Dayanand University")</f>
        <v>Maharishi Dayanand University</v>
      </c>
      <c r="B253" s="10" t="s">
        <v>157</v>
      </c>
      <c r="C253" s="7" t="str">
        <f>VLOOKUP(B253,Sheet2!B:C,2, false)</f>
        <v>Haryana</v>
      </c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08.0" customHeight="1">
      <c r="A254" s="9" t="str">
        <f>HYPERLINK("http://www.4icu.org/reviews/13133.htm#","Maharishi Mahesh Yogi Vedic Vishwavidyalaya")</f>
        <v>Maharishi Mahesh Yogi Vedic Vishwavidyalaya</v>
      </c>
      <c r="B254" s="11" t="s">
        <v>158</v>
      </c>
      <c r="C254" s="7" t="str">
        <f>VLOOKUP(B254,Sheet2!B:C,2, false)</f>
        <v>Madhya Pradesh</v>
      </c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08.0" customHeight="1">
      <c r="A255" s="9" t="str">
        <f>HYPERLINK("http://www.4icu.org/reviews/14333.htm#","Maharishi University of Management and Technology")</f>
        <v>Maharishi University of Management and Technology</v>
      </c>
      <c r="B255" s="11" t="s">
        <v>83</v>
      </c>
      <c r="C255" s="7" t="str">
        <f>VLOOKUP(B255,Sheet2!B:C,2, false)</f>
        <v>Chhattisgarh</v>
      </c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88.5" customHeight="1">
      <c r="A256" s="9" t="str">
        <f>HYPERLINK("http://www.4icu.org/reviews/12142.htm#","Maharshi Dayanand Saraswati University")</f>
        <v>Maharshi Dayanand Saraswati University</v>
      </c>
      <c r="B256" s="10" t="s">
        <v>39</v>
      </c>
      <c r="C256" s="7" t="str">
        <f>VLOOKUP(B256,Sheet2!B:C,2, false)</f>
        <v>Rajasthan</v>
      </c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08.0" customHeight="1">
      <c r="A257" s="9" t="str">
        <f>HYPERLINK("http://www.4icu.org/reviews/13134.htm#","Maharshi Panini Sanskrit Vishwavidyalaya")</f>
        <v>Maharshi Panini Sanskrit Vishwavidyalaya</v>
      </c>
      <c r="B257" s="10" t="s">
        <v>159</v>
      </c>
      <c r="C257" s="7" t="str">
        <f>VLOOKUP(B257,Sheet2!B:C,2, false)</f>
        <v>Madhya Pradesh</v>
      </c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7.5" customHeight="1">
      <c r="A258" s="9" t="str">
        <f>HYPERLINK("http://www.4icu.org/reviews/7320.htm#","Mahatma Gandhi Antarrashtriya Hindi Vishwavidyalaya")</f>
        <v>Mahatma Gandhi Antarrashtriya Hindi Vishwavidyalaya</v>
      </c>
      <c r="B258" s="10" t="s">
        <v>160</v>
      </c>
      <c r="C258" s="7" t="str">
        <f>VLOOKUP(B258,Sheet2!B:C,2, false)</f>
        <v>Maharashtra</v>
      </c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7.5" customHeight="1">
      <c r="A259" s="9" t="str">
        <f>HYPERLINK("http://www.4icu.org/reviews/12126.htm#","Mahatma Gandhi Chitrakoot Gramoday Vishwavidyalaya")</f>
        <v>Mahatma Gandhi Chitrakoot Gramoday Vishwavidyalaya</v>
      </c>
      <c r="B259" s="10" t="s">
        <v>161</v>
      </c>
      <c r="C259" s="7" t="str">
        <f>VLOOKUP(B259,Sheet2!B:C,2, false)</f>
        <v>Orrisa</v>
      </c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69.0" customHeight="1">
      <c r="A260" s="9" t="str">
        <f>HYPERLINK("http://www.4icu.org/reviews/9321.htm#","Mahatma Gandhi Kashi Vidyapeeth")</f>
        <v>Mahatma Gandhi Kashi Vidyapeeth</v>
      </c>
      <c r="B260" s="11" t="s">
        <v>32</v>
      </c>
      <c r="C260" s="7" t="str">
        <f>VLOOKUP(B260,Sheet2!B:C,2, false)</f>
        <v>Uttar Pradesh</v>
      </c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69.0" customHeight="1">
      <c r="A261" s="9" t="str">
        <f>HYPERLINK("http://www.4icu.org/reviews/2066.htm#","Mahatma Gandhi University")</f>
        <v>Mahatma Gandhi University</v>
      </c>
      <c r="B261" s="10" t="s">
        <v>162</v>
      </c>
      <c r="C261" s="7" t="str">
        <f>VLOOKUP(B261,Sheet2!B:C,2, false)</f>
        <v>Kerala</v>
      </c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69.0" customHeight="1">
      <c r="A262" s="9" t="str">
        <f>HYPERLINK("http://www.4icu.org/reviews/14358.htm#","Mahatma Gandhi University")</f>
        <v>Mahatma Gandhi University</v>
      </c>
      <c r="B262" s="10" t="s">
        <v>163</v>
      </c>
      <c r="C262" s="7" t="str">
        <f>VLOOKUP(B262,Sheet2!B:C,2, false)</f>
        <v>Assam</v>
      </c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69.0" customHeight="1">
      <c r="A263" s="9" t="str">
        <f>HYPERLINK("http://www.4icu.org/reviews/13108.htm#","Mahatma Gandhi University")</f>
        <v>Mahatma Gandhi University</v>
      </c>
      <c r="B263" s="10" t="s">
        <v>164</v>
      </c>
      <c r="C263" s="7" t="str">
        <f>VLOOKUP(B263,Sheet2!B:C,2, false)</f>
        <v>Telangana</v>
      </c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88.5" customHeight="1">
      <c r="A264" s="9" t="str">
        <f>HYPERLINK("http://www.4icu.org/reviews/14370.htm#","Mahatma Jyoti Rao Phoole University")</f>
        <v>Mahatma Jyoti Rao Phoole University</v>
      </c>
      <c r="B264" s="10" t="s">
        <v>119</v>
      </c>
      <c r="C264" s="7" t="str">
        <f>VLOOKUP(B264,Sheet2!B:C,2, false)</f>
        <v>Rajasthan</v>
      </c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88.5" customHeight="1">
      <c r="A265" s="9" t="str">
        <f>HYPERLINK("http://www.4icu.org/reviews/7364.htm#","Mahatma Jyotiba Phule Rohilkhand University")</f>
        <v>Mahatma Jyotiba Phule Rohilkhand University</v>
      </c>
      <c r="B265" s="10" t="s">
        <v>114</v>
      </c>
      <c r="C265" s="7" t="str">
        <f>VLOOKUP(B265,Sheet2!B:C,2, false)</f>
        <v>Uttar Pradesh</v>
      </c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69.0" customHeight="1">
      <c r="A266" s="9" t="str">
        <f>HYPERLINK("http://www.4icu.org/reviews/2067.htm#","Mahatma Phule Krishi Vidyapeeth")</f>
        <v>Mahatma Phule Krishi Vidyapeeth</v>
      </c>
      <c r="B266" s="10" t="s">
        <v>165</v>
      </c>
      <c r="C266" s="7" t="str">
        <f>VLOOKUP(B266,Sheet2!B:C,2, false)</f>
        <v>Maharashtra</v>
      </c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7.5" customHeight="1">
      <c r="A267" s="9" t="str">
        <f>HYPERLINK("http://www.4icu.org/reviews/7339.htm#","Makhanlal Chaturvedi Rashtriya Patrakarita Vishwavidyalaya")</f>
        <v>Makhanlal Chaturvedi Rashtriya Patrakarita Vishwavidyalaya</v>
      </c>
      <c r="B267" s="11" t="s">
        <v>34</v>
      </c>
      <c r="C267" s="7" t="str">
        <f>VLOOKUP(B267,Sheet2!B:C,2, false)</f>
        <v>Madhya Pradesh</v>
      </c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08.0" customHeight="1">
      <c r="A268" s="9" t="str">
        <f>HYPERLINK("http://www.4icu.org/reviews/7341.htm#","Malaviya National Institute of Technology, Jaipur")</f>
        <v>Malaviya National Institute of Technology, Jaipur</v>
      </c>
      <c r="B268" s="10" t="s">
        <v>119</v>
      </c>
      <c r="C268" s="7" t="str">
        <f>VLOOKUP(B268,Sheet2!B:C,2, false)</f>
        <v>Rajasthan</v>
      </c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49.5" customHeight="1">
      <c r="A269" s="9" t="str">
        <f>HYPERLINK("http://www.4icu.org/reviews/14350.htm#","Manav Bharti University")</f>
        <v>Manav Bharti University</v>
      </c>
      <c r="B269" s="10" t="s">
        <v>166</v>
      </c>
      <c r="C269" s="7" t="str">
        <f>VLOOKUP(B269,Sheet2!B:C,2, false)</f>
        <v>Himachal Pradesh</v>
      </c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49.5" customHeight="1">
      <c r="A270" s="9" t="str">
        <f>HYPERLINK("http://www.4icu.org/reviews/14384.htm#","Mangalayatan University")</f>
        <v>Mangalayatan University</v>
      </c>
      <c r="B270" s="10" t="s">
        <v>9</v>
      </c>
      <c r="C270" s="7" t="str">
        <f>VLOOKUP(B270,Sheet2!B:C,2, false)</f>
        <v>Uttar Pradesh</v>
      </c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49.5" customHeight="1">
      <c r="A271" s="9" t="str">
        <f>HYPERLINK("http://www.4icu.org/reviews/2068.htm#","Mangalore University")</f>
        <v>Mangalore University</v>
      </c>
      <c r="B271" s="10" t="s">
        <v>167</v>
      </c>
      <c r="C271" s="7" t="str">
        <f>VLOOKUP(B271,Sheet2!B:C,2, false)</f>
        <v>Karnataka</v>
      </c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49.5" customHeight="1">
      <c r="A272" s="9" t="str">
        <f>HYPERLINK("http://www.4icu.org/reviews/2069.htm#","Manipal University")</f>
        <v>Manipal University</v>
      </c>
      <c r="B272" s="11" t="s">
        <v>168</v>
      </c>
      <c r="C272" s="7" t="str">
        <f>VLOOKUP(B272,Sheet2!B:C,2, false)</f>
        <v>Sikkim</v>
      </c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49.5" customHeight="1">
      <c r="A273" s="9" t="str">
        <f>HYPERLINK("http://www.4icu.org/reviews/2070.htm#","Manipur University")</f>
        <v>Manipur University</v>
      </c>
      <c r="B273" s="10" t="s">
        <v>48</v>
      </c>
      <c r="C273" s="7" t="str">
        <f>VLOOKUP(B273,Sheet2!B:C,2, false)</f>
        <v>Manipur</v>
      </c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88.5" customHeight="1">
      <c r="A274" s="9" t="str">
        <f>HYPERLINK("http://www.4icu.org/reviews/2071.htm#","Manonmaniam Sundaranar University")</f>
        <v>Manonmaniam Sundaranar University</v>
      </c>
      <c r="B274" s="10" t="s">
        <v>169</v>
      </c>
      <c r="C274" s="7" t="str">
        <f>VLOOKUP(B274,Sheet2!B:C,2, false)</f>
        <v>Tamil Nadu</v>
      </c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69.0" customHeight="1">
      <c r="A275" s="9" t="str">
        <f>HYPERLINK("http://www.4icu.org/reviews/2073.htm#","Marathwada Agricultural University")</f>
        <v>Marathwada Agricultural University</v>
      </c>
      <c r="B275" s="10" t="s">
        <v>170</v>
      </c>
      <c r="C275" s="7" t="str">
        <f>VLOOKUP(B275,Sheet2!B:C,2, false)</f>
        <v>Maharashtra</v>
      </c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88.5" customHeight="1">
      <c r="A276" s="9" t="str">
        <f>HYPERLINK("http://www.4icu.org/reviews/14357.htm#","Martin Luther Christian University")</f>
        <v>Martin Luther Christian University</v>
      </c>
      <c r="B276" s="10" t="s">
        <v>171</v>
      </c>
      <c r="C276" s="7" t="str">
        <f>VLOOKUP(B276,Sheet2!B:C,2, false)</f>
        <v>Meghalaya</v>
      </c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49.5" customHeight="1">
      <c r="A277" s="9" t="str">
        <f>HYPERLINK("http://www.4icu.org/reviews/14332.htm#","MATS University")</f>
        <v>MATS University</v>
      </c>
      <c r="B277" s="10" t="s">
        <v>25</v>
      </c>
      <c r="C277" s="7" t="str">
        <f>VLOOKUP(B277,Sheet2!B:C,2, false)</f>
        <v>Chhattisgarh</v>
      </c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08.0" customHeight="1">
      <c r="A278" s="9" t="str">
        <f>HYPERLINK("http://www.4icu.org/reviews/7382.htm#","Maulana Abul Kalam Azad University of Technology")</f>
        <v>Maulana Abul Kalam Azad University of Technology</v>
      </c>
      <c r="B278" s="10" t="s">
        <v>8</v>
      </c>
      <c r="C278" s="7" t="str">
        <f>VLOOKUP(B278,Sheet2!B:C,2, false)</f>
        <v>West Bengal</v>
      </c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08.0" customHeight="1">
      <c r="A279" s="9" t="str">
        <f>HYPERLINK("http://www.4icu.org/reviews/7351.htm#","Maulana Azad National Institute of Technology")</f>
        <v>Maulana Azad National Institute of Technology</v>
      </c>
      <c r="B279" s="10" t="s">
        <v>34</v>
      </c>
      <c r="C279" s="7" t="str">
        <f>VLOOKUP(B279,Sheet2!B:C,2, false)</f>
        <v>Madhya Pradesh</v>
      </c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08.0" customHeight="1">
      <c r="A280" s="9" t="str">
        <f>HYPERLINK("http://www.4icu.org/reviews/8080.htm#","Maulana Azad National Urdu University")</f>
        <v>Maulana Azad National Urdu University</v>
      </c>
      <c r="B280" s="10" t="s">
        <v>3</v>
      </c>
      <c r="C280" s="7" t="str">
        <f>VLOOKUP(B280,Sheet2!B:C,2, false)</f>
        <v>Telangana</v>
      </c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08.0" customHeight="1">
      <c r="A281" s="9" t="str">
        <f>HYPERLINK("http://www.4icu.org/reviews/13117.htm#","Maulana Mazharul Haque Arabic and Persian University")</f>
        <v>Maulana Mazharul Haque Arabic and Persian University</v>
      </c>
      <c r="B281" s="10" t="s">
        <v>20</v>
      </c>
      <c r="C281" s="7" t="str">
        <f>VLOOKUP(B281,Sheet2!B:C,2, false)</f>
        <v>Bihar</v>
      </c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49.5" customHeight="1">
      <c r="A282" s="9" t="str">
        <f>HYPERLINK("http://www.4icu.org/reviews/14371.htm#","Mewar University")</f>
        <v>Mewar University</v>
      </c>
      <c r="B282" s="10" t="s">
        <v>172</v>
      </c>
      <c r="C282" s="7" t="str">
        <f>VLOOKUP(B282,Sheet2!B:C,2, false)</f>
        <v>Rajasthan</v>
      </c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88.5" customHeight="1">
      <c r="A283" s="9" t="str">
        <f>HYPERLINK("http://www.4icu.org/reviews/13193.htm#","MGM Institute of Health Sciences")</f>
        <v>MGM Institute of Health Sciences</v>
      </c>
      <c r="B283" s="10" t="s">
        <v>173</v>
      </c>
      <c r="C283" s="12" t="str">
        <f>VLOOKUP(B283,Sheet2!B:C,2, false)</f>
        <v>Maharashtra</v>
      </c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49.5" customHeight="1">
      <c r="A284" s="9" t="str">
        <f>HYPERLINK("http://www.4icu.org/reviews/10330.htm#","Mizoram University")</f>
        <v>Mizoram University</v>
      </c>
      <c r="B284" s="10" t="s">
        <v>174</v>
      </c>
      <c r="C284" s="7" t="str">
        <f>VLOOKUP(B284,Sheet2!B:C,2, false)</f>
        <v>Mizoram</v>
      </c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69.0" customHeight="1">
      <c r="A285" s="9" t="str">
        <f>HYPERLINK("http://www.4icu.org/reviews/14385.htm#","Mohammad Ali Jauhar University")</f>
        <v>Mohammad Ali Jauhar University</v>
      </c>
      <c r="B285" s="10" t="s">
        <v>175</v>
      </c>
      <c r="C285" s="7" t="str">
        <f>VLOOKUP(B285,Sheet2!B:C,2, false)</f>
        <v>Uttar Pradesh</v>
      </c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69.0" customHeight="1">
      <c r="A286" s="9" t="str">
        <f>HYPERLINK("http://www.4icu.org/reviews/2074.htm#","Mohanlal Sukhadia University")</f>
        <v>Mohanlal Sukhadia University</v>
      </c>
      <c r="B286" s="10" t="s">
        <v>155</v>
      </c>
      <c r="C286" s="7" t="str">
        <f>VLOOKUP(B286,Sheet2!B:C,2, false)</f>
        <v>Rajasthan</v>
      </c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88.5" customHeight="1">
      <c r="A287" s="9" t="str">
        <f>HYPERLINK("http://www.4icu.org/reviews/2075.htm#","Mother Teresa Women's University")</f>
        <v>Mother Teresa Women's University</v>
      </c>
      <c r="B287" s="10" t="s">
        <v>176</v>
      </c>
      <c r="C287" s="7" t="str">
        <f>VLOOKUP(B287,Sheet2!B:C,2, false)</f>
        <v>Tamil Nadu</v>
      </c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88.5" customHeight="1">
      <c r="A288" s="9" t="str">
        <f>HYPERLINK("http://www.4icu.org/reviews/2076.htm#","Motilal Nehru National Institute of Technology")</f>
        <v>Motilal Nehru National Institute of Technology</v>
      </c>
      <c r="B288" s="10" t="s">
        <v>104</v>
      </c>
      <c r="C288" s="7" t="str">
        <f>VLOOKUP(B288,Sheet2!B:C,2, false)</f>
        <v>Uttar Pradesh</v>
      </c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49.5" customHeight="1">
      <c r="A289" s="9" t="str">
        <f>HYPERLINK("http://www.4icu.org/reviews/7346.htm#","Nagaland University")</f>
        <v>Nagaland University</v>
      </c>
      <c r="B289" s="10" t="s">
        <v>177</v>
      </c>
      <c r="C289" s="7" t="str">
        <f>VLOOKUP(B289,Sheet2!B:C,2, false)</f>
        <v>Nagaland</v>
      </c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69.0" customHeight="1">
      <c r="A290" s="9" t="str">
        <f>HYPERLINK("http://www.4icu.org/reviews/7347.htm#","NALSAR University of Law")</f>
        <v>NALSAR University of Law</v>
      </c>
      <c r="B290" s="10" t="s">
        <v>3</v>
      </c>
      <c r="C290" s="7" t="str">
        <f>VLOOKUP(B290,Sheet2!B:C,2, false)</f>
        <v>Telangana</v>
      </c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7.5" customHeight="1">
      <c r="A291" s="9" t="str">
        <f>HYPERLINK("http://www.4icu.org/reviews/2080.htm#","Narendra Dev University of Agriculture and Technology")</f>
        <v>Narendra Dev University of Agriculture and Technology</v>
      </c>
      <c r="B291" s="10" t="s">
        <v>86</v>
      </c>
      <c r="C291" s="7" t="str">
        <f>VLOOKUP(B291,Sheet2!B:C,2, false)</f>
        <v>Uttar Pradesh</v>
      </c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7.5" customHeight="1">
      <c r="A292" s="9" t="str">
        <f>HYPERLINK("http://www.4icu.org/reviews/10326.htm#","Narsee Monjee Institute of Management and Higher Studies")</f>
        <v>Narsee Monjee Institute of Management and Higher Studies</v>
      </c>
      <c r="B292" s="10" t="s">
        <v>49</v>
      </c>
      <c r="C292" s="7" t="str">
        <f>VLOOKUP(B292,Sheet2!B:C,2, false)</f>
        <v>Maharashtra</v>
      </c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88.5" customHeight="1">
      <c r="A293" s="9" t="str">
        <f>HYPERLINK("http://www.4icu.org/reviews/7298.htm#","National Dairy Research Institute")</f>
        <v>National Dairy Research Institute</v>
      </c>
      <c r="B293" s="11" t="s">
        <v>178</v>
      </c>
      <c r="C293" s="7" t="str">
        <f>VLOOKUP(B293,Sheet2!B:C,2, false)</f>
        <v>Haryana</v>
      </c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69.0" customHeight="1">
      <c r="A294" s="9" t="str">
        <f>HYPERLINK("http://www.4icu.org/reviews/13237.htm#","National Institute of Design")</f>
        <v>National Institute of Design</v>
      </c>
      <c r="B294" s="11" t="s">
        <v>6</v>
      </c>
      <c r="C294" s="7" t="str">
        <f>VLOOKUP(B294,Sheet2!B:C,2, false)</f>
        <v>Gujarat</v>
      </c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88.5" customHeight="1">
      <c r="A295" s="9" t="str">
        <f>HYPERLINK("http://www.4icu.org/reviews/13238.htm#","National Institute of Fashion Technology")</f>
        <v>National Institute of Fashion Technology</v>
      </c>
      <c r="B295" s="11" t="s">
        <v>10</v>
      </c>
      <c r="C295" s="7" t="str">
        <f>VLOOKUP(B295,Sheet2!B:C,2, false)</f>
        <v>Delhi</v>
      </c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7.5" customHeight="1">
      <c r="A296" s="9" t="str">
        <f>HYPERLINK("http://www.4icu.org/reviews/2082.htm#","National Institute of Mental Health and Neuro Sciences")</f>
        <v>National Institute of Mental Health and Neuro Sciences</v>
      </c>
      <c r="B296" s="11" t="s">
        <v>11</v>
      </c>
      <c r="C296" s="7" t="str">
        <f>VLOOKUP(B296,Sheet2!B:C,2, false)</f>
        <v>Karnataka</v>
      </c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7.5" customHeight="1">
      <c r="A297" s="9" t="str">
        <f>HYPERLINK("http://www.4icu.org/reviews/7350.htm#","National Institute of Pharmaceutical Education and Research")</f>
        <v>National Institute of Pharmaceutical Education and Research</v>
      </c>
      <c r="B297" s="10" t="s">
        <v>179</v>
      </c>
      <c r="C297" s="7" t="str">
        <f>VLOOKUP(B297,Sheet2!B:C,2, false)</f>
        <v>Punjab</v>
      </c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7.0" customHeight="1">
      <c r="A298" s="9" t="str">
        <f>HYPERLINK("http://www.4icu.org/reviews/13243.htm#","National Institute of Pharmaceutical Education and Research, Ahmedabad")</f>
        <v>National Institute of Pharmaceutical Education and Research, Ahmedabad</v>
      </c>
      <c r="B298" s="10" t="s">
        <v>6</v>
      </c>
      <c r="C298" s="7" t="str">
        <f>VLOOKUP(B298,Sheet2!B:C,2, false)</f>
        <v>Gujarat</v>
      </c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7.0" customHeight="1">
      <c r="A299" s="9" t="str">
        <f>HYPERLINK("http://www.4icu.org/reviews/13244.htm#","National Institute of Pharmaceutical Education and Research, Guwahati")</f>
        <v>National Institute of Pharmaceutical Education and Research, Guwahati</v>
      </c>
      <c r="B299" s="10" t="s">
        <v>22</v>
      </c>
      <c r="C299" s="7" t="str">
        <f>VLOOKUP(B299,Sheet2!B:C,2, false)</f>
        <v>Assam</v>
      </c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7.0" customHeight="1">
      <c r="A300" s="9" t="str">
        <f>HYPERLINK("http://www.4icu.org/reviews/13242.htm#","National Institute of Pharmaceutical Education and Research, Hajipur")</f>
        <v>National Institute of Pharmaceutical Education and Research, Hajipur</v>
      </c>
      <c r="B300" s="10" t="s">
        <v>180</v>
      </c>
      <c r="C300" s="7" t="str">
        <f>VLOOKUP(B300,Sheet2!B:C,2, false)</f>
        <v>Bihar</v>
      </c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7.0" customHeight="1">
      <c r="A301" s="9" t="str">
        <f>HYPERLINK("http://www.4icu.org/reviews/13240.htm#","National Institute of Pharmaceutical Education and Research, Hyderabad")</f>
        <v>National Institute of Pharmaceutical Education and Research, Hyderabad</v>
      </c>
      <c r="B301" s="10" t="s">
        <v>3</v>
      </c>
      <c r="C301" s="7" t="str">
        <f>VLOOKUP(B301,Sheet2!B:C,2, false)</f>
        <v>Telangana</v>
      </c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7.0" customHeight="1">
      <c r="A302" s="9" t="str">
        <f>HYPERLINK("http://www.4icu.org/reviews/13241.htm#","National Institute of Pharmaceutical Education and Research, Kolkata")</f>
        <v>National Institute of Pharmaceutical Education and Research, Kolkata</v>
      </c>
      <c r="B302" s="10" t="s">
        <v>8</v>
      </c>
      <c r="C302" s="7" t="str">
        <f>VLOOKUP(B302,Sheet2!B:C,2, false)</f>
        <v>West Bengal</v>
      </c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7.0" customHeight="1">
      <c r="A303" s="9" t="str">
        <f>HYPERLINK("http://www.4icu.org/reviews/13245.htm#","National Institute of Pharmaceutical Education and Research, Rae Bareli")</f>
        <v>National Institute of Pharmaceutical Education and Research, Rae Bareli</v>
      </c>
      <c r="B303" s="10" t="s">
        <v>181</v>
      </c>
      <c r="C303" s="7" t="str">
        <f>VLOOKUP(B303,Sheet2!B:C,2, false)</f>
        <v>Uttar Pradesh</v>
      </c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88.5" customHeight="1">
      <c r="A304" s="9" t="str">
        <f>HYPERLINK("http://www.4icu.org/reviews/7352.htm#","National Institute of Technology Calicut")</f>
        <v>National Institute of Technology Calicut</v>
      </c>
      <c r="B304" s="10" t="s">
        <v>182</v>
      </c>
      <c r="C304" s="7" t="str">
        <f>VLOOKUP(B304,Sheet2!B:C,2, false)</f>
        <v>Kerala</v>
      </c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88.5" customHeight="1">
      <c r="A305" s="9" t="str">
        <f>HYPERLINK("http://www.4icu.org/reviews/7253.htm#","National Institute of Technology Karnataka")</f>
        <v>National Institute of Technology Karnataka</v>
      </c>
      <c r="B305" s="10" t="s">
        <v>167</v>
      </c>
      <c r="C305" s="7" t="str">
        <f>VLOOKUP(B305,Sheet2!B:C,2, false)</f>
        <v>Karnataka</v>
      </c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88.5" customHeight="1">
      <c r="A306" s="9" t="str">
        <f>HYPERLINK("http://www.4icu.org/reviews/13233.htm#","National Institute of Technology Raipur")</f>
        <v>National Institute of Technology Raipur</v>
      </c>
      <c r="B306" s="10" t="s">
        <v>25</v>
      </c>
      <c r="C306" s="7" t="str">
        <f>VLOOKUP(B306,Sheet2!B:C,2, false)</f>
        <v>Chhattisgarh</v>
      </c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88.5" customHeight="1">
      <c r="A307" s="9" t="str">
        <f>HYPERLINK("http://www.4icu.org/reviews/13230.htm#","National Institute of Technology, Agartala")</f>
        <v>National Institute of Technology, Agartala</v>
      </c>
      <c r="B307" s="10" t="s">
        <v>102</v>
      </c>
      <c r="C307" s="7" t="str">
        <f>VLOOKUP(B307,Sheet2!B:C,2, false)</f>
        <v>Tripura</v>
      </c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88.5" customHeight="1">
      <c r="A308" s="9" t="str">
        <f>HYPERLINK("http://www.4icu.org/reviews/13229.htm#","National Institute of Technology, Durgapur")</f>
        <v>National Institute of Technology, Durgapur</v>
      </c>
      <c r="B308" s="10" t="s">
        <v>183</v>
      </c>
      <c r="C308" s="7" t="str">
        <f>VLOOKUP(B308,Sheet2!B:C,2, false)</f>
        <v>West Bengal</v>
      </c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88.5" customHeight="1">
      <c r="A309" s="9" t="str">
        <f>HYPERLINK("http://www.4icu.org/reviews/12116.htm#","National Institute of Technology, Hamirpur")</f>
        <v>National Institute of Technology, Hamirpur</v>
      </c>
      <c r="B309" s="10" t="s">
        <v>184</v>
      </c>
      <c r="C309" s="7" t="str">
        <f>VLOOKUP(B309,Sheet2!B:C,2, false)</f>
        <v>Uttar Pradesh</v>
      </c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88.5" customHeight="1">
      <c r="A310" s="9" t="str">
        <f>HYPERLINK("http://www.4icu.org/reviews/12118.htm#","National Institute of Technology, Jamshedpur")</f>
        <v>National Institute of Technology, Jamshedpur</v>
      </c>
      <c r="B310" s="10" t="s">
        <v>185</v>
      </c>
      <c r="C310" s="7" t="str">
        <f>VLOOKUP(B310,Sheet2!B:C,2, false)</f>
        <v>Jharkhand</v>
      </c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88.5" customHeight="1">
      <c r="A311" s="9" t="str">
        <f>HYPERLINK("http://www.4icu.org/reviews/7360.htm#","National Institute of Technology, Kurukshetra")</f>
        <v>National Institute of Technology, Kurukshetra</v>
      </c>
      <c r="B311" s="10" t="s">
        <v>148</v>
      </c>
      <c r="C311" s="7" t="str">
        <f>VLOOKUP(B311,Sheet2!B:C,2, false)</f>
        <v>Haryana</v>
      </c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88.5" customHeight="1">
      <c r="A312" s="9" t="str">
        <f>HYPERLINK("http://www.4icu.org/reviews/13232.htm#","National Institute of Technology, Patna")</f>
        <v>National Institute of Technology, Patna</v>
      </c>
      <c r="B312" s="10" t="s">
        <v>20</v>
      </c>
      <c r="C312" s="7" t="str">
        <f>VLOOKUP(B312,Sheet2!B:C,2, false)</f>
        <v>Bihar</v>
      </c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88.5" customHeight="1">
      <c r="A313" s="9" t="str">
        <f>HYPERLINK("http://www.4icu.org/reviews/7353.htm#","National Institute of Technology, Rourkela")</f>
        <v>National Institute of Technology, Rourkela</v>
      </c>
      <c r="B313" s="10" t="s">
        <v>44</v>
      </c>
      <c r="C313" s="7" t="str">
        <f>VLOOKUP(B313,Sheet2!B:C,2, false)</f>
        <v>Orissa</v>
      </c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88.5" customHeight="1">
      <c r="A314" s="9" t="str">
        <f>HYPERLINK("http://www.4icu.org/reviews/7354.htm#","National Institute of Technology, Silchar")</f>
        <v>National Institute of Technology, Silchar</v>
      </c>
      <c r="B314" s="10" t="s">
        <v>23</v>
      </c>
      <c r="C314" s="7" t="str">
        <f>VLOOKUP(B314,Sheet2!B:C,2, false)</f>
        <v>Assam</v>
      </c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88.5" customHeight="1">
      <c r="A315" s="9" t="str">
        <f>HYPERLINK("http://www.4icu.org/reviews/12357.htm#","National Institute of Technology, Srinagar")</f>
        <v>National Institute of Technology, Srinagar</v>
      </c>
      <c r="B315" s="10" t="s">
        <v>53</v>
      </c>
      <c r="C315" s="7" t="str">
        <f>VLOOKUP(B315,Sheet2!B:C,2, false)</f>
        <v>Jammu and Kashmir</v>
      </c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08.0" customHeight="1">
      <c r="A316" s="9" t="str">
        <f>HYPERLINK("http://www.4icu.org/reviews/13236.htm#","National Institute of Technology, Tiruchirappalli")</f>
        <v>National Institute of Technology, Tiruchirappalli</v>
      </c>
      <c r="B316" s="10" t="s">
        <v>40</v>
      </c>
      <c r="C316" s="7" t="str">
        <f>VLOOKUP(B316,Sheet2!B:C,2, false)</f>
        <v>Tamil Nadu</v>
      </c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88.5" customHeight="1">
      <c r="A317" s="9" t="str">
        <f>HYPERLINK("http://www.4icu.org/reviews/2083.htm#","National Institute of Technology, Warangal")</f>
        <v>National Institute of Technology, Warangal</v>
      </c>
      <c r="B317" s="10" t="s">
        <v>132</v>
      </c>
      <c r="C317" s="7" t="str">
        <f>VLOOKUP(B317,Sheet2!B:C,2, false)</f>
        <v>Telangana</v>
      </c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69.0" customHeight="1">
      <c r="A318" s="9" t="str">
        <f>HYPERLINK("http://www.4icu.org/reviews/12127.htm#","National Law Institute University")</f>
        <v>National Law Institute University</v>
      </c>
      <c r="B318" s="10" t="s">
        <v>34</v>
      </c>
      <c r="C318" s="7" t="str">
        <f>VLOOKUP(B318,Sheet2!B:C,2, false)</f>
        <v>Madhya Pradesh</v>
      </c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88.5" customHeight="1">
      <c r="A319" s="9" t="str">
        <f>HYPERLINK("http://www.4icu.org/reviews/2084.htm#","National Law School of India University")</f>
        <v>National Law School of India University</v>
      </c>
      <c r="B319" s="11" t="s">
        <v>11</v>
      </c>
      <c r="C319" s="7" t="str">
        <f>VLOOKUP(B319,Sheet2!B:C,2, false)</f>
        <v>Karnataka</v>
      </c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49.5" customHeight="1">
      <c r="A320" s="9" t="str">
        <f>HYPERLINK("http://www.4icu.org/reviews/13155.htm#","National Law University")</f>
        <v>National Law University</v>
      </c>
      <c r="B320" s="10" t="s">
        <v>10</v>
      </c>
      <c r="C320" s="7" t="str">
        <f>VLOOKUP(B320,Sheet2!B:C,2, false)</f>
        <v>Delhi</v>
      </c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69.0" customHeight="1">
      <c r="A321" s="9" t="str">
        <f>HYPERLINK("http://www.4icu.org/reviews/7355.htm#","National Law University, Jodhpur")</f>
        <v>National Law University, Jodhpur</v>
      </c>
      <c r="B321" s="10" t="s">
        <v>108</v>
      </c>
      <c r="C321" s="7" t="str">
        <f>VLOOKUP(B321,Sheet2!B:C,2, false)</f>
        <v>Rajasthan</v>
      </c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69.0" customHeight="1">
      <c r="A322" s="9" t="str">
        <f>HYPERLINK("http://www.4icu.org/reviews/14418.htm#","National Law University, Orissa")</f>
        <v>National Law University, Orissa</v>
      </c>
      <c r="B322" s="10" t="s">
        <v>186</v>
      </c>
      <c r="C322" s="7" t="str">
        <f>VLOOKUP(B322,Sheet2!B:C,2, false)</f>
        <v>Odisha</v>
      </c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7.5" customHeight="1">
      <c r="A323" s="9" t="str">
        <f>HYPERLINK("http://www.4icu.org/reviews/13172.htm#","National University of Educational Planning and Administration")</f>
        <v>National University of Educational Planning and Administration</v>
      </c>
      <c r="B323" s="10" t="s">
        <v>10</v>
      </c>
      <c r="C323" s="7" t="str">
        <f>VLOOKUP(B323,Sheet2!B:C,2, false)</f>
        <v>Delhi</v>
      </c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08.0" customHeight="1">
      <c r="A324" s="9" t="str">
        <f>HYPERLINK("http://www.4icu.org/reviews/14411.htm#","National University of Study and Research in Law")</f>
        <v>National University of Study and Research in Law</v>
      </c>
      <c r="B324" s="10" t="s">
        <v>45</v>
      </c>
      <c r="C324" s="7" t="str">
        <f>VLOOKUP(B324,Sheet2!B:C,2, false)</f>
        <v>Jharkhand</v>
      </c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69.0" customHeight="1">
      <c r="A325" s="9" t="str">
        <f>HYPERLINK("http://www.4icu.org/reviews/12111.htm#","Navsari Agricultural University")</f>
        <v>Navsari Agricultural University</v>
      </c>
      <c r="B325" s="11" t="s">
        <v>187</v>
      </c>
      <c r="C325" s="7" t="str">
        <f>VLOOKUP(B325,Sheet2!B:C,2, false)</f>
        <v>Gujarat</v>
      </c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88.5" customHeight="1">
      <c r="A326" s="9" t="str">
        <f>HYPERLINK("http://www.4icu.org/reviews/2086.htm#","Netaji Subhas Institute of Technology")</f>
        <v>Netaji Subhas Institute of Technology</v>
      </c>
      <c r="B326" s="10" t="s">
        <v>10</v>
      </c>
      <c r="C326" s="7" t="str">
        <f>VLOOKUP(B326,Sheet2!B:C,2, false)</f>
        <v>Delhi</v>
      </c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69.0" customHeight="1">
      <c r="A327" s="9" t="str">
        <f>HYPERLINK("http://www.4icu.org/reviews/13128.htm#","Nilamber-Pitamber University")</f>
        <v>Nilamber-Pitamber University</v>
      </c>
      <c r="B327" s="10" t="s">
        <v>188</v>
      </c>
      <c r="C327" s="7" t="str">
        <f>VLOOKUP(B327,Sheet2!B:C,2, false)</f>
        <v>Jharkhand</v>
      </c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49.5" customHeight="1">
      <c r="A328" s="9" t="str">
        <f>HYPERLINK("http://www.4icu.org/reviews/14372.htm#","NIMS University")</f>
        <v>NIMS University</v>
      </c>
      <c r="B328" s="10" t="s">
        <v>119</v>
      </c>
      <c r="C328" s="7" t="str">
        <f>VLOOKUP(B328,Sheet2!B:C,2, false)</f>
        <v>Rajasthan</v>
      </c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88.5" customHeight="1">
      <c r="A329" s="9" t="str">
        <f>HYPERLINK("http://www.4icu.org/reviews/12107.htm#","Nirma University of Science and Technology")</f>
        <v>Nirma University of Science and Technology</v>
      </c>
      <c r="B329" s="10" t="s">
        <v>6</v>
      </c>
      <c r="C329" s="7" t="str">
        <f>VLOOKUP(B329,Sheet2!B:C,2, false)</f>
        <v>Gujarat</v>
      </c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49.5" customHeight="1">
      <c r="A330" s="9" t="str">
        <f>HYPERLINK("http://www.4icu.org/reviews/13179.htm#","NITTE University")</f>
        <v>NITTE University</v>
      </c>
      <c r="B330" s="10" t="s">
        <v>167</v>
      </c>
      <c r="C330" s="7" t="str">
        <f>VLOOKUP(B330,Sheet2!B:C,2, false)</f>
        <v>Karnataka</v>
      </c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88.5" customHeight="1">
      <c r="A331" s="9" t="str">
        <f>HYPERLINK("http://www.4icu.org/reviews/7349.htm#","Nizam's Institute of Medical Sciences")</f>
        <v>Nizam's Institute of Medical Sciences</v>
      </c>
      <c r="B331" s="10" t="s">
        <v>3</v>
      </c>
      <c r="C331" s="7" t="str">
        <f>VLOOKUP(B331,Sheet2!B:C,2, false)</f>
        <v>Telangana</v>
      </c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69.0" customHeight="1">
      <c r="A332" s="9" t="str">
        <f>HYPERLINK("http://www.4icu.org/reviews/14392.htm#","Noida International University")</f>
        <v>Noida International University</v>
      </c>
      <c r="B332" s="10" t="s">
        <v>94</v>
      </c>
      <c r="C332" s="7" t="str">
        <f>VLOOKUP(B332,Sheet2!B:C,2, false)</f>
        <v>Uttar Pradesh</v>
      </c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69.0" customHeight="1">
      <c r="A333" s="9" t="str">
        <f>HYPERLINK("http://www.4icu.org/reviews/2088.htm#","North Eastern Hill University")</f>
        <v>North Eastern Hill University</v>
      </c>
      <c r="B333" s="11" t="s">
        <v>171</v>
      </c>
      <c r="C333" s="7" t="str">
        <f>VLOOKUP(B333,Sheet2!B:C,2, false)</f>
        <v>Meghalaya</v>
      </c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7.5" customHeight="1">
      <c r="A334" s="9" t="str">
        <f>HYPERLINK("http://www.4icu.org/reviews/12088.htm#","North Eastern Regional Institute of Science and Technology")</f>
        <v>North Eastern Regional Institute of Science and Technology</v>
      </c>
      <c r="B334" s="10" t="s">
        <v>189</v>
      </c>
      <c r="C334" s="7" t="str">
        <f>VLOOKUP(B334,Sheet2!B:C,2, false)</f>
        <v>Arunachal Pradesh</v>
      </c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69.0" customHeight="1">
      <c r="A335" s="9" t="str">
        <f>HYPERLINK("http://www.4icu.org/reviews/2090.htm#","North Maharashtra University")</f>
        <v>North Maharashtra University</v>
      </c>
      <c r="B335" s="10" t="s">
        <v>190</v>
      </c>
      <c r="C335" s="7" t="str">
        <f>VLOOKUP(B335,Sheet2!B:C,2, false)</f>
        <v>Maharashtra</v>
      </c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49.5" customHeight="1">
      <c r="A336" s="9" t="str">
        <f>HYPERLINK("http://www.4icu.org/reviews/12139.htm#","North Orissa University")</f>
        <v>North Orissa University</v>
      </c>
      <c r="B336" s="10" t="s">
        <v>191</v>
      </c>
      <c r="C336" s="7" t="str">
        <f>VLOOKUP(B336,Sheet2!B:C,2, false)</f>
        <v>Orissa</v>
      </c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88.5" customHeight="1">
      <c r="A337" s="9" t="str">
        <f>HYPERLINK("http://www.4icu.org/reviews/7293.htm#","NTR University of Health Sciences")</f>
        <v>NTR University of Health Sciences</v>
      </c>
      <c r="B337" s="10" t="s">
        <v>192</v>
      </c>
      <c r="C337" s="7" t="str">
        <f>VLOOKUP(B337,Sheet2!B:C,2, false)</f>
        <v>Andhra Pradesh</v>
      </c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69.0" customHeight="1">
      <c r="A338" s="9" t="str">
        <f>HYPERLINK("http://www.4icu.org/reviews/14341.htm#","O.P. Jindal Global University")</f>
        <v>O.P. Jindal Global University</v>
      </c>
      <c r="B338" s="10" t="s">
        <v>193</v>
      </c>
      <c r="C338" s="7" t="str">
        <f>VLOOKUP(B338,Sheet2!B:C,2, false)</f>
        <v>Haryana</v>
      </c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08.0" customHeight="1">
      <c r="A339" s="9" t="str">
        <f>HYPERLINK("http://www.4icu.org/reviews/2092.htm#","Orissa University of Agriculture and Technology")</f>
        <v>Orissa University of Agriculture and Technology</v>
      </c>
      <c r="B339" s="10" t="s">
        <v>58</v>
      </c>
      <c r="C339" s="7" t="str">
        <f>VLOOKUP(B339,Sheet2!B:C,2, false)</f>
        <v>Odisha</v>
      </c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49.5" customHeight="1">
      <c r="A340" s="9" t="str">
        <f>HYPERLINK("http://www.4icu.org/reviews/2093.htm#","Osmania University")</f>
        <v>Osmania University</v>
      </c>
      <c r="B340" s="10" t="s">
        <v>3</v>
      </c>
      <c r="C340" s="7" t="str">
        <f>VLOOKUP(B340,Sheet2!B:C,2, false)</f>
        <v>Telangana</v>
      </c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49.5" customHeight="1">
      <c r="A341" s="9" t="str">
        <f>HYPERLINK("http://www.4icu.org/reviews/14373.htm#","Pacific University")</f>
        <v>Pacific University</v>
      </c>
      <c r="B341" s="10" t="s">
        <v>155</v>
      </c>
      <c r="C341" s="7" t="str">
        <f>VLOOKUP(B341,Sheet2!B:C,2, false)</f>
        <v>Rajasthan</v>
      </c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69.0" customHeight="1">
      <c r="A342" s="9" t="str">
        <f>HYPERLINK("http://www.4icu.org/reviews/7314.htm#","Padmashree Dr. D.Y. Patil Vidyapith")</f>
        <v>Padmashree Dr. D.Y. Patil Vidyapith</v>
      </c>
      <c r="B342" s="10" t="s">
        <v>173</v>
      </c>
      <c r="C342" s="12" t="str">
        <f>VLOOKUP(B342,Sheet2!B:C,2, false)</f>
        <v>Maharashtra</v>
      </c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49.5" customHeight="1">
      <c r="A343" s="9" t="str">
        <f>HYPERLINK("http://www.4icu.org/reviews/13110.htm#","Palamuru University")</f>
        <v>Palamuru University</v>
      </c>
      <c r="B343" s="10" t="s">
        <v>194</v>
      </c>
      <c r="C343" s="7" t="str">
        <f>VLOOKUP(B343,Sheet2!B:C,2, false)</f>
        <v>Telangana</v>
      </c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88.5" customHeight="1">
      <c r="A344" s="9" t="str">
        <f>HYPERLINK("http://www.4icu.org/reviews/14339.htm#","Pandit Deendayal Petroleum University")</f>
        <v>Pandit Deendayal Petroleum University</v>
      </c>
      <c r="B344" s="10" t="s">
        <v>50</v>
      </c>
      <c r="C344" s="7" t="str">
        <f>VLOOKUP(B344,Sheet2!B:C,2, false)</f>
        <v>Gujarat</v>
      </c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88.5" customHeight="1">
      <c r="A345" s="9" t="str">
        <f>HYPERLINK("http://www.4icu.org/reviews/2095.htm#","Pandit Ravishankar Shukla University")</f>
        <v>Pandit Ravishankar Shukla University</v>
      </c>
      <c r="B345" s="10" t="s">
        <v>25</v>
      </c>
      <c r="C345" s="7" t="str">
        <f>VLOOKUP(B345,Sheet2!B:C,2, false)</f>
        <v>Chhattisgarh</v>
      </c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49.5" customHeight="1">
      <c r="A346" s="9" t="str">
        <f>HYPERLINK("http://www.4icu.org/reviews/7358.htm#","Panjab University")</f>
        <v>Panjab University</v>
      </c>
      <c r="B346" s="10" t="s">
        <v>64</v>
      </c>
      <c r="C346" s="7" t="str">
        <f>VLOOKUP(B346,Sheet2!B:C,2, false)</f>
        <v>Chandigarh</v>
      </c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49.5" customHeight="1">
      <c r="A347" s="9" t="str">
        <f>HYPERLINK("http://www.4icu.org/reviews/7300.htm#","Patna University")</f>
        <v>Patna University</v>
      </c>
      <c r="B347" s="10" t="s">
        <v>20</v>
      </c>
      <c r="C347" s="7" t="str">
        <f>VLOOKUP(B347,Sheet2!B:C,2, false)</f>
        <v>Bihar</v>
      </c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7.0" customHeight="1">
      <c r="A348" s="9" t="str">
        <f>HYPERLINK("http://www.4icu.org/reviews/13186.htm#","PDPM Indian Institute of Information Technology, Design &amp; Manufacturing")</f>
        <v>PDPM Indian Institute of Information Technology, Design &amp; Manufacturing</v>
      </c>
      <c r="B348" s="10" t="s">
        <v>124</v>
      </c>
      <c r="C348" s="7" t="str">
        <f>VLOOKUP(B348,Sheet2!B:C,2, false)</f>
        <v>Madhya Pradesh</v>
      </c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69.0" customHeight="1">
      <c r="A349" s="9" t="str">
        <f>HYPERLINK("http://www.4icu.org/reviews/12100.htm#","PEC University of Technology")</f>
        <v>PEC University of Technology</v>
      </c>
      <c r="B349" s="10" t="s">
        <v>64</v>
      </c>
      <c r="C349" s="7" t="str">
        <f>VLOOKUP(B349,Sheet2!B:C,2, false)</f>
        <v>Chandigarh</v>
      </c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69.0" customHeight="1">
      <c r="A350" s="9" t="str">
        <f>HYPERLINK("http://www.4icu.org/reviews/13204.htm#","Periyar Maniammai University")</f>
        <v>Periyar Maniammai University</v>
      </c>
      <c r="B350" s="11" t="s">
        <v>195</v>
      </c>
      <c r="C350" s="7" t="str">
        <f>VLOOKUP(B350,Sheet2!B:C,2, false)</f>
        <v>Tamil Nadu</v>
      </c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49.5" customHeight="1">
      <c r="A351" s="9" t="str">
        <f>HYPERLINK("http://www.4icu.org/reviews/2098.htm#","Pondicherry University")</f>
        <v>Pondicherry University</v>
      </c>
      <c r="B351" s="11" t="s">
        <v>123</v>
      </c>
      <c r="C351" s="12" t="str">
        <f>VLOOKUP(B351,Sheet2!B:C,2, false)</f>
        <v>Puducherry</v>
      </c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7.0" customHeight="1">
      <c r="A352" s="9" t="str">
        <f>HYPERLINK("http://www.4icu.org/reviews/7356.htm#","Post Graduate Institute of Medical Education and Research")</f>
        <v>Post Graduate Institute of Medical Education and Research</v>
      </c>
      <c r="B352" s="10" t="s">
        <v>64</v>
      </c>
      <c r="C352" s="7" t="str">
        <f>VLOOKUP(B352,Sheet2!B:C,2, false)</f>
        <v>Chandigarh</v>
      </c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88.5" customHeight="1">
      <c r="A353" s="9" t="str">
        <f>HYPERLINK("http://www.4icu.org/reviews/7374.htm#","Potti Sreeramulu Telugu University")</f>
        <v>Potti Sreeramulu Telugu University</v>
      </c>
      <c r="B353" s="10" t="s">
        <v>3</v>
      </c>
      <c r="C353" s="7" t="str">
        <f>VLOOKUP(B353,Sheet2!B:C,2, false)</f>
        <v>Telangana</v>
      </c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88.5" customHeight="1">
      <c r="A354" s="9" t="str">
        <f>HYPERLINK("http://www.4icu.org/reviews/9681.htm#","Pravara Institute of Medical Sciences")</f>
        <v>Pravara Institute of Medical Sciences</v>
      </c>
      <c r="B354" s="10" t="s">
        <v>196</v>
      </c>
      <c r="C354" s="7" t="str">
        <f>VLOOKUP(B354,Sheet2!B:C,2, false)</f>
        <v>Uttar Pradesh</v>
      </c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49.5" customHeight="1">
      <c r="A355" s="9" t="str">
        <f>HYPERLINK("http://www.4icu.org/reviews/14426.htm#","Presidency University")</f>
        <v>Presidency University</v>
      </c>
      <c r="B355" s="10" t="s">
        <v>8</v>
      </c>
      <c r="C355" s="7" t="str">
        <f>VLOOKUP(B355,Sheet2!B:C,2, false)</f>
        <v>West Bengal</v>
      </c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08.0" customHeight="1">
      <c r="A356" s="9" t="str">
        <f>HYPERLINK("http://www.4icu.org/reviews/13125.htm#","Pt. B. D. Sharma University of Health Sciences")</f>
        <v>Pt. B. D. Sharma University of Health Sciences</v>
      </c>
      <c r="B356" s="10" t="s">
        <v>157</v>
      </c>
      <c r="C356" s="7" t="str">
        <f>VLOOKUP(B356,Sheet2!B:C,2, false)</f>
        <v>Haryana</v>
      </c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69.0" customHeight="1">
      <c r="A357" s="9" t="str">
        <f>HYPERLINK("http://www.4icu.org/reviews/2099.htm#","Punjab Agricultural University")</f>
        <v>Punjab Agricultural University</v>
      </c>
      <c r="B357" s="10" t="s">
        <v>99</v>
      </c>
      <c r="C357" s="7" t="str">
        <f>VLOOKUP(B357,Sheet2!B:C,2, false)</f>
        <v>Punjab</v>
      </c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69.0" customHeight="1">
      <c r="A358" s="9" t="str">
        <f>HYPERLINK("http://www.4icu.org/reviews/7357.htm#","Punjab Technical University")</f>
        <v>Punjab Technical University</v>
      </c>
      <c r="B358" s="10" t="s">
        <v>78</v>
      </c>
      <c r="C358" s="7" t="str">
        <f>VLOOKUP(B358,Sheet2!B:C,2, false)</f>
        <v>Punjab</v>
      </c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49.5" customHeight="1">
      <c r="A359" s="9" t="str">
        <f>HYPERLINK("http://www.4icu.org/reviews/2100.htm#","Punjabi University")</f>
        <v>Punjabi University</v>
      </c>
      <c r="B359" s="10" t="s">
        <v>197</v>
      </c>
      <c r="C359" s="7" t="str">
        <f>VLOOKUP(B359,Sheet2!B:C,2, false)</f>
        <v>Punjab</v>
      </c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69.0" customHeight="1">
      <c r="A360" s="9" t="str">
        <f>HYPERLINK("http://www.4icu.org/reviews/2101.htm#","Rabindra Bharati University")</f>
        <v>Rabindra Bharati University</v>
      </c>
      <c r="B360" s="10" t="s">
        <v>8</v>
      </c>
      <c r="C360" s="7" t="str">
        <f>VLOOKUP(B360,Sheet2!B:C,2, false)</f>
        <v>West Bengal</v>
      </c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49.5" customHeight="1">
      <c r="A361" s="9" t="str">
        <f>HYPERLINK("http://www.4icu.org/reviews/14363.htm#","Raffles University")</f>
        <v>Raffles University</v>
      </c>
      <c r="B361" s="10" t="s">
        <v>198</v>
      </c>
      <c r="C361" s="7" t="str">
        <f>VLOOKUP(B361,Sheet2!B:C,2, false)</f>
        <v>Rajasthan</v>
      </c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69.0" customHeight="1">
      <c r="A362" s="9" t="str">
        <f>HYPERLINK("http://www.4icu.org/reviews/10327.htm#","Rajasthan Agricultural University")</f>
        <v>Rajasthan Agricultural University</v>
      </c>
      <c r="B362" s="10" t="s">
        <v>153</v>
      </c>
      <c r="C362" s="7" t="str">
        <f>VLOOKUP(B362,Sheet2!B:C,2, false)</f>
        <v>Rajasthan</v>
      </c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69.0" customHeight="1">
      <c r="A363" s="9" t="str">
        <f>HYPERLINK("http://www.4icu.org/reviews/12143.htm#","Rajasthan Ayurved University")</f>
        <v>Rajasthan Ayurved University</v>
      </c>
      <c r="B363" s="10" t="s">
        <v>108</v>
      </c>
      <c r="C363" s="7" t="str">
        <f>VLOOKUP(B363,Sheet2!B:C,2, false)</f>
        <v>Rajasthan</v>
      </c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88.5" customHeight="1">
      <c r="A364" s="9" t="str">
        <f>HYPERLINK("http://www.4icu.org/reviews/13141.htm#","Rajasthan Technical University Kota")</f>
        <v>Rajasthan Technical University Kota</v>
      </c>
      <c r="B364" s="10" t="s">
        <v>199</v>
      </c>
      <c r="C364" s="7" t="str">
        <f>VLOOKUP(B364,Sheet2!B:C,2, false)</f>
        <v>Rajasthan</v>
      </c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88.5" customHeight="1">
      <c r="A365" s="9" t="str">
        <f>HYPERLINK("http://www.4icu.org/reviews/12170.htm#","Rajasthan University of Health Sciences")</f>
        <v>Rajasthan University of Health Sciences</v>
      </c>
      <c r="B365" s="10" t="s">
        <v>119</v>
      </c>
      <c r="C365" s="7" t="str">
        <f>VLOOKUP(B365,Sheet2!B:C,2, false)</f>
        <v>Rajasthan</v>
      </c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69.0" customHeight="1">
      <c r="A366" s="9" t="str">
        <f>HYPERLINK("http://www.4icu.org/reviews/12095.htm#","Rajendra Agricultural University")</f>
        <v>Rajendra Agricultural University</v>
      </c>
      <c r="B366" s="10" t="s">
        <v>200</v>
      </c>
      <c r="C366" s="7" t="str">
        <f>VLOOKUP(B366,Sheet2!B:C,2, false)</f>
        <v>Bihar</v>
      </c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88.5" customHeight="1">
      <c r="A367" s="9" t="str">
        <f>HYPERLINK("http://www.4icu.org/reviews/13139.htm#","Rajiv Gandhi National University of Law")</f>
        <v>Rajiv Gandhi National University of Law</v>
      </c>
      <c r="B367" s="10" t="s">
        <v>197</v>
      </c>
      <c r="C367" s="7" t="str">
        <f>VLOOKUP(B367,Sheet2!B:C,2, false)</f>
        <v>Punjab</v>
      </c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88.5" customHeight="1">
      <c r="A368" s="9" t="str">
        <f>HYPERLINK("http://www.4icu.org/reviews/12128.htm#","Rajiv Gandhi Proudyogiki Vishwavidyalaya")</f>
        <v>Rajiv Gandhi Proudyogiki Vishwavidyalaya</v>
      </c>
      <c r="B368" s="11" t="s">
        <v>34</v>
      </c>
      <c r="C368" s="7" t="str">
        <f>VLOOKUP(B368,Sheet2!B:C,2, false)</f>
        <v>Madhya Pradesh</v>
      </c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49.5" customHeight="1">
      <c r="A369" s="9" t="str">
        <f>HYPERLINK("http://www.4icu.org/reviews/12089.htm#","Rajiv Gandhi University")</f>
        <v>Rajiv Gandhi University</v>
      </c>
      <c r="B369" s="10" t="s">
        <v>189</v>
      </c>
      <c r="C369" s="7" t="str">
        <f>VLOOKUP(B369,Sheet2!B:C,2, false)</f>
        <v>Arunachal Pradesh</v>
      </c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88.5" customHeight="1">
      <c r="A370" s="9" t="str">
        <f>HYPERLINK("http://www.4icu.org/reviews/7363.htm#","Rajiv Gandhi University of Health Sciences")</f>
        <v>Rajiv Gandhi University of Health Sciences</v>
      </c>
      <c r="B370" s="11" t="s">
        <v>11</v>
      </c>
      <c r="C370" s="7" t="str">
        <f>VLOOKUP(B370,Sheet2!B:C,2, false)</f>
        <v>Karnataka</v>
      </c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88.5" customHeight="1">
      <c r="A371" s="9" t="str">
        <f>HYPERLINK("http://www.4icu.org/reviews/13222.htm#","Ramakrishna Mission Vivekananda University")</f>
        <v>Ramakrishna Mission Vivekananda University</v>
      </c>
      <c r="B371" s="11" t="s">
        <v>201</v>
      </c>
      <c r="C371" s="7" t="str">
        <f>VLOOKUP(B371,Sheet2!B:C,2, false)</f>
        <v>Karnataka</v>
      </c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49.5" customHeight="1">
      <c r="A372" s="9" t="str">
        <f>HYPERLINK("http://www.4icu.org/reviews/12096.htm#","Ranchi University")</f>
        <v>Ranchi University</v>
      </c>
      <c r="B372" s="10" t="s">
        <v>45</v>
      </c>
      <c r="C372" s="7" t="str">
        <f>VLOOKUP(B372,Sheet2!B:C,2, false)</f>
        <v>Jharkhand</v>
      </c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69.0" customHeight="1">
      <c r="A373" s="9" t="str">
        <f>HYPERLINK("http://www.4icu.org/reviews/14412.htm#","Rani Channamma University")</f>
        <v>Rani Channamma University</v>
      </c>
      <c r="B373" s="10" t="s">
        <v>202</v>
      </c>
      <c r="C373" s="7" t="str">
        <f>VLOOKUP(B373,Sheet2!B:C,2, false)</f>
        <v>Karnataka</v>
      </c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88.5" customHeight="1">
      <c r="A374" s="9" t="str">
        <f>HYPERLINK("http://www.4icu.org/reviews/7359.htm#","Rani Durgavati Vishwavidyalaya")</f>
        <v>Rani Durgavati Vishwavidyalaya</v>
      </c>
      <c r="B374" s="10" t="s">
        <v>124</v>
      </c>
      <c r="C374" s="7" t="str">
        <f>VLOOKUP(B374,Sheet2!B:C,2, false)</f>
        <v>Madhya Pradesh</v>
      </c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08.0" customHeight="1">
      <c r="A375" s="9" t="str">
        <f>HYPERLINK("http://www.4icu.org/reviews/2078.htm#","Rashtrasant Tukadoji Maharaj Nagpur University")</f>
        <v>Rashtrasant Tukadoji Maharaj Nagpur University</v>
      </c>
      <c r="B375" s="10" t="s">
        <v>67</v>
      </c>
      <c r="C375" s="7" t="str">
        <f>VLOOKUP(B375,Sheet2!B:C,2, false)</f>
        <v>Maharashtra</v>
      </c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69.0" customHeight="1">
      <c r="A376" s="9" t="str">
        <f>HYPERLINK("http://www.4icu.org/reviews/12104.htm#","Rashtriya Sanskrit Sansthan")</f>
        <v>Rashtriya Sanskrit Sansthan</v>
      </c>
      <c r="B376" s="10" t="s">
        <v>10</v>
      </c>
      <c r="C376" s="7" t="str">
        <f>VLOOKUP(B376,Sheet2!B:C,2, false)</f>
        <v>Delhi</v>
      </c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69.0" customHeight="1">
      <c r="A377" s="9" t="str">
        <f>HYPERLINK("http://www.4icu.org/reviews/7366.htm#","Rashtriya Sanskrit Vidyapeetha")</f>
        <v>Rashtriya Sanskrit Vidyapeetha</v>
      </c>
      <c r="B377" s="10" t="s">
        <v>203</v>
      </c>
      <c r="C377" s="7" t="str">
        <f>VLOOKUP(B377,Sheet2!B:C,2, false)</f>
        <v>Andhra Pradesh</v>
      </c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49.5" customHeight="1">
      <c r="A378" s="9" t="str">
        <f>HYPERLINK("http://www.4icu.org/reviews/13136.htm#","Ravenshaw University")</f>
        <v>Ravenshaw University</v>
      </c>
      <c r="B378" s="10" t="s">
        <v>186</v>
      </c>
      <c r="C378" s="7" t="str">
        <f>VLOOKUP(B378,Sheet2!B:C,2, false)</f>
        <v>Odisha</v>
      </c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49.5" customHeight="1">
      <c r="A379" s="9" t="str">
        <f>HYPERLINK("http://www.4icu.org/reviews/13111.htm#","Rayalaseema University")</f>
        <v>Rayalaseema University</v>
      </c>
      <c r="B379" s="10" t="s">
        <v>204</v>
      </c>
      <c r="C379" s="7" t="str">
        <f>VLOOKUP(B379,Sheet2!B:C,2, false)</f>
        <v>Andhra Pradesh</v>
      </c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7.0" customHeight="1">
      <c r="A380" s="9" t="str">
        <f>HYPERLINK("http://www.4icu.org/reviews/7304.htm#","Sam Higginbottom Institute of Agriculture, Technology and Sciences")</f>
        <v>Sam Higginbottom Institute of Agriculture, Technology and Sciences</v>
      </c>
      <c r="B380" s="10" t="s">
        <v>104</v>
      </c>
      <c r="C380" s="7" t="str">
        <f>VLOOKUP(B380,Sheet2!B:C,2, false)</f>
        <v>Uttar Pradesh</v>
      </c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49.5" customHeight="1">
      <c r="A381" s="9" t="str">
        <f>HYPERLINK("http://www.4icu.org/reviews/2104.htm#","Sambalpur University")</f>
        <v>Sambalpur University</v>
      </c>
      <c r="B381" s="10" t="s">
        <v>205</v>
      </c>
      <c r="C381" s="7" t="str">
        <f>VLOOKUP(B381,Sheet2!B:C,2, false)</f>
        <v>Orissa</v>
      </c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88.5" customHeight="1">
      <c r="A382" s="9" t="str">
        <f>HYPERLINK("http://www.4icu.org/reviews/12160.htm#","Sampurnanand Sanskrit Vishvavidyalaya")</f>
        <v>Sampurnanand Sanskrit Vishvavidyalaya</v>
      </c>
      <c r="B382" s="10" t="s">
        <v>32</v>
      </c>
      <c r="C382" s="7" t="str">
        <f>VLOOKUP(B382,Sheet2!B:C,2, false)</f>
        <v>Uttar Pradesh</v>
      </c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7.5" customHeight="1">
      <c r="A383" s="9" t="str">
        <f>HYPERLINK("http://www.4icu.org/reviews/2105.htm#","Sanjay Gandhi Post Graduate Institute of Medical Sciences")</f>
        <v>Sanjay Gandhi Post Graduate Institute of Medical Sciences</v>
      </c>
      <c r="B383" s="10" t="s">
        <v>29</v>
      </c>
      <c r="C383" s="7" t="str">
        <f>VLOOKUP(B383,Sheet2!B:C,2, false)</f>
        <v>Uttar Pradesh</v>
      </c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88.5" customHeight="1">
      <c r="A384" s="9" t="str">
        <f>HYPERLINK("http://www.4icu.org/reviews/1983.htm#","Sant Gadge Baba Amravati University")</f>
        <v>Sant Gadge Baba Amravati University</v>
      </c>
      <c r="B384" s="10" t="s">
        <v>206</v>
      </c>
      <c r="C384" s="7" t="str">
        <f>VLOOKUP(B384,Sheet2!B:C,2, false)</f>
        <v>Maharashtra</v>
      </c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7.5" customHeight="1">
      <c r="A385" s="9" t="str">
        <f>HYPERLINK("http://www.4icu.org/reviews/13197.htm#","Sant Longowal Institute of Engineering and Technology")</f>
        <v>Sant Longowal Institute of Engineering and Technology</v>
      </c>
      <c r="B385" s="10" t="s">
        <v>207</v>
      </c>
      <c r="C385" s="7" t="str">
        <f>VLOOKUP(B385,Sheet2!B:C,2, false)</f>
        <v>Punjab</v>
      </c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49.5" customHeight="1">
      <c r="A386" s="9" t="str">
        <f>HYPERLINK("http://www.4icu.org/reviews/2106.htm#","Sardar Patel University")</f>
        <v>Sardar Patel University</v>
      </c>
      <c r="B386" s="10" t="s">
        <v>208</v>
      </c>
      <c r="C386" s="7" t="str">
        <f>VLOOKUP(B386,Sheet2!B:C,2, false)</f>
        <v>Gujarat</v>
      </c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7.5" customHeight="1">
      <c r="A387" s="9" t="str">
        <f>HYPERLINK("http://www.4icu.org/reviews/12108.htm#","Sardar Vallabhbhai National Institute of Technology, Surat")</f>
        <v>Sardar Vallabhbhai National Institute of Technology, Surat</v>
      </c>
      <c r="B387" s="10" t="s">
        <v>209</v>
      </c>
      <c r="C387" s="7" t="str">
        <f>VLOOKUP(B387,Sheet2!B:C,2, false)</f>
        <v>Gujarat</v>
      </c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7.0" customHeight="1">
      <c r="A388" s="9" t="str">
        <f>HYPERLINK("http://www.4icu.org/reviews/7284.htm#","Sardar Vallabhbhai Patel University of Agriculture and Technology")</f>
        <v>Sardar Vallabhbhai Patel University of Agriculture and Technology</v>
      </c>
      <c r="B388" s="10" t="s">
        <v>61</v>
      </c>
      <c r="C388" s="7" t="str">
        <f>VLOOKUP(B388,Sheet2!B:C,2, false)</f>
        <v>Uttar Pradesh</v>
      </c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08.0" customHeight="1">
      <c r="A389" s="9" t="str">
        <f>HYPERLINK("http://www.4icu.org/reviews/2018.htm#","Sardarkrushinagar Dantiwada Agricultural University")</f>
        <v>Sardarkrushinagar Dantiwada Agricultural University</v>
      </c>
      <c r="B389" s="10" t="s">
        <v>210</v>
      </c>
      <c r="C389" s="7" t="str">
        <f>VLOOKUP(B389,Sheet2!B:C,2, false)</f>
        <v>Gujarat</v>
      </c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49.5" customHeight="1">
      <c r="A390" s="9" t="str">
        <f>HYPERLINK("http://www.4icu.org/reviews/13120.htm#","Sarguja University")</f>
        <v>Sarguja University</v>
      </c>
      <c r="B390" s="10" t="s">
        <v>211</v>
      </c>
      <c r="C390" s="7" t="str">
        <f>VLOOKUP(B390,Sheet2!B:C,2, false)</f>
        <v>Chhattisgarh</v>
      </c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49.5" customHeight="1">
      <c r="A391" s="9" t="str">
        <f>HYPERLINK("http://www.4icu.org/reviews/2108.htm#","SASTRA University")</f>
        <v>SASTRA University</v>
      </c>
      <c r="B391" s="11" t="s">
        <v>212</v>
      </c>
      <c r="C391" s="7" t="str">
        <f>VLOOKUP(B391,Sheet2!B:C,2, false)</f>
        <v>Tamil Nadu</v>
      </c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49.5" customHeight="1">
      <c r="A392" s="9" t="str">
        <f>HYPERLINK("http://www.4icu.org/reviews/14404.htm#","Satavahana University")</f>
        <v>Satavahana University</v>
      </c>
      <c r="B392" s="10" t="s">
        <v>213</v>
      </c>
      <c r="C392" s="7" t="str">
        <f>VLOOKUP(B392,Sheet2!B:C,2, false)</f>
        <v>Telangana</v>
      </c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49.5" customHeight="1">
      <c r="A393" s="9" t="str">
        <f>HYPERLINK("http://www.4icu.org/reviews/7367.htm#","Sathyabama University")</f>
        <v>Sathyabama University</v>
      </c>
      <c r="B393" s="10" t="s">
        <v>16</v>
      </c>
      <c r="C393" s="7" t="str">
        <f>VLOOKUP(B393,Sheet2!B:C,2, false)</f>
        <v>Tamil Nadu</v>
      </c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49.5" customHeight="1">
      <c r="A394" s="9" t="str">
        <f>HYPERLINK("http://www.4icu.org/reviews/2107.htm#","Saurashtra University")</f>
        <v>Saurashtra University</v>
      </c>
      <c r="B394" s="10" t="s">
        <v>214</v>
      </c>
      <c r="C394" s="7" t="str">
        <f>VLOOKUP(B394,Sheet2!B:C,2, false)</f>
        <v>Gujarat</v>
      </c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88.5" customHeight="1">
      <c r="A395" s="9" t="str">
        <f>HYPERLINK("http://www.4icu.org/reviews/10328.htm#","School of Planning and Architecture, Delhi")</f>
        <v>School of Planning and Architecture, Delhi</v>
      </c>
      <c r="B395" s="10" t="s">
        <v>10</v>
      </c>
      <c r="C395" s="7" t="str">
        <f>VLOOKUP(B395,Sheet2!B:C,2, false)</f>
        <v>Delhi</v>
      </c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49.5" customHeight="1">
      <c r="A396" s="9" t="str">
        <f>HYPERLINK("http://www.4icu.org/reviews/14387.htm#","Sharda University")</f>
        <v>Sharda University</v>
      </c>
      <c r="B396" s="10" t="s">
        <v>94</v>
      </c>
      <c r="C396" s="7" t="str">
        <f>VLOOKUP(B396,Sheet2!B:C,2, false)</f>
        <v>Uttar Pradesh</v>
      </c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7.0" customHeight="1">
      <c r="A397" s="9" t="str">
        <f>HYPERLINK("http://www.4icu.org/reviews/7303.htm#","Sher-e-Kashmir University of Agricultural Sciences and Technology of Kashmir")</f>
        <v>Sher-e-Kashmir University of Agricultural Sciences and Technology of Kashmir</v>
      </c>
      <c r="B397" s="10" t="s">
        <v>53</v>
      </c>
      <c r="C397" s="7" t="str">
        <f>VLOOKUP(B397,Sheet2!B:C,2, false)</f>
        <v>Jammu and Kashmir</v>
      </c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49.5" customHeight="1">
      <c r="A398" s="9" t="str">
        <f>HYPERLINK("http://www.4icu.org/reviews/14389.htm#","Shiv Nadar University")</f>
        <v>Shiv Nadar University</v>
      </c>
      <c r="B398" s="10" t="s">
        <v>215</v>
      </c>
      <c r="C398" s="7" t="str">
        <f>VLOOKUP(B398,Sheet2!B:C,2, false)</f>
        <v>Uttar Pradesh</v>
      </c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49.5" customHeight="1">
      <c r="A399" s="9" t="str">
        <f>HYPERLINK("http://www.4icu.org/reviews/2109.htm#","Shivaji University")</f>
        <v>Shivaji University</v>
      </c>
      <c r="B399" s="10" t="s">
        <v>216</v>
      </c>
      <c r="C399" s="7" t="str">
        <f>VLOOKUP(B399,Sheet2!B:C,2, false)</f>
        <v>Maharashtra</v>
      </c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7.5" customHeight="1">
      <c r="A400" s="9" t="str">
        <f>HYPERLINK("http://www.4icu.org/reviews/14347.htm#","Shoolini University of Biotechnology and Management Sciences")</f>
        <v>Shoolini University of Biotechnology and Management Sciences</v>
      </c>
      <c r="B400" s="10" t="s">
        <v>166</v>
      </c>
      <c r="C400" s="7" t="str">
        <f>VLOOKUP(B400,Sheet2!B:C,2, false)</f>
        <v>Himachal Pradesh</v>
      </c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88.5" customHeight="1">
      <c r="A401" s="9" t="str">
        <f>HYPERLINK("http://www.4icu.org/reviews/12112.htm#","Shree Somnath Sanskrit University")</f>
        <v>Shree Somnath Sanskrit University</v>
      </c>
      <c r="B401" s="10" t="s">
        <v>130</v>
      </c>
      <c r="C401" s="7" t="str">
        <f>VLOOKUP(B401,Sheet2!B:C,2, false)</f>
        <v>Gujarat</v>
      </c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7.5" customHeight="1">
      <c r="A402" s="9" t="str">
        <f>HYPERLINK("http://www.4icu.org/reviews/2110.htm#","Shreemati Nathibai Damodar Thackersey Women's University")</f>
        <v>Shreemati Nathibai Damodar Thackersey Women's University</v>
      </c>
      <c r="B402" s="10" t="s">
        <v>49</v>
      </c>
      <c r="C402" s="7" t="str">
        <f>VLOOKUP(B402,Sheet2!B:C,2, false)</f>
        <v>Maharashtra</v>
      </c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88.5" customHeight="1">
      <c r="A403" s="9" t="str">
        <f>HYPERLINK("http://www.4icu.org/reviews/9663.htm#","Shri Guru Ram Rai Education Mission")</f>
        <v>Shri Guru Ram Rai Education Mission</v>
      </c>
      <c r="B403" s="11" t="s">
        <v>76</v>
      </c>
      <c r="C403" s="7" t="str">
        <f>VLOOKUP(B403,Sheet2!B:C,2, false)</f>
        <v>Uttarakhand</v>
      </c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08.0" customHeight="1">
      <c r="A404" s="9" t="str">
        <f>HYPERLINK("http://www.4icu.org/reviews/7302.htm#","Shri Jagannath Sanskrit Vishvavidyalaya")</f>
        <v>Shri Jagannath Sanskrit Vishvavidyalaya</v>
      </c>
      <c r="B404" s="10" t="s">
        <v>217</v>
      </c>
      <c r="C404" s="7" t="str">
        <f>VLOOKUP(B404,Sheet2!B:C,2, false)</f>
        <v>Odisha</v>
      </c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7.5" customHeight="1">
      <c r="A405" s="9" t="str">
        <f>HYPERLINK("http://www.4icu.org/reviews/13173.htm#","Shri Lal Bahadur Shastri Rashtriya Sanskrit Vidyapeetha")</f>
        <v>Shri Lal Bahadur Shastri Rashtriya Sanskrit Vidyapeetha</v>
      </c>
      <c r="B405" s="10" t="s">
        <v>10</v>
      </c>
      <c r="C405" s="7" t="str">
        <f>VLOOKUP(B405,Sheet2!B:C,2, false)</f>
        <v>Delhi</v>
      </c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69.0" customHeight="1">
      <c r="A406" s="9" t="str">
        <f>HYPERLINK("http://www.4icu.org/reviews/7371.htm#","Shri Mata Vaishno Devi University")</f>
        <v>Shri Mata Vaishno Devi University</v>
      </c>
      <c r="B406" s="10" t="s">
        <v>218</v>
      </c>
      <c r="C406" s="7" t="str">
        <f>VLOOKUP(B406,Sheet2!B:C,2, false)</f>
        <v>Jammu and Kashmir</v>
      </c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69.0" customHeight="1">
      <c r="A407" s="9" t="str">
        <f>HYPERLINK("http://www.4icu.org/reviews/14393.htm#","Shri Venkateshwara University")</f>
        <v>Shri Venkateshwara University</v>
      </c>
      <c r="B407" s="10" t="s">
        <v>219</v>
      </c>
      <c r="C407" s="7" t="str">
        <f>VLOOKUP(B407,Sheet2!B:C,2, false)</f>
        <v>Uttar Pradesh</v>
      </c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49.5" customHeight="1">
      <c r="A408" s="9" t="str">
        <f>HYPERLINK("http://www.4icu.org/reviews/14378.htm#","Shridhar University")</f>
        <v>Shridhar University</v>
      </c>
      <c r="B408" s="10" t="s">
        <v>46</v>
      </c>
      <c r="C408" s="7" t="str">
        <f>VLOOKUP(B408,Sheet2!B:C,2, false)</f>
        <v>Rajasthan</v>
      </c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69.0" customHeight="1">
      <c r="A409" s="9" t="str">
        <f>HYPERLINK("http://www.4icu.org/reviews/14427.htm#","Sidho Kanho Birsha University")</f>
        <v>Sidho Kanho Birsha University</v>
      </c>
      <c r="B409" s="10" t="s">
        <v>8</v>
      </c>
      <c r="C409" s="7" t="str">
        <f>VLOOKUP(B409,Sheet2!B:C,2, false)</f>
        <v>West Bengal</v>
      </c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69.0" customHeight="1">
      <c r="A410" s="9" t="str">
        <f>HYPERLINK("http://www.4icu.org/reviews/12097.htm#","Sido Kanhu Murmu University")</f>
        <v>Sido Kanhu Murmu University</v>
      </c>
      <c r="B410" s="10" t="s">
        <v>220</v>
      </c>
      <c r="C410" s="7" t="str">
        <f>VLOOKUP(B410,Sheet2!B:C,2, false)</f>
        <v>Jharkhand</v>
      </c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69.0" customHeight="1">
      <c r="A411" s="9" t="str">
        <f>HYPERLINK("http://www.4icu.org/reviews/7370.htm#","Sikkim Manipal University")</f>
        <v>Sikkim Manipal University</v>
      </c>
      <c r="B411" s="10" t="s">
        <v>221</v>
      </c>
      <c r="C411" s="7" t="str">
        <f>VLOOKUP(B411,Sheet2!B:C,2, false)</f>
        <v>Sikkim</v>
      </c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49.5" customHeight="1">
      <c r="A412" s="9" t="str">
        <f>HYPERLINK("http://www.4icu.org/reviews/13164.htm#","Sikkim University")</f>
        <v>Sikkim University</v>
      </c>
      <c r="B412" s="10" t="s">
        <v>221</v>
      </c>
      <c r="C412" s="7" t="str">
        <f>VLOOKUP(B412,Sheet2!B:C,2, false)</f>
        <v>Sikkim</v>
      </c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49.5" customHeight="1">
      <c r="A413" s="9" t="str">
        <f>HYPERLINK("http://www.4icu.org/reviews/14376.htm#","Singhania University")</f>
        <v>Singhania University</v>
      </c>
      <c r="B413" s="10" t="s">
        <v>120</v>
      </c>
      <c r="C413" s="7" t="str">
        <f>VLOOKUP(B413,Sheet2!B:C,2, false)</f>
        <v>Rajasthan</v>
      </c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88.5" customHeight="1">
      <c r="A414" s="9" t="str">
        <f>HYPERLINK("http://www.4icu.org/reviews/14375.htm#","Sir Padampat Singhania University")</f>
        <v>Sir Padampat Singhania University</v>
      </c>
      <c r="B414" s="10" t="s">
        <v>155</v>
      </c>
      <c r="C414" s="7" t="str">
        <f>VLOOKUP(B414,Sheet2!B:C,2, false)</f>
        <v>Rajasthan</v>
      </c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49.5" customHeight="1">
      <c r="A415" s="9" t="str">
        <f>HYPERLINK("http://www.4icu.org/reviews/14397.htm#","South Asian University")</f>
        <v>South Asian University</v>
      </c>
      <c r="B415" s="10" t="s">
        <v>10</v>
      </c>
      <c r="C415" s="7" t="str">
        <f>VLOOKUP(B415,Sheet2!B:C,2, false)</f>
        <v>Delhi</v>
      </c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7.5" customHeight="1">
      <c r="A416" s="9" t="str">
        <f>HYPERLINK("http://www.4icu.org/reviews/2111.htm#","Sree Chitra Thirunal Institute of Medical Sciences and Technology")</f>
        <v>Sree Chitra Thirunal Institute of Medical Sciences and Technology</v>
      </c>
      <c r="B416" s="10" t="s">
        <v>106</v>
      </c>
      <c r="C416" s="7" t="str">
        <f>VLOOKUP(B416,Sheet2!B:C,2, false)</f>
        <v>Kerala</v>
      </c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88.5" customHeight="1">
      <c r="A417" s="9" t="str">
        <f>HYPERLINK("http://www.4icu.org/reviews/7373.htm#","Sree Sankaracharya University of Sanskrit")</f>
        <v>Sree Sankaracharya University of Sanskrit</v>
      </c>
      <c r="B417" s="10" t="s">
        <v>222</v>
      </c>
      <c r="C417" s="7" t="str">
        <f>VLOOKUP(B417,Sheet2!B:C,2, false)</f>
        <v>Kerala</v>
      </c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7.0" customHeight="1">
      <c r="A418" s="9" t="str">
        <f>HYPERLINK("http://www.4icu.org/reviews/7335.htm#","Sri Chandrasekharendra Saraswathi Viswa Mahavidyalaya")</f>
        <v>Sri Chandrasekharendra Saraswathi Viswa Mahavidyalaya</v>
      </c>
      <c r="B418" s="10" t="s">
        <v>223</v>
      </c>
      <c r="C418" s="7" t="str">
        <f>VLOOKUP(B418,Sheet2!B:C,2, false)</f>
        <v>Tamil Nadu</v>
      </c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88.5" customHeight="1">
      <c r="A419" s="9" t="str">
        <f>HYPERLINK("http://www.4icu.org/reviews/14362.htm#","Sri Guru Granth Sahib World University")</f>
        <v>Sri Guru Granth Sahib World University</v>
      </c>
      <c r="B419" s="10" t="s">
        <v>224</v>
      </c>
      <c r="C419" s="7" t="str">
        <f>VLOOKUP(B419,Sheet2!B:C,2, false)</f>
        <v>Punjab</v>
      </c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88.5" customHeight="1">
      <c r="A420" s="9" t="str">
        <f>HYPERLINK("http://www.4icu.org/reviews/2112.htm#","Sri Krishnadevaraya University")</f>
        <v>Sri Krishnadevaraya University</v>
      </c>
      <c r="B420" s="11" t="s">
        <v>125</v>
      </c>
      <c r="C420" s="7" t="str">
        <f>VLOOKUP(B420,Sheet2!B:C,2, false)</f>
        <v>Andhra Pradesh</v>
      </c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08.0" customHeight="1">
      <c r="A421" s="9" t="str">
        <f>HYPERLINK("http://www.4icu.org/reviews/10329.htm#","Sri Padmavati Mahila Visvavidyalayam")</f>
        <v>Sri Padmavati Mahila Visvavidyalayam</v>
      </c>
      <c r="B421" s="10" t="s">
        <v>203</v>
      </c>
      <c r="C421" s="7" t="str">
        <f>VLOOKUP(B421,Sheet2!B:C,2, false)</f>
        <v>Andhra Pradesh</v>
      </c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69.0" customHeight="1">
      <c r="A422" s="9" t="str">
        <f>HYPERLINK("http://www.4icu.org/reviews/7372.htm#","Sri Ramachandra University")</f>
        <v>Sri Ramachandra University</v>
      </c>
      <c r="B422" s="10" t="s">
        <v>16</v>
      </c>
      <c r="C422" s="7" t="str">
        <f>VLOOKUP(B422,Sheet2!B:C,2, false)</f>
        <v>Tamil Nadu</v>
      </c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49.5" customHeight="1">
      <c r="A423" s="9" t="str">
        <f>HYPERLINK("http://www.4icu.org/reviews/14352.htm#","Sri Sai University")</f>
        <v>Sri Sai University</v>
      </c>
      <c r="B423" s="10" t="s">
        <v>66</v>
      </c>
      <c r="C423" s="7" t="str">
        <f>VLOOKUP(B423,Sheet2!B:C,2, false)</f>
        <v>Himachal Pradesh</v>
      </c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08.0" customHeight="1">
      <c r="A424" s="9" t="str">
        <f>HYPERLINK("http://www.4icu.org/reviews/9322.htm#","Sri Venkateswara Institute of Medical Sciences")</f>
        <v>Sri Venkateswara Institute of Medical Sciences</v>
      </c>
      <c r="B424" s="10" t="s">
        <v>203</v>
      </c>
      <c r="C424" s="7" t="str">
        <f>VLOOKUP(B424,Sheet2!B:C,2, false)</f>
        <v>Andhra Pradesh</v>
      </c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69.0" customHeight="1">
      <c r="A425" s="9" t="str">
        <f>HYPERLINK("http://www.4icu.org/reviews/2116.htm#","Sri Venkateswara University")</f>
        <v>Sri Venkateswara University</v>
      </c>
      <c r="B425" s="10" t="s">
        <v>203</v>
      </c>
      <c r="C425" s="7" t="str">
        <f>VLOOKUP(B425,Sheet2!B:C,2, false)</f>
        <v>Andhra Pradesh</v>
      </c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88.5" customHeight="1">
      <c r="A426" s="9" t="str">
        <f>HYPERLINK("http://www.4icu.org/reviews/14405.htm#","Sri Venkateswara Vedic University")</f>
        <v>Sri Venkateswara Vedic University</v>
      </c>
      <c r="B426" s="10" t="s">
        <v>203</v>
      </c>
      <c r="C426" s="7" t="str">
        <f>VLOOKUP(B426,Sheet2!B:C,2, false)</f>
        <v>Andhra Pradesh</v>
      </c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88.5" customHeight="1">
      <c r="A427" s="9" t="str">
        <f>HYPERLINK("http://www.4icu.org/reviews/13112.htm#","Sri Venkateswara Veterinary University")</f>
        <v>Sri Venkateswara Veterinary University</v>
      </c>
      <c r="B427" s="10" t="s">
        <v>203</v>
      </c>
      <c r="C427" s="7" t="str">
        <f>VLOOKUP(B427,Sheet2!B:C,2, false)</f>
        <v>Andhra Pradesh</v>
      </c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49.5" customHeight="1">
      <c r="A428" s="9" t="str">
        <f>HYPERLINK("http://www.4icu.org/reviews/2103.htm#","SRM University")</f>
        <v>SRM University</v>
      </c>
      <c r="B428" s="10" t="s">
        <v>16</v>
      </c>
      <c r="C428" s="7" t="str">
        <f>VLOOKUP(B428,Sheet2!B:C,2, false)</f>
        <v>Tamil Nadu</v>
      </c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49.5" customHeight="1">
      <c r="A429" s="9" t="str">
        <f>HYPERLINK("http://www.4icu.org/reviews/14388.htm#","Subharti University")</f>
        <v>Subharti University</v>
      </c>
      <c r="B429" s="10" t="s">
        <v>61</v>
      </c>
      <c r="C429" s="7" t="str">
        <f>VLOOKUP(B429,Sheet2!B:C,2, false)</f>
        <v>Uttar Pradesh</v>
      </c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49.5" customHeight="1">
      <c r="A430" s="9" t="str">
        <f>HYPERLINK("http://www.4icu.org/reviews/14681.htm#","SunRise University")</f>
        <v>SunRise University</v>
      </c>
      <c r="B430" s="11" t="s">
        <v>225</v>
      </c>
      <c r="C430" s="7" t="str">
        <f>VLOOKUP(B430,Sheet2!B:C,2, false)</f>
        <v>Rajasthan</v>
      </c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69.0" customHeight="1">
      <c r="A431" s="9" t="str">
        <f>HYPERLINK("http://www.4icu.org/reviews/14377.htm#","Suresh Gyan Vihar University")</f>
        <v>Suresh Gyan Vihar University</v>
      </c>
      <c r="B431" s="10" t="s">
        <v>119</v>
      </c>
      <c r="C431" s="7" t="str">
        <f>VLOOKUP(B431,Sheet2!B:C,2, false)</f>
        <v>Rajasthan</v>
      </c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08.0" customHeight="1">
      <c r="A432" s="9" t="str">
        <f>HYPERLINK("http://www.4icu.org/reviews/2117.htm#","Swami Ramanand Teerth Marathwada University")</f>
        <v>Swami Ramanand Teerth Marathwada University</v>
      </c>
      <c r="B432" s="10" t="s">
        <v>226</v>
      </c>
      <c r="C432" s="7" t="str">
        <f>VLOOKUP(B432,Sheet2!B:C,2, false)</f>
        <v>Maharashtra</v>
      </c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69.0" customHeight="1">
      <c r="A433" s="9" t="str">
        <f>HYPERLINK("http://www.4icu.org/reviews/7369.htm#","Symbiosis International University")</f>
        <v>Symbiosis International University</v>
      </c>
      <c r="B433" s="10" t="s">
        <v>41</v>
      </c>
      <c r="C433" s="7" t="str">
        <f>VLOOKUP(B433,Sheet2!B:C,2, false)</f>
        <v>Maharashtra</v>
      </c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69.0" customHeight="1">
      <c r="A434" s="9" t="str">
        <f>HYPERLINK("http://www.4icu.org/reviews/2118.htm#","Tamil Nadu Agricultural University")</f>
        <v>Tamil Nadu Agricultural University</v>
      </c>
      <c r="B434" s="11" t="s">
        <v>13</v>
      </c>
      <c r="C434" s="7" t="str">
        <f>VLOOKUP(B434,Sheet2!B:C,2, false)</f>
        <v>Tamil Nadu</v>
      </c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88.5" customHeight="1">
      <c r="A435" s="9" t="str">
        <f>HYPERLINK("http://www.4icu.org/reviews/7376.htm#","Tamil Nadu Dr Ambedkar Law University")</f>
        <v>Tamil Nadu Dr Ambedkar Law University</v>
      </c>
      <c r="B435" s="10" t="s">
        <v>16</v>
      </c>
      <c r="C435" s="7" t="str">
        <f>VLOOKUP(B435,Sheet2!B:C,2, false)</f>
        <v>Tamil Nadu</v>
      </c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88.5" customHeight="1">
      <c r="A436" s="9" t="str">
        <f>HYPERLINK("http://www.4icu.org/reviews/2119.htm#","Tamil Nadu Dr. M.G.R.Medical University")</f>
        <v>Tamil Nadu Dr. M.G.R.Medical University</v>
      </c>
      <c r="B436" s="10" t="s">
        <v>16</v>
      </c>
      <c r="C436" s="7" t="str">
        <f>VLOOKUP(B436,Sheet2!B:C,2, false)</f>
        <v>Tamil Nadu</v>
      </c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08.0" customHeight="1">
      <c r="A437" s="9" t="str">
        <f>HYPERLINK("http://www.4icu.org/reviews/14423.htm#","Tamil Nadu Physical Education and Sports University")</f>
        <v>Tamil Nadu Physical Education and Sports University</v>
      </c>
      <c r="B437" s="10" t="s">
        <v>16</v>
      </c>
      <c r="C437" s="7" t="str">
        <f>VLOOKUP(B437,Sheet2!B:C,2, false)</f>
        <v>Tamil Nadu</v>
      </c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88.5" customHeight="1">
      <c r="A438" s="9" t="str">
        <f>HYPERLINK("http://www.4icu.org/reviews/13142.htm#","Tamil Nadu Teacher Education University")</f>
        <v>Tamil Nadu Teacher Education University</v>
      </c>
      <c r="B438" s="10" t="s">
        <v>16</v>
      </c>
      <c r="C438" s="7" t="str">
        <f>VLOOKUP(B438,Sheet2!B:C,2, false)</f>
        <v>Tamil Nadu</v>
      </c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08.0" customHeight="1">
      <c r="A439" s="9" t="str">
        <f>HYPERLINK("http://www.4icu.org/reviews/2120.htm#","Tamil Nadu Veterinary and Animal Sciences University")</f>
        <v>Tamil Nadu Veterinary and Animal Sciences University</v>
      </c>
      <c r="B439" s="11" t="s">
        <v>16</v>
      </c>
      <c r="C439" s="7" t="str">
        <f>VLOOKUP(B439,Sheet2!B:C,2, false)</f>
        <v>Tamil Nadu</v>
      </c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49.5" customHeight="1">
      <c r="A440" s="9" t="str">
        <f>HYPERLINK("http://www.4icu.org/reviews/12149.htm#","Tamil University")</f>
        <v>Tamil University</v>
      </c>
      <c r="B440" s="10" t="s">
        <v>212</v>
      </c>
      <c r="C440" s="7" t="str">
        <f>VLOOKUP(B440,Sheet2!B:C,2, false)</f>
        <v>Tamil Nadu</v>
      </c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88.5" customHeight="1">
      <c r="A441" s="9" t="str">
        <f>HYPERLINK("http://www.4icu.org/reviews/13195.htm#","Tata Institute of Fundamental Research")</f>
        <v>Tata Institute of Fundamental Research</v>
      </c>
      <c r="B441" s="10" t="s">
        <v>49</v>
      </c>
      <c r="C441" s="7" t="str">
        <f>VLOOKUP(B441,Sheet2!B:C,2, false)</f>
        <v>Maharashtra</v>
      </c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88.5" customHeight="1">
      <c r="A442" s="9" t="str">
        <f>HYPERLINK("http://www.4icu.org/reviews/2121.htm#","Tata Institute of Social Sciences")</f>
        <v>Tata Institute of Social Sciences</v>
      </c>
      <c r="B442" s="10" t="s">
        <v>49</v>
      </c>
      <c r="C442" s="7" t="str">
        <f>VLOOKUP(B442,Sheet2!B:C,2, false)</f>
        <v>Maharashtra</v>
      </c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69.0" customHeight="1">
      <c r="A443" s="9" t="str">
        <f>HYPERLINK("http://www.4icu.org/reviews/14386.htm#","Teerthanker Mahaveer University")</f>
        <v>Teerthanker Mahaveer University</v>
      </c>
      <c r="B443" s="10" t="s">
        <v>103</v>
      </c>
      <c r="C443" s="7" t="str">
        <f>VLOOKUP(B443,Sheet2!B:C,2, false)</f>
        <v>Uttar Pradesh</v>
      </c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49.5" customHeight="1">
      <c r="A444" s="9" t="str">
        <f>HYPERLINK("http://www.4icu.org/reviews/13113.htm#","Telangana University")</f>
        <v>Telangana University</v>
      </c>
      <c r="B444" s="10" t="s">
        <v>227</v>
      </c>
      <c r="C444" s="7" t="str">
        <f>VLOOKUP(B444,Sheet2!B:C,2, false)</f>
        <v>Telangana</v>
      </c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49.5" customHeight="1">
      <c r="A445" s="9" t="str">
        <f>HYPERLINK("http://www.4icu.org/reviews/12103.htm#","TERI University")</f>
        <v>TERI University</v>
      </c>
      <c r="B445" s="10" t="s">
        <v>10</v>
      </c>
      <c r="C445" s="7" t="str">
        <f>VLOOKUP(B445,Sheet2!B:C,2, false)</f>
        <v>Delhi</v>
      </c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49.5" customHeight="1">
      <c r="A446" s="9" t="str">
        <f>HYPERLINK("http://www.4icu.org/reviews/2122.htm#","Tezpur University")</f>
        <v>Tezpur University</v>
      </c>
      <c r="B446" s="10" t="s">
        <v>228</v>
      </c>
      <c r="C446" s="7" t="str">
        <f>VLOOKUP(B446,Sheet2!B:C,2, false)</f>
        <v>Assam</v>
      </c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49.5" customHeight="1">
      <c r="A447" s="9" t="str">
        <f>HYPERLINK("http://www.4icu.org/reviews/2123.htm#","Thapar University")</f>
        <v>Thapar University</v>
      </c>
      <c r="B447" s="10" t="s">
        <v>197</v>
      </c>
      <c r="C447" s="7" t="str">
        <f>VLOOKUP(B447,Sheet2!B:C,2, false)</f>
        <v>Punjab</v>
      </c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88.5" customHeight="1">
      <c r="A448" s="9" t="str">
        <f>HYPERLINK("http://www.4icu.org/reviews/7308.htm#","The English and Foreign Languages University")</f>
        <v>The English and Foreign Languages University</v>
      </c>
      <c r="B448" s="10" t="s">
        <v>3</v>
      </c>
      <c r="C448" s="7" t="str">
        <f>VLOOKUP(B448,Sheet2!B:C,2, false)</f>
        <v>Telangana</v>
      </c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49.5" customHeight="1">
      <c r="A449" s="9" t="str">
        <f>HYPERLINK("http://www.4icu.org/reviews/12105.htm#","The Indian Law Institute")</f>
        <v>The Indian Law Institute</v>
      </c>
      <c r="B449" s="10" t="s">
        <v>10</v>
      </c>
      <c r="C449" s="7" t="str">
        <f>VLOOKUP(B449,Sheet2!B:C,2, false)</f>
        <v>Delhi</v>
      </c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88.5" customHeight="1">
      <c r="A450" s="9" t="str">
        <f>HYPERLINK("http://www.4icu.org/reviews/12148.htm#","The LNM Institute of Information Technology")</f>
        <v>The LNM Institute of Information Technology</v>
      </c>
      <c r="B450" s="10" t="s">
        <v>119</v>
      </c>
      <c r="C450" s="7" t="str">
        <f>VLOOKUP(B450,Sheet2!B:C,2, false)</f>
        <v>Rajasthan</v>
      </c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08.0" customHeight="1">
      <c r="A451" s="9" t="str">
        <f>HYPERLINK("http://www.4icu.org/reviews/2064.htm#","The Maharaja Sayajirao University of Baroda")</f>
        <v>The Maharaja Sayajirao University of Baroda</v>
      </c>
      <c r="B451" s="10" t="s">
        <v>229</v>
      </c>
      <c r="C451" s="7" t="str">
        <f>VLOOKUP(B451,Sheet2!B:C,2, false)</f>
        <v>Gujarat</v>
      </c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08.0" customHeight="1">
      <c r="A452" s="9" t="str">
        <f>HYPERLINK("http://www.4icu.org/reviews/13132.htm#","The National University of Advanced Legal Studies")</f>
        <v>The National University of Advanced Legal Studies</v>
      </c>
      <c r="B452" s="10" t="s">
        <v>65</v>
      </c>
      <c r="C452" s="7" t="str">
        <f>VLOOKUP(B452,Sheet2!B:C,2, false)</f>
        <v>Kerala</v>
      </c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69.0" customHeight="1">
      <c r="A453" s="9" t="str">
        <f>HYPERLINK("http://www.4icu.org/reviews/2046.htm#","The Northcap University")</f>
        <v>The Northcap University</v>
      </c>
      <c r="B453" s="11" t="s">
        <v>18</v>
      </c>
      <c r="C453" s="7" t="str">
        <f>VLOOKUP(B453,Sheet2!B:C,2, false)</f>
        <v>Haryana</v>
      </c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08.0" customHeight="1">
      <c r="A454" s="9" t="str">
        <f>HYPERLINK("http://www.4icu.org/reviews/12166.htm#","The WB National University of Juridical Sciences")</f>
        <v>The WB National University of Juridical Sciences</v>
      </c>
      <c r="B454" s="10" t="s">
        <v>8</v>
      </c>
      <c r="C454" s="7" t="str">
        <f>VLOOKUP(B454,Sheet2!B:C,2, false)</f>
        <v>West Bengal</v>
      </c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49.5" customHeight="1">
      <c r="A455" s="9" t="str">
        <f>HYPERLINK("http://www.4icu.org/reviews/12150.htm#","Thiruvalluvar University")</f>
        <v>Thiruvalluvar University</v>
      </c>
      <c r="B455" s="10" t="s">
        <v>230</v>
      </c>
      <c r="C455" s="7" t="str">
        <f>VLOOKUP(B455,Sheet2!B:C,2, false)</f>
        <v>Tamil Nadu</v>
      </c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69.0" customHeight="1">
      <c r="A456" s="9" t="str">
        <f>HYPERLINK("http://www.4icu.org/reviews/2124.htm#","Tilka Manjhi Bhagalpur University")</f>
        <v>Tilka Manjhi Bhagalpur University</v>
      </c>
      <c r="B456" s="10" t="s">
        <v>231</v>
      </c>
      <c r="C456" s="7" t="str">
        <f>VLOOKUP(B456,Sheet2!B:C,2, false)</f>
        <v>Bihar</v>
      </c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49.5" customHeight="1">
      <c r="A457" s="9" t="str">
        <f>HYPERLINK("http://www.4icu.org/reviews/12155.htm#","Tripura University")</f>
        <v>Tripura University</v>
      </c>
      <c r="B457" s="10" t="s">
        <v>232</v>
      </c>
      <c r="C457" s="7" t="str">
        <f>VLOOKUP(B457,Sheet2!B:C,2, false)</f>
        <v>Assam</v>
      </c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49.5" customHeight="1">
      <c r="A458" s="9" t="str">
        <f>HYPERLINK("http://www.4icu.org/reviews/12123.htm#","Tumkur University")</f>
        <v>Tumkur University</v>
      </c>
      <c r="B458" s="10" t="s">
        <v>233</v>
      </c>
      <c r="C458" s="7" t="str">
        <f>VLOOKUP(B458,Sheet2!B:C,2, false)</f>
        <v>Karnataka</v>
      </c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88.5" customHeight="1">
      <c r="A459" s="9" t="str">
        <f>HYPERLINK("http://www.4icu.org/reviews/2125.htm#","University of Agricultural Sciences, Bangalore")</f>
        <v>University of Agricultural Sciences, Bangalore</v>
      </c>
      <c r="B459" s="11" t="s">
        <v>11</v>
      </c>
      <c r="C459" s="7" t="str">
        <f>VLOOKUP(B459,Sheet2!B:C,2, false)</f>
        <v>Karnataka</v>
      </c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88.5" customHeight="1">
      <c r="A460" s="9" t="str">
        <f>HYPERLINK("http://www.4icu.org/reviews/2126.htm#","University of Agricultural Sciences, Dharwad")</f>
        <v>University of Agricultural Sciences, Dharwad</v>
      </c>
      <c r="B460" s="10" t="s">
        <v>136</v>
      </c>
      <c r="C460" s="7" t="str">
        <f>VLOOKUP(B460,Sheet2!B:C,2, false)</f>
        <v>Karnataka</v>
      </c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49.5" customHeight="1">
      <c r="A461" s="9" t="str">
        <f>HYPERLINK("http://www.4icu.org/reviews/1982.htm#","University of Allahabad")</f>
        <v>University of Allahabad</v>
      </c>
      <c r="B461" s="10" t="s">
        <v>104</v>
      </c>
      <c r="C461" s="7" t="str">
        <f>VLOOKUP(B461,Sheet2!B:C,2, false)</f>
        <v>Uttar Pradesh</v>
      </c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49.5" customHeight="1">
      <c r="A462" s="9" t="str">
        <f>HYPERLINK("http://www.4icu.org/reviews/2127.htm#","University of Burdwan")</f>
        <v>University of Burdwan</v>
      </c>
      <c r="B462" s="10" t="s">
        <v>234</v>
      </c>
      <c r="C462" s="7" t="str">
        <f>VLOOKUP(B462,Sheet2!B:C,2, false)</f>
        <v>West Bengal</v>
      </c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49.5" customHeight="1">
      <c r="A463" s="9" t="str">
        <f>HYPERLINK("http://www.4icu.org/reviews/2128.htm#","University of Calcutta")</f>
        <v>University of Calcutta</v>
      </c>
      <c r="B463" s="10" t="s">
        <v>8</v>
      </c>
      <c r="C463" s="7" t="str">
        <f>VLOOKUP(B463,Sheet2!B:C,2, false)</f>
        <v>West Bengal</v>
      </c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49.5" customHeight="1">
      <c r="A464" s="9" t="str">
        <f>HYPERLINK("http://www.4icu.org/reviews/2129.htm#","University of Calicut")</f>
        <v>University of Calicut</v>
      </c>
      <c r="B464" s="11" t="s">
        <v>235</v>
      </c>
      <c r="C464" s="7" t="str">
        <f>VLOOKUP(B464,Sheet2!B:C,2, false)</f>
        <v>Kerala</v>
      </c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49.5" customHeight="1">
      <c r="A465" s="9" t="str">
        <f>HYPERLINK("http://www.4icu.org/reviews/2130.htm#","University of Delhi")</f>
        <v>University of Delhi</v>
      </c>
      <c r="B465" s="10" t="s">
        <v>10</v>
      </c>
      <c r="C465" s="7" t="str">
        <f>VLOOKUP(B465,Sheet2!B:C,2, false)</f>
        <v>Delhi</v>
      </c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49.5" customHeight="1">
      <c r="A466" s="9" t="str">
        <f>HYPERLINK("http://www.4icu.org/reviews/13150.htm#","University of Gour Banga")</f>
        <v>University of Gour Banga</v>
      </c>
      <c r="B466" s="10" t="s">
        <v>236</v>
      </c>
      <c r="C466" s="7" t="str">
        <f>VLOOKUP(B466,Sheet2!B:C,2, false)</f>
        <v>West Bengal</v>
      </c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49.5" customHeight="1">
      <c r="A467" s="9" t="str">
        <f>HYPERLINK("http://www.4icu.org/reviews/2131.htm#","University of Hyderabad")</f>
        <v>University of Hyderabad</v>
      </c>
      <c r="B467" s="10" t="s">
        <v>3</v>
      </c>
      <c r="C467" s="7" t="str">
        <f>VLOOKUP(B467,Sheet2!B:C,2, false)</f>
        <v>Telangana</v>
      </c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49.5" customHeight="1">
      <c r="A468" s="9" t="str">
        <f>HYPERLINK("http://www.4icu.org/reviews/2132.htm#","University of Jammu")</f>
        <v>University of Jammu</v>
      </c>
      <c r="B468" s="10" t="s">
        <v>237</v>
      </c>
      <c r="C468" s="7" t="str">
        <f>VLOOKUP(B468,Sheet2!B:C,2, false)</f>
        <v>Jammu &amp; Kashmir</v>
      </c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49.5" customHeight="1">
      <c r="A469" s="9" t="str">
        <f>HYPERLINK("http://www.4icu.org/reviews/7337.htm#","University of Kalyani")</f>
        <v>University of Kalyani</v>
      </c>
      <c r="B469" s="10" t="s">
        <v>238</v>
      </c>
      <c r="C469" s="7" t="str">
        <f>VLOOKUP(B469,Sheet2!B:C,2, false)</f>
        <v>West Bengal</v>
      </c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49.5" customHeight="1">
      <c r="A470" s="9" t="str">
        <f>HYPERLINK("http://www.4icu.org/reviews/2133.htm#","University of Kashmir")</f>
        <v>University of Kashmir</v>
      </c>
      <c r="B470" s="10" t="s">
        <v>53</v>
      </c>
      <c r="C470" s="7" t="str">
        <f>VLOOKUP(B470,Sheet2!B:C,2, false)</f>
        <v>Jammu and Kashmir</v>
      </c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49.5" customHeight="1">
      <c r="A471" s="9" t="str">
        <f>HYPERLINK("http://www.4icu.org/reviews/2134.htm#","University of Kerala")</f>
        <v>University of Kerala</v>
      </c>
      <c r="B471" s="10" t="s">
        <v>106</v>
      </c>
      <c r="C471" s="7" t="str">
        <f>VLOOKUP(B471,Sheet2!B:C,2, false)</f>
        <v>Kerala</v>
      </c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49.5" customHeight="1">
      <c r="A472" s="9" t="str">
        <f>HYPERLINK("http://www.4icu.org/reviews/12146.htm#","University of Kota")</f>
        <v>University of Kota</v>
      </c>
      <c r="B472" s="10" t="s">
        <v>199</v>
      </c>
      <c r="C472" s="7" t="str">
        <f>VLOOKUP(B472,Sheet2!B:C,2, false)</f>
        <v>Rajasthan</v>
      </c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49.5" customHeight="1">
      <c r="A473" s="9" t="str">
        <f>HYPERLINK("http://www.4icu.org/reviews/2135.htm#","University of Lucknow")</f>
        <v>University of Lucknow</v>
      </c>
      <c r="B473" s="10" t="s">
        <v>29</v>
      </c>
      <c r="C473" s="7" t="str">
        <f>VLOOKUP(B473,Sheet2!B:C,2, false)</f>
        <v>Uttar Pradesh</v>
      </c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49.5" customHeight="1">
      <c r="A474" s="9" t="str">
        <f>HYPERLINK("http://www.4icu.org/reviews/2136.htm#","University of Madras")</f>
        <v>University of Madras</v>
      </c>
      <c r="B474" s="10" t="s">
        <v>16</v>
      </c>
      <c r="C474" s="7" t="str">
        <f>VLOOKUP(B474,Sheet2!B:C,2, false)</f>
        <v>Tamil Nadu</v>
      </c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49.5" customHeight="1">
      <c r="A475" s="9" t="str">
        <f>HYPERLINK("http://www.4icu.org/reviews/2138.htm#","University of Mumbai")</f>
        <v>University of Mumbai</v>
      </c>
      <c r="B475" s="10" t="s">
        <v>49</v>
      </c>
      <c r="C475" s="7" t="str">
        <f>VLOOKUP(B475,Sheet2!B:C,2, false)</f>
        <v>Maharashtra</v>
      </c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49.5" customHeight="1">
      <c r="A476" s="9" t="str">
        <f>HYPERLINK("http://www.4icu.org/reviews/2139.htm#","University of Mysore")</f>
        <v>University of Mysore</v>
      </c>
      <c r="B476" s="11" t="s">
        <v>129</v>
      </c>
      <c r="C476" s="7" t="str">
        <f>VLOOKUP(B476,Sheet2!B:C,2, false)</f>
        <v>Karnatka</v>
      </c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49.5" customHeight="1">
      <c r="A477" s="9" t="str">
        <f>HYPERLINK("http://www.4icu.org/reviews/2140.htm#","University of North Bengal")</f>
        <v>University of North Bengal</v>
      </c>
      <c r="B477" s="10" t="s">
        <v>239</v>
      </c>
      <c r="C477" s="7" t="str">
        <f>VLOOKUP(B477,Sheet2!B:C,2, false)</f>
        <v>West Bengal</v>
      </c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88.5" customHeight="1">
      <c r="A478" s="9" t="str">
        <f>HYPERLINK("http://www.4icu.org/reviews/12164.htm#","University of Petroleum and Energy Studies")</f>
        <v>University of Petroleum and Energy Studies</v>
      </c>
      <c r="B478" s="10" t="s">
        <v>76</v>
      </c>
      <c r="C478" s="7" t="str">
        <f>VLOOKUP(B478,Sheet2!B:C,2, false)</f>
        <v>Uttarakhand</v>
      </c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49.5" customHeight="1">
      <c r="A479" s="9" t="str">
        <f>HYPERLINK("http://www.4icu.org/reviews/2141.htm#","University of Pune")</f>
        <v>University of Pune</v>
      </c>
      <c r="B479" s="10" t="s">
        <v>41</v>
      </c>
      <c r="C479" s="7" t="str">
        <f>VLOOKUP(B479,Sheet2!B:C,2, false)</f>
        <v>Maharashtra</v>
      </c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49.5" customHeight="1">
      <c r="A480" s="9" t="str">
        <f>HYPERLINK("http://www.4icu.org/reviews/2142.htm#","University of Rajasthan")</f>
        <v>University of Rajasthan</v>
      </c>
      <c r="B480" s="10" t="s">
        <v>119</v>
      </c>
      <c r="C480" s="7" t="str">
        <f>VLOOKUP(B480,Sheet2!B:C,2, false)</f>
        <v>Rajasthan</v>
      </c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88.5" customHeight="1">
      <c r="A481" s="9" t="str">
        <f>HYPERLINK("http://www.4icu.org/reviews/14359.htm#","University of Science and Technology, Meghalaya")</f>
        <v>University of Science and Technology, Meghalaya</v>
      </c>
      <c r="B481" s="10" t="s">
        <v>240</v>
      </c>
      <c r="C481" s="7" t="str">
        <f>VLOOKUP(B481,Sheet2!B:C,2, false)</f>
        <v>Meghalaya</v>
      </c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49.5" customHeight="1">
      <c r="A482" s="9" t="str">
        <f>HYPERLINK("http://www.4icu.org/reviews/12134.htm#","University of Solapur")</f>
        <v>University of Solapur</v>
      </c>
      <c r="B482" s="10" t="s">
        <v>241</v>
      </c>
      <c r="C482" s="7" t="str">
        <f>VLOOKUP(B482,Sheet2!B:C,2, false)</f>
        <v>Maharashtra</v>
      </c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69.0" customHeight="1">
      <c r="A483" s="9" t="str">
        <f>HYPERLINK("http://www.4icu.org/reviews/14360.htm#","University of Technology &amp; Management")</f>
        <v>University of Technology &amp; Management</v>
      </c>
      <c r="B483" s="10" t="s">
        <v>171</v>
      </c>
      <c r="C483" s="7" t="str">
        <f>VLOOKUP(B483,Sheet2!B:C,2, false)</f>
        <v>Meghalaya</v>
      </c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49.5" customHeight="1">
      <c r="A484" s="9" t="str">
        <f>HYPERLINK("http://www.4icu.org/reviews/7378.htm#","Utkal University")</f>
        <v>Utkal University</v>
      </c>
      <c r="B484" s="10" t="s">
        <v>58</v>
      </c>
      <c r="C484" s="7" t="str">
        <f>VLOOKUP(B484,Sheet2!B:C,2, false)</f>
        <v>Odisha</v>
      </c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88.5" customHeight="1">
      <c r="A485" s="9" t="str">
        <f>HYPERLINK("http://www.4icu.org/reviews/12168.htm#","Uttar Banga Krishi Viswavidyalaya")</f>
        <v>Uttar Banga Krishi Viswavidyalaya</v>
      </c>
      <c r="B485" s="10" t="s">
        <v>242</v>
      </c>
      <c r="C485" s="7" t="str">
        <f>VLOOKUP(B485,Sheet2!B:C,2, false)</f>
        <v>West Bengal</v>
      </c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88.5" customHeight="1">
      <c r="A486" s="9" t="str">
        <f>HYPERLINK("http://www.4icu.org/reviews/12161.htm#","Uttar Pradesh Technical University")</f>
        <v>Uttar Pradesh Technical University</v>
      </c>
      <c r="B486" s="10" t="s">
        <v>29</v>
      </c>
      <c r="C486" s="7" t="str">
        <f>VLOOKUP(B486,Sheet2!B:C,2, false)</f>
        <v>Uttar Pradesh</v>
      </c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69.0" customHeight="1">
      <c r="A487" s="9" t="str">
        <f>HYPERLINK("http://www.4icu.org/reviews/13148.htm#","Uttarakhand Technical University")</f>
        <v>Uttarakhand Technical University</v>
      </c>
      <c r="B487" s="10" t="s">
        <v>76</v>
      </c>
      <c r="C487" s="7" t="str">
        <f>VLOOKUP(B487,Sheet2!B:C,2, false)</f>
        <v>Uttarakhand</v>
      </c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69.0" customHeight="1">
      <c r="A488" s="9" t="str">
        <f>HYPERLINK("http://www.4icu.org/reviews/13147.htm#","Uttaranchal Sanskrit University")</f>
        <v>Uttaranchal Sanskrit University</v>
      </c>
      <c r="B488" s="10" t="s">
        <v>72</v>
      </c>
      <c r="C488" s="7" t="str">
        <f>VLOOKUP(B488,Sheet2!B:C,2, false)</f>
        <v>Uttarakhand</v>
      </c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08.0" customHeight="1">
      <c r="A489" s="9" t="str">
        <f>HYPERLINK("http://www.4icu.org/reviews/12162.htm#","Veer Bahadur Singh Purvanchal University")</f>
        <v>Veer Bahadur Singh Purvanchal University</v>
      </c>
      <c r="B489" s="10" t="s">
        <v>243</v>
      </c>
      <c r="C489" s="7" t="str">
        <f>VLOOKUP(B489,Sheet2!B:C,2, false)</f>
        <v>Uttar Pradesh</v>
      </c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69.0" customHeight="1">
      <c r="A490" s="9" t="str">
        <f>HYPERLINK("http://www.4icu.org/reviews/12098.htm#","Veer Kunwar Singh University")</f>
        <v>Veer Kunwar Singh University</v>
      </c>
      <c r="B490" s="10" t="s">
        <v>244</v>
      </c>
      <c r="C490" s="7" t="str">
        <f>VLOOKUP(B490,Sheet2!B:C,2, false)</f>
        <v>Bihar</v>
      </c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88.5" customHeight="1">
      <c r="A491" s="9" t="str">
        <f>HYPERLINK("http://www.4icu.org/reviews/7368.htm#","Veer Narmad South Gujarat University")</f>
        <v>Veer Narmad South Gujarat University</v>
      </c>
      <c r="B491" s="10" t="s">
        <v>209</v>
      </c>
      <c r="C491" s="7" t="str">
        <f>VLOOKUP(B491,Sheet2!B:C,2, false)</f>
        <v>Gujarat</v>
      </c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88.5" customHeight="1">
      <c r="A492" s="9" t="str">
        <f>HYPERLINK("http://www.4icu.org/reviews/13137.htm#","Veer Surendra Sai University of Technology")</f>
        <v>Veer Surendra Sai University of Technology</v>
      </c>
      <c r="B492" s="10" t="s">
        <v>245</v>
      </c>
      <c r="C492" s="7" t="str">
        <f>VLOOKUP(B492,Sheet2!B:C,2, false)</f>
        <v>Odisha</v>
      </c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08.0" customHeight="1">
      <c r="A493" s="9" t="str">
        <f>HYPERLINK("http://www.4icu.org/reviews/14972.htm#","Vel Tech Dr.RR &amp; Dr.SR Technical University")</f>
        <v>Vel Tech Dr.RR &amp; Dr.SR Technical University</v>
      </c>
      <c r="B493" s="11" t="s">
        <v>16</v>
      </c>
      <c r="C493" s="7" t="str">
        <f>VLOOKUP(B493,Sheet2!B:C,2, false)</f>
        <v>Tamil Nadu</v>
      </c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49.5" customHeight="1">
      <c r="A494" s="9" t="str">
        <f>HYPERLINK("http://www.4icu.org/reviews/2145.htm#","Vidyasagar University")</f>
        <v>Vidyasagar University</v>
      </c>
      <c r="B494" s="10" t="s">
        <v>246</v>
      </c>
      <c r="C494" s="7" t="str">
        <f>VLOOKUP(B494,Sheet2!B:C,2, false)</f>
        <v>West Bengal</v>
      </c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08.0" customHeight="1">
      <c r="A495" s="9" t="str">
        <f>HYPERLINK("http://www.4icu.org/reviews/14413.htm#","Vijayanagara Sri Krishnadevaraya University")</f>
        <v>Vijayanagara Sri Krishnadevaraya University</v>
      </c>
      <c r="B495" s="10" t="s">
        <v>247</v>
      </c>
      <c r="C495" s="7" t="str">
        <f>VLOOKUP(B495,Sheet2!B:C,2, false)</f>
        <v>Karnataka</v>
      </c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49.5" customHeight="1">
      <c r="A496" s="9" t="str">
        <f>HYPERLINK("http://www.4icu.org/reviews/12129.htm#","Vikram University")</f>
        <v>Vikram University</v>
      </c>
      <c r="B496" s="10" t="s">
        <v>159</v>
      </c>
      <c r="C496" s="7" t="str">
        <f>VLOOKUP(B496,Sheet2!B:C,2, false)</f>
        <v>Madhya Pradesh</v>
      </c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69.0" customHeight="1">
      <c r="A497" s="9" t="str">
        <f>HYPERLINK("http://www.4icu.org/reviews/13114.htm#","Vikrama Simhapuri University")</f>
        <v>Vikrama Simhapuri University</v>
      </c>
      <c r="B497" s="10" t="s">
        <v>248</v>
      </c>
      <c r="C497" s="7" t="str">
        <f>VLOOKUP(B497,Sheet2!B:C,2, false)</f>
        <v>Andhra Pradesh</v>
      </c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88.5" customHeight="1">
      <c r="A498" s="9" t="str">
        <f>HYPERLINK("http://www.4icu.org/reviews/14380.htm#","Vinayaka Missions Sikkim University")</f>
        <v>Vinayaka Missions Sikkim University</v>
      </c>
      <c r="B498" s="10" t="s">
        <v>249</v>
      </c>
      <c r="C498" s="7" t="str">
        <f>VLOOKUP(B498,Sheet2!B:C,2, false)</f>
        <v>Sikkim</v>
      </c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69.0" customHeight="1">
      <c r="A499" s="9" t="str">
        <f>HYPERLINK("http://www.4icu.org/reviews/12099.htm#","Vinoba Bhave University")</f>
        <v>Vinoba Bhave University</v>
      </c>
      <c r="B499" s="10" t="s">
        <v>250</v>
      </c>
      <c r="C499" s="7" t="str">
        <f>VLOOKUP(B499,Sheet2!B:C,2, false)</f>
        <v>Jharkhand</v>
      </c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49.5" customHeight="1">
      <c r="A500" s="9" t="str">
        <f>HYPERLINK("http://www.4icu.org/reviews/2147.htm#","Visva Bharati University")</f>
        <v>Visva Bharati University</v>
      </c>
      <c r="B500" s="11" t="s">
        <v>251</v>
      </c>
      <c r="C500" s="7" t="str">
        <f>VLOOKUP(B500,Sheet2!B:C,2, false)</f>
        <v>West Bengal</v>
      </c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88.5" customHeight="1">
      <c r="A501" s="9" t="str">
        <f>HYPERLINK("http://www.4icu.org/reviews/2148.htm#","Visvesvaraya National Institute of Technology")</f>
        <v>Visvesvaraya National Institute of Technology</v>
      </c>
      <c r="B501" s="10" t="s">
        <v>67</v>
      </c>
      <c r="C501" s="7" t="str">
        <f>VLOOKUP(B501,Sheet2!B:C,2, false)</f>
        <v>Maharashtra</v>
      </c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69.0" customHeight="1">
      <c r="A502" s="9" t="str">
        <f>HYPERLINK("http://www.4icu.org/reviews/7381.htm#","Visvesvaraya Technological University")</f>
        <v>Visvesvaraya Technological University</v>
      </c>
      <c r="B502" s="10" t="s">
        <v>143</v>
      </c>
      <c r="C502" s="7" t="str">
        <f>VLOOKUP(B502,Sheet2!B:C,2, false)</f>
        <v>Karnataka</v>
      </c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49.5" customHeight="1">
      <c r="A503" s="9" t="str">
        <f>HYPERLINK("http://www.4icu.org/reviews/7380.htm#","VIT University")</f>
        <v>VIT University</v>
      </c>
      <c r="B503" s="11" t="s">
        <v>230</v>
      </c>
      <c r="C503" s="7" t="str">
        <f>VLOOKUP(B503,Sheet2!B:C,2, false)</f>
        <v>Tamil Nadu</v>
      </c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69.0" customHeight="1">
      <c r="A504" s="9" t="str">
        <f>HYPERLINK("http://www.4icu.org/reviews/13151.htm#","West Bengal State University")</f>
        <v>West Bengal State University</v>
      </c>
      <c r="B504" s="13" t="s">
        <v>252</v>
      </c>
      <c r="C504" s="8" t="str">
        <f>VLOOKUP(B504,Sheet2!B:C,2, false)</f>
        <v>West Bengal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08.0" customHeight="1">
      <c r="A505" s="9" t="str">
        <f>HYPERLINK("http://www.4icu.org/reviews/2149.htm#","West Bengal University of Animal and Fishery Sciences")</f>
        <v>West Bengal University of Animal and Fishery Sciences</v>
      </c>
      <c r="B505" s="10" t="s">
        <v>8</v>
      </c>
      <c r="C505" s="7" t="str">
        <f>VLOOKUP(B505,Sheet2!B:C,2, false)</f>
        <v>West Bengal</v>
      </c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88.5" customHeight="1">
      <c r="A506" s="9" t="str">
        <f>HYPERLINK("http://www.4icu.org/reviews/12167.htm#","West Bengal University of Health Sciences")</f>
        <v>West Bengal University of Health Sciences</v>
      </c>
      <c r="B506" s="10" t="s">
        <v>8</v>
      </c>
      <c r="C506" s="7" t="str">
        <f>VLOOKUP(B506,Sheet2!B:C,2, false)</f>
        <v>West Bengal</v>
      </c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88.5" customHeight="1">
      <c r="A507" s="9" t="str">
        <f>HYPERLINK("http://www.4icu.org/reviews/14410.htm#","YMCA University of Science and Technology")</f>
        <v>YMCA University of Science and Technology</v>
      </c>
      <c r="B507" s="10" t="s">
        <v>253</v>
      </c>
      <c r="C507" s="7" t="str">
        <f>VLOOKUP(B507,Sheet2!B:C,2, false)</f>
        <v>Haryana</v>
      </c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49.5" customHeight="1">
      <c r="A508" s="9" t="str">
        <f>HYPERLINK("http://www.4icu.org/reviews/13115.htm#","Yogi Vemana University")</f>
        <v>Yogi Vemana University</v>
      </c>
      <c r="B508" s="10" t="s">
        <v>254</v>
      </c>
      <c r="C508" s="7" t="str">
        <f>VLOOKUP(B508,Sheet2!B:C,2, false)</f>
        <v>Andhra Pradesh</v>
      </c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</hyperlinks>
  <drawing r:id="rId5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4" t="s">
        <v>255</v>
      </c>
      <c r="B1" s="15" t="s">
        <v>256</v>
      </c>
      <c r="C1" s="15" t="s">
        <v>2</v>
      </c>
      <c r="D1" s="15" t="s">
        <v>257</v>
      </c>
      <c r="E1" s="15" t="s">
        <v>258</v>
      </c>
      <c r="F1" s="15" t="s">
        <v>259</v>
      </c>
      <c r="G1" s="16"/>
      <c r="H1" s="16"/>
      <c r="I1" s="16"/>
      <c r="J1" s="16"/>
      <c r="K1" s="16"/>
    </row>
    <row r="2">
      <c r="A2" s="17">
        <v>1.0</v>
      </c>
      <c r="B2" s="18" t="s">
        <v>49</v>
      </c>
      <c r="C2" s="18" t="s">
        <v>260</v>
      </c>
      <c r="D2" s="18" t="s">
        <v>261</v>
      </c>
      <c r="E2" s="19" t="s">
        <v>262</v>
      </c>
      <c r="F2" s="18" t="s">
        <v>263</v>
      </c>
      <c r="G2" s="20"/>
      <c r="H2" s="20"/>
      <c r="I2" s="20"/>
      <c r="J2" s="20"/>
      <c r="K2" s="20"/>
    </row>
    <row r="3">
      <c r="A3" s="17">
        <v>2.0</v>
      </c>
      <c r="B3" s="18" t="s">
        <v>264</v>
      </c>
      <c r="C3" s="18" t="s">
        <v>264</v>
      </c>
      <c r="D3" s="18" t="s">
        <v>261</v>
      </c>
      <c r="E3" s="19" t="s">
        <v>265</v>
      </c>
      <c r="F3" s="18" t="s">
        <v>263</v>
      </c>
      <c r="G3" s="20"/>
      <c r="H3" s="20"/>
      <c r="I3" s="20"/>
      <c r="J3" s="20"/>
      <c r="K3" s="20"/>
    </row>
    <row r="4">
      <c r="A4" s="17">
        <v>3.0</v>
      </c>
      <c r="B4" s="18" t="s">
        <v>11</v>
      </c>
      <c r="C4" s="18" t="s">
        <v>266</v>
      </c>
      <c r="D4" s="18" t="s">
        <v>261</v>
      </c>
      <c r="E4" s="19" t="s">
        <v>267</v>
      </c>
      <c r="F4" s="18" t="s">
        <v>263</v>
      </c>
      <c r="G4" s="20"/>
      <c r="H4" s="20"/>
      <c r="I4" s="20"/>
      <c r="J4" s="20"/>
      <c r="K4" s="21"/>
    </row>
    <row r="5">
      <c r="A5" s="17">
        <v>4.0</v>
      </c>
      <c r="B5" s="18" t="s">
        <v>6</v>
      </c>
      <c r="C5" s="18" t="s">
        <v>268</v>
      </c>
      <c r="D5" s="18" t="s">
        <v>269</v>
      </c>
      <c r="E5" s="19" t="s">
        <v>270</v>
      </c>
      <c r="F5" s="18" t="s">
        <v>263</v>
      </c>
      <c r="G5" s="20"/>
      <c r="H5" s="20"/>
      <c r="I5" s="20"/>
      <c r="J5" s="20"/>
      <c r="K5" s="20"/>
    </row>
    <row r="6">
      <c r="A6" s="17">
        <v>5.0</v>
      </c>
      <c r="B6" s="18" t="s">
        <v>3</v>
      </c>
      <c r="C6" s="18" t="s">
        <v>271</v>
      </c>
      <c r="D6" s="18" t="s">
        <v>261</v>
      </c>
      <c r="E6" s="19" t="s">
        <v>272</v>
      </c>
      <c r="F6" s="18" t="s">
        <v>263</v>
      </c>
      <c r="G6" s="20"/>
      <c r="H6" s="20"/>
      <c r="I6" s="20"/>
      <c r="J6" s="21"/>
      <c r="K6" s="20"/>
    </row>
    <row r="7">
      <c r="A7" s="17">
        <v>6.0</v>
      </c>
      <c r="B7" s="18" t="s">
        <v>16</v>
      </c>
      <c r="C7" s="18" t="s">
        <v>273</v>
      </c>
      <c r="D7" s="18" t="s">
        <v>269</v>
      </c>
      <c r="E7" s="19" t="s">
        <v>274</v>
      </c>
      <c r="F7" s="18" t="s">
        <v>263</v>
      </c>
      <c r="G7" s="20"/>
      <c r="H7" s="20"/>
      <c r="I7" s="20"/>
      <c r="J7" s="20"/>
      <c r="K7" s="20"/>
    </row>
    <row r="8">
      <c r="A8" s="17">
        <v>7.0</v>
      </c>
      <c r="B8" s="18" t="s">
        <v>8</v>
      </c>
      <c r="C8" s="18" t="s">
        <v>275</v>
      </c>
      <c r="D8" s="18" t="s">
        <v>261</v>
      </c>
      <c r="E8" s="19" t="s">
        <v>276</v>
      </c>
      <c r="F8" s="18" t="s">
        <v>263</v>
      </c>
      <c r="G8" s="20"/>
      <c r="H8" s="20"/>
      <c r="I8" s="20"/>
      <c r="J8" s="20"/>
      <c r="K8" s="20"/>
    </row>
    <row r="9">
      <c r="A9" s="17">
        <v>8.0</v>
      </c>
      <c r="B9" s="18" t="s">
        <v>41</v>
      </c>
      <c r="C9" s="18" t="s">
        <v>260</v>
      </c>
      <c r="D9" s="18" t="s">
        <v>277</v>
      </c>
      <c r="E9" s="19" t="s">
        <v>278</v>
      </c>
      <c r="F9" s="21"/>
      <c r="G9" s="20"/>
      <c r="H9" s="20"/>
      <c r="I9" s="20"/>
      <c r="J9" s="20"/>
      <c r="K9" s="20"/>
    </row>
    <row r="10">
      <c r="A10" s="17">
        <v>9.0</v>
      </c>
      <c r="B10" s="18" t="s">
        <v>119</v>
      </c>
      <c r="C10" s="18" t="s">
        <v>279</v>
      </c>
      <c r="D10" s="18" t="s">
        <v>261</v>
      </c>
      <c r="E10" s="19" t="s">
        <v>280</v>
      </c>
      <c r="F10" s="18" t="s">
        <v>263</v>
      </c>
      <c r="G10" s="20"/>
      <c r="H10" s="20"/>
      <c r="I10" s="20"/>
      <c r="J10" s="20"/>
      <c r="K10" s="20"/>
    </row>
    <row r="11">
      <c r="A11" s="17">
        <v>10.0</v>
      </c>
      <c r="B11" s="18" t="s">
        <v>209</v>
      </c>
      <c r="C11" s="18" t="s">
        <v>268</v>
      </c>
      <c r="D11" s="18" t="s">
        <v>269</v>
      </c>
      <c r="E11" s="19" t="s">
        <v>281</v>
      </c>
      <c r="F11" s="21"/>
      <c r="G11" s="20"/>
      <c r="H11" s="20"/>
      <c r="I11" s="20"/>
      <c r="J11" s="20"/>
      <c r="K11" s="20"/>
    </row>
    <row r="12">
      <c r="A12" s="17">
        <v>11.0</v>
      </c>
      <c r="B12" s="18" t="s">
        <v>29</v>
      </c>
      <c r="C12" s="18" t="s">
        <v>282</v>
      </c>
      <c r="D12" s="18" t="s">
        <v>261</v>
      </c>
      <c r="E12" s="19" t="s">
        <v>283</v>
      </c>
      <c r="F12" s="18" t="s">
        <v>263</v>
      </c>
      <c r="G12" s="20"/>
      <c r="H12" s="20"/>
      <c r="I12" s="20"/>
      <c r="J12" s="20"/>
      <c r="K12" s="20"/>
    </row>
    <row r="13">
      <c r="A13" s="17">
        <v>12.0</v>
      </c>
      <c r="B13" s="18" t="s">
        <v>59</v>
      </c>
      <c r="C13" s="18" t="s">
        <v>282</v>
      </c>
      <c r="D13" s="18" t="s">
        <v>261</v>
      </c>
      <c r="E13" s="19" t="s">
        <v>284</v>
      </c>
      <c r="F13" s="18" t="s">
        <v>263</v>
      </c>
      <c r="G13" s="20"/>
      <c r="H13" s="20"/>
      <c r="I13" s="20"/>
      <c r="J13" s="20"/>
      <c r="K13" s="20"/>
    </row>
    <row r="14">
      <c r="A14" s="17">
        <v>13.0</v>
      </c>
      <c r="B14" s="18" t="s">
        <v>67</v>
      </c>
      <c r="C14" s="18" t="s">
        <v>260</v>
      </c>
      <c r="D14" s="18" t="s">
        <v>261</v>
      </c>
      <c r="E14" s="19" t="s">
        <v>285</v>
      </c>
      <c r="F14" s="18" t="s">
        <v>263</v>
      </c>
      <c r="G14" s="20"/>
      <c r="H14" s="20"/>
      <c r="I14" s="20"/>
      <c r="J14" s="20"/>
      <c r="K14" s="20"/>
    </row>
    <row r="15">
      <c r="A15" s="17">
        <v>14.0</v>
      </c>
      <c r="B15" s="18" t="s">
        <v>20</v>
      </c>
      <c r="C15" s="18" t="s">
        <v>286</v>
      </c>
      <c r="D15" s="18" t="s">
        <v>269</v>
      </c>
      <c r="E15" s="19" t="s">
        <v>287</v>
      </c>
      <c r="F15" s="21"/>
      <c r="G15" s="20"/>
      <c r="H15" s="20"/>
      <c r="I15" s="20"/>
      <c r="J15" s="20"/>
      <c r="K15" s="20"/>
    </row>
    <row r="16">
      <c r="A16" s="17">
        <v>15.0</v>
      </c>
      <c r="B16" s="18" t="s">
        <v>73</v>
      </c>
      <c r="C16" s="18" t="s">
        <v>288</v>
      </c>
      <c r="D16" s="18" t="s">
        <v>269</v>
      </c>
      <c r="E16" s="19" t="s">
        <v>289</v>
      </c>
      <c r="F16" s="18" t="s">
        <v>263</v>
      </c>
      <c r="G16" s="20"/>
      <c r="H16" s="20"/>
      <c r="I16" s="20"/>
      <c r="J16" s="20"/>
      <c r="K16" s="20"/>
    </row>
    <row r="17">
      <c r="A17" s="17">
        <v>16.0</v>
      </c>
      <c r="B17" s="18" t="s">
        <v>290</v>
      </c>
      <c r="C17" s="18" t="s">
        <v>260</v>
      </c>
      <c r="D17" s="18" t="s">
        <v>269</v>
      </c>
      <c r="E17" s="19" t="s">
        <v>291</v>
      </c>
      <c r="F17" s="18" t="s">
        <v>263</v>
      </c>
      <c r="G17" s="20"/>
      <c r="H17" s="20"/>
      <c r="I17" s="20"/>
      <c r="J17" s="20"/>
      <c r="K17" s="20"/>
    </row>
    <row r="18">
      <c r="A18" s="17">
        <v>17.0</v>
      </c>
      <c r="B18" s="18" t="s">
        <v>34</v>
      </c>
      <c r="C18" s="18" t="s">
        <v>288</v>
      </c>
      <c r="D18" s="18" t="s">
        <v>269</v>
      </c>
      <c r="E18" s="19" t="s">
        <v>292</v>
      </c>
      <c r="F18" s="18" t="s">
        <v>263</v>
      </c>
      <c r="G18" s="20"/>
      <c r="H18" s="20"/>
      <c r="I18" s="20"/>
      <c r="J18" s="20"/>
      <c r="K18" s="20"/>
    </row>
    <row r="19">
      <c r="A19" s="17">
        <v>18.0</v>
      </c>
      <c r="B19" s="18" t="s">
        <v>15</v>
      </c>
      <c r="C19" s="18" t="s">
        <v>293</v>
      </c>
      <c r="D19" s="18" t="s">
        <v>294</v>
      </c>
      <c r="E19" s="19" t="s">
        <v>295</v>
      </c>
      <c r="F19" s="18" t="s">
        <v>263</v>
      </c>
      <c r="G19" s="20"/>
      <c r="H19" s="20"/>
      <c r="I19" s="20"/>
      <c r="J19" s="20"/>
      <c r="K19" s="20"/>
    </row>
    <row r="20">
      <c r="A20" s="17">
        <v>19.0</v>
      </c>
      <c r="B20" s="18" t="s">
        <v>229</v>
      </c>
      <c r="C20" s="18" t="s">
        <v>268</v>
      </c>
      <c r="D20" s="18" t="s">
        <v>294</v>
      </c>
      <c r="E20" s="19" t="s">
        <v>296</v>
      </c>
      <c r="F20" s="18" t="s">
        <v>263</v>
      </c>
      <c r="G20" s="20"/>
      <c r="H20" s="20"/>
      <c r="I20" s="20"/>
      <c r="J20" s="20"/>
      <c r="K20" s="20"/>
    </row>
    <row r="21">
      <c r="A21" s="17">
        <v>20.0</v>
      </c>
      <c r="B21" s="18" t="s">
        <v>297</v>
      </c>
      <c r="C21" s="18" t="s">
        <v>282</v>
      </c>
      <c r="D21" s="18" t="s">
        <v>298</v>
      </c>
      <c r="E21" s="19" t="s">
        <v>299</v>
      </c>
      <c r="F21" s="18" t="s">
        <v>263</v>
      </c>
      <c r="G21" s="20"/>
      <c r="H21" s="20"/>
      <c r="I21" s="20"/>
      <c r="J21" s="20"/>
      <c r="K21" s="20"/>
    </row>
    <row r="22">
      <c r="A22" s="17">
        <v>21.0</v>
      </c>
      <c r="B22" s="18" t="s">
        <v>99</v>
      </c>
      <c r="C22" s="18" t="s">
        <v>300</v>
      </c>
      <c r="D22" s="18" t="s">
        <v>269</v>
      </c>
      <c r="E22" s="19" t="s">
        <v>301</v>
      </c>
      <c r="F22" s="18" t="s">
        <v>263</v>
      </c>
      <c r="G22" s="20"/>
      <c r="H22" s="20"/>
      <c r="I22" s="20"/>
      <c r="J22" s="20"/>
      <c r="K22" s="20"/>
    </row>
    <row r="23">
      <c r="A23" s="17">
        <v>22.0</v>
      </c>
      <c r="B23" s="18" t="s">
        <v>214</v>
      </c>
      <c r="C23" s="18" t="s">
        <v>268</v>
      </c>
      <c r="D23" s="18" t="s">
        <v>277</v>
      </c>
      <c r="E23" s="19" t="s">
        <v>302</v>
      </c>
      <c r="F23" s="21"/>
      <c r="G23" s="20"/>
      <c r="H23" s="20"/>
      <c r="I23" s="20"/>
      <c r="J23" s="20"/>
      <c r="K23" s="20"/>
    </row>
    <row r="24">
      <c r="A24" s="17">
        <v>23.0</v>
      </c>
      <c r="B24" s="18" t="s">
        <v>69</v>
      </c>
      <c r="C24" s="18" t="s">
        <v>282</v>
      </c>
      <c r="D24" s="18" t="s">
        <v>269</v>
      </c>
      <c r="E24" s="19" t="s">
        <v>303</v>
      </c>
      <c r="F24" s="18" t="s">
        <v>263</v>
      </c>
      <c r="G24" s="20"/>
      <c r="H24" s="20"/>
      <c r="I24" s="20"/>
      <c r="J24" s="20"/>
      <c r="K24" s="20"/>
    </row>
    <row r="25">
      <c r="A25" s="17">
        <v>24.0</v>
      </c>
      <c r="B25" s="18" t="s">
        <v>239</v>
      </c>
      <c r="C25" s="18" t="s">
        <v>275</v>
      </c>
      <c r="D25" s="18" t="s">
        <v>269</v>
      </c>
      <c r="E25" s="19" t="s">
        <v>304</v>
      </c>
      <c r="F25" s="21"/>
      <c r="G25" s="20"/>
      <c r="H25" s="20"/>
      <c r="I25" s="20"/>
      <c r="J25" s="20"/>
      <c r="K25" s="20"/>
    </row>
    <row r="26">
      <c r="A26" s="17">
        <v>25.0</v>
      </c>
      <c r="B26" s="18" t="s">
        <v>156</v>
      </c>
      <c r="C26" s="18" t="s">
        <v>260</v>
      </c>
      <c r="D26" s="18" t="s">
        <v>261</v>
      </c>
      <c r="E26" s="19" t="s">
        <v>305</v>
      </c>
      <c r="F26" s="18" t="s">
        <v>263</v>
      </c>
      <c r="G26" s="20"/>
      <c r="H26" s="20"/>
      <c r="I26" s="20"/>
      <c r="J26" s="20"/>
      <c r="K26" s="20"/>
    </row>
    <row r="27">
      <c r="A27" s="17">
        <v>26.0</v>
      </c>
      <c r="B27" s="18" t="s">
        <v>253</v>
      </c>
      <c r="C27" s="18" t="s">
        <v>306</v>
      </c>
      <c r="D27" s="18" t="s">
        <v>269</v>
      </c>
      <c r="E27" s="19" t="s">
        <v>307</v>
      </c>
      <c r="F27" s="18" t="s">
        <v>263</v>
      </c>
      <c r="G27" s="20"/>
      <c r="H27" s="20"/>
      <c r="I27" s="20"/>
      <c r="J27" s="20"/>
      <c r="K27" s="20"/>
    </row>
    <row r="28">
      <c r="A28" s="17">
        <v>27.0</v>
      </c>
      <c r="B28" s="18" t="s">
        <v>197</v>
      </c>
      <c r="C28" s="18" t="s">
        <v>300</v>
      </c>
      <c r="D28" s="18" t="s">
        <v>269</v>
      </c>
      <c r="E28" s="19" t="s">
        <v>308</v>
      </c>
      <c r="F28" s="21"/>
      <c r="G28" s="20"/>
      <c r="H28" s="20"/>
      <c r="I28" s="20"/>
      <c r="J28" s="20"/>
      <c r="K28" s="20"/>
    </row>
    <row r="29">
      <c r="A29" s="17">
        <v>28.0</v>
      </c>
      <c r="B29" s="18" t="s">
        <v>61</v>
      </c>
      <c r="C29" s="18" t="s">
        <v>282</v>
      </c>
      <c r="D29" s="18" t="s">
        <v>261</v>
      </c>
      <c r="E29" s="19" t="s">
        <v>309</v>
      </c>
      <c r="F29" s="18" t="s">
        <v>263</v>
      </c>
      <c r="G29" s="20"/>
      <c r="H29" s="20"/>
      <c r="I29" s="20"/>
      <c r="J29" s="20"/>
      <c r="K29" s="20"/>
    </row>
    <row r="30">
      <c r="A30" s="17">
        <v>29.0</v>
      </c>
      <c r="B30" s="18" t="s">
        <v>310</v>
      </c>
      <c r="C30" s="18" t="s">
        <v>260</v>
      </c>
      <c r="D30" s="18" t="s">
        <v>269</v>
      </c>
      <c r="E30" s="19" t="s">
        <v>311</v>
      </c>
      <c r="F30" s="18" t="s">
        <v>263</v>
      </c>
      <c r="G30" s="20"/>
      <c r="H30" s="20"/>
      <c r="I30" s="20"/>
      <c r="J30" s="20"/>
      <c r="K30" s="20"/>
    </row>
    <row r="31">
      <c r="A31" s="17">
        <v>30.0</v>
      </c>
      <c r="B31" s="18" t="s">
        <v>312</v>
      </c>
      <c r="C31" s="18" t="s">
        <v>260</v>
      </c>
      <c r="D31" s="18" t="s">
        <v>269</v>
      </c>
      <c r="E31" s="19" t="s">
        <v>313</v>
      </c>
      <c r="F31" s="18" t="s">
        <v>263</v>
      </c>
      <c r="G31" s="20"/>
      <c r="H31" s="20"/>
      <c r="I31" s="20"/>
      <c r="J31" s="20"/>
      <c r="K31" s="20"/>
    </row>
    <row r="32">
      <c r="A32" s="17">
        <v>31.0</v>
      </c>
      <c r="B32" s="18" t="s">
        <v>32</v>
      </c>
      <c r="C32" s="18" t="s">
        <v>282</v>
      </c>
      <c r="D32" s="18" t="s">
        <v>269</v>
      </c>
      <c r="E32" s="19" t="s">
        <v>314</v>
      </c>
      <c r="F32" s="18" t="s">
        <v>263</v>
      </c>
      <c r="G32" s="20"/>
      <c r="H32" s="20"/>
      <c r="I32" s="20"/>
      <c r="J32" s="20"/>
      <c r="K32" s="20"/>
    </row>
    <row r="33">
      <c r="A33" s="17">
        <v>32.0</v>
      </c>
      <c r="B33" s="18" t="s">
        <v>53</v>
      </c>
      <c r="C33" s="18" t="s">
        <v>315</v>
      </c>
      <c r="D33" s="18" t="s">
        <v>277</v>
      </c>
      <c r="E33" s="19" t="s">
        <v>316</v>
      </c>
      <c r="F33" s="21"/>
      <c r="G33" s="20"/>
      <c r="H33" s="20"/>
      <c r="I33" s="20"/>
      <c r="J33" s="20"/>
      <c r="K33" s="20"/>
    </row>
    <row r="34">
      <c r="A34" s="17">
        <v>33.0</v>
      </c>
      <c r="B34" s="18" t="s">
        <v>113</v>
      </c>
      <c r="C34" s="18" t="s">
        <v>317</v>
      </c>
      <c r="D34" s="18" t="s">
        <v>261</v>
      </c>
      <c r="E34" s="19" t="s">
        <v>318</v>
      </c>
      <c r="F34" s="18" t="s">
        <v>263</v>
      </c>
      <c r="G34" s="20"/>
      <c r="H34" s="20"/>
      <c r="I34" s="20"/>
      <c r="J34" s="20"/>
      <c r="K34" s="20"/>
    </row>
    <row r="35">
      <c r="A35" s="17">
        <v>34.0</v>
      </c>
      <c r="B35" s="18" t="s">
        <v>108</v>
      </c>
      <c r="C35" s="18" t="s">
        <v>279</v>
      </c>
      <c r="D35" s="18" t="s">
        <v>261</v>
      </c>
      <c r="E35" s="19" t="s">
        <v>319</v>
      </c>
      <c r="F35" s="18" t="s">
        <v>263</v>
      </c>
      <c r="G35" s="20"/>
      <c r="H35" s="20"/>
      <c r="I35" s="20"/>
      <c r="J35" s="20"/>
      <c r="K35" s="20"/>
    </row>
    <row r="36">
      <c r="A36" s="17">
        <v>35.0</v>
      </c>
      <c r="B36" s="18" t="s">
        <v>100</v>
      </c>
      <c r="C36" s="18" t="s">
        <v>300</v>
      </c>
      <c r="D36" s="18" t="s">
        <v>269</v>
      </c>
      <c r="E36" s="19" t="s">
        <v>320</v>
      </c>
      <c r="F36" s="18" t="s">
        <v>263</v>
      </c>
      <c r="G36" s="20"/>
      <c r="H36" s="20"/>
      <c r="I36" s="20"/>
      <c r="J36" s="20"/>
      <c r="K36" s="20"/>
    </row>
    <row r="37">
      <c r="A37" s="17">
        <v>36.0</v>
      </c>
      <c r="B37" s="18" t="s">
        <v>25</v>
      </c>
      <c r="C37" s="18" t="s">
        <v>321</v>
      </c>
      <c r="D37" s="18" t="s">
        <v>322</v>
      </c>
      <c r="E37" s="19" t="s">
        <v>323</v>
      </c>
      <c r="F37" s="21"/>
      <c r="G37" s="20"/>
      <c r="H37" s="20"/>
      <c r="I37" s="20"/>
      <c r="J37" s="20"/>
      <c r="K37" s="20"/>
    </row>
    <row r="38">
      <c r="A38" s="17">
        <v>37.0</v>
      </c>
      <c r="B38" s="18" t="s">
        <v>104</v>
      </c>
      <c r="C38" s="18" t="s">
        <v>282</v>
      </c>
      <c r="D38" s="18" t="s">
        <v>324</v>
      </c>
      <c r="E38" s="19" t="s">
        <v>325</v>
      </c>
      <c r="F38" s="18" t="s">
        <v>263</v>
      </c>
      <c r="G38" s="20"/>
      <c r="H38" s="20"/>
      <c r="I38" s="20"/>
      <c r="J38" s="20"/>
      <c r="K38" s="20"/>
    </row>
    <row r="39">
      <c r="A39" s="17">
        <v>38.0</v>
      </c>
      <c r="B39" s="18" t="s">
        <v>13</v>
      </c>
      <c r="C39" s="18" t="s">
        <v>273</v>
      </c>
      <c r="D39" s="18" t="s">
        <v>261</v>
      </c>
      <c r="E39" s="19" t="s">
        <v>326</v>
      </c>
      <c r="F39" s="18" t="s">
        <v>263</v>
      </c>
      <c r="G39" s="20"/>
      <c r="H39" s="20"/>
      <c r="I39" s="20"/>
      <c r="J39" s="20"/>
      <c r="K39" s="20"/>
    </row>
    <row r="40">
      <c r="A40" s="17">
        <v>39.0</v>
      </c>
      <c r="B40" s="18" t="s">
        <v>124</v>
      </c>
      <c r="C40" s="18" t="s">
        <v>288</v>
      </c>
      <c r="D40" s="18" t="s">
        <v>261</v>
      </c>
      <c r="E40" s="19" t="s">
        <v>327</v>
      </c>
      <c r="F40" s="18" t="s">
        <v>263</v>
      </c>
      <c r="G40" s="20"/>
      <c r="H40" s="20"/>
      <c r="I40" s="20"/>
      <c r="J40" s="20"/>
      <c r="K40" s="20"/>
    </row>
    <row r="41">
      <c r="A41" s="17">
        <v>40.0</v>
      </c>
      <c r="B41" s="18" t="s">
        <v>105</v>
      </c>
      <c r="C41" s="18" t="s">
        <v>288</v>
      </c>
      <c r="D41" s="18" t="s">
        <v>261</v>
      </c>
      <c r="E41" s="19" t="s">
        <v>328</v>
      </c>
      <c r="F41" s="18" t="s">
        <v>263</v>
      </c>
      <c r="G41" s="20"/>
      <c r="H41" s="20"/>
      <c r="I41" s="20"/>
      <c r="J41" s="20"/>
      <c r="K41" s="20"/>
    </row>
    <row r="42">
      <c r="A42" s="17">
        <v>41.0</v>
      </c>
      <c r="B42" s="18" t="s">
        <v>192</v>
      </c>
      <c r="C42" s="18" t="s">
        <v>293</v>
      </c>
      <c r="D42" s="18" t="s">
        <v>269</v>
      </c>
      <c r="E42" s="19" t="s">
        <v>329</v>
      </c>
      <c r="F42" s="18" t="s">
        <v>263</v>
      </c>
      <c r="G42" s="20"/>
      <c r="H42" s="20"/>
      <c r="I42" s="20"/>
      <c r="J42" s="20"/>
      <c r="K42" s="20"/>
    </row>
    <row r="43">
      <c r="A43" s="17">
        <v>42.0</v>
      </c>
      <c r="B43" s="18" t="s">
        <v>151</v>
      </c>
      <c r="C43" s="18" t="s">
        <v>273</v>
      </c>
      <c r="D43" s="18" t="s">
        <v>261</v>
      </c>
      <c r="E43" s="19" t="s">
        <v>330</v>
      </c>
      <c r="F43" s="18" t="s">
        <v>263</v>
      </c>
      <c r="G43" s="20"/>
      <c r="H43" s="20"/>
      <c r="I43" s="20"/>
      <c r="J43" s="20"/>
      <c r="K43" s="20"/>
    </row>
    <row r="44">
      <c r="A44" s="17">
        <v>43.0</v>
      </c>
      <c r="B44" s="18" t="s">
        <v>22</v>
      </c>
      <c r="C44" s="18" t="s">
        <v>331</v>
      </c>
      <c r="D44" s="18" t="s">
        <v>261</v>
      </c>
      <c r="E44" s="19" t="s">
        <v>332</v>
      </c>
      <c r="F44" s="18" t="s">
        <v>263</v>
      </c>
      <c r="G44" s="20"/>
      <c r="H44" s="20"/>
      <c r="I44" s="20"/>
      <c r="J44" s="20"/>
      <c r="K44" s="20"/>
    </row>
    <row r="45">
      <c r="A45" s="17">
        <v>44.0</v>
      </c>
      <c r="B45" s="18" t="s">
        <v>64</v>
      </c>
      <c r="C45" s="18" t="s">
        <v>64</v>
      </c>
      <c r="D45" s="18" t="s">
        <v>269</v>
      </c>
      <c r="E45" s="19" t="s">
        <v>333</v>
      </c>
      <c r="F45" s="18" t="s">
        <v>263</v>
      </c>
      <c r="G45" s="20"/>
      <c r="H45" s="20"/>
      <c r="I45" s="20"/>
      <c r="J45" s="20"/>
      <c r="K45" s="20"/>
    </row>
    <row r="46">
      <c r="A46" s="17">
        <v>45.0</v>
      </c>
      <c r="B46" s="18" t="s">
        <v>334</v>
      </c>
      <c r="C46" s="18" t="s">
        <v>266</v>
      </c>
      <c r="D46" s="18" t="s">
        <v>261</v>
      </c>
      <c r="E46" s="19" t="s">
        <v>335</v>
      </c>
      <c r="F46" s="18" t="s">
        <v>263</v>
      </c>
      <c r="G46" s="20"/>
      <c r="H46" s="20"/>
      <c r="I46" s="20"/>
      <c r="J46" s="20"/>
      <c r="K46" s="20"/>
    </row>
    <row r="47">
      <c r="A47" s="17">
        <v>46.0</v>
      </c>
      <c r="B47" s="18" t="s">
        <v>336</v>
      </c>
      <c r="C47" s="18" t="s">
        <v>282</v>
      </c>
      <c r="D47" s="18" t="s">
        <v>337</v>
      </c>
      <c r="E47" s="19" t="s">
        <v>338</v>
      </c>
      <c r="F47" s="18" t="s">
        <v>263</v>
      </c>
      <c r="G47" s="20"/>
      <c r="H47" s="20"/>
      <c r="I47" s="20"/>
      <c r="J47" s="20"/>
      <c r="K47" s="20"/>
    </row>
    <row r="48">
      <c r="A48" s="17">
        <v>47.0</v>
      </c>
      <c r="B48" s="18" t="s">
        <v>103</v>
      </c>
      <c r="C48" s="18" t="s">
        <v>282</v>
      </c>
      <c r="D48" s="18" t="s">
        <v>261</v>
      </c>
      <c r="E48" s="19" t="s">
        <v>339</v>
      </c>
      <c r="F48" s="18" t="s">
        <v>263</v>
      </c>
      <c r="G48" s="20"/>
      <c r="H48" s="20"/>
      <c r="I48" s="20"/>
      <c r="J48" s="20"/>
      <c r="K48" s="20"/>
    </row>
    <row r="49">
      <c r="A49" s="17">
        <v>48.0</v>
      </c>
      <c r="B49" s="18" t="s">
        <v>18</v>
      </c>
      <c r="C49" s="18" t="s">
        <v>306</v>
      </c>
      <c r="D49" s="18" t="s">
        <v>269</v>
      </c>
      <c r="E49" s="19" t="s">
        <v>340</v>
      </c>
      <c r="F49" s="18" t="s">
        <v>263</v>
      </c>
      <c r="G49" s="20"/>
      <c r="H49" s="20"/>
      <c r="I49" s="20"/>
      <c r="J49" s="20"/>
      <c r="K49" s="20"/>
    </row>
    <row r="50">
      <c r="A50" s="17">
        <v>49.0</v>
      </c>
      <c r="B50" s="18" t="s">
        <v>9</v>
      </c>
      <c r="C50" s="18" t="s">
        <v>282</v>
      </c>
      <c r="D50" s="18" t="s">
        <v>341</v>
      </c>
      <c r="E50" s="19" t="s">
        <v>342</v>
      </c>
      <c r="F50" s="18" t="s">
        <v>263</v>
      </c>
      <c r="G50" s="20"/>
      <c r="H50" s="20"/>
      <c r="I50" s="20"/>
      <c r="J50" s="20"/>
      <c r="K50" s="20"/>
    </row>
    <row r="51">
      <c r="A51" s="17">
        <v>50.0</v>
      </c>
      <c r="B51" s="18" t="s">
        <v>241</v>
      </c>
      <c r="C51" s="18" t="s">
        <v>260</v>
      </c>
      <c r="D51" s="18" t="s">
        <v>269</v>
      </c>
      <c r="E51" s="19" t="s">
        <v>343</v>
      </c>
      <c r="F51" s="21"/>
      <c r="G51" s="20"/>
      <c r="H51" s="20"/>
      <c r="I51" s="20"/>
      <c r="J51" s="20"/>
      <c r="K51" s="20"/>
    </row>
    <row r="52">
      <c r="A52" s="17">
        <v>51.0</v>
      </c>
      <c r="B52" s="18" t="s">
        <v>45</v>
      </c>
      <c r="C52" s="18" t="s">
        <v>317</v>
      </c>
      <c r="D52" s="18" t="s">
        <v>277</v>
      </c>
      <c r="E52" s="19" t="s">
        <v>344</v>
      </c>
      <c r="F52" s="21"/>
      <c r="G52" s="20"/>
      <c r="H52" s="20"/>
      <c r="I52" s="20"/>
      <c r="J52" s="20"/>
      <c r="K52" s="20"/>
    </row>
    <row r="53">
      <c r="A53" s="17">
        <v>52.0</v>
      </c>
      <c r="B53" s="18" t="s">
        <v>78</v>
      </c>
      <c r="C53" s="18" t="s">
        <v>300</v>
      </c>
      <c r="D53" s="18" t="s">
        <v>261</v>
      </c>
      <c r="E53" s="19" t="s">
        <v>345</v>
      </c>
      <c r="F53" s="18" t="s">
        <v>263</v>
      </c>
      <c r="G53" s="20"/>
      <c r="H53" s="20"/>
      <c r="I53" s="20"/>
      <c r="J53" s="20"/>
      <c r="K53" s="20"/>
    </row>
    <row r="54">
      <c r="A54" s="17">
        <v>53.0</v>
      </c>
      <c r="B54" s="18" t="s">
        <v>40</v>
      </c>
      <c r="C54" s="18" t="s">
        <v>273</v>
      </c>
      <c r="D54" s="18" t="s">
        <v>269</v>
      </c>
      <c r="E54" s="19" t="s">
        <v>346</v>
      </c>
      <c r="F54" s="18" t="s">
        <v>263</v>
      </c>
      <c r="G54" s="20"/>
      <c r="H54" s="20"/>
      <c r="I54" s="20"/>
      <c r="J54" s="20"/>
      <c r="K54" s="20"/>
    </row>
    <row r="55">
      <c r="A55" s="17">
        <v>54.0</v>
      </c>
      <c r="B55" s="18" t="s">
        <v>58</v>
      </c>
      <c r="C55" s="18" t="s">
        <v>347</v>
      </c>
      <c r="D55" s="18" t="s">
        <v>261</v>
      </c>
      <c r="E55" s="19" t="s">
        <v>348</v>
      </c>
      <c r="F55" s="18" t="s">
        <v>263</v>
      </c>
      <c r="G55" s="20"/>
      <c r="H55" s="20"/>
      <c r="I55" s="20"/>
      <c r="J55" s="20"/>
      <c r="K55" s="20"/>
    </row>
    <row r="56">
      <c r="A56" s="17">
        <v>55.0</v>
      </c>
      <c r="B56" s="18" t="s">
        <v>349</v>
      </c>
      <c r="C56" s="18" t="s">
        <v>273</v>
      </c>
      <c r="D56" s="18" t="s">
        <v>261</v>
      </c>
      <c r="E56" s="19" t="s">
        <v>350</v>
      </c>
      <c r="F56" s="18" t="s">
        <v>263</v>
      </c>
      <c r="G56" s="20"/>
      <c r="H56" s="20"/>
      <c r="I56" s="20"/>
      <c r="J56" s="20"/>
      <c r="K56" s="20"/>
    </row>
    <row r="57">
      <c r="A57" s="17">
        <v>56.0</v>
      </c>
      <c r="B57" s="18" t="s">
        <v>132</v>
      </c>
      <c r="C57" s="18" t="s">
        <v>271</v>
      </c>
      <c r="D57" s="18" t="s">
        <v>269</v>
      </c>
      <c r="E57" s="19" t="s">
        <v>351</v>
      </c>
      <c r="F57" s="18" t="s">
        <v>263</v>
      </c>
      <c r="G57" s="20"/>
      <c r="H57" s="20"/>
      <c r="I57" s="20"/>
      <c r="J57" s="20"/>
      <c r="K57" s="20"/>
    </row>
    <row r="58">
      <c r="A58" s="17">
        <v>57.0</v>
      </c>
      <c r="B58" s="18" t="s">
        <v>352</v>
      </c>
      <c r="C58" s="18" t="s">
        <v>260</v>
      </c>
      <c r="D58" s="18" t="s">
        <v>261</v>
      </c>
      <c r="E58" s="19" t="s">
        <v>353</v>
      </c>
      <c r="F58" s="18" t="s">
        <v>263</v>
      </c>
      <c r="G58" s="20"/>
      <c r="H58" s="20"/>
      <c r="I58" s="20"/>
      <c r="J58" s="20"/>
      <c r="K58" s="20"/>
    </row>
    <row r="59">
      <c r="A59" s="17">
        <v>58.0</v>
      </c>
      <c r="B59" s="18" t="s">
        <v>106</v>
      </c>
      <c r="C59" s="18" t="s">
        <v>354</v>
      </c>
      <c r="D59" s="18" t="s">
        <v>269</v>
      </c>
      <c r="E59" s="19" t="s">
        <v>355</v>
      </c>
      <c r="F59" s="18" t="s">
        <v>263</v>
      </c>
      <c r="G59" s="20"/>
      <c r="H59" s="20"/>
      <c r="I59" s="20"/>
      <c r="J59" s="20"/>
      <c r="K59" s="20"/>
    </row>
    <row r="60">
      <c r="A60" s="17">
        <v>59.0</v>
      </c>
      <c r="B60" s="18" t="s">
        <v>356</v>
      </c>
      <c r="C60" s="18" t="s">
        <v>260</v>
      </c>
      <c r="D60" s="18" t="s">
        <v>269</v>
      </c>
      <c r="E60" s="19" t="s">
        <v>357</v>
      </c>
      <c r="F60" s="18" t="s">
        <v>263</v>
      </c>
      <c r="G60" s="20"/>
      <c r="H60" s="20"/>
      <c r="I60" s="20"/>
      <c r="J60" s="20"/>
      <c r="K60" s="20"/>
    </row>
    <row r="61">
      <c r="A61" s="17">
        <v>60.0</v>
      </c>
      <c r="B61" s="18" t="s">
        <v>358</v>
      </c>
      <c r="C61" s="18" t="s">
        <v>282</v>
      </c>
      <c r="D61" s="18" t="s">
        <v>261</v>
      </c>
      <c r="E61" s="19" t="s">
        <v>359</v>
      </c>
      <c r="F61" s="18" t="s">
        <v>263</v>
      </c>
      <c r="G61" s="20"/>
      <c r="H61" s="20"/>
      <c r="I61" s="20"/>
      <c r="J61" s="20"/>
      <c r="K61" s="20"/>
    </row>
    <row r="62">
      <c r="A62" s="17">
        <v>61.0</v>
      </c>
      <c r="B62" s="18" t="s">
        <v>4</v>
      </c>
      <c r="C62" s="18" t="s">
        <v>293</v>
      </c>
      <c r="D62" s="18" t="s">
        <v>261</v>
      </c>
      <c r="E62" s="19" t="s">
        <v>360</v>
      </c>
      <c r="F62" s="18" t="s">
        <v>263</v>
      </c>
      <c r="G62" s="20"/>
      <c r="H62" s="20"/>
      <c r="I62" s="20"/>
      <c r="J62" s="20"/>
      <c r="K62" s="20"/>
    </row>
    <row r="63">
      <c r="A63" s="17">
        <v>62.0</v>
      </c>
      <c r="B63" s="18" t="s">
        <v>206</v>
      </c>
      <c r="C63" s="18" t="s">
        <v>260</v>
      </c>
      <c r="D63" s="18" t="s">
        <v>261</v>
      </c>
      <c r="E63" s="19" t="s">
        <v>361</v>
      </c>
      <c r="F63" s="18" t="s">
        <v>263</v>
      </c>
      <c r="G63" s="20"/>
      <c r="H63" s="20"/>
      <c r="I63" s="20"/>
      <c r="J63" s="20"/>
      <c r="K63" s="20"/>
    </row>
    <row r="64">
      <c r="A64" s="17">
        <v>63.0</v>
      </c>
      <c r="B64" s="18" t="s">
        <v>153</v>
      </c>
      <c r="C64" s="18" t="s">
        <v>279</v>
      </c>
      <c r="D64" s="18" t="s">
        <v>269</v>
      </c>
      <c r="E64" s="19" t="s">
        <v>362</v>
      </c>
      <c r="F64" s="18" t="s">
        <v>263</v>
      </c>
      <c r="G64" s="20"/>
      <c r="H64" s="20"/>
      <c r="I64" s="20"/>
      <c r="J64" s="20"/>
      <c r="K64" s="20"/>
    </row>
    <row r="65">
      <c r="A65" s="17">
        <v>64.0</v>
      </c>
      <c r="B65" s="18" t="s">
        <v>12</v>
      </c>
      <c r="C65" s="18" t="s">
        <v>282</v>
      </c>
      <c r="D65" s="18" t="s">
        <v>363</v>
      </c>
      <c r="E65" s="19" t="s">
        <v>364</v>
      </c>
      <c r="F65" s="18" t="s">
        <v>263</v>
      </c>
      <c r="G65" s="20"/>
      <c r="H65" s="20"/>
      <c r="I65" s="20"/>
      <c r="J65" s="20"/>
      <c r="K65" s="20"/>
    </row>
    <row r="66">
      <c r="A66" s="17">
        <v>65.0</v>
      </c>
      <c r="B66" s="18" t="s">
        <v>185</v>
      </c>
      <c r="C66" s="18" t="s">
        <v>317</v>
      </c>
      <c r="D66" s="18" t="s">
        <v>365</v>
      </c>
      <c r="E66" s="19" t="s">
        <v>366</v>
      </c>
      <c r="F66" s="18" t="s">
        <v>263</v>
      </c>
      <c r="G66" s="20"/>
      <c r="H66" s="20"/>
      <c r="I66" s="20"/>
      <c r="J66" s="20"/>
      <c r="K66" s="20"/>
    </row>
    <row r="67">
      <c r="A67" s="17">
        <v>66.0</v>
      </c>
      <c r="B67" s="18" t="s">
        <v>367</v>
      </c>
      <c r="C67" s="18" t="s">
        <v>321</v>
      </c>
      <c r="D67" s="18" t="s">
        <v>261</v>
      </c>
      <c r="E67" s="19" t="s">
        <v>368</v>
      </c>
      <c r="F67" s="18" t="s">
        <v>263</v>
      </c>
      <c r="G67" s="20"/>
      <c r="H67" s="20"/>
      <c r="I67" s="20"/>
      <c r="J67" s="20"/>
      <c r="K67" s="20"/>
    </row>
    <row r="68">
      <c r="A68" s="17">
        <v>67.0</v>
      </c>
      <c r="B68" s="18" t="s">
        <v>186</v>
      </c>
      <c r="C68" s="18" t="s">
        <v>347</v>
      </c>
      <c r="D68" s="18" t="s">
        <v>261</v>
      </c>
      <c r="E68" s="19" t="s">
        <v>369</v>
      </c>
      <c r="F68" s="18" t="s">
        <v>263</v>
      </c>
      <c r="G68" s="20"/>
      <c r="H68" s="20"/>
      <c r="I68" s="20"/>
      <c r="J68" s="20"/>
      <c r="K68" s="20"/>
    </row>
    <row r="69">
      <c r="A69" s="17">
        <v>68.0</v>
      </c>
      <c r="B69" s="18" t="s">
        <v>65</v>
      </c>
      <c r="C69" s="18" t="s">
        <v>354</v>
      </c>
      <c r="D69" s="18" t="s">
        <v>261</v>
      </c>
      <c r="E69" s="19" t="s">
        <v>370</v>
      </c>
      <c r="F69" s="18" t="s">
        <v>263</v>
      </c>
      <c r="G69" s="20"/>
      <c r="H69" s="20"/>
      <c r="I69" s="20"/>
      <c r="J69" s="20"/>
      <c r="K69" s="20"/>
    </row>
    <row r="70">
      <c r="A70" s="17">
        <v>69.0</v>
      </c>
      <c r="B70" s="18" t="s">
        <v>155</v>
      </c>
      <c r="C70" s="18" t="s">
        <v>279</v>
      </c>
      <c r="D70" s="18" t="s">
        <v>261</v>
      </c>
      <c r="E70" s="19" t="s">
        <v>371</v>
      </c>
      <c r="F70" s="18" t="s">
        <v>263</v>
      </c>
      <c r="G70" s="20"/>
      <c r="H70" s="20"/>
      <c r="I70" s="20"/>
      <c r="J70" s="20"/>
      <c r="K70" s="20"/>
    </row>
    <row r="71">
      <c r="A71" s="17">
        <v>70.0</v>
      </c>
      <c r="B71" s="18" t="s">
        <v>154</v>
      </c>
      <c r="C71" s="18" t="s">
        <v>268</v>
      </c>
      <c r="D71" s="18" t="s">
        <v>261</v>
      </c>
      <c r="E71" s="19" t="s">
        <v>372</v>
      </c>
      <c r="F71" s="18" t="s">
        <v>263</v>
      </c>
      <c r="G71" s="20"/>
      <c r="H71" s="20"/>
      <c r="I71" s="20"/>
      <c r="J71" s="20"/>
      <c r="K71" s="20"/>
    </row>
    <row r="72">
      <c r="A72" s="17">
        <v>71.0</v>
      </c>
      <c r="B72" s="18" t="s">
        <v>76</v>
      </c>
      <c r="C72" s="18" t="s">
        <v>373</v>
      </c>
      <c r="D72" s="18" t="s">
        <v>261</v>
      </c>
      <c r="E72" s="19" t="s">
        <v>374</v>
      </c>
      <c r="F72" s="18" t="s">
        <v>263</v>
      </c>
      <c r="G72" s="20"/>
      <c r="H72" s="20"/>
      <c r="I72" s="20"/>
      <c r="J72" s="20"/>
      <c r="K72" s="20"/>
    </row>
    <row r="73">
      <c r="A73" s="17">
        <v>72.0</v>
      </c>
      <c r="B73" s="18" t="s">
        <v>375</v>
      </c>
      <c r="C73" s="18" t="s">
        <v>275</v>
      </c>
      <c r="D73" s="18" t="s">
        <v>269</v>
      </c>
      <c r="E73" s="19" t="s">
        <v>376</v>
      </c>
      <c r="F73" s="18" t="s">
        <v>263</v>
      </c>
      <c r="G73" s="20"/>
      <c r="H73" s="20"/>
      <c r="I73" s="20"/>
      <c r="J73" s="20"/>
      <c r="K73" s="20"/>
    </row>
    <row r="74">
      <c r="A74" s="17">
        <v>73.0</v>
      </c>
      <c r="B74" s="18" t="s">
        <v>377</v>
      </c>
      <c r="C74" s="18" t="s">
        <v>260</v>
      </c>
      <c r="D74" s="18" t="s">
        <v>269</v>
      </c>
      <c r="E74" s="19" t="s">
        <v>378</v>
      </c>
      <c r="F74" s="18" t="s">
        <v>263</v>
      </c>
      <c r="G74" s="20"/>
      <c r="H74" s="20"/>
      <c r="I74" s="20"/>
      <c r="J74" s="20"/>
      <c r="K74" s="20"/>
    </row>
    <row r="75">
      <c r="A75" s="17">
        <v>74.0</v>
      </c>
      <c r="B75" s="18" t="s">
        <v>39</v>
      </c>
      <c r="C75" s="18" t="s">
        <v>279</v>
      </c>
      <c r="D75" s="18" t="s">
        <v>269</v>
      </c>
      <c r="E75" s="19" t="s">
        <v>379</v>
      </c>
      <c r="F75" s="18" t="s">
        <v>263</v>
      </c>
      <c r="G75" s="20"/>
      <c r="H75" s="20"/>
      <c r="I75" s="20"/>
      <c r="J75" s="20"/>
      <c r="K75" s="20"/>
    </row>
    <row r="76">
      <c r="A76" s="17">
        <v>75.0</v>
      </c>
      <c r="B76" s="18" t="s">
        <v>98</v>
      </c>
      <c r="C76" s="18" t="s">
        <v>268</v>
      </c>
      <c r="D76" s="18" t="s">
        <v>261</v>
      </c>
      <c r="E76" s="19" t="s">
        <v>380</v>
      </c>
      <c r="F76" s="18" t="s">
        <v>263</v>
      </c>
      <c r="G76" s="20"/>
      <c r="H76" s="20"/>
      <c r="I76" s="20"/>
      <c r="J76" s="20"/>
      <c r="K76" s="20"/>
    </row>
    <row r="77">
      <c r="A77" s="17">
        <v>76.0</v>
      </c>
      <c r="B77" s="18" t="s">
        <v>159</v>
      </c>
      <c r="C77" s="18" t="s">
        <v>288</v>
      </c>
      <c r="D77" s="18" t="s">
        <v>269</v>
      </c>
      <c r="E77" s="19" t="s">
        <v>381</v>
      </c>
      <c r="F77" s="18" t="s">
        <v>263</v>
      </c>
      <c r="G77" s="20"/>
      <c r="H77" s="20"/>
      <c r="I77" s="20"/>
      <c r="J77" s="20"/>
      <c r="K77" s="20"/>
    </row>
    <row r="78">
      <c r="A78" s="17">
        <v>77.0</v>
      </c>
      <c r="B78" s="18" t="s">
        <v>382</v>
      </c>
      <c r="C78" s="18" t="s">
        <v>260</v>
      </c>
      <c r="D78" s="18" t="s">
        <v>277</v>
      </c>
      <c r="E78" s="19" t="s">
        <v>383</v>
      </c>
      <c r="F78" s="21"/>
      <c r="G78" s="20"/>
      <c r="H78" s="20"/>
      <c r="I78" s="20"/>
      <c r="J78" s="20"/>
      <c r="K78" s="20"/>
    </row>
    <row r="79">
      <c r="A79" s="17">
        <v>78.0</v>
      </c>
      <c r="B79" s="18" t="s">
        <v>196</v>
      </c>
      <c r="C79" s="18" t="s">
        <v>282</v>
      </c>
      <c r="D79" s="18" t="s">
        <v>384</v>
      </c>
      <c r="E79" s="19" t="s">
        <v>385</v>
      </c>
      <c r="F79" s="18" t="s">
        <v>263</v>
      </c>
      <c r="G79" s="20"/>
      <c r="H79" s="20"/>
      <c r="I79" s="20"/>
      <c r="J79" s="20"/>
      <c r="K79" s="20"/>
    </row>
    <row r="80">
      <c r="A80" s="17">
        <v>79.0</v>
      </c>
      <c r="B80" s="18" t="s">
        <v>47</v>
      </c>
      <c r="C80" s="18" t="s">
        <v>282</v>
      </c>
      <c r="D80" s="18" t="s">
        <v>269</v>
      </c>
      <c r="E80" s="19" t="s">
        <v>386</v>
      </c>
      <c r="F80" s="18" t="s">
        <v>263</v>
      </c>
      <c r="G80" s="20"/>
      <c r="H80" s="20"/>
      <c r="I80" s="20"/>
      <c r="J80" s="20"/>
      <c r="K80" s="20"/>
    </row>
    <row r="81">
      <c r="A81" s="17">
        <v>80.0</v>
      </c>
      <c r="B81" s="18" t="s">
        <v>387</v>
      </c>
      <c r="C81" s="18" t="s">
        <v>123</v>
      </c>
      <c r="D81" s="18" t="s">
        <v>277</v>
      </c>
      <c r="E81" s="19" t="s">
        <v>388</v>
      </c>
      <c r="F81" s="21"/>
      <c r="G81" s="20"/>
      <c r="H81" s="20"/>
      <c r="I81" s="20"/>
      <c r="J81" s="20"/>
      <c r="K81" s="20"/>
    </row>
    <row r="82">
      <c r="A82" s="17">
        <v>81.0</v>
      </c>
      <c r="B82" s="18" t="s">
        <v>248</v>
      </c>
      <c r="C82" s="18" t="s">
        <v>293</v>
      </c>
      <c r="D82" s="18" t="s">
        <v>261</v>
      </c>
      <c r="E82" s="19" t="s">
        <v>389</v>
      </c>
      <c r="F82" s="18" t="s">
        <v>263</v>
      </c>
      <c r="G82" s="20"/>
      <c r="H82" s="20"/>
      <c r="I82" s="20"/>
      <c r="J82" s="20"/>
      <c r="K82" s="20"/>
    </row>
    <row r="83">
      <c r="A83" s="17">
        <v>82.0</v>
      </c>
      <c r="B83" s="18" t="s">
        <v>218</v>
      </c>
      <c r="C83" s="18" t="s">
        <v>315</v>
      </c>
      <c r="D83" s="18" t="s">
        <v>322</v>
      </c>
      <c r="E83" s="19" t="s">
        <v>390</v>
      </c>
      <c r="F83" s="18" t="s">
        <v>263</v>
      </c>
      <c r="G83" s="20"/>
      <c r="H83" s="20"/>
      <c r="I83" s="20"/>
      <c r="J83" s="20"/>
      <c r="K83" s="20"/>
    </row>
    <row r="84">
      <c r="A84" s="17">
        <v>83.0</v>
      </c>
      <c r="B84" s="18" t="s">
        <v>202</v>
      </c>
      <c r="C84" s="18" t="s">
        <v>266</v>
      </c>
      <c r="D84" s="18" t="s">
        <v>269</v>
      </c>
      <c r="E84" s="19" t="s">
        <v>391</v>
      </c>
      <c r="F84" s="18" t="s">
        <v>263</v>
      </c>
      <c r="G84" s="20"/>
      <c r="H84" s="20"/>
      <c r="I84" s="20"/>
      <c r="J84" s="20"/>
      <c r="K84" s="20"/>
    </row>
    <row r="85">
      <c r="A85" s="17">
        <v>84.0</v>
      </c>
      <c r="B85" s="18" t="s">
        <v>392</v>
      </c>
      <c r="C85" s="18" t="s">
        <v>347</v>
      </c>
      <c r="D85" s="18" t="s">
        <v>261</v>
      </c>
      <c r="E85" s="19" t="s">
        <v>393</v>
      </c>
      <c r="F85" s="21"/>
      <c r="G85" s="20"/>
      <c r="H85" s="20"/>
      <c r="I85" s="20"/>
      <c r="J85" s="20"/>
      <c r="K85" s="20"/>
    </row>
    <row r="86">
      <c r="A86" s="17">
        <v>85.0</v>
      </c>
      <c r="B86" s="18" t="s">
        <v>394</v>
      </c>
      <c r="C86" s="18" t="s">
        <v>266</v>
      </c>
      <c r="D86" s="18" t="s">
        <v>261</v>
      </c>
      <c r="E86" s="19" t="s">
        <v>395</v>
      </c>
      <c r="F86" s="18" t="s">
        <v>263</v>
      </c>
      <c r="G86" s="20"/>
      <c r="H86" s="20"/>
      <c r="I86" s="20"/>
      <c r="J86" s="20"/>
      <c r="K86" s="20"/>
    </row>
    <row r="87">
      <c r="A87" s="17">
        <v>86.0</v>
      </c>
      <c r="B87" s="18" t="s">
        <v>169</v>
      </c>
      <c r="C87" s="18" t="s">
        <v>273</v>
      </c>
      <c r="D87" s="18" t="s">
        <v>269</v>
      </c>
      <c r="E87" s="19" t="s">
        <v>396</v>
      </c>
      <c r="F87" s="18" t="s">
        <v>263</v>
      </c>
      <c r="G87" s="20"/>
      <c r="H87" s="20"/>
      <c r="I87" s="20"/>
      <c r="J87" s="20"/>
      <c r="K87" s="20"/>
    </row>
    <row r="88">
      <c r="A88" s="17">
        <v>87.0</v>
      </c>
      <c r="B88" s="18" t="s">
        <v>397</v>
      </c>
      <c r="C88" s="18" t="s">
        <v>260</v>
      </c>
      <c r="D88" s="18" t="s">
        <v>261</v>
      </c>
      <c r="E88" s="19" t="s">
        <v>398</v>
      </c>
      <c r="F88" s="18" t="s">
        <v>263</v>
      </c>
      <c r="G88" s="20"/>
      <c r="H88" s="20"/>
      <c r="I88" s="20"/>
      <c r="J88" s="20"/>
      <c r="K88" s="20"/>
    </row>
    <row r="89">
      <c r="A89" s="17">
        <v>88.0</v>
      </c>
      <c r="B89" s="18" t="s">
        <v>399</v>
      </c>
      <c r="C89" s="18" t="s">
        <v>286</v>
      </c>
      <c r="D89" s="18" t="s">
        <v>269</v>
      </c>
      <c r="E89" s="19" t="s">
        <v>400</v>
      </c>
      <c r="F89" s="18" t="s">
        <v>263</v>
      </c>
      <c r="G89" s="20"/>
      <c r="H89" s="20"/>
      <c r="I89" s="20"/>
      <c r="J89" s="20"/>
      <c r="K89" s="20"/>
    </row>
    <row r="90">
      <c r="A90" s="17">
        <v>89.0</v>
      </c>
      <c r="B90" s="18" t="s">
        <v>401</v>
      </c>
      <c r="C90" s="18" t="s">
        <v>273</v>
      </c>
      <c r="D90" s="18" t="s">
        <v>261</v>
      </c>
      <c r="E90" s="19" t="s">
        <v>402</v>
      </c>
      <c r="F90" s="18" t="s">
        <v>263</v>
      </c>
      <c r="G90" s="20"/>
      <c r="H90" s="20"/>
      <c r="I90" s="20"/>
      <c r="J90" s="20"/>
      <c r="K90" s="20"/>
    </row>
    <row r="91">
      <c r="A91" s="17">
        <v>90.0</v>
      </c>
      <c r="B91" s="18" t="s">
        <v>403</v>
      </c>
      <c r="C91" s="18" t="s">
        <v>266</v>
      </c>
      <c r="D91" s="18" t="s">
        <v>269</v>
      </c>
      <c r="E91" s="19" t="s">
        <v>404</v>
      </c>
      <c r="F91" s="18" t="s">
        <v>263</v>
      </c>
      <c r="G91" s="20"/>
      <c r="H91" s="20"/>
      <c r="I91" s="20"/>
      <c r="J91" s="20"/>
      <c r="K91" s="20"/>
    </row>
    <row r="92">
      <c r="A92" s="17">
        <v>91.0</v>
      </c>
      <c r="B92" s="18" t="s">
        <v>405</v>
      </c>
      <c r="C92" s="18" t="s">
        <v>354</v>
      </c>
      <c r="D92" s="18" t="s">
        <v>261</v>
      </c>
      <c r="E92" s="19" t="s">
        <v>406</v>
      </c>
      <c r="F92" s="18" t="s">
        <v>263</v>
      </c>
      <c r="G92" s="20"/>
      <c r="H92" s="20"/>
      <c r="I92" s="20"/>
      <c r="J92" s="20"/>
      <c r="K92" s="20"/>
    </row>
    <row r="93">
      <c r="A93" s="17">
        <v>92.0</v>
      </c>
      <c r="B93" s="18" t="s">
        <v>85</v>
      </c>
      <c r="C93" s="18" t="s">
        <v>260</v>
      </c>
      <c r="D93" s="18" t="s">
        <v>269</v>
      </c>
      <c r="E93" s="19" t="s">
        <v>407</v>
      </c>
      <c r="F93" s="18" t="s">
        <v>263</v>
      </c>
      <c r="G93" s="20"/>
      <c r="H93" s="20"/>
      <c r="I93" s="20"/>
      <c r="J93" s="20"/>
      <c r="K93" s="20"/>
    </row>
    <row r="94">
      <c r="A94" s="17">
        <v>93.0</v>
      </c>
      <c r="B94" s="18" t="s">
        <v>204</v>
      </c>
      <c r="C94" s="18" t="s">
        <v>293</v>
      </c>
      <c r="D94" s="18" t="s">
        <v>261</v>
      </c>
      <c r="E94" s="19" t="s">
        <v>408</v>
      </c>
      <c r="F94" s="18" t="s">
        <v>263</v>
      </c>
      <c r="G94" s="20"/>
      <c r="H94" s="20"/>
      <c r="I94" s="20"/>
      <c r="J94" s="20"/>
      <c r="K94" s="20"/>
    </row>
    <row r="95">
      <c r="A95" s="17">
        <v>94.0</v>
      </c>
      <c r="B95" s="18" t="s">
        <v>409</v>
      </c>
      <c r="C95" s="18" t="s">
        <v>317</v>
      </c>
      <c r="D95" s="18" t="s">
        <v>363</v>
      </c>
      <c r="E95" s="19" t="s">
        <v>410</v>
      </c>
      <c r="F95" s="18" t="s">
        <v>263</v>
      </c>
      <c r="G95" s="20"/>
      <c r="H95" s="20"/>
      <c r="I95" s="20"/>
      <c r="J95" s="20"/>
      <c r="K95" s="20"/>
    </row>
    <row r="96">
      <c r="A96" s="17">
        <v>95.0</v>
      </c>
      <c r="B96" s="18" t="s">
        <v>5</v>
      </c>
      <c r="C96" s="18" t="s">
        <v>293</v>
      </c>
      <c r="D96" s="18" t="s">
        <v>277</v>
      </c>
      <c r="E96" s="19" t="s">
        <v>411</v>
      </c>
      <c r="F96" s="21"/>
      <c r="G96" s="20"/>
      <c r="H96" s="20"/>
      <c r="I96" s="20"/>
      <c r="J96" s="20"/>
      <c r="K96" s="20"/>
    </row>
    <row r="97">
      <c r="A97" s="17">
        <v>96.0</v>
      </c>
      <c r="B97" s="18" t="s">
        <v>412</v>
      </c>
      <c r="C97" s="18" t="s">
        <v>266</v>
      </c>
      <c r="D97" s="18" t="s">
        <v>269</v>
      </c>
      <c r="E97" s="19" t="s">
        <v>413</v>
      </c>
      <c r="F97" s="18" t="s">
        <v>263</v>
      </c>
      <c r="G97" s="20"/>
      <c r="H97" s="20"/>
      <c r="I97" s="20"/>
      <c r="J97" s="20"/>
      <c r="K97" s="20"/>
    </row>
    <row r="98">
      <c r="A98" s="17">
        <v>97.0</v>
      </c>
      <c r="B98" s="18" t="s">
        <v>102</v>
      </c>
      <c r="C98" s="18" t="s">
        <v>232</v>
      </c>
      <c r="D98" s="18" t="s">
        <v>269</v>
      </c>
      <c r="E98" s="19" t="s">
        <v>414</v>
      </c>
      <c r="F98" s="18" t="s">
        <v>263</v>
      </c>
      <c r="G98" s="20"/>
      <c r="H98" s="20"/>
      <c r="I98" s="20"/>
      <c r="J98" s="20"/>
      <c r="K98" s="20"/>
    </row>
    <row r="99">
      <c r="A99" s="17">
        <v>98.0</v>
      </c>
      <c r="B99" s="18" t="s">
        <v>231</v>
      </c>
      <c r="C99" s="18" t="s">
        <v>286</v>
      </c>
      <c r="D99" s="18" t="s">
        <v>269</v>
      </c>
      <c r="E99" s="19" t="s">
        <v>415</v>
      </c>
      <c r="F99" s="18" t="s">
        <v>263</v>
      </c>
      <c r="G99" s="20"/>
      <c r="H99" s="20"/>
      <c r="I99" s="20"/>
      <c r="J99" s="20"/>
      <c r="K99" s="20"/>
    </row>
    <row r="100">
      <c r="A100" s="17">
        <v>99.0</v>
      </c>
      <c r="B100" s="18" t="s">
        <v>416</v>
      </c>
      <c r="C100" s="18" t="s">
        <v>260</v>
      </c>
      <c r="D100" s="18" t="s">
        <v>417</v>
      </c>
      <c r="E100" s="19" t="s">
        <v>418</v>
      </c>
      <c r="F100" s="18" t="s">
        <v>263</v>
      </c>
      <c r="G100" s="20"/>
      <c r="H100" s="20"/>
      <c r="I100" s="20"/>
      <c r="J100" s="20"/>
      <c r="K100" s="20"/>
    </row>
    <row r="101">
      <c r="A101" s="17">
        <v>100.0</v>
      </c>
      <c r="B101" s="18" t="s">
        <v>419</v>
      </c>
      <c r="C101" s="18" t="s">
        <v>260</v>
      </c>
      <c r="D101" s="18" t="s">
        <v>261</v>
      </c>
      <c r="E101" s="19" t="s">
        <v>420</v>
      </c>
      <c r="F101" s="18" t="s">
        <v>263</v>
      </c>
      <c r="G101" s="20"/>
      <c r="H101" s="20"/>
      <c r="I101" s="20"/>
      <c r="J101" s="20"/>
      <c r="K101" s="20"/>
    </row>
    <row r="102">
      <c r="A102" s="17">
        <v>101.0</v>
      </c>
      <c r="B102" s="18" t="s">
        <v>421</v>
      </c>
      <c r="C102" s="18" t="s">
        <v>321</v>
      </c>
      <c r="D102" s="18" t="s">
        <v>269</v>
      </c>
      <c r="E102" s="19" t="s">
        <v>422</v>
      </c>
      <c r="F102" s="18" t="s">
        <v>263</v>
      </c>
      <c r="G102" s="20"/>
      <c r="H102" s="20"/>
      <c r="I102" s="20"/>
      <c r="J102" s="20"/>
      <c r="K102" s="20"/>
    </row>
    <row r="103">
      <c r="A103" s="17">
        <v>102.0</v>
      </c>
      <c r="B103" s="18" t="s">
        <v>423</v>
      </c>
      <c r="C103" s="18" t="s">
        <v>279</v>
      </c>
      <c r="D103" s="18" t="s">
        <v>424</v>
      </c>
      <c r="E103" s="19" t="s">
        <v>425</v>
      </c>
      <c r="F103" s="18" t="s">
        <v>263</v>
      </c>
      <c r="G103" s="20"/>
      <c r="H103" s="20"/>
      <c r="I103" s="20"/>
      <c r="J103" s="20"/>
      <c r="K103" s="20"/>
    </row>
    <row r="104">
      <c r="A104" s="17">
        <v>103.0</v>
      </c>
      <c r="B104" s="18" t="s">
        <v>426</v>
      </c>
      <c r="C104" s="18" t="s">
        <v>347</v>
      </c>
      <c r="D104" s="18" t="s">
        <v>261</v>
      </c>
      <c r="E104" s="19" t="s">
        <v>427</v>
      </c>
      <c r="F104" s="18" t="s">
        <v>263</v>
      </c>
      <c r="G104" s="20"/>
      <c r="H104" s="20"/>
      <c r="I104" s="20"/>
      <c r="J104" s="20"/>
      <c r="K104" s="20"/>
    </row>
    <row r="105">
      <c r="A105" s="17">
        <v>104.0</v>
      </c>
      <c r="B105" s="18" t="s">
        <v>129</v>
      </c>
      <c r="C105" s="18" t="s">
        <v>428</v>
      </c>
      <c r="D105" s="18" t="s">
        <v>269</v>
      </c>
      <c r="E105" s="19" t="s">
        <v>429</v>
      </c>
      <c r="F105" s="18" t="s">
        <v>263</v>
      </c>
      <c r="G105" s="20"/>
      <c r="H105" s="20"/>
      <c r="I105" s="20"/>
      <c r="J105" s="20"/>
      <c r="K105" s="20"/>
    </row>
    <row r="106">
      <c r="A106" s="17">
        <v>105.0</v>
      </c>
      <c r="B106" s="18" t="s">
        <v>26</v>
      </c>
      <c r="C106" s="18" t="s">
        <v>286</v>
      </c>
      <c r="D106" s="18" t="s">
        <v>269</v>
      </c>
      <c r="E106" s="19" t="s">
        <v>429</v>
      </c>
      <c r="F106" s="18" t="s">
        <v>263</v>
      </c>
      <c r="G106" s="20"/>
      <c r="H106" s="20"/>
      <c r="I106" s="20"/>
      <c r="J106" s="20"/>
      <c r="K106" s="20"/>
    </row>
    <row r="107">
      <c r="A107" s="17">
        <v>106.0</v>
      </c>
      <c r="B107" s="18" t="s">
        <v>430</v>
      </c>
      <c r="C107" s="18" t="s">
        <v>260</v>
      </c>
      <c r="D107" s="18" t="s">
        <v>269</v>
      </c>
      <c r="E107" s="19" t="s">
        <v>431</v>
      </c>
      <c r="F107" s="18" t="s">
        <v>263</v>
      </c>
      <c r="G107" s="20"/>
      <c r="H107" s="20"/>
      <c r="I107" s="20"/>
      <c r="J107" s="20"/>
      <c r="K107" s="20"/>
    </row>
    <row r="108">
      <c r="A108" s="17">
        <v>107.0</v>
      </c>
      <c r="B108" s="18" t="s">
        <v>432</v>
      </c>
      <c r="C108" s="18" t="s">
        <v>354</v>
      </c>
      <c r="D108" s="18" t="s">
        <v>261</v>
      </c>
      <c r="E108" s="19" t="s">
        <v>433</v>
      </c>
      <c r="F108" s="18" t="s">
        <v>263</v>
      </c>
      <c r="G108" s="20"/>
      <c r="H108" s="20"/>
      <c r="I108" s="20"/>
      <c r="J108" s="20"/>
      <c r="K108" s="20"/>
    </row>
    <row r="109">
      <c r="A109" s="17">
        <v>108.0</v>
      </c>
      <c r="B109" s="18" t="s">
        <v>434</v>
      </c>
      <c r="C109" s="18" t="s">
        <v>275</v>
      </c>
      <c r="D109" s="18" t="s">
        <v>424</v>
      </c>
      <c r="E109" s="19" t="s">
        <v>435</v>
      </c>
      <c r="F109" s="21"/>
      <c r="G109" s="20"/>
      <c r="H109" s="20"/>
      <c r="I109" s="20"/>
      <c r="J109" s="20"/>
      <c r="K109" s="20"/>
    </row>
    <row r="110">
      <c r="A110" s="17">
        <v>109.0</v>
      </c>
      <c r="B110" s="18" t="s">
        <v>83</v>
      </c>
      <c r="C110" s="18" t="s">
        <v>321</v>
      </c>
      <c r="D110" s="18" t="s">
        <v>261</v>
      </c>
      <c r="E110" s="19" t="s">
        <v>436</v>
      </c>
      <c r="F110" s="18" t="s">
        <v>263</v>
      </c>
      <c r="G110" s="20"/>
      <c r="H110" s="20"/>
      <c r="I110" s="20"/>
      <c r="J110" s="20"/>
      <c r="K110" s="20"/>
    </row>
    <row r="111">
      <c r="A111" s="17">
        <v>110.0</v>
      </c>
      <c r="B111" s="18" t="s">
        <v>437</v>
      </c>
      <c r="C111" s="18" t="s">
        <v>282</v>
      </c>
      <c r="D111" s="18" t="s">
        <v>277</v>
      </c>
      <c r="E111" s="19" t="s">
        <v>438</v>
      </c>
      <c r="F111" s="21"/>
      <c r="G111" s="20"/>
      <c r="H111" s="20"/>
      <c r="I111" s="20"/>
      <c r="J111" s="20"/>
      <c r="K111" s="20"/>
    </row>
    <row r="112">
      <c r="A112" s="17">
        <v>111.0</v>
      </c>
      <c r="B112" s="18" t="s">
        <v>140</v>
      </c>
      <c r="C112" s="18" t="s">
        <v>354</v>
      </c>
      <c r="D112" s="18" t="s">
        <v>269</v>
      </c>
      <c r="E112" s="19" t="s">
        <v>439</v>
      </c>
      <c r="F112" s="18" t="s">
        <v>263</v>
      </c>
      <c r="G112" s="20"/>
      <c r="H112" s="20"/>
      <c r="I112" s="20"/>
      <c r="J112" s="20"/>
      <c r="K112" s="20"/>
    </row>
    <row r="113">
      <c r="A113" s="17">
        <v>112.0</v>
      </c>
      <c r="B113" s="18" t="s">
        <v>225</v>
      </c>
      <c r="C113" s="18" t="s">
        <v>279</v>
      </c>
      <c r="D113" s="18" t="s">
        <v>417</v>
      </c>
      <c r="E113" s="19" t="s">
        <v>440</v>
      </c>
      <c r="F113" s="18" t="s">
        <v>263</v>
      </c>
      <c r="G113" s="20"/>
      <c r="H113" s="20"/>
      <c r="I113" s="20"/>
      <c r="J113" s="20"/>
      <c r="K113" s="20"/>
    </row>
    <row r="114">
      <c r="A114" s="17">
        <v>113.0</v>
      </c>
      <c r="B114" s="18" t="s">
        <v>126</v>
      </c>
      <c r="C114" s="18" t="s">
        <v>293</v>
      </c>
      <c r="D114" s="18" t="s">
        <v>261</v>
      </c>
      <c r="E114" s="19" t="s">
        <v>441</v>
      </c>
      <c r="F114" s="18" t="s">
        <v>263</v>
      </c>
      <c r="G114" s="20"/>
      <c r="H114" s="20"/>
      <c r="I114" s="20"/>
      <c r="J114" s="20"/>
      <c r="K114" s="20"/>
    </row>
    <row r="115">
      <c r="A115" s="17">
        <v>114.0</v>
      </c>
      <c r="B115" s="18" t="s">
        <v>227</v>
      </c>
      <c r="C115" s="18" t="s">
        <v>271</v>
      </c>
      <c r="D115" s="18" t="s">
        <v>261</v>
      </c>
      <c r="E115" s="19" t="s">
        <v>442</v>
      </c>
      <c r="F115" s="18" t="s">
        <v>263</v>
      </c>
      <c r="G115" s="20"/>
      <c r="H115" s="20"/>
      <c r="I115" s="20"/>
      <c r="J115" s="20"/>
      <c r="K115" s="20"/>
    </row>
    <row r="116">
      <c r="A116" s="17">
        <v>115.0</v>
      </c>
      <c r="B116" s="18" t="s">
        <v>84</v>
      </c>
      <c r="C116" s="18" t="s">
        <v>288</v>
      </c>
      <c r="D116" s="18" t="s">
        <v>277</v>
      </c>
      <c r="E116" s="19" t="s">
        <v>443</v>
      </c>
      <c r="F116" s="21"/>
      <c r="G116" s="20"/>
      <c r="H116" s="20"/>
      <c r="I116" s="20"/>
      <c r="J116" s="20"/>
      <c r="K116" s="20"/>
    </row>
    <row r="117">
      <c r="A117" s="17">
        <v>116.0</v>
      </c>
      <c r="B117" s="18" t="s">
        <v>233</v>
      </c>
      <c r="C117" s="18" t="s">
        <v>266</v>
      </c>
      <c r="D117" s="18" t="s">
        <v>444</v>
      </c>
      <c r="E117" s="19" t="s">
        <v>445</v>
      </c>
      <c r="F117" s="18" t="s">
        <v>263</v>
      </c>
      <c r="G117" s="20"/>
      <c r="H117" s="20"/>
      <c r="I117" s="20"/>
      <c r="J117" s="20"/>
      <c r="K117" s="20"/>
    </row>
    <row r="118">
      <c r="A118" s="17">
        <v>117.0</v>
      </c>
      <c r="B118" s="18" t="s">
        <v>60</v>
      </c>
      <c r="C118" s="18" t="s">
        <v>306</v>
      </c>
      <c r="D118" s="18" t="s">
        <v>417</v>
      </c>
      <c r="E118" s="19" t="s">
        <v>446</v>
      </c>
      <c r="F118" s="18" t="s">
        <v>263</v>
      </c>
      <c r="G118" s="20"/>
      <c r="H118" s="20"/>
      <c r="I118" s="20"/>
      <c r="J118" s="20"/>
      <c r="K118" s="20"/>
    </row>
    <row r="119">
      <c r="A119" s="17">
        <v>118.0</v>
      </c>
      <c r="B119" s="18" t="s">
        <v>157</v>
      </c>
      <c r="C119" s="18" t="s">
        <v>306</v>
      </c>
      <c r="D119" s="18" t="s">
        <v>269</v>
      </c>
      <c r="E119" s="19" t="s">
        <v>447</v>
      </c>
      <c r="F119" s="21"/>
      <c r="G119" s="20"/>
      <c r="H119" s="20"/>
      <c r="I119" s="20"/>
      <c r="J119" s="20"/>
      <c r="K119" s="20"/>
    </row>
    <row r="120">
      <c r="A120" s="17">
        <v>119.0</v>
      </c>
      <c r="B120" s="18" t="s">
        <v>448</v>
      </c>
      <c r="C120" s="18" t="s">
        <v>306</v>
      </c>
      <c r="D120" s="18" t="s">
        <v>417</v>
      </c>
      <c r="E120" s="19" t="s">
        <v>449</v>
      </c>
      <c r="F120" s="18" t="s">
        <v>263</v>
      </c>
      <c r="G120" s="20"/>
      <c r="H120" s="20"/>
      <c r="I120" s="20"/>
      <c r="J120" s="20"/>
      <c r="K120" s="20"/>
    </row>
    <row r="121">
      <c r="A121" s="17">
        <v>120.0</v>
      </c>
      <c r="B121" s="18" t="s">
        <v>133</v>
      </c>
      <c r="C121" s="18" t="s">
        <v>286</v>
      </c>
      <c r="D121" s="18" t="s">
        <v>269</v>
      </c>
      <c r="E121" s="19" t="s">
        <v>450</v>
      </c>
      <c r="F121" s="18" t="s">
        <v>263</v>
      </c>
      <c r="G121" s="20"/>
      <c r="H121" s="20"/>
      <c r="I121" s="20"/>
      <c r="J121" s="20"/>
      <c r="K121" s="20"/>
    </row>
    <row r="122">
      <c r="A122" s="17">
        <v>121.0</v>
      </c>
      <c r="B122" s="18" t="s">
        <v>109</v>
      </c>
      <c r="C122" s="18" t="s">
        <v>275</v>
      </c>
      <c r="D122" s="18" t="s">
        <v>451</v>
      </c>
      <c r="E122" s="19" t="s">
        <v>452</v>
      </c>
      <c r="F122" s="18" t="s">
        <v>263</v>
      </c>
      <c r="G122" s="20"/>
      <c r="H122" s="20"/>
      <c r="I122" s="20"/>
      <c r="J122" s="20"/>
      <c r="K122" s="20"/>
    </row>
    <row r="123">
      <c r="A123" s="17">
        <v>122.0</v>
      </c>
      <c r="B123" s="18" t="s">
        <v>174</v>
      </c>
      <c r="C123" s="18" t="s">
        <v>453</v>
      </c>
      <c r="D123" s="18" t="s">
        <v>454</v>
      </c>
      <c r="E123" s="19" t="s">
        <v>455</v>
      </c>
      <c r="F123" s="18" t="s">
        <v>263</v>
      </c>
      <c r="G123" s="20"/>
      <c r="H123" s="20"/>
      <c r="I123" s="20"/>
      <c r="J123" s="20"/>
      <c r="K123" s="20"/>
    </row>
    <row r="124">
      <c r="A124" s="17">
        <v>123.0</v>
      </c>
      <c r="B124" s="18" t="s">
        <v>456</v>
      </c>
      <c r="C124" s="18" t="s">
        <v>260</v>
      </c>
      <c r="D124" s="18" t="s">
        <v>417</v>
      </c>
      <c r="E124" s="19" t="s">
        <v>457</v>
      </c>
      <c r="F124" s="18" t="s">
        <v>263</v>
      </c>
      <c r="G124" s="20"/>
      <c r="H124" s="20"/>
      <c r="I124" s="20"/>
      <c r="J124" s="20"/>
      <c r="K124" s="20"/>
    </row>
    <row r="125">
      <c r="A125" s="17">
        <v>124.0</v>
      </c>
      <c r="B125" s="18" t="s">
        <v>203</v>
      </c>
      <c r="C125" s="18" t="s">
        <v>293</v>
      </c>
      <c r="D125" s="18" t="s">
        <v>269</v>
      </c>
      <c r="E125" s="19" t="s">
        <v>458</v>
      </c>
      <c r="F125" s="18" t="s">
        <v>263</v>
      </c>
      <c r="G125" s="20"/>
      <c r="H125" s="20"/>
      <c r="I125" s="20"/>
      <c r="J125" s="20"/>
      <c r="K125" s="20"/>
    </row>
    <row r="126">
      <c r="A126" s="17">
        <v>125.0</v>
      </c>
      <c r="B126" s="18" t="s">
        <v>178</v>
      </c>
      <c r="C126" s="18" t="s">
        <v>306</v>
      </c>
      <c r="D126" s="18" t="s">
        <v>417</v>
      </c>
      <c r="E126" s="19" t="s">
        <v>459</v>
      </c>
      <c r="F126" s="18" t="s">
        <v>263</v>
      </c>
      <c r="G126" s="20"/>
      <c r="H126" s="20"/>
      <c r="I126" s="20"/>
      <c r="J126" s="20"/>
      <c r="K126" s="20"/>
    </row>
    <row r="127">
      <c r="A127" s="17">
        <v>126.0</v>
      </c>
      <c r="B127" s="18" t="s">
        <v>56</v>
      </c>
      <c r="C127" s="18" t="s">
        <v>300</v>
      </c>
      <c r="D127" s="18" t="s">
        <v>261</v>
      </c>
      <c r="E127" s="19" t="s">
        <v>460</v>
      </c>
      <c r="F127" s="18" t="s">
        <v>263</v>
      </c>
      <c r="G127" s="20"/>
      <c r="H127" s="20"/>
      <c r="I127" s="20"/>
      <c r="J127" s="20"/>
      <c r="K127" s="20"/>
    </row>
    <row r="128">
      <c r="A128" s="17">
        <v>127.0</v>
      </c>
      <c r="B128" s="18" t="s">
        <v>175</v>
      </c>
      <c r="C128" s="18" t="s">
        <v>282</v>
      </c>
      <c r="D128" s="18" t="s">
        <v>461</v>
      </c>
      <c r="E128" s="19" t="s">
        <v>462</v>
      </c>
      <c r="F128" s="21"/>
      <c r="G128" s="20"/>
      <c r="H128" s="20"/>
      <c r="I128" s="20"/>
      <c r="J128" s="20"/>
      <c r="K128" s="20"/>
    </row>
    <row r="129">
      <c r="A129" s="17">
        <v>128.0</v>
      </c>
      <c r="B129" s="18" t="s">
        <v>463</v>
      </c>
      <c r="C129" s="18" t="s">
        <v>266</v>
      </c>
      <c r="D129" s="18" t="s">
        <v>444</v>
      </c>
      <c r="E129" s="19" t="s">
        <v>464</v>
      </c>
      <c r="F129" s="21"/>
      <c r="G129" s="20"/>
      <c r="H129" s="20"/>
      <c r="I129" s="20"/>
      <c r="J129" s="20"/>
      <c r="K129" s="20"/>
    </row>
    <row r="130">
      <c r="A130" s="17">
        <v>129.0</v>
      </c>
      <c r="B130" s="18" t="s">
        <v>465</v>
      </c>
      <c r="C130" s="18" t="s">
        <v>288</v>
      </c>
      <c r="D130" s="18" t="s">
        <v>277</v>
      </c>
      <c r="E130" s="19" t="s">
        <v>466</v>
      </c>
      <c r="F130" s="21"/>
      <c r="G130" s="20"/>
      <c r="H130" s="20"/>
      <c r="I130" s="20"/>
      <c r="J130" s="20"/>
      <c r="K130" s="20"/>
    </row>
    <row r="131">
      <c r="A131" s="17">
        <v>130.0</v>
      </c>
      <c r="B131" s="18" t="s">
        <v>467</v>
      </c>
      <c r="C131" s="18" t="s">
        <v>282</v>
      </c>
      <c r="D131" s="18" t="s">
        <v>424</v>
      </c>
      <c r="E131" s="19" t="s">
        <v>468</v>
      </c>
      <c r="F131" s="21"/>
      <c r="G131" s="20"/>
      <c r="H131" s="20"/>
      <c r="I131" s="20"/>
      <c r="J131" s="20"/>
      <c r="K131" s="20"/>
    </row>
    <row r="132">
      <c r="A132" s="17">
        <v>131.0</v>
      </c>
      <c r="B132" s="18" t="s">
        <v>469</v>
      </c>
      <c r="C132" s="18" t="s">
        <v>321</v>
      </c>
      <c r="D132" s="18" t="s">
        <v>261</v>
      </c>
      <c r="E132" s="19" t="s">
        <v>470</v>
      </c>
      <c r="F132" s="18" t="s">
        <v>263</v>
      </c>
      <c r="G132" s="20"/>
      <c r="H132" s="20"/>
      <c r="I132" s="20"/>
      <c r="J132" s="20"/>
      <c r="K132" s="20"/>
    </row>
    <row r="133">
      <c r="A133" s="17">
        <v>132.0</v>
      </c>
      <c r="B133" s="18" t="s">
        <v>171</v>
      </c>
      <c r="C133" s="18" t="s">
        <v>471</v>
      </c>
      <c r="D133" s="18" t="s">
        <v>277</v>
      </c>
      <c r="E133" s="19" t="s">
        <v>472</v>
      </c>
      <c r="F133" s="21"/>
      <c r="G133" s="20"/>
      <c r="H133" s="20"/>
      <c r="I133" s="20"/>
      <c r="J133" s="20"/>
      <c r="K133" s="20"/>
    </row>
    <row r="134">
      <c r="A134" s="17">
        <v>133.0</v>
      </c>
      <c r="B134" s="18" t="s">
        <v>48</v>
      </c>
      <c r="C134" s="18" t="s">
        <v>473</v>
      </c>
      <c r="D134" s="18" t="s">
        <v>417</v>
      </c>
      <c r="E134" s="19" t="s">
        <v>474</v>
      </c>
      <c r="F134" s="18" t="s">
        <v>263</v>
      </c>
      <c r="G134" s="20"/>
      <c r="H134" s="20"/>
      <c r="I134" s="20"/>
      <c r="J134" s="20"/>
      <c r="K134" s="20"/>
    </row>
    <row r="135">
      <c r="A135" s="17">
        <v>134.0</v>
      </c>
      <c r="B135" s="18" t="s">
        <v>475</v>
      </c>
      <c r="C135" s="18" t="s">
        <v>282</v>
      </c>
      <c r="D135" s="18" t="s">
        <v>476</v>
      </c>
      <c r="E135" s="19" t="s">
        <v>477</v>
      </c>
      <c r="F135" s="18" t="s">
        <v>263</v>
      </c>
      <c r="G135" s="20"/>
      <c r="H135" s="20"/>
      <c r="I135" s="20"/>
      <c r="J135" s="20"/>
      <c r="K135" s="20"/>
    </row>
    <row r="136">
      <c r="A136" s="17">
        <v>135.0</v>
      </c>
      <c r="B136" s="18" t="s">
        <v>478</v>
      </c>
      <c r="C136" s="18" t="s">
        <v>273</v>
      </c>
      <c r="D136" s="18" t="s">
        <v>277</v>
      </c>
      <c r="E136" s="19" t="s">
        <v>479</v>
      </c>
      <c r="F136" s="21"/>
      <c r="G136" s="20"/>
      <c r="H136" s="20"/>
      <c r="I136" s="20"/>
      <c r="J136" s="20"/>
      <c r="K136" s="20"/>
    </row>
    <row r="137">
      <c r="A137" s="17">
        <v>136.0</v>
      </c>
      <c r="B137" s="18" t="s">
        <v>125</v>
      </c>
      <c r="C137" s="18" t="s">
        <v>293</v>
      </c>
      <c r="D137" s="18" t="s">
        <v>269</v>
      </c>
      <c r="E137" s="19" t="s">
        <v>480</v>
      </c>
      <c r="F137" s="18" t="s">
        <v>263</v>
      </c>
      <c r="G137" s="20"/>
      <c r="H137" s="20"/>
      <c r="I137" s="20"/>
      <c r="J137" s="20"/>
      <c r="K137" s="20"/>
    </row>
    <row r="138">
      <c r="A138" s="17">
        <v>137.0</v>
      </c>
      <c r="B138" s="18" t="s">
        <v>244</v>
      </c>
      <c r="C138" s="18" t="s">
        <v>286</v>
      </c>
      <c r="D138" s="18" t="s">
        <v>269</v>
      </c>
      <c r="E138" s="19" t="s">
        <v>481</v>
      </c>
      <c r="F138" s="18" t="s">
        <v>263</v>
      </c>
      <c r="G138" s="20"/>
      <c r="H138" s="20"/>
      <c r="I138" s="20"/>
      <c r="J138" s="20"/>
      <c r="K138" s="20"/>
    </row>
    <row r="139">
      <c r="A139" s="17">
        <v>138.0</v>
      </c>
      <c r="B139" s="18" t="s">
        <v>213</v>
      </c>
      <c r="C139" s="18" t="s">
        <v>271</v>
      </c>
      <c r="D139" s="18" t="s">
        <v>261</v>
      </c>
      <c r="E139" s="19" t="s">
        <v>482</v>
      </c>
      <c r="F139" s="18" t="s">
        <v>263</v>
      </c>
      <c r="G139" s="20"/>
      <c r="H139" s="20"/>
      <c r="I139" s="20"/>
      <c r="J139" s="20"/>
      <c r="K139" s="20"/>
    </row>
    <row r="140">
      <c r="A140" s="17">
        <v>139.0</v>
      </c>
      <c r="B140" s="18" t="s">
        <v>170</v>
      </c>
      <c r="C140" s="18" t="s">
        <v>260</v>
      </c>
      <c r="D140" s="18" t="s">
        <v>417</v>
      </c>
      <c r="E140" s="19" t="s">
        <v>483</v>
      </c>
      <c r="F140" s="21"/>
      <c r="G140" s="20"/>
      <c r="H140" s="20"/>
      <c r="I140" s="20"/>
      <c r="J140" s="20"/>
      <c r="K140" s="20"/>
    </row>
    <row r="141">
      <c r="A141" s="17">
        <v>140.0</v>
      </c>
      <c r="B141" s="18" t="s">
        <v>484</v>
      </c>
      <c r="C141" s="18" t="s">
        <v>282</v>
      </c>
      <c r="D141" s="18" t="s">
        <v>476</v>
      </c>
      <c r="E141" s="19" t="s">
        <v>485</v>
      </c>
      <c r="F141" s="18" t="s">
        <v>263</v>
      </c>
      <c r="G141" s="20"/>
      <c r="H141" s="20"/>
      <c r="I141" s="20"/>
      <c r="J141" s="20"/>
      <c r="K141" s="20"/>
    </row>
    <row r="142">
      <c r="A142" s="17">
        <v>141.0</v>
      </c>
      <c r="B142" s="18" t="s">
        <v>486</v>
      </c>
      <c r="C142" s="18" t="s">
        <v>279</v>
      </c>
      <c r="D142" s="18" t="s">
        <v>269</v>
      </c>
      <c r="E142" s="19" t="s">
        <v>487</v>
      </c>
      <c r="F142" s="18" t="s">
        <v>263</v>
      </c>
      <c r="G142" s="20"/>
      <c r="H142" s="20"/>
      <c r="I142" s="20"/>
      <c r="J142" s="20"/>
      <c r="K142" s="20"/>
    </row>
    <row r="143">
      <c r="A143" s="17">
        <v>142.0</v>
      </c>
      <c r="B143" s="18" t="s">
        <v>488</v>
      </c>
      <c r="C143" s="18" t="s">
        <v>286</v>
      </c>
      <c r="D143" s="18" t="s">
        <v>269</v>
      </c>
      <c r="E143" s="19" t="s">
        <v>489</v>
      </c>
      <c r="F143" s="18" t="s">
        <v>263</v>
      </c>
      <c r="G143" s="20"/>
      <c r="H143" s="20"/>
      <c r="I143" s="20"/>
      <c r="J143" s="20"/>
      <c r="K143" s="20"/>
    </row>
    <row r="144">
      <c r="A144" s="17">
        <v>143.0</v>
      </c>
      <c r="B144" s="18" t="s">
        <v>10</v>
      </c>
      <c r="C144" s="18" t="s">
        <v>264</v>
      </c>
      <c r="D144" s="18" t="s">
        <v>417</v>
      </c>
      <c r="E144" s="19" t="s">
        <v>490</v>
      </c>
      <c r="F144" s="18" t="s">
        <v>263</v>
      </c>
      <c r="G144" s="20"/>
      <c r="H144" s="20"/>
      <c r="I144" s="20"/>
      <c r="J144" s="20"/>
      <c r="K144" s="20"/>
    </row>
    <row r="145">
      <c r="A145" s="17">
        <v>144.0</v>
      </c>
      <c r="B145" s="18" t="s">
        <v>491</v>
      </c>
      <c r="C145" s="18" t="s">
        <v>286</v>
      </c>
      <c r="D145" s="18" t="s">
        <v>261</v>
      </c>
      <c r="E145" s="19" t="s">
        <v>492</v>
      </c>
      <c r="F145" s="18" t="s">
        <v>263</v>
      </c>
      <c r="G145" s="20"/>
      <c r="H145" s="20"/>
      <c r="I145" s="20"/>
      <c r="J145" s="20"/>
      <c r="K145" s="20"/>
    </row>
    <row r="146">
      <c r="A146" s="17">
        <v>145.0</v>
      </c>
      <c r="B146" s="18" t="s">
        <v>254</v>
      </c>
      <c r="C146" s="18" t="s">
        <v>293</v>
      </c>
      <c r="D146" s="18" t="s">
        <v>261</v>
      </c>
      <c r="E146" s="19" t="s">
        <v>493</v>
      </c>
      <c r="F146" s="18" t="s">
        <v>263</v>
      </c>
      <c r="G146" s="20"/>
      <c r="H146" s="20"/>
      <c r="I146" s="20"/>
      <c r="J146" s="20"/>
      <c r="K146" s="20"/>
    </row>
    <row r="147">
      <c r="A147" s="17">
        <v>146.0</v>
      </c>
      <c r="B147" s="18" t="s">
        <v>494</v>
      </c>
      <c r="C147" s="18" t="s">
        <v>271</v>
      </c>
      <c r="D147" s="18" t="s">
        <v>261</v>
      </c>
      <c r="E147" s="19" t="s">
        <v>495</v>
      </c>
      <c r="F147" s="21"/>
      <c r="G147" s="20"/>
      <c r="H147" s="20"/>
      <c r="I147" s="20"/>
      <c r="J147" s="20"/>
      <c r="K147" s="20"/>
    </row>
    <row r="148">
      <c r="A148" s="17">
        <v>147.0</v>
      </c>
      <c r="B148" s="18" t="s">
        <v>496</v>
      </c>
      <c r="C148" s="18" t="s">
        <v>279</v>
      </c>
      <c r="D148" s="18" t="s">
        <v>417</v>
      </c>
      <c r="E148" s="19" t="s">
        <v>497</v>
      </c>
      <c r="F148" s="18" t="s">
        <v>263</v>
      </c>
      <c r="G148" s="20"/>
      <c r="H148" s="20"/>
      <c r="I148" s="20"/>
      <c r="J148" s="20"/>
      <c r="K148" s="20"/>
    </row>
    <row r="149">
      <c r="A149" s="17">
        <v>148.0</v>
      </c>
      <c r="B149" s="18" t="s">
        <v>498</v>
      </c>
      <c r="C149" s="18" t="s">
        <v>288</v>
      </c>
      <c r="D149" s="18" t="s">
        <v>277</v>
      </c>
      <c r="E149" s="19" t="s">
        <v>499</v>
      </c>
      <c r="F149" s="21"/>
      <c r="G149" s="20"/>
      <c r="H149" s="20"/>
      <c r="I149" s="20"/>
      <c r="J149" s="20"/>
      <c r="K149" s="20"/>
    </row>
    <row r="150">
      <c r="A150" s="17">
        <v>149.0</v>
      </c>
      <c r="B150" s="18" t="s">
        <v>500</v>
      </c>
      <c r="C150" s="18" t="s">
        <v>293</v>
      </c>
      <c r="D150" s="18" t="s">
        <v>424</v>
      </c>
      <c r="E150" s="19" t="s">
        <v>501</v>
      </c>
      <c r="F150" s="18" t="s">
        <v>263</v>
      </c>
      <c r="G150" s="20"/>
      <c r="H150" s="20"/>
      <c r="I150" s="20"/>
      <c r="J150" s="20"/>
      <c r="K150" s="20"/>
    </row>
    <row r="151">
      <c r="A151" s="17">
        <v>150.0</v>
      </c>
      <c r="B151" s="18" t="s">
        <v>502</v>
      </c>
      <c r="C151" s="18" t="s">
        <v>286</v>
      </c>
      <c r="D151" s="18" t="s">
        <v>261</v>
      </c>
      <c r="E151" s="19" t="s">
        <v>503</v>
      </c>
      <c r="F151" s="18" t="s">
        <v>263</v>
      </c>
      <c r="G151" s="20"/>
      <c r="H151" s="20"/>
      <c r="I151" s="20"/>
      <c r="J151" s="20"/>
      <c r="K151" s="20"/>
    </row>
    <row r="152">
      <c r="A152" s="17">
        <v>151.0</v>
      </c>
      <c r="B152" s="18" t="s">
        <v>504</v>
      </c>
      <c r="C152" s="18" t="s">
        <v>373</v>
      </c>
      <c r="D152" s="18" t="s">
        <v>476</v>
      </c>
      <c r="E152" s="19" t="s">
        <v>505</v>
      </c>
      <c r="F152" s="18" t="s">
        <v>263</v>
      </c>
      <c r="G152" s="20"/>
      <c r="H152" s="20"/>
      <c r="I152" s="20"/>
      <c r="J152" s="20"/>
      <c r="K152" s="20"/>
    </row>
    <row r="153">
      <c r="A153" s="17">
        <v>152.0</v>
      </c>
      <c r="B153" s="18" t="s">
        <v>506</v>
      </c>
      <c r="C153" s="18" t="s">
        <v>306</v>
      </c>
      <c r="D153" s="18" t="s">
        <v>277</v>
      </c>
      <c r="E153" s="19" t="s">
        <v>507</v>
      </c>
      <c r="F153" s="21"/>
      <c r="G153" s="20"/>
      <c r="H153" s="20"/>
      <c r="I153" s="20"/>
      <c r="J153" s="20"/>
      <c r="K153" s="20"/>
    </row>
    <row r="154">
      <c r="A154" s="17">
        <v>153.0</v>
      </c>
      <c r="B154" s="18" t="s">
        <v>508</v>
      </c>
      <c r="C154" s="18" t="s">
        <v>273</v>
      </c>
      <c r="D154" s="18" t="s">
        <v>424</v>
      </c>
      <c r="E154" s="19" t="s">
        <v>509</v>
      </c>
      <c r="F154" s="18" t="s">
        <v>263</v>
      </c>
      <c r="G154" s="20"/>
      <c r="H154" s="20"/>
      <c r="I154" s="20"/>
      <c r="J154" s="20"/>
      <c r="K154" s="20"/>
    </row>
    <row r="155">
      <c r="A155" s="17">
        <v>154.0</v>
      </c>
      <c r="B155" s="18" t="s">
        <v>212</v>
      </c>
      <c r="C155" s="18" t="s">
        <v>273</v>
      </c>
      <c r="D155" s="18" t="s">
        <v>424</v>
      </c>
      <c r="E155" s="19" t="s">
        <v>510</v>
      </c>
      <c r="F155" s="18" t="s">
        <v>263</v>
      </c>
      <c r="G155" s="20"/>
      <c r="H155" s="20"/>
      <c r="I155" s="20"/>
      <c r="J155" s="20"/>
      <c r="K155" s="20"/>
    </row>
    <row r="156">
      <c r="A156" s="17">
        <v>155.0</v>
      </c>
      <c r="B156" s="18" t="s">
        <v>511</v>
      </c>
      <c r="C156" s="18" t="s">
        <v>288</v>
      </c>
      <c r="D156" s="18" t="s">
        <v>261</v>
      </c>
      <c r="E156" s="19" t="s">
        <v>512</v>
      </c>
      <c r="F156" s="18" t="s">
        <v>263</v>
      </c>
      <c r="G156" s="20"/>
      <c r="H156" s="20"/>
      <c r="I156" s="20"/>
      <c r="J156" s="20"/>
      <c r="K156" s="20"/>
    </row>
    <row r="157">
      <c r="A157" s="17">
        <v>156.0</v>
      </c>
      <c r="B157" s="18" t="s">
        <v>513</v>
      </c>
      <c r="C157" s="18" t="s">
        <v>275</v>
      </c>
      <c r="D157" s="18" t="s">
        <v>424</v>
      </c>
      <c r="E157" s="19" t="s">
        <v>514</v>
      </c>
      <c r="F157" s="18" t="s">
        <v>263</v>
      </c>
      <c r="G157" s="20"/>
      <c r="H157" s="20"/>
      <c r="I157" s="20"/>
      <c r="J157" s="20"/>
      <c r="K157" s="20"/>
    </row>
    <row r="158">
      <c r="A158" s="17">
        <v>157.0</v>
      </c>
      <c r="B158" s="18" t="s">
        <v>515</v>
      </c>
      <c r="C158" s="18" t="s">
        <v>282</v>
      </c>
      <c r="D158" s="18" t="s">
        <v>476</v>
      </c>
      <c r="E158" s="19" t="s">
        <v>516</v>
      </c>
      <c r="F158" s="18" t="s">
        <v>263</v>
      </c>
      <c r="G158" s="20"/>
      <c r="H158" s="20"/>
      <c r="I158" s="20"/>
      <c r="J158" s="20"/>
      <c r="K158" s="20"/>
    </row>
    <row r="159">
      <c r="A159" s="17">
        <v>158.0</v>
      </c>
      <c r="B159" s="18" t="s">
        <v>74</v>
      </c>
      <c r="C159" s="18" t="s">
        <v>268</v>
      </c>
      <c r="D159" s="18" t="s">
        <v>424</v>
      </c>
      <c r="E159" s="19" t="s">
        <v>517</v>
      </c>
      <c r="F159" s="18" t="s">
        <v>263</v>
      </c>
      <c r="G159" s="20"/>
      <c r="H159" s="20"/>
      <c r="I159" s="20"/>
      <c r="J159" s="20"/>
      <c r="K159" s="20"/>
    </row>
    <row r="160">
      <c r="A160" s="17">
        <v>159.0</v>
      </c>
      <c r="B160" s="18" t="s">
        <v>518</v>
      </c>
      <c r="C160" s="18" t="s">
        <v>306</v>
      </c>
      <c r="D160" s="18" t="s">
        <v>417</v>
      </c>
      <c r="E160" s="19" t="s">
        <v>519</v>
      </c>
      <c r="F160" s="18" t="s">
        <v>263</v>
      </c>
      <c r="G160" s="20"/>
      <c r="H160" s="20"/>
      <c r="I160" s="20"/>
      <c r="J160" s="20"/>
      <c r="K160" s="20"/>
    </row>
    <row r="161">
      <c r="A161" s="17">
        <v>160.0</v>
      </c>
      <c r="B161" s="18" t="s">
        <v>520</v>
      </c>
      <c r="C161" s="18" t="s">
        <v>275</v>
      </c>
      <c r="D161" s="18" t="s">
        <v>424</v>
      </c>
      <c r="E161" s="19" t="s">
        <v>521</v>
      </c>
      <c r="F161" s="18" t="s">
        <v>263</v>
      </c>
      <c r="G161" s="20"/>
      <c r="H161" s="20"/>
      <c r="I161" s="20"/>
      <c r="J161" s="20"/>
      <c r="K161" s="20"/>
    </row>
    <row r="162">
      <c r="A162" s="17">
        <v>161.0</v>
      </c>
      <c r="B162" s="18" t="s">
        <v>522</v>
      </c>
      <c r="C162" s="18" t="s">
        <v>293</v>
      </c>
      <c r="D162" s="18" t="s">
        <v>269</v>
      </c>
      <c r="E162" s="19" t="s">
        <v>523</v>
      </c>
      <c r="F162" s="18" t="s">
        <v>263</v>
      </c>
      <c r="G162" s="20"/>
      <c r="H162" s="20"/>
      <c r="I162" s="20"/>
      <c r="J162" s="20"/>
      <c r="K162" s="20"/>
    </row>
    <row r="163">
      <c r="A163" s="17">
        <v>162.0</v>
      </c>
      <c r="B163" s="18" t="s">
        <v>524</v>
      </c>
      <c r="C163" s="18" t="s">
        <v>286</v>
      </c>
      <c r="D163" s="18" t="s">
        <v>261</v>
      </c>
      <c r="E163" s="19" t="s">
        <v>525</v>
      </c>
      <c r="F163" s="18" t="s">
        <v>263</v>
      </c>
      <c r="G163" s="20"/>
      <c r="H163" s="20"/>
      <c r="I163" s="20"/>
      <c r="J163" s="20"/>
      <c r="K163" s="20"/>
    </row>
    <row r="164">
      <c r="A164" s="17">
        <v>163.0</v>
      </c>
      <c r="B164" s="18" t="s">
        <v>526</v>
      </c>
      <c r="C164" s="18" t="s">
        <v>306</v>
      </c>
      <c r="D164" s="18" t="s">
        <v>417</v>
      </c>
      <c r="E164" s="19" t="s">
        <v>527</v>
      </c>
      <c r="F164" s="18" t="s">
        <v>263</v>
      </c>
      <c r="G164" s="20"/>
      <c r="H164" s="20"/>
      <c r="I164" s="20"/>
      <c r="J164" s="20"/>
      <c r="K164" s="20"/>
    </row>
    <row r="165">
      <c r="A165" s="17">
        <v>164.0</v>
      </c>
      <c r="B165" s="18" t="s">
        <v>528</v>
      </c>
      <c r="C165" s="18" t="s">
        <v>266</v>
      </c>
      <c r="D165" s="18" t="s">
        <v>444</v>
      </c>
      <c r="E165" s="19" t="s">
        <v>529</v>
      </c>
      <c r="F165" s="21"/>
      <c r="G165" s="20"/>
      <c r="H165" s="20"/>
      <c r="I165" s="20"/>
      <c r="J165" s="20"/>
      <c r="K165" s="20"/>
    </row>
    <row r="166">
      <c r="A166" s="17">
        <v>165.0</v>
      </c>
      <c r="B166" s="18" t="s">
        <v>530</v>
      </c>
      <c r="C166" s="18" t="s">
        <v>260</v>
      </c>
      <c r="D166" s="18" t="s">
        <v>417</v>
      </c>
      <c r="E166" s="19" t="s">
        <v>531</v>
      </c>
      <c r="F166" s="21"/>
      <c r="G166" s="20"/>
      <c r="H166" s="20"/>
      <c r="I166" s="20"/>
      <c r="J166" s="20"/>
      <c r="K166" s="20"/>
    </row>
    <row r="167">
      <c r="A167" s="17">
        <v>166.0</v>
      </c>
      <c r="B167" s="18" t="s">
        <v>532</v>
      </c>
      <c r="C167" s="18" t="s">
        <v>317</v>
      </c>
      <c r="D167" s="18" t="s">
        <v>261</v>
      </c>
      <c r="E167" s="19" t="s">
        <v>533</v>
      </c>
      <c r="F167" s="18" t="s">
        <v>263</v>
      </c>
      <c r="G167" s="20"/>
      <c r="H167" s="20"/>
      <c r="I167" s="20"/>
      <c r="J167" s="20"/>
      <c r="K167" s="20"/>
    </row>
    <row r="168">
      <c r="A168" s="17">
        <v>167.0</v>
      </c>
      <c r="B168" s="18" t="s">
        <v>534</v>
      </c>
      <c r="C168" s="18" t="s">
        <v>293</v>
      </c>
      <c r="D168" s="18" t="s">
        <v>424</v>
      </c>
      <c r="E168" s="19" t="s">
        <v>535</v>
      </c>
      <c r="F168" s="18" t="s">
        <v>263</v>
      </c>
      <c r="G168" s="20"/>
      <c r="H168" s="20"/>
      <c r="I168" s="20"/>
      <c r="J168" s="20"/>
      <c r="K168" s="20"/>
    </row>
    <row r="169">
      <c r="A169" s="17">
        <v>168.0</v>
      </c>
      <c r="B169" s="18" t="s">
        <v>536</v>
      </c>
      <c r="C169" s="18" t="s">
        <v>293</v>
      </c>
      <c r="D169" s="18" t="s">
        <v>424</v>
      </c>
      <c r="E169" s="19" t="s">
        <v>537</v>
      </c>
      <c r="F169" s="18" t="s">
        <v>263</v>
      </c>
      <c r="G169" s="20"/>
      <c r="H169" s="20"/>
      <c r="I169" s="20"/>
      <c r="J169" s="20"/>
      <c r="K169" s="20"/>
    </row>
    <row r="170">
      <c r="A170" s="17">
        <v>169.0</v>
      </c>
      <c r="B170" s="18" t="s">
        <v>538</v>
      </c>
      <c r="C170" s="18" t="s">
        <v>288</v>
      </c>
      <c r="D170" s="18" t="s">
        <v>424</v>
      </c>
      <c r="E170" s="19" t="s">
        <v>539</v>
      </c>
      <c r="F170" s="18" t="s">
        <v>263</v>
      </c>
      <c r="G170" s="20"/>
      <c r="H170" s="20"/>
      <c r="I170" s="20"/>
      <c r="J170" s="20"/>
      <c r="K170" s="20"/>
    </row>
    <row r="171">
      <c r="A171" s="17">
        <v>170.0</v>
      </c>
      <c r="B171" s="18" t="s">
        <v>540</v>
      </c>
      <c r="C171" s="18" t="s">
        <v>306</v>
      </c>
      <c r="D171" s="18" t="s">
        <v>417</v>
      </c>
      <c r="E171" s="19" t="s">
        <v>541</v>
      </c>
      <c r="F171" s="18" t="s">
        <v>263</v>
      </c>
      <c r="G171" s="20"/>
      <c r="H171" s="20"/>
      <c r="I171" s="20"/>
      <c r="J171" s="20"/>
      <c r="K171" s="20"/>
    </row>
    <row r="172">
      <c r="A172" s="17">
        <v>171.0</v>
      </c>
      <c r="B172" s="18" t="s">
        <v>542</v>
      </c>
      <c r="C172" s="18" t="s">
        <v>268</v>
      </c>
      <c r="D172" s="18" t="s">
        <v>277</v>
      </c>
      <c r="E172" s="19" t="s">
        <v>543</v>
      </c>
      <c r="F172" s="21"/>
      <c r="G172" s="20"/>
      <c r="H172" s="20"/>
      <c r="I172" s="20"/>
      <c r="J172" s="20"/>
      <c r="K172" s="20"/>
    </row>
    <row r="173">
      <c r="A173" s="17">
        <v>172.0</v>
      </c>
      <c r="B173" s="18" t="s">
        <v>544</v>
      </c>
      <c r="C173" s="18" t="s">
        <v>354</v>
      </c>
      <c r="D173" s="18" t="s">
        <v>277</v>
      </c>
      <c r="E173" s="19" t="s">
        <v>545</v>
      </c>
      <c r="F173" s="21"/>
      <c r="G173" s="20"/>
      <c r="H173" s="20"/>
      <c r="I173" s="20"/>
      <c r="J173" s="20"/>
      <c r="K173" s="20"/>
    </row>
    <row r="174">
      <c r="A174" s="17">
        <v>173.0</v>
      </c>
      <c r="B174" s="18" t="s">
        <v>14</v>
      </c>
      <c r="C174" s="18" t="s">
        <v>268</v>
      </c>
      <c r="D174" s="18" t="s">
        <v>424</v>
      </c>
      <c r="E174" s="19" t="s">
        <v>546</v>
      </c>
      <c r="F174" s="18" t="s">
        <v>263</v>
      </c>
      <c r="G174" s="20"/>
      <c r="H174" s="20"/>
      <c r="I174" s="20"/>
      <c r="J174" s="20"/>
      <c r="K174" s="20"/>
    </row>
    <row r="175">
      <c r="A175" s="17">
        <v>174.0</v>
      </c>
      <c r="B175" s="18" t="s">
        <v>547</v>
      </c>
      <c r="C175" s="18" t="s">
        <v>286</v>
      </c>
      <c r="D175" s="18" t="s">
        <v>269</v>
      </c>
      <c r="E175" s="19" t="s">
        <v>548</v>
      </c>
      <c r="F175" s="21"/>
      <c r="G175" s="20"/>
      <c r="H175" s="20"/>
      <c r="I175" s="20"/>
      <c r="J175" s="20"/>
      <c r="K175" s="20"/>
    </row>
    <row r="176">
      <c r="A176" s="17">
        <v>175.0</v>
      </c>
      <c r="B176" s="18" t="s">
        <v>549</v>
      </c>
      <c r="C176" s="18" t="s">
        <v>275</v>
      </c>
      <c r="D176" s="18" t="s">
        <v>424</v>
      </c>
      <c r="E176" s="19" t="s">
        <v>550</v>
      </c>
      <c r="F176" s="18" t="s">
        <v>263</v>
      </c>
      <c r="G176" s="20"/>
      <c r="H176" s="20"/>
      <c r="I176" s="20"/>
      <c r="J176" s="20"/>
      <c r="K176" s="20"/>
    </row>
    <row r="177">
      <c r="A177" s="17">
        <v>176.0</v>
      </c>
      <c r="B177" s="18" t="s">
        <v>551</v>
      </c>
      <c r="C177" s="18" t="s">
        <v>279</v>
      </c>
      <c r="D177" s="18" t="s">
        <v>552</v>
      </c>
      <c r="E177" s="19" t="s">
        <v>553</v>
      </c>
      <c r="F177" s="18" t="s">
        <v>263</v>
      </c>
      <c r="G177" s="20"/>
      <c r="H177" s="20"/>
      <c r="I177" s="20"/>
      <c r="J177" s="20"/>
      <c r="K177" s="20"/>
    </row>
    <row r="178">
      <c r="A178" s="17">
        <v>177.0</v>
      </c>
      <c r="B178" s="18" t="s">
        <v>554</v>
      </c>
      <c r="C178" s="18" t="s">
        <v>268</v>
      </c>
      <c r="D178" s="18" t="s">
        <v>424</v>
      </c>
      <c r="E178" s="19" t="s">
        <v>555</v>
      </c>
      <c r="F178" s="18" t="s">
        <v>263</v>
      </c>
      <c r="G178" s="20"/>
      <c r="H178" s="20"/>
      <c r="I178" s="20"/>
      <c r="J178" s="20"/>
      <c r="K178" s="20"/>
    </row>
    <row r="179">
      <c r="A179" s="17">
        <v>178.0</v>
      </c>
      <c r="B179" s="18" t="s">
        <v>556</v>
      </c>
      <c r="C179" s="18" t="s">
        <v>282</v>
      </c>
      <c r="D179" s="18" t="s">
        <v>557</v>
      </c>
      <c r="E179" s="19" t="s">
        <v>558</v>
      </c>
      <c r="F179" s="18" t="s">
        <v>263</v>
      </c>
      <c r="G179" s="20"/>
      <c r="H179" s="20"/>
      <c r="I179" s="20"/>
      <c r="J179" s="20"/>
      <c r="K179" s="20"/>
    </row>
    <row r="180">
      <c r="A180" s="17">
        <v>179.0</v>
      </c>
      <c r="B180" s="18" t="s">
        <v>559</v>
      </c>
      <c r="C180" s="18" t="s">
        <v>282</v>
      </c>
      <c r="D180" s="18" t="s">
        <v>476</v>
      </c>
      <c r="E180" s="19" t="s">
        <v>560</v>
      </c>
      <c r="F180" s="18" t="s">
        <v>263</v>
      </c>
      <c r="G180" s="20"/>
      <c r="H180" s="20"/>
      <c r="I180" s="20"/>
      <c r="J180" s="20"/>
      <c r="K180" s="20"/>
    </row>
    <row r="181">
      <c r="A181" s="17">
        <v>180.0</v>
      </c>
      <c r="B181" s="18" t="s">
        <v>561</v>
      </c>
      <c r="C181" s="18" t="s">
        <v>279</v>
      </c>
      <c r="D181" s="18" t="s">
        <v>277</v>
      </c>
      <c r="E181" s="19" t="s">
        <v>562</v>
      </c>
      <c r="F181" s="21"/>
      <c r="G181" s="20"/>
      <c r="H181" s="20"/>
      <c r="I181" s="20"/>
      <c r="J181" s="20"/>
      <c r="K181" s="20"/>
    </row>
    <row r="182">
      <c r="A182" s="17">
        <v>181.0</v>
      </c>
      <c r="B182" s="18" t="s">
        <v>230</v>
      </c>
      <c r="C182" s="18" t="s">
        <v>273</v>
      </c>
      <c r="D182" s="18" t="s">
        <v>269</v>
      </c>
      <c r="E182" s="19" t="s">
        <v>563</v>
      </c>
      <c r="F182" s="18" t="s">
        <v>263</v>
      </c>
      <c r="G182" s="20"/>
      <c r="H182" s="20"/>
      <c r="I182" s="20"/>
      <c r="J182" s="20"/>
      <c r="K182" s="20"/>
    </row>
    <row r="183">
      <c r="A183" s="17">
        <v>182.0</v>
      </c>
      <c r="B183" s="18" t="s">
        <v>564</v>
      </c>
      <c r="C183" s="18" t="s">
        <v>288</v>
      </c>
      <c r="D183" s="18" t="s">
        <v>269</v>
      </c>
      <c r="E183" s="19" t="s">
        <v>565</v>
      </c>
      <c r="F183" s="21"/>
      <c r="G183" s="20"/>
      <c r="H183" s="20"/>
      <c r="I183" s="20"/>
      <c r="J183" s="20"/>
      <c r="K183" s="20"/>
    </row>
    <row r="184">
      <c r="A184" s="17">
        <v>183.0</v>
      </c>
      <c r="B184" s="18" t="s">
        <v>566</v>
      </c>
      <c r="C184" s="18" t="s">
        <v>271</v>
      </c>
      <c r="D184" s="18" t="s">
        <v>261</v>
      </c>
      <c r="E184" s="19" t="s">
        <v>567</v>
      </c>
      <c r="F184" s="18" t="s">
        <v>263</v>
      </c>
      <c r="G184" s="20"/>
      <c r="H184" s="20"/>
      <c r="I184" s="20"/>
      <c r="J184" s="20"/>
      <c r="K184" s="20"/>
    </row>
    <row r="185">
      <c r="A185" s="17">
        <v>184.0</v>
      </c>
      <c r="B185" s="18" t="s">
        <v>568</v>
      </c>
      <c r="C185" s="18" t="s">
        <v>268</v>
      </c>
      <c r="D185" s="18" t="s">
        <v>424</v>
      </c>
      <c r="E185" s="19" t="s">
        <v>569</v>
      </c>
      <c r="F185" s="18" t="s">
        <v>263</v>
      </c>
      <c r="G185" s="20"/>
      <c r="H185" s="20"/>
      <c r="I185" s="20"/>
      <c r="J185" s="20"/>
      <c r="K185" s="20"/>
    </row>
    <row r="186">
      <c r="A186" s="17">
        <v>185.0</v>
      </c>
      <c r="B186" s="18" t="s">
        <v>23</v>
      </c>
      <c r="C186" s="18" t="s">
        <v>331</v>
      </c>
      <c r="D186" s="18" t="s">
        <v>277</v>
      </c>
      <c r="E186" s="19" t="s">
        <v>570</v>
      </c>
      <c r="F186" s="21"/>
      <c r="G186" s="20"/>
      <c r="H186" s="20"/>
      <c r="I186" s="20"/>
      <c r="J186" s="20"/>
      <c r="K186" s="20"/>
    </row>
    <row r="187">
      <c r="A187" s="17">
        <v>186.0</v>
      </c>
      <c r="B187" s="18" t="s">
        <v>245</v>
      </c>
      <c r="C187" s="18" t="s">
        <v>347</v>
      </c>
      <c r="D187" s="18" t="s">
        <v>269</v>
      </c>
      <c r="E187" s="19" t="s">
        <v>571</v>
      </c>
      <c r="F187" s="18" t="s">
        <v>263</v>
      </c>
      <c r="G187" s="20"/>
      <c r="H187" s="20"/>
      <c r="I187" s="20"/>
      <c r="J187" s="20"/>
      <c r="K187" s="20"/>
    </row>
    <row r="188">
      <c r="A188" s="17">
        <v>187.0</v>
      </c>
      <c r="B188" s="18" t="s">
        <v>24</v>
      </c>
      <c r="C188" s="18" t="s">
        <v>288</v>
      </c>
      <c r="D188" s="18" t="s">
        <v>269</v>
      </c>
      <c r="E188" s="19" t="s">
        <v>572</v>
      </c>
      <c r="F188" s="21"/>
      <c r="G188" s="20"/>
      <c r="H188" s="20"/>
      <c r="I188" s="20"/>
      <c r="J188" s="20"/>
      <c r="K188" s="20"/>
    </row>
    <row r="189">
      <c r="A189" s="17">
        <v>188.0</v>
      </c>
      <c r="B189" s="18" t="s">
        <v>573</v>
      </c>
      <c r="C189" s="18" t="s">
        <v>282</v>
      </c>
      <c r="D189" s="18" t="s">
        <v>557</v>
      </c>
      <c r="E189" s="19" t="s">
        <v>574</v>
      </c>
      <c r="F189" s="18" t="s">
        <v>263</v>
      </c>
      <c r="G189" s="20"/>
      <c r="H189" s="20"/>
      <c r="I189" s="20"/>
      <c r="J189" s="20"/>
      <c r="K189" s="20"/>
    </row>
    <row r="190">
      <c r="A190" s="17">
        <v>189.0</v>
      </c>
      <c r="B190" s="18" t="s">
        <v>575</v>
      </c>
      <c r="C190" s="18" t="s">
        <v>275</v>
      </c>
      <c r="D190" s="18" t="s">
        <v>424</v>
      </c>
      <c r="E190" s="19" t="s">
        <v>576</v>
      </c>
      <c r="F190" s="18" t="s">
        <v>263</v>
      </c>
      <c r="G190" s="20"/>
      <c r="H190" s="20"/>
      <c r="I190" s="20"/>
      <c r="J190" s="20"/>
      <c r="K190" s="20"/>
    </row>
    <row r="191">
      <c r="A191" s="17">
        <v>190.0</v>
      </c>
      <c r="B191" s="18" t="s">
        <v>577</v>
      </c>
      <c r="C191" s="18" t="s">
        <v>275</v>
      </c>
      <c r="D191" s="18" t="s">
        <v>277</v>
      </c>
      <c r="E191" s="19" t="s">
        <v>578</v>
      </c>
      <c r="F191" s="21"/>
      <c r="G191" s="20"/>
      <c r="H191" s="20"/>
      <c r="I191" s="20"/>
      <c r="J191" s="20"/>
      <c r="K191" s="20"/>
    </row>
    <row r="192">
      <c r="A192" s="17">
        <v>191.0</v>
      </c>
      <c r="B192" s="18" t="s">
        <v>579</v>
      </c>
      <c r="C192" s="18" t="s">
        <v>317</v>
      </c>
      <c r="D192" s="18" t="s">
        <v>277</v>
      </c>
      <c r="E192" s="19" t="s">
        <v>580</v>
      </c>
      <c r="F192" s="21"/>
      <c r="G192" s="20"/>
      <c r="H192" s="20"/>
      <c r="I192" s="20"/>
      <c r="J192" s="20"/>
      <c r="K192" s="20"/>
    </row>
    <row r="193">
      <c r="A193" s="17">
        <v>192.0</v>
      </c>
      <c r="B193" s="18" t="s">
        <v>581</v>
      </c>
      <c r="C193" s="18" t="s">
        <v>317</v>
      </c>
      <c r="D193" s="18" t="s">
        <v>337</v>
      </c>
      <c r="E193" s="19" t="s">
        <v>582</v>
      </c>
      <c r="F193" s="18" t="s">
        <v>263</v>
      </c>
      <c r="G193" s="20"/>
      <c r="H193" s="20"/>
      <c r="I193" s="20"/>
      <c r="J193" s="20"/>
      <c r="K193" s="20"/>
    </row>
    <row r="194">
      <c r="A194" s="17">
        <v>193.0</v>
      </c>
      <c r="B194" s="18" t="s">
        <v>583</v>
      </c>
      <c r="C194" s="18" t="s">
        <v>354</v>
      </c>
      <c r="D194" s="18" t="s">
        <v>424</v>
      </c>
      <c r="E194" s="19" t="s">
        <v>584</v>
      </c>
      <c r="F194" s="18" t="s">
        <v>263</v>
      </c>
      <c r="G194" s="20"/>
      <c r="H194" s="20"/>
      <c r="I194" s="20"/>
      <c r="J194" s="20"/>
      <c r="K194" s="20"/>
    </row>
    <row r="195">
      <c r="A195" s="17">
        <v>194.0</v>
      </c>
      <c r="B195" s="18" t="s">
        <v>585</v>
      </c>
      <c r="C195" s="18" t="s">
        <v>306</v>
      </c>
      <c r="D195" s="18" t="s">
        <v>417</v>
      </c>
      <c r="E195" s="19" t="s">
        <v>586</v>
      </c>
      <c r="F195" s="18" t="s">
        <v>263</v>
      </c>
      <c r="G195" s="20"/>
      <c r="H195" s="20"/>
      <c r="I195" s="20"/>
      <c r="J195" s="20"/>
      <c r="K195" s="20"/>
    </row>
    <row r="196">
      <c r="A196" s="17">
        <v>195.0</v>
      </c>
      <c r="B196" s="18" t="s">
        <v>587</v>
      </c>
      <c r="C196" s="18" t="s">
        <v>293</v>
      </c>
      <c r="D196" s="18" t="s">
        <v>424</v>
      </c>
      <c r="E196" s="19" t="s">
        <v>588</v>
      </c>
      <c r="F196" s="18" t="s">
        <v>263</v>
      </c>
      <c r="G196" s="20"/>
      <c r="H196" s="20"/>
      <c r="I196" s="20"/>
      <c r="J196" s="20"/>
      <c r="K196" s="20"/>
    </row>
    <row r="197">
      <c r="A197" s="17">
        <v>196.0</v>
      </c>
      <c r="B197" s="18" t="s">
        <v>181</v>
      </c>
      <c r="C197" s="18" t="s">
        <v>282</v>
      </c>
      <c r="D197" s="18" t="s">
        <v>461</v>
      </c>
      <c r="E197" s="19" t="s">
        <v>589</v>
      </c>
      <c r="F197" s="21"/>
      <c r="G197" s="20"/>
      <c r="H197" s="20"/>
      <c r="I197" s="20"/>
      <c r="J197" s="20"/>
      <c r="K197" s="20"/>
    </row>
    <row r="198">
      <c r="A198" s="17">
        <v>197.0</v>
      </c>
      <c r="B198" s="18" t="s">
        <v>590</v>
      </c>
      <c r="C198" s="18" t="s">
        <v>275</v>
      </c>
      <c r="D198" s="18" t="s">
        <v>261</v>
      </c>
      <c r="E198" s="19" t="s">
        <v>591</v>
      </c>
      <c r="F198" s="18" t="s">
        <v>263</v>
      </c>
      <c r="G198" s="20"/>
      <c r="H198" s="20"/>
      <c r="I198" s="20"/>
      <c r="J198" s="20"/>
      <c r="K198" s="20"/>
    </row>
    <row r="199">
      <c r="A199" s="17">
        <v>198.0</v>
      </c>
      <c r="B199" s="18" t="s">
        <v>592</v>
      </c>
      <c r="C199" s="18" t="s">
        <v>268</v>
      </c>
      <c r="D199" s="18" t="s">
        <v>424</v>
      </c>
      <c r="E199" s="19" t="s">
        <v>593</v>
      </c>
      <c r="F199" s="18" t="s">
        <v>263</v>
      </c>
      <c r="G199" s="20"/>
      <c r="H199" s="20"/>
      <c r="I199" s="20"/>
      <c r="J199" s="20"/>
      <c r="K199" s="20"/>
    </row>
    <row r="200">
      <c r="A200" s="17">
        <v>199.0</v>
      </c>
      <c r="B200" s="18" t="s">
        <v>594</v>
      </c>
      <c r="C200" s="18" t="s">
        <v>300</v>
      </c>
      <c r="D200" s="18" t="s">
        <v>277</v>
      </c>
      <c r="E200" s="19" t="s">
        <v>595</v>
      </c>
      <c r="F200" s="21"/>
      <c r="G200" s="20"/>
      <c r="H200" s="20"/>
      <c r="I200" s="20"/>
      <c r="J200" s="20"/>
      <c r="K200" s="20"/>
    </row>
    <row r="201">
      <c r="A201" s="17">
        <v>200.0</v>
      </c>
      <c r="B201" s="18" t="s">
        <v>596</v>
      </c>
      <c r="C201" s="18" t="s">
        <v>300</v>
      </c>
      <c r="D201" s="18" t="s">
        <v>417</v>
      </c>
      <c r="E201" s="19" t="s">
        <v>597</v>
      </c>
      <c r="F201" s="18" t="s">
        <v>263</v>
      </c>
      <c r="G201" s="20"/>
      <c r="H201" s="20"/>
      <c r="I201" s="20"/>
      <c r="J201" s="20"/>
      <c r="K201" s="20"/>
    </row>
    <row r="202">
      <c r="A202" s="17">
        <v>201.0</v>
      </c>
      <c r="B202" s="18" t="s">
        <v>598</v>
      </c>
      <c r="C202" s="18" t="s">
        <v>315</v>
      </c>
      <c r="D202" s="18" t="s">
        <v>417</v>
      </c>
      <c r="E202" s="19" t="s">
        <v>599</v>
      </c>
      <c r="F202" s="18" t="s">
        <v>263</v>
      </c>
      <c r="G202" s="20"/>
      <c r="H202" s="20"/>
      <c r="I202" s="20"/>
      <c r="J202" s="20"/>
      <c r="K202" s="20"/>
    </row>
    <row r="203">
      <c r="A203" s="17">
        <v>202.0</v>
      </c>
      <c r="B203" s="18" t="s">
        <v>600</v>
      </c>
      <c r="C203" s="18" t="s">
        <v>293</v>
      </c>
      <c r="D203" s="18" t="s">
        <v>424</v>
      </c>
      <c r="E203" s="19" t="s">
        <v>601</v>
      </c>
      <c r="F203" s="18" t="s">
        <v>263</v>
      </c>
      <c r="G203" s="20"/>
      <c r="H203" s="20"/>
      <c r="I203" s="20"/>
      <c r="J203" s="20"/>
      <c r="K203" s="20"/>
    </row>
    <row r="204">
      <c r="A204" s="17">
        <v>203.0</v>
      </c>
      <c r="B204" s="18" t="s">
        <v>602</v>
      </c>
      <c r="C204" s="18" t="s">
        <v>306</v>
      </c>
      <c r="D204" s="18" t="s">
        <v>417</v>
      </c>
      <c r="E204" s="19" t="s">
        <v>603</v>
      </c>
      <c r="F204" s="18" t="s">
        <v>263</v>
      </c>
      <c r="G204" s="20"/>
      <c r="H204" s="20"/>
      <c r="I204" s="20"/>
      <c r="J204" s="20"/>
      <c r="K204" s="20"/>
    </row>
    <row r="205">
      <c r="A205" s="17">
        <v>204.0</v>
      </c>
      <c r="B205" s="18" t="s">
        <v>604</v>
      </c>
      <c r="C205" s="18" t="s">
        <v>279</v>
      </c>
      <c r="D205" s="18" t="s">
        <v>417</v>
      </c>
      <c r="E205" s="19" t="s">
        <v>605</v>
      </c>
      <c r="F205" s="18" t="s">
        <v>263</v>
      </c>
      <c r="G205" s="20"/>
      <c r="H205" s="20"/>
      <c r="I205" s="20"/>
      <c r="J205" s="20"/>
      <c r="K205" s="20"/>
    </row>
    <row r="206">
      <c r="A206" s="17">
        <v>205.0</v>
      </c>
      <c r="B206" s="18" t="s">
        <v>606</v>
      </c>
      <c r="C206" s="18" t="s">
        <v>293</v>
      </c>
      <c r="D206" s="18" t="s">
        <v>424</v>
      </c>
      <c r="E206" s="19" t="s">
        <v>607</v>
      </c>
      <c r="F206" s="18" t="s">
        <v>263</v>
      </c>
      <c r="G206" s="20"/>
      <c r="H206" s="20"/>
      <c r="I206" s="20"/>
      <c r="J206" s="20"/>
      <c r="K206" s="20"/>
    </row>
    <row r="207">
      <c r="A207" s="17">
        <v>206.0</v>
      </c>
      <c r="B207" s="18" t="s">
        <v>608</v>
      </c>
      <c r="C207" s="18" t="s">
        <v>273</v>
      </c>
      <c r="D207" s="18" t="s">
        <v>424</v>
      </c>
      <c r="E207" s="19" t="s">
        <v>609</v>
      </c>
      <c r="F207" s="18" t="s">
        <v>263</v>
      </c>
      <c r="G207" s="20"/>
      <c r="H207" s="20"/>
      <c r="I207" s="20"/>
      <c r="J207" s="20"/>
      <c r="K207" s="20"/>
    </row>
    <row r="208">
      <c r="A208" s="17">
        <v>207.0</v>
      </c>
      <c r="B208" s="18" t="s">
        <v>610</v>
      </c>
      <c r="C208" s="18" t="s">
        <v>268</v>
      </c>
      <c r="D208" s="18" t="s">
        <v>424</v>
      </c>
      <c r="E208" s="19" t="s">
        <v>611</v>
      </c>
      <c r="F208" s="18" t="s">
        <v>263</v>
      </c>
      <c r="G208" s="20"/>
      <c r="H208" s="20"/>
      <c r="I208" s="20"/>
      <c r="J208" s="20"/>
      <c r="K208" s="20"/>
    </row>
    <row r="209">
      <c r="A209" s="17">
        <v>208.0</v>
      </c>
      <c r="B209" s="18" t="s">
        <v>62</v>
      </c>
      <c r="C209" s="18" t="s">
        <v>306</v>
      </c>
      <c r="D209" s="18" t="s">
        <v>417</v>
      </c>
      <c r="E209" s="19" t="s">
        <v>612</v>
      </c>
      <c r="F209" s="21"/>
      <c r="G209" s="20"/>
      <c r="H209" s="20"/>
      <c r="I209" s="20"/>
      <c r="J209" s="20"/>
      <c r="K209" s="20"/>
    </row>
    <row r="210">
      <c r="A210" s="17">
        <v>209.0</v>
      </c>
      <c r="B210" s="18" t="s">
        <v>187</v>
      </c>
      <c r="C210" s="18" t="s">
        <v>268</v>
      </c>
      <c r="D210" s="18" t="s">
        <v>424</v>
      </c>
      <c r="E210" s="19" t="s">
        <v>613</v>
      </c>
      <c r="F210" s="18" t="s">
        <v>263</v>
      </c>
      <c r="G210" s="20"/>
      <c r="H210" s="20"/>
      <c r="I210" s="20"/>
      <c r="J210" s="20"/>
      <c r="K210" s="20"/>
    </row>
    <row r="211">
      <c r="A211" s="17">
        <v>210.0</v>
      </c>
      <c r="B211" s="18" t="s">
        <v>614</v>
      </c>
      <c r="C211" s="18" t="s">
        <v>271</v>
      </c>
      <c r="D211" s="18" t="s">
        <v>424</v>
      </c>
      <c r="E211" s="19" t="s">
        <v>615</v>
      </c>
      <c r="F211" s="18" t="s">
        <v>263</v>
      </c>
      <c r="G211" s="20"/>
      <c r="H211" s="20"/>
      <c r="I211" s="20"/>
      <c r="J211" s="20"/>
      <c r="K211" s="20"/>
    </row>
    <row r="212">
      <c r="A212" s="17">
        <v>211.0</v>
      </c>
      <c r="B212" s="18" t="s">
        <v>217</v>
      </c>
      <c r="C212" s="18" t="s">
        <v>347</v>
      </c>
      <c r="D212" s="18" t="s">
        <v>424</v>
      </c>
      <c r="E212" s="19" t="s">
        <v>616</v>
      </c>
      <c r="F212" s="21"/>
      <c r="G212" s="20"/>
      <c r="H212" s="20"/>
      <c r="I212" s="20"/>
      <c r="J212" s="20"/>
      <c r="K212" s="20"/>
    </row>
    <row r="213">
      <c r="A213" s="17">
        <v>212.0</v>
      </c>
      <c r="B213" s="18" t="s">
        <v>617</v>
      </c>
      <c r="C213" s="18" t="s">
        <v>266</v>
      </c>
      <c r="D213" s="18" t="s">
        <v>277</v>
      </c>
      <c r="E213" s="19" t="s">
        <v>618</v>
      </c>
      <c r="F213" s="21"/>
      <c r="G213" s="20"/>
      <c r="H213" s="20"/>
      <c r="I213" s="20"/>
      <c r="J213" s="20"/>
      <c r="K213" s="20"/>
    </row>
    <row r="214">
      <c r="A214" s="17">
        <v>213.0</v>
      </c>
      <c r="B214" s="18" t="s">
        <v>619</v>
      </c>
      <c r="C214" s="18" t="s">
        <v>273</v>
      </c>
      <c r="D214" s="18" t="s">
        <v>269</v>
      </c>
      <c r="E214" s="19" t="s">
        <v>620</v>
      </c>
      <c r="F214" s="18" t="s">
        <v>263</v>
      </c>
      <c r="G214" s="20"/>
      <c r="H214" s="20"/>
      <c r="I214" s="20"/>
      <c r="J214" s="20"/>
      <c r="K214" s="20"/>
    </row>
    <row r="215">
      <c r="A215" s="17">
        <v>214.0</v>
      </c>
      <c r="B215" s="18" t="s">
        <v>621</v>
      </c>
      <c r="C215" s="18" t="s">
        <v>300</v>
      </c>
      <c r="D215" s="18" t="s">
        <v>417</v>
      </c>
      <c r="E215" s="19" t="s">
        <v>622</v>
      </c>
      <c r="F215" s="18" t="s">
        <v>263</v>
      </c>
      <c r="G215" s="20"/>
      <c r="H215" s="20"/>
      <c r="I215" s="20"/>
      <c r="J215" s="20"/>
      <c r="K215" s="20"/>
    </row>
    <row r="216">
      <c r="A216" s="17">
        <v>215.0</v>
      </c>
      <c r="B216" s="18" t="s">
        <v>623</v>
      </c>
      <c r="C216" s="18" t="s">
        <v>373</v>
      </c>
      <c r="D216" s="18" t="s">
        <v>476</v>
      </c>
      <c r="E216" s="19" t="s">
        <v>624</v>
      </c>
      <c r="F216" s="18" t="s">
        <v>263</v>
      </c>
      <c r="G216" s="20"/>
      <c r="H216" s="20"/>
      <c r="I216" s="20"/>
      <c r="J216" s="20"/>
      <c r="K216" s="20"/>
    </row>
    <row r="217">
      <c r="A217" s="17">
        <v>216.0</v>
      </c>
      <c r="B217" s="18" t="s">
        <v>625</v>
      </c>
      <c r="C217" s="18" t="s">
        <v>288</v>
      </c>
      <c r="D217" s="18" t="s">
        <v>424</v>
      </c>
      <c r="E217" s="19" t="s">
        <v>626</v>
      </c>
      <c r="F217" s="18" t="s">
        <v>263</v>
      </c>
      <c r="G217" s="20"/>
      <c r="H217" s="20"/>
      <c r="I217" s="20"/>
      <c r="J217" s="20"/>
      <c r="K217" s="20"/>
    </row>
    <row r="218">
      <c r="A218" s="17">
        <v>217.0</v>
      </c>
      <c r="B218" s="18" t="s">
        <v>627</v>
      </c>
      <c r="C218" s="18" t="s">
        <v>286</v>
      </c>
      <c r="D218" s="18" t="s">
        <v>384</v>
      </c>
      <c r="E218" s="19" t="s">
        <v>628</v>
      </c>
      <c r="F218" s="18" t="s">
        <v>263</v>
      </c>
      <c r="G218" s="20"/>
      <c r="H218" s="20"/>
      <c r="I218" s="20"/>
      <c r="J218" s="20"/>
      <c r="K218" s="20"/>
    </row>
    <row r="219">
      <c r="A219" s="17">
        <v>218.0</v>
      </c>
      <c r="B219" s="18" t="s">
        <v>629</v>
      </c>
      <c r="C219" s="18" t="s">
        <v>306</v>
      </c>
      <c r="D219" s="18" t="s">
        <v>417</v>
      </c>
      <c r="E219" s="19" t="s">
        <v>630</v>
      </c>
      <c r="F219" s="18" t="s">
        <v>263</v>
      </c>
      <c r="G219" s="20"/>
      <c r="H219" s="20"/>
      <c r="I219" s="20"/>
      <c r="J219" s="20"/>
      <c r="K219" s="20"/>
    </row>
    <row r="220">
      <c r="A220" s="17">
        <v>219.0</v>
      </c>
      <c r="B220" s="18" t="s">
        <v>631</v>
      </c>
      <c r="C220" s="18" t="s">
        <v>293</v>
      </c>
      <c r="D220" s="18" t="s">
        <v>269</v>
      </c>
      <c r="E220" s="19" t="s">
        <v>632</v>
      </c>
      <c r="F220" s="18" t="s">
        <v>263</v>
      </c>
      <c r="G220" s="20"/>
      <c r="H220" s="20"/>
      <c r="I220" s="20"/>
      <c r="J220" s="20"/>
      <c r="K220" s="20"/>
    </row>
    <row r="221">
      <c r="A221" s="17">
        <v>220.0</v>
      </c>
      <c r="B221" s="18" t="s">
        <v>633</v>
      </c>
      <c r="C221" s="18" t="s">
        <v>268</v>
      </c>
      <c r="D221" s="18" t="s">
        <v>424</v>
      </c>
      <c r="E221" s="19" t="s">
        <v>634</v>
      </c>
      <c r="F221" s="18" t="s">
        <v>263</v>
      </c>
      <c r="G221" s="20"/>
      <c r="H221" s="20"/>
      <c r="I221" s="20"/>
      <c r="J221" s="20"/>
      <c r="K221" s="20"/>
    </row>
    <row r="222">
      <c r="A222" s="17">
        <v>221.0</v>
      </c>
      <c r="B222" s="18" t="s">
        <v>635</v>
      </c>
      <c r="C222" s="18" t="s">
        <v>282</v>
      </c>
      <c r="D222" s="18" t="s">
        <v>476</v>
      </c>
      <c r="E222" s="19" t="s">
        <v>636</v>
      </c>
      <c r="F222" s="18" t="s">
        <v>263</v>
      </c>
      <c r="G222" s="20"/>
      <c r="H222" s="20"/>
      <c r="I222" s="20"/>
      <c r="J222" s="20"/>
      <c r="K222" s="20"/>
    </row>
    <row r="223">
      <c r="A223" s="17">
        <v>222.0</v>
      </c>
      <c r="B223" s="18" t="s">
        <v>637</v>
      </c>
      <c r="C223" s="18" t="s">
        <v>282</v>
      </c>
      <c r="D223" s="18" t="s">
        <v>461</v>
      </c>
      <c r="E223" s="19" t="s">
        <v>638</v>
      </c>
      <c r="F223" s="21"/>
      <c r="G223" s="20"/>
      <c r="H223" s="20"/>
      <c r="I223" s="20"/>
      <c r="J223" s="20"/>
      <c r="K223" s="20"/>
    </row>
    <row r="224">
      <c r="A224" s="17">
        <v>223.0</v>
      </c>
      <c r="B224" s="18" t="s">
        <v>639</v>
      </c>
      <c r="C224" s="18" t="s">
        <v>293</v>
      </c>
      <c r="D224" s="18" t="s">
        <v>424</v>
      </c>
      <c r="E224" s="19" t="s">
        <v>640</v>
      </c>
      <c r="F224" s="18" t="s">
        <v>263</v>
      </c>
      <c r="G224" s="20"/>
      <c r="H224" s="20"/>
      <c r="I224" s="20"/>
      <c r="J224" s="20"/>
      <c r="K224" s="20"/>
    </row>
    <row r="225">
      <c r="A225" s="17">
        <v>224.0</v>
      </c>
      <c r="B225" s="18" t="s">
        <v>641</v>
      </c>
      <c r="C225" s="18" t="s">
        <v>275</v>
      </c>
      <c r="D225" s="18" t="s">
        <v>424</v>
      </c>
      <c r="E225" s="19" t="s">
        <v>642</v>
      </c>
      <c r="F225" s="18" t="s">
        <v>263</v>
      </c>
      <c r="G225" s="20"/>
      <c r="H225" s="20"/>
      <c r="I225" s="20"/>
      <c r="J225" s="20"/>
      <c r="K225" s="20"/>
    </row>
    <row r="226">
      <c r="A226" s="17">
        <v>225.0</v>
      </c>
      <c r="B226" s="18" t="s">
        <v>643</v>
      </c>
      <c r="C226" s="18" t="s">
        <v>275</v>
      </c>
      <c r="D226" s="18" t="s">
        <v>424</v>
      </c>
      <c r="E226" s="19" t="s">
        <v>644</v>
      </c>
      <c r="F226" s="18" t="s">
        <v>263</v>
      </c>
      <c r="G226" s="20"/>
      <c r="H226" s="20"/>
      <c r="I226" s="20"/>
      <c r="J226" s="20"/>
      <c r="K226" s="20"/>
    </row>
    <row r="227">
      <c r="A227" s="17">
        <v>226.0</v>
      </c>
      <c r="B227" s="18" t="s">
        <v>645</v>
      </c>
      <c r="C227" s="18" t="s">
        <v>288</v>
      </c>
      <c r="D227" s="18" t="s">
        <v>337</v>
      </c>
      <c r="E227" s="19" t="s">
        <v>646</v>
      </c>
      <c r="F227" s="18" t="s">
        <v>263</v>
      </c>
      <c r="G227" s="20"/>
      <c r="H227" s="20"/>
      <c r="I227" s="20"/>
      <c r="J227" s="20"/>
      <c r="K227" s="20"/>
    </row>
    <row r="228">
      <c r="A228" s="17">
        <v>227.0</v>
      </c>
      <c r="B228" s="18" t="s">
        <v>647</v>
      </c>
      <c r="C228" s="18" t="s">
        <v>300</v>
      </c>
      <c r="D228" s="18" t="s">
        <v>417</v>
      </c>
      <c r="E228" s="19" t="s">
        <v>648</v>
      </c>
      <c r="F228" s="18" t="s">
        <v>263</v>
      </c>
      <c r="G228" s="20"/>
      <c r="H228" s="20"/>
      <c r="I228" s="20"/>
      <c r="J228" s="20"/>
      <c r="K228" s="20"/>
    </row>
    <row r="229">
      <c r="A229" s="17">
        <v>228.0</v>
      </c>
      <c r="B229" s="18" t="s">
        <v>649</v>
      </c>
      <c r="C229" s="18" t="s">
        <v>293</v>
      </c>
      <c r="D229" s="18" t="s">
        <v>424</v>
      </c>
      <c r="E229" s="19" t="s">
        <v>650</v>
      </c>
      <c r="F229" s="21"/>
      <c r="G229" s="20"/>
      <c r="H229" s="20"/>
      <c r="I229" s="20"/>
      <c r="J229" s="20"/>
      <c r="K229" s="20"/>
    </row>
    <row r="230">
      <c r="A230" s="17">
        <v>229.0</v>
      </c>
      <c r="B230" s="18" t="s">
        <v>53</v>
      </c>
      <c r="C230" s="18" t="s">
        <v>373</v>
      </c>
      <c r="D230" s="21"/>
      <c r="E230" s="19" t="s">
        <v>651</v>
      </c>
      <c r="F230" s="21"/>
      <c r="G230" s="20"/>
      <c r="H230" s="20"/>
      <c r="I230" s="20"/>
      <c r="J230" s="20"/>
      <c r="K230" s="20"/>
    </row>
    <row r="231">
      <c r="A231" s="17">
        <v>230.0</v>
      </c>
      <c r="B231" s="18" t="s">
        <v>652</v>
      </c>
      <c r="C231" s="18" t="s">
        <v>275</v>
      </c>
      <c r="D231" s="18" t="s">
        <v>424</v>
      </c>
      <c r="E231" s="19" t="s">
        <v>653</v>
      </c>
      <c r="F231" s="21"/>
      <c r="G231" s="20"/>
      <c r="H231" s="20"/>
      <c r="I231" s="20"/>
      <c r="J231" s="20"/>
      <c r="K231" s="20"/>
    </row>
    <row r="232">
      <c r="A232" s="17">
        <v>231.0</v>
      </c>
      <c r="B232" s="18" t="s">
        <v>654</v>
      </c>
      <c r="C232" s="18" t="s">
        <v>275</v>
      </c>
      <c r="D232" s="18" t="s">
        <v>424</v>
      </c>
      <c r="E232" s="19" t="s">
        <v>655</v>
      </c>
      <c r="F232" s="18" t="s">
        <v>656</v>
      </c>
      <c r="G232" s="20"/>
      <c r="H232" s="20"/>
      <c r="I232" s="20"/>
      <c r="J232" s="20"/>
      <c r="K232" s="20"/>
    </row>
    <row r="233">
      <c r="A233" s="17">
        <v>232.0</v>
      </c>
      <c r="B233" s="18" t="s">
        <v>657</v>
      </c>
      <c r="C233" s="18" t="s">
        <v>286</v>
      </c>
      <c r="D233" s="18" t="s">
        <v>384</v>
      </c>
      <c r="E233" s="19" t="s">
        <v>658</v>
      </c>
      <c r="F233" s="18" t="s">
        <v>263</v>
      </c>
      <c r="G233" s="20"/>
      <c r="H233" s="20"/>
      <c r="I233" s="20"/>
      <c r="J233" s="20"/>
      <c r="K233" s="20"/>
    </row>
    <row r="234">
      <c r="A234" s="17">
        <v>233.0</v>
      </c>
      <c r="B234" s="18" t="s">
        <v>180</v>
      </c>
      <c r="C234" s="18" t="s">
        <v>286</v>
      </c>
      <c r="D234" s="18" t="s">
        <v>384</v>
      </c>
      <c r="E234" s="19" t="s">
        <v>659</v>
      </c>
      <c r="F234" s="18" t="s">
        <v>263</v>
      </c>
      <c r="G234" s="20"/>
      <c r="H234" s="20"/>
      <c r="I234" s="20"/>
      <c r="J234" s="20"/>
      <c r="K234" s="20"/>
    </row>
    <row r="235">
      <c r="A235" s="17">
        <v>234.0</v>
      </c>
      <c r="B235" s="18" t="s">
        <v>145</v>
      </c>
      <c r="C235" s="18" t="s">
        <v>268</v>
      </c>
      <c r="D235" s="18" t="s">
        <v>424</v>
      </c>
      <c r="E235" s="19" t="s">
        <v>660</v>
      </c>
      <c r="F235" s="18" t="s">
        <v>263</v>
      </c>
      <c r="G235" s="20"/>
      <c r="H235" s="20"/>
      <c r="I235" s="20"/>
      <c r="J235" s="20"/>
      <c r="K235" s="20"/>
    </row>
    <row r="236">
      <c r="A236" s="17">
        <v>235.0</v>
      </c>
      <c r="B236" s="18" t="s">
        <v>661</v>
      </c>
      <c r="C236" s="18" t="s">
        <v>288</v>
      </c>
      <c r="D236" s="18" t="s">
        <v>424</v>
      </c>
      <c r="E236" s="19" t="s">
        <v>662</v>
      </c>
      <c r="F236" s="21"/>
      <c r="G236" s="20"/>
      <c r="H236" s="20"/>
      <c r="I236" s="20"/>
      <c r="J236" s="20"/>
      <c r="K236" s="20"/>
    </row>
    <row r="237">
      <c r="A237" s="17">
        <v>236.0</v>
      </c>
      <c r="B237" s="18" t="s">
        <v>663</v>
      </c>
      <c r="C237" s="18" t="s">
        <v>275</v>
      </c>
      <c r="D237" s="18" t="s">
        <v>277</v>
      </c>
      <c r="E237" s="19" t="s">
        <v>664</v>
      </c>
      <c r="F237" s="21"/>
      <c r="G237" s="20"/>
      <c r="H237" s="20"/>
      <c r="I237" s="20"/>
      <c r="J237" s="20"/>
      <c r="K237" s="20"/>
    </row>
    <row r="238">
      <c r="A238" s="17">
        <v>237.0</v>
      </c>
      <c r="B238" s="18" t="s">
        <v>31</v>
      </c>
      <c r="C238" s="18" t="s">
        <v>665</v>
      </c>
      <c r="D238" s="18" t="s">
        <v>277</v>
      </c>
      <c r="E238" s="19" t="s">
        <v>666</v>
      </c>
      <c r="F238" s="21"/>
      <c r="G238" s="20"/>
      <c r="H238" s="20"/>
      <c r="I238" s="20"/>
      <c r="J238" s="20"/>
      <c r="K238" s="20"/>
    </row>
    <row r="239">
      <c r="A239" s="17">
        <v>238.0</v>
      </c>
      <c r="B239" s="18" t="s">
        <v>667</v>
      </c>
      <c r="C239" s="18" t="s">
        <v>273</v>
      </c>
      <c r="D239" s="18" t="s">
        <v>424</v>
      </c>
      <c r="E239" s="19" t="s">
        <v>668</v>
      </c>
      <c r="F239" s="18" t="s">
        <v>263</v>
      </c>
      <c r="G239" s="20"/>
      <c r="H239" s="20"/>
      <c r="I239" s="20"/>
      <c r="J239" s="20"/>
      <c r="K239" s="20"/>
    </row>
    <row r="240">
      <c r="A240" s="17">
        <v>239.0</v>
      </c>
      <c r="B240" s="18" t="s">
        <v>669</v>
      </c>
      <c r="C240" s="18" t="s">
        <v>306</v>
      </c>
      <c r="D240" s="18" t="s">
        <v>417</v>
      </c>
      <c r="E240" s="19" t="s">
        <v>670</v>
      </c>
      <c r="F240" s="18" t="s">
        <v>263</v>
      </c>
      <c r="G240" s="20"/>
      <c r="H240" s="20"/>
      <c r="I240" s="20"/>
      <c r="J240" s="20"/>
      <c r="K240" s="20"/>
    </row>
    <row r="241">
      <c r="A241" s="17">
        <v>240.0</v>
      </c>
      <c r="B241" s="18" t="s">
        <v>671</v>
      </c>
      <c r="C241" s="18" t="s">
        <v>321</v>
      </c>
      <c r="D241" s="18" t="s">
        <v>269</v>
      </c>
      <c r="E241" s="19" t="s">
        <v>672</v>
      </c>
      <c r="F241" s="21"/>
      <c r="G241" s="20"/>
      <c r="H241" s="20"/>
      <c r="I241" s="20"/>
      <c r="J241" s="20"/>
      <c r="K241" s="20"/>
    </row>
    <row r="242">
      <c r="A242" s="17">
        <v>241.0</v>
      </c>
      <c r="B242" s="18" t="s">
        <v>673</v>
      </c>
      <c r="C242" s="18" t="s">
        <v>268</v>
      </c>
      <c r="D242" s="18" t="s">
        <v>424</v>
      </c>
      <c r="E242" s="19" t="s">
        <v>674</v>
      </c>
      <c r="F242" s="18" t="s">
        <v>263</v>
      </c>
      <c r="G242" s="20"/>
      <c r="H242" s="20"/>
      <c r="I242" s="20"/>
      <c r="J242" s="20"/>
      <c r="K242" s="20"/>
    </row>
    <row r="243">
      <c r="A243" s="17">
        <v>242.0</v>
      </c>
      <c r="B243" s="18" t="s">
        <v>250</v>
      </c>
      <c r="C243" s="18" t="s">
        <v>317</v>
      </c>
      <c r="D243" s="18" t="s">
        <v>384</v>
      </c>
      <c r="E243" s="19" t="s">
        <v>675</v>
      </c>
      <c r="F243" s="18" t="s">
        <v>263</v>
      </c>
      <c r="G243" s="20"/>
      <c r="H243" s="20"/>
      <c r="I243" s="20"/>
      <c r="J243" s="20"/>
      <c r="K243" s="20"/>
    </row>
    <row r="244">
      <c r="A244" s="17">
        <v>243.0</v>
      </c>
      <c r="B244" s="18" t="s">
        <v>676</v>
      </c>
      <c r="C244" s="18" t="s">
        <v>293</v>
      </c>
      <c r="D244" s="18" t="s">
        <v>424</v>
      </c>
      <c r="E244" s="19" t="s">
        <v>677</v>
      </c>
      <c r="F244" s="18" t="s">
        <v>263</v>
      </c>
      <c r="G244" s="20"/>
      <c r="H244" s="20"/>
      <c r="I244" s="20"/>
      <c r="J244" s="20"/>
      <c r="K244" s="20"/>
    </row>
    <row r="245">
      <c r="A245" s="17">
        <v>244.0</v>
      </c>
      <c r="B245" s="18" t="s">
        <v>678</v>
      </c>
      <c r="C245" s="18" t="s">
        <v>288</v>
      </c>
      <c r="D245" s="18" t="s">
        <v>424</v>
      </c>
      <c r="E245" s="19" t="s">
        <v>679</v>
      </c>
      <c r="F245" s="18" t="s">
        <v>263</v>
      </c>
      <c r="G245" s="20"/>
      <c r="H245" s="20"/>
      <c r="I245" s="20"/>
      <c r="J245" s="20"/>
      <c r="K245" s="20"/>
    </row>
    <row r="246">
      <c r="A246" s="17">
        <v>245.0</v>
      </c>
      <c r="B246" s="18" t="s">
        <v>75</v>
      </c>
      <c r="C246" s="18" t="s">
        <v>331</v>
      </c>
      <c r="D246" s="18" t="s">
        <v>461</v>
      </c>
      <c r="E246" s="19" t="s">
        <v>680</v>
      </c>
      <c r="F246" s="18" t="s">
        <v>263</v>
      </c>
      <c r="G246" s="20"/>
      <c r="H246" s="20"/>
      <c r="I246" s="20"/>
      <c r="J246" s="20"/>
      <c r="K246" s="20"/>
    </row>
    <row r="247">
      <c r="A247" s="17">
        <v>246.0</v>
      </c>
      <c r="B247" s="18" t="s">
        <v>681</v>
      </c>
      <c r="C247" s="18" t="s">
        <v>266</v>
      </c>
      <c r="D247" s="18" t="s">
        <v>444</v>
      </c>
      <c r="E247" s="19" t="s">
        <v>682</v>
      </c>
      <c r="F247" s="18" t="s">
        <v>263</v>
      </c>
      <c r="G247" s="20"/>
      <c r="H247" s="20"/>
      <c r="I247" s="20"/>
      <c r="J247" s="20"/>
      <c r="K247" s="20"/>
    </row>
    <row r="248">
      <c r="A248" s="17">
        <v>247.0</v>
      </c>
      <c r="B248" s="18" t="s">
        <v>683</v>
      </c>
      <c r="C248" s="18" t="s">
        <v>275</v>
      </c>
      <c r="D248" s="18" t="s">
        <v>424</v>
      </c>
      <c r="E248" s="19" t="s">
        <v>684</v>
      </c>
      <c r="F248" s="18" t="s">
        <v>263</v>
      </c>
      <c r="G248" s="20"/>
      <c r="H248" s="20"/>
      <c r="I248" s="20"/>
      <c r="J248" s="20"/>
      <c r="K248" s="20"/>
    </row>
    <row r="249">
      <c r="A249" s="17">
        <v>248.0</v>
      </c>
      <c r="B249" s="18" t="s">
        <v>685</v>
      </c>
      <c r="C249" s="18" t="s">
        <v>266</v>
      </c>
      <c r="D249" s="18" t="s">
        <v>444</v>
      </c>
      <c r="E249" s="19" t="s">
        <v>686</v>
      </c>
      <c r="F249" s="18" t="s">
        <v>263</v>
      </c>
      <c r="G249" s="20"/>
      <c r="H249" s="20"/>
      <c r="I249" s="20"/>
      <c r="J249" s="20"/>
      <c r="K249" s="20"/>
    </row>
    <row r="250">
      <c r="A250" s="17">
        <v>249.0</v>
      </c>
      <c r="B250" s="18" t="s">
        <v>687</v>
      </c>
      <c r="C250" s="18" t="s">
        <v>286</v>
      </c>
      <c r="D250" s="18" t="s">
        <v>384</v>
      </c>
      <c r="E250" s="19" t="s">
        <v>688</v>
      </c>
      <c r="F250" s="18" t="s">
        <v>263</v>
      </c>
      <c r="G250" s="20"/>
      <c r="H250" s="20"/>
      <c r="I250" s="20"/>
      <c r="J250" s="20"/>
      <c r="K250" s="20"/>
    </row>
    <row r="251">
      <c r="A251" s="17">
        <v>250.0</v>
      </c>
      <c r="B251" s="18" t="s">
        <v>689</v>
      </c>
      <c r="C251" s="18" t="s">
        <v>293</v>
      </c>
      <c r="D251" s="18" t="s">
        <v>424</v>
      </c>
      <c r="E251" s="19" t="s">
        <v>690</v>
      </c>
      <c r="F251" s="18" t="s">
        <v>263</v>
      </c>
      <c r="G251" s="20"/>
      <c r="H251" s="20"/>
      <c r="I251" s="20"/>
      <c r="J251" s="20"/>
      <c r="K251" s="20"/>
    </row>
    <row r="252">
      <c r="A252" s="17">
        <v>251.0</v>
      </c>
      <c r="B252" s="18" t="s">
        <v>691</v>
      </c>
      <c r="C252" s="18" t="s">
        <v>300</v>
      </c>
      <c r="D252" s="18" t="s">
        <v>417</v>
      </c>
      <c r="E252" s="19" t="s">
        <v>692</v>
      </c>
      <c r="F252" s="18" t="s">
        <v>263</v>
      </c>
      <c r="G252" s="20"/>
      <c r="H252" s="20"/>
      <c r="I252" s="20"/>
      <c r="J252" s="20"/>
      <c r="K252" s="20"/>
    </row>
    <row r="253">
      <c r="A253" s="17">
        <v>252.0</v>
      </c>
      <c r="B253" s="18" t="s">
        <v>693</v>
      </c>
      <c r="C253" s="18" t="s">
        <v>282</v>
      </c>
      <c r="D253" s="18" t="s">
        <v>476</v>
      </c>
      <c r="E253" s="19" t="s">
        <v>694</v>
      </c>
      <c r="F253" s="18" t="s">
        <v>263</v>
      </c>
      <c r="G253" s="20"/>
      <c r="H253" s="20"/>
      <c r="I253" s="20"/>
      <c r="J253" s="20"/>
      <c r="K253" s="20"/>
    </row>
    <row r="254">
      <c r="A254" s="17">
        <v>253.0</v>
      </c>
      <c r="B254" s="18" t="s">
        <v>695</v>
      </c>
      <c r="C254" s="18" t="s">
        <v>286</v>
      </c>
      <c r="D254" s="18" t="s">
        <v>384</v>
      </c>
      <c r="E254" s="19" t="s">
        <v>696</v>
      </c>
      <c r="F254" s="18" t="s">
        <v>263</v>
      </c>
      <c r="G254" s="20"/>
      <c r="H254" s="20"/>
      <c r="I254" s="20"/>
      <c r="J254" s="20"/>
      <c r="K254" s="20"/>
    </row>
    <row r="255">
      <c r="A255" s="17">
        <v>254.0</v>
      </c>
      <c r="B255" s="18" t="s">
        <v>697</v>
      </c>
      <c r="C255" s="18" t="s">
        <v>273</v>
      </c>
      <c r="D255" s="18" t="s">
        <v>277</v>
      </c>
      <c r="E255" s="19" t="s">
        <v>698</v>
      </c>
      <c r="F255" s="21"/>
      <c r="G255" s="20"/>
      <c r="H255" s="20"/>
      <c r="I255" s="20"/>
      <c r="J255" s="20"/>
      <c r="K255" s="20"/>
    </row>
    <row r="256">
      <c r="A256" s="17">
        <v>255.0</v>
      </c>
      <c r="B256" s="18" t="s">
        <v>699</v>
      </c>
      <c r="C256" s="18" t="s">
        <v>300</v>
      </c>
      <c r="D256" s="18" t="s">
        <v>417</v>
      </c>
      <c r="E256" s="19" t="s">
        <v>700</v>
      </c>
      <c r="F256" s="18" t="s">
        <v>263</v>
      </c>
      <c r="G256" s="20"/>
      <c r="H256" s="20"/>
      <c r="I256" s="20"/>
      <c r="J256" s="20"/>
      <c r="K256" s="20"/>
    </row>
    <row r="257">
      <c r="A257" s="17">
        <v>256.0</v>
      </c>
      <c r="B257" s="18" t="s">
        <v>701</v>
      </c>
      <c r="C257" s="18" t="s">
        <v>288</v>
      </c>
      <c r="D257" s="18" t="s">
        <v>424</v>
      </c>
      <c r="E257" s="19" t="s">
        <v>702</v>
      </c>
      <c r="F257" s="18" t="s">
        <v>263</v>
      </c>
      <c r="G257" s="20"/>
      <c r="H257" s="20"/>
      <c r="I257" s="20"/>
      <c r="J257" s="20"/>
      <c r="K257" s="20"/>
    </row>
    <row r="258">
      <c r="A258" s="17">
        <v>257.0</v>
      </c>
      <c r="B258" s="18" t="s">
        <v>703</v>
      </c>
      <c r="C258" s="18" t="s">
        <v>306</v>
      </c>
      <c r="D258" s="18" t="s">
        <v>417</v>
      </c>
      <c r="E258" s="19" t="s">
        <v>704</v>
      </c>
      <c r="F258" s="18" t="s">
        <v>263</v>
      </c>
      <c r="G258" s="20"/>
      <c r="H258" s="20"/>
      <c r="I258" s="20"/>
      <c r="J258" s="20"/>
      <c r="K258" s="20"/>
    </row>
    <row r="259">
      <c r="A259" s="17">
        <v>258.0</v>
      </c>
      <c r="B259" s="18" t="s">
        <v>210</v>
      </c>
      <c r="C259" s="18" t="s">
        <v>268</v>
      </c>
      <c r="D259" s="18" t="s">
        <v>424</v>
      </c>
      <c r="E259" s="19" t="s">
        <v>705</v>
      </c>
      <c r="F259" s="18" t="s">
        <v>263</v>
      </c>
      <c r="G259" s="20"/>
      <c r="H259" s="20"/>
      <c r="I259" s="20"/>
      <c r="J259" s="20"/>
      <c r="K259" s="20"/>
    </row>
    <row r="260">
      <c r="A260" s="17">
        <v>259.0</v>
      </c>
      <c r="B260" s="18" t="s">
        <v>706</v>
      </c>
      <c r="C260" s="18" t="s">
        <v>293</v>
      </c>
      <c r="D260" s="18" t="s">
        <v>424</v>
      </c>
      <c r="E260" s="19" t="s">
        <v>707</v>
      </c>
      <c r="F260" s="18" t="s">
        <v>263</v>
      </c>
      <c r="G260" s="20"/>
      <c r="H260" s="20"/>
      <c r="I260" s="20"/>
      <c r="J260" s="20"/>
      <c r="K260" s="20"/>
    </row>
    <row r="261">
      <c r="A261" s="17">
        <v>260.0</v>
      </c>
      <c r="B261" s="18" t="s">
        <v>708</v>
      </c>
      <c r="C261" s="18" t="s">
        <v>275</v>
      </c>
      <c r="D261" s="18" t="s">
        <v>424</v>
      </c>
      <c r="E261" s="19" t="s">
        <v>709</v>
      </c>
      <c r="F261" s="18" t="s">
        <v>263</v>
      </c>
      <c r="G261" s="20"/>
      <c r="H261" s="20"/>
      <c r="I261" s="20"/>
      <c r="J261" s="20"/>
      <c r="K261" s="20"/>
    </row>
    <row r="262">
      <c r="A262" s="17">
        <v>261.0</v>
      </c>
      <c r="B262" s="18" t="s">
        <v>710</v>
      </c>
      <c r="C262" s="18" t="s">
        <v>266</v>
      </c>
      <c r="D262" s="18" t="s">
        <v>711</v>
      </c>
      <c r="E262" s="19" t="s">
        <v>712</v>
      </c>
      <c r="F262" s="18" t="s">
        <v>263</v>
      </c>
      <c r="G262" s="20"/>
      <c r="H262" s="20"/>
      <c r="I262" s="20"/>
      <c r="J262" s="20"/>
      <c r="K262" s="20"/>
    </row>
    <row r="263">
      <c r="A263" s="17">
        <v>262.0</v>
      </c>
      <c r="B263" s="18" t="s">
        <v>713</v>
      </c>
      <c r="C263" s="18" t="s">
        <v>321</v>
      </c>
      <c r="D263" s="18" t="s">
        <v>261</v>
      </c>
      <c r="E263" s="19" t="s">
        <v>714</v>
      </c>
      <c r="F263" s="18" t="s">
        <v>263</v>
      </c>
      <c r="G263" s="20"/>
      <c r="H263" s="20"/>
      <c r="I263" s="20"/>
      <c r="J263" s="20"/>
      <c r="K263" s="20"/>
    </row>
    <row r="264">
      <c r="A264" s="17">
        <v>263.0</v>
      </c>
      <c r="B264" s="18" t="s">
        <v>715</v>
      </c>
      <c r="C264" s="18" t="s">
        <v>286</v>
      </c>
      <c r="D264" s="18" t="s">
        <v>384</v>
      </c>
      <c r="E264" s="19" t="s">
        <v>716</v>
      </c>
      <c r="F264" s="18" t="s">
        <v>263</v>
      </c>
      <c r="G264" s="20"/>
      <c r="H264" s="20"/>
      <c r="I264" s="20"/>
      <c r="J264" s="20"/>
      <c r="K264" s="20"/>
    </row>
    <row r="265">
      <c r="A265" s="17">
        <v>264.0</v>
      </c>
      <c r="B265" s="18" t="s">
        <v>717</v>
      </c>
      <c r="C265" s="18" t="s">
        <v>282</v>
      </c>
      <c r="D265" s="18" t="s">
        <v>461</v>
      </c>
      <c r="E265" s="19" t="s">
        <v>718</v>
      </c>
      <c r="F265" s="21"/>
      <c r="G265" s="20"/>
      <c r="H265" s="20"/>
      <c r="I265" s="20"/>
      <c r="J265" s="20"/>
      <c r="K265" s="20"/>
    </row>
    <row r="266">
      <c r="A266" s="17">
        <v>265.0</v>
      </c>
      <c r="B266" s="18" t="s">
        <v>719</v>
      </c>
      <c r="C266" s="18" t="s">
        <v>720</v>
      </c>
      <c r="D266" s="18" t="s">
        <v>322</v>
      </c>
      <c r="E266" s="19" t="s">
        <v>721</v>
      </c>
      <c r="F266" s="18" t="s">
        <v>263</v>
      </c>
      <c r="G266" s="20"/>
      <c r="H266" s="20"/>
      <c r="I266" s="20"/>
      <c r="J266" s="20"/>
      <c r="K266" s="20"/>
    </row>
    <row r="267">
      <c r="A267" s="17">
        <v>266.0</v>
      </c>
      <c r="B267" s="18" t="s">
        <v>179</v>
      </c>
      <c r="C267" s="18" t="s">
        <v>300</v>
      </c>
      <c r="D267" s="18" t="s">
        <v>417</v>
      </c>
      <c r="E267" s="19" t="s">
        <v>722</v>
      </c>
      <c r="F267" s="21"/>
      <c r="G267" s="20"/>
      <c r="H267" s="20"/>
      <c r="I267" s="20"/>
      <c r="J267" s="20"/>
      <c r="K267" s="20"/>
    </row>
    <row r="268">
      <c r="A268" s="17">
        <v>267.0</v>
      </c>
      <c r="B268" s="18" t="s">
        <v>723</v>
      </c>
      <c r="C268" s="18" t="s">
        <v>279</v>
      </c>
      <c r="D268" s="18" t="s">
        <v>424</v>
      </c>
      <c r="E268" s="19" t="s">
        <v>724</v>
      </c>
      <c r="F268" s="21"/>
      <c r="G268" s="20"/>
      <c r="H268" s="20"/>
      <c r="I268" s="20"/>
      <c r="J268" s="20"/>
      <c r="K268" s="20"/>
    </row>
    <row r="269">
      <c r="A269" s="17">
        <v>268.0</v>
      </c>
      <c r="B269" s="18" t="s">
        <v>725</v>
      </c>
      <c r="C269" s="18" t="s">
        <v>273</v>
      </c>
      <c r="D269" s="18" t="s">
        <v>424</v>
      </c>
      <c r="E269" s="19" t="s">
        <v>726</v>
      </c>
      <c r="F269" s="21"/>
      <c r="G269" s="20"/>
      <c r="H269" s="20"/>
      <c r="I269" s="20"/>
      <c r="J269" s="20"/>
      <c r="K269" s="20"/>
    </row>
    <row r="270">
      <c r="A270" s="17">
        <v>269.0</v>
      </c>
      <c r="B270" s="18" t="s">
        <v>727</v>
      </c>
      <c r="C270" s="18" t="s">
        <v>293</v>
      </c>
      <c r="D270" s="18" t="s">
        <v>424</v>
      </c>
      <c r="E270" s="19" t="s">
        <v>728</v>
      </c>
      <c r="F270" s="18" t="s">
        <v>263</v>
      </c>
      <c r="G270" s="20"/>
      <c r="H270" s="20"/>
      <c r="I270" s="20"/>
      <c r="J270" s="20"/>
      <c r="K270" s="20"/>
    </row>
    <row r="271">
      <c r="A271" s="17">
        <v>270.0</v>
      </c>
      <c r="B271" s="18" t="s">
        <v>729</v>
      </c>
      <c r="C271" s="18" t="s">
        <v>373</v>
      </c>
      <c r="D271" s="18" t="s">
        <v>557</v>
      </c>
      <c r="E271" s="19" t="s">
        <v>730</v>
      </c>
      <c r="F271" s="18" t="s">
        <v>263</v>
      </c>
      <c r="G271" s="20"/>
      <c r="H271" s="20"/>
      <c r="I271" s="20"/>
      <c r="J271" s="20"/>
      <c r="K271" s="20"/>
    </row>
    <row r="272">
      <c r="A272" s="17">
        <v>271.0</v>
      </c>
      <c r="B272" s="18" t="s">
        <v>731</v>
      </c>
      <c r="C272" s="18" t="s">
        <v>273</v>
      </c>
      <c r="D272" s="18" t="s">
        <v>277</v>
      </c>
      <c r="E272" s="19" t="s">
        <v>732</v>
      </c>
      <c r="F272" s="21"/>
      <c r="G272" s="20"/>
      <c r="H272" s="20"/>
      <c r="I272" s="20"/>
      <c r="J272" s="20"/>
      <c r="K272" s="20"/>
    </row>
    <row r="273">
      <c r="A273" s="17">
        <v>272.0</v>
      </c>
      <c r="B273" s="18" t="s">
        <v>733</v>
      </c>
      <c r="C273" s="18" t="s">
        <v>275</v>
      </c>
      <c r="D273" s="18" t="s">
        <v>424</v>
      </c>
      <c r="E273" s="19" t="s">
        <v>734</v>
      </c>
      <c r="F273" s="18" t="s">
        <v>263</v>
      </c>
      <c r="G273" s="20"/>
      <c r="H273" s="20"/>
      <c r="I273" s="20"/>
      <c r="J273" s="20"/>
      <c r="K273" s="20"/>
    </row>
    <row r="274">
      <c r="A274" s="17">
        <v>273.0</v>
      </c>
      <c r="B274" s="18" t="s">
        <v>735</v>
      </c>
      <c r="C274" s="18" t="s">
        <v>266</v>
      </c>
      <c r="D274" s="18" t="s">
        <v>444</v>
      </c>
      <c r="E274" s="19" t="s">
        <v>736</v>
      </c>
      <c r="F274" s="18" t="s">
        <v>263</v>
      </c>
      <c r="G274" s="20"/>
      <c r="H274" s="20"/>
      <c r="I274" s="20"/>
      <c r="J274" s="20"/>
      <c r="K274" s="20"/>
    </row>
    <row r="275">
      <c r="A275" s="17">
        <v>274.0</v>
      </c>
      <c r="B275" s="18" t="s">
        <v>737</v>
      </c>
      <c r="C275" s="18" t="s">
        <v>293</v>
      </c>
      <c r="D275" s="18" t="s">
        <v>424</v>
      </c>
      <c r="E275" s="19" t="s">
        <v>738</v>
      </c>
      <c r="F275" s="18" t="s">
        <v>263</v>
      </c>
      <c r="G275" s="20"/>
      <c r="H275" s="20"/>
      <c r="I275" s="20"/>
      <c r="J275" s="20"/>
      <c r="K275" s="20"/>
    </row>
    <row r="276">
      <c r="A276" s="17">
        <v>275.0</v>
      </c>
      <c r="B276" s="18" t="s">
        <v>739</v>
      </c>
      <c r="C276" s="18" t="s">
        <v>347</v>
      </c>
      <c r="D276" s="18" t="s">
        <v>424</v>
      </c>
      <c r="E276" s="19" t="s">
        <v>740</v>
      </c>
      <c r="F276" s="18" t="s">
        <v>263</v>
      </c>
      <c r="G276" s="20"/>
      <c r="H276" s="20"/>
      <c r="I276" s="20"/>
      <c r="J276" s="20"/>
      <c r="K276" s="20"/>
    </row>
    <row r="277">
      <c r="A277" s="17">
        <v>276.0</v>
      </c>
      <c r="B277" s="18" t="s">
        <v>741</v>
      </c>
      <c r="C277" s="18" t="s">
        <v>271</v>
      </c>
      <c r="D277" s="18" t="s">
        <v>277</v>
      </c>
      <c r="E277" s="19" t="s">
        <v>742</v>
      </c>
      <c r="F277" s="21"/>
      <c r="G277" s="20"/>
      <c r="H277" s="20"/>
      <c r="I277" s="20"/>
      <c r="J277" s="20"/>
      <c r="K277" s="20"/>
    </row>
    <row r="278">
      <c r="A278" s="17">
        <v>277.0</v>
      </c>
      <c r="B278" s="18" t="s">
        <v>743</v>
      </c>
      <c r="C278" s="18" t="s">
        <v>293</v>
      </c>
      <c r="D278" s="18" t="s">
        <v>277</v>
      </c>
      <c r="E278" s="19" t="s">
        <v>744</v>
      </c>
      <c r="F278" s="21"/>
      <c r="G278" s="20"/>
      <c r="H278" s="20"/>
      <c r="I278" s="20"/>
      <c r="J278" s="20"/>
      <c r="K278" s="20"/>
    </row>
    <row r="279">
      <c r="A279" s="17">
        <v>278.0</v>
      </c>
      <c r="B279" s="18" t="s">
        <v>745</v>
      </c>
      <c r="C279" s="18" t="s">
        <v>271</v>
      </c>
      <c r="D279" s="18" t="s">
        <v>424</v>
      </c>
      <c r="E279" s="19" t="s">
        <v>746</v>
      </c>
      <c r="F279" s="18" t="s">
        <v>263</v>
      </c>
      <c r="G279" s="20"/>
      <c r="H279" s="20"/>
      <c r="I279" s="20"/>
      <c r="J279" s="20"/>
      <c r="K279" s="20"/>
    </row>
    <row r="280">
      <c r="A280" s="17">
        <v>279.0</v>
      </c>
      <c r="B280" s="18" t="s">
        <v>747</v>
      </c>
      <c r="C280" s="18" t="s">
        <v>260</v>
      </c>
      <c r="D280" s="18" t="s">
        <v>417</v>
      </c>
      <c r="E280" s="19" t="s">
        <v>748</v>
      </c>
      <c r="F280" s="18" t="s">
        <v>263</v>
      </c>
      <c r="G280" s="20"/>
      <c r="H280" s="20"/>
      <c r="I280" s="20"/>
      <c r="J280" s="20"/>
      <c r="K280" s="20"/>
    </row>
    <row r="281">
      <c r="A281" s="17">
        <v>280.0</v>
      </c>
      <c r="B281" s="18" t="s">
        <v>749</v>
      </c>
      <c r="C281" s="18" t="s">
        <v>300</v>
      </c>
      <c r="D281" s="18" t="s">
        <v>417</v>
      </c>
      <c r="E281" s="19" t="s">
        <v>750</v>
      </c>
      <c r="F281" s="18" t="s">
        <v>263</v>
      </c>
      <c r="G281" s="20"/>
      <c r="H281" s="20"/>
      <c r="I281" s="20"/>
      <c r="J281" s="20"/>
      <c r="K281" s="20"/>
    </row>
    <row r="282">
      <c r="A282" s="17">
        <v>281.0</v>
      </c>
      <c r="B282" s="18" t="s">
        <v>751</v>
      </c>
      <c r="C282" s="18" t="s">
        <v>331</v>
      </c>
      <c r="D282" s="18" t="s">
        <v>461</v>
      </c>
      <c r="E282" s="19" t="s">
        <v>752</v>
      </c>
      <c r="F282" s="18" t="s">
        <v>263</v>
      </c>
      <c r="G282" s="20"/>
      <c r="H282" s="20"/>
      <c r="I282" s="20"/>
      <c r="J282" s="20"/>
      <c r="K282" s="20"/>
    </row>
    <row r="283">
      <c r="A283" s="17">
        <v>282.0</v>
      </c>
      <c r="B283" s="18" t="s">
        <v>753</v>
      </c>
      <c r="C283" s="18" t="s">
        <v>293</v>
      </c>
      <c r="D283" s="18" t="s">
        <v>424</v>
      </c>
      <c r="E283" s="19" t="s">
        <v>754</v>
      </c>
      <c r="F283" s="18" t="s">
        <v>263</v>
      </c>
      <c r="G283" s="20"/>
      <c r="H283" s="20"/>
      <c r="I283" s="20"/>
      <c r="J283" s="20"/>
      <c r="K283" s="20"/>
    </row>
    <row r="284">
      <c r="A284" s="17">
        <v>283.0</v>
      </c>
      <c r="B284" s="18" t="s">
        <v>755</v>
      </c>
      <c r="C284" s="18" t="s">
        <v>321</v>
      </c>
      <c r="D284" s="18" t="s">
        <v>277</v>
      </c>
      <c r="E284" s="19" t="s">
        <v>756</v>
      </c>
      <c r="F284" s="21"/>
      <c r="G284" s="20"/>
      <c r="H284" s="20"/>
      <c r="I284" s="20"/>
      <c r="J284" s="20"/>
      <c r="K284" s="20"/>
    </row>
    <row r="285">
      <c r="A285" s="17">
        <v>284.0</v>
      </c>
      <c r="B285" s="18" t="s">
        <v>111</v>
      </c>
      <c r="C285" s="18" t="s">
        <v>373</v>
      </c>
      <c r="D285" s="18" t="s">
        <v>277</v>
      </c>
      <c r="E285" s="19" t="s">
        <v>757</v>
      </c>
      <c r="F285" s="21"/>
      <c r="G285" s="20"/>
      <c r="H285" s="20"/>
      <c r="I285" s="20"/>
      <c r="J285" s="20"/>
      <c r="K285" s="20"/>
    </row>
    <row r="286">
      <c r="A286" s="17">
        <v>285.0</v>
      </c>
      <c r="B286" s="18" t="s">
        <v>758</v>
      </c>
      <c r="C286" s="18" t="s">
        <v>268</v>
      </c>
      <c r="D286" s="18" t="s">
        <v>424</v>
      </c>
      <c r="E286" s="19" t="s">
        <v>759</v>
      </c>
      <c r="F286" s="18" t="s">
        <v>263</v>
      </c>
      <c r="G286" s="20"/>
      <c r="H286" s="20"/>
      <c r="I286" s="20"/>
      <c r="J286" s="20"/>
      <c r="K286" s="20"/>
    </row>
    <row r="287">
      <c r="A287" s="17">
        <v>286.0</v>
      </c>
      <c r="B287" s="18" t="s">
        <v>211</v>
      </c>
      <c r="C287" s="18" t="s">
        <v>321</v>
      </c>
      <c r="D287" s="18" t="s">
        <v>269</v>
      </c>
      <c r="E287" s="19" t="s">
        <v>760</v>
      </c>
      <c r="F287" s="18" t="s">
        <v>263</v>
      </c>
      <c r="G287" s="20"/>
      <c r="H287" s="20"/>
      <c r="I287" s="20"/>
      <c r="J287" s="20"/>
      <c r="K287" s="20"/>
    </row>
    <row r="288">
      <c r="A288" s="17">
        <v>287.0</v>
      </c>
      <c r="B288" s="18" t="s">
        <v>761</v>
      </c>
      <c r="C288" s="18" t="s">
        <v>317</v>
      </c>
      <c r="D288" s="18" t="s">
        <v>762</v>
      </c>
      <c r="E288" s="19" t="s">
        <v>763</v>
      </c>
      <c r="F288" s="18" t="s">
        <v>263</v>
      </c>
      <c r="G288" s="20"/>
      <c r="H288" s="20"/>
      <c r="I288" s="20"/>
      <c r="J288" s="20"/>
      <c r="K288" s="20"/>
    </row>
    <row r="289">
      <c r="A289" s="17">
        <v>288.0</v>
      </c>
      <c r="B289" s="18" t="s">
        <v>764</v>
      </c>
      <c r="C289" s="18" t="s">
        <v>282</v>
      </c>
      <c r="D289" s="18" t="s">
        <v>476</v>
      </c>
      <c r="E289" s="19" t="s">
        <v>765</v>
      </c>
      <c r="F289" s="18" t="s">
        <v>263</v>
      </c>
      <c r="G289" s="20"/>
      <c r="H289" s="20"/>
      <c r="I289" s="20"/>
      <c r="J289" s="20"/>
      <c r="K289" s="20"/>
    </row>
    <row r="290">
      <c r="A290" s="17">
        <v>289.0</v>
      </c>
      <c r="B290" s="18" t="s">
        <v>766</v>
      </c>
      <c r="C290" s="18" t="s">
        <v>275</v>
      </c>
      <c r="D290" s="18" t="s">
        <v>424</v>
      </c>
      <c r="E290" s="19" t="s">
        <v>767</v>
      </c>
      <c r="F290" s="21"/>
      <c r="G290" s="20"/>
      <c r="H290" s="20"/>
      <c r="I290" s="20"/>
      <c r="J290" s="20"/>
      <c r="K290" s="20"/>
    </row>
    <row r="291">
      <c r="A291" s="17">
        <v>290.0</v>
      </c>
      <c r="B291" s="18" t="s">
        <v>101</v>
      </c>
      <c r="C291" s="18" t="s">
        <v>268</v>
      </c>
      <c r="D291" s="18" t="s">
        <v>277</v>
      </c>
      <c r="E291" s="19" t="s">
        <v>768</v>
      </c>
      <c r="F291" s="21"/>
      <c r="G291" s="20"/>
      <c r="H291" s="20"/>
      <c r="I291" s="20"/>
      <c r="J291" s="20"/>
      <c r="K291" s="20"/>
    </row>
    <row r="292">
      <c r="A292" s="17">
        <v>291.0</v>
      </c>
      <c r="B292" s="18" t="s">
        <v>769</v>
      </c>
      <c r="C292" s="18" t="s">
        <v>286</v>
      </c>
      <c r="D292" s="18" t="s">
        <v>384</v>
      </c>
      <c r="E292" s="19" t="s">
        <v>770</v>
      </c>
      <c r="F292" s="18" t="s">
        <v>263</v>
      </c>
      <c r="G292" s="20"/>
      <c r="H292" s="20"/>
      <c r="I292" s="20"/>
      <c r="J292" s="20"/>
      <c r="K292" s="20"/>
    </row>
    <row r="293">
      <c r="A293" s="17">
        <v>292.0</v>
      </c>
      <c r="B293" s="18" t="s">
        <v>771</v>
      </c>
      <c r="C293" s="18" t="s">
        <v>282</v>
      </c>
      <c r="D293" s="18" t="s">
        <v>424</v>
      </c>
      <c r="E293" s="19" t="s">
        <v>772</v>
      </c>
      <c r="F293" s="18" t="s">
        <v>656</v>
      </c>
      <c r="G293" s="20"/>
      <c r="H293" s="20"/>
      <c r="I293" s="20"/>
      <c r="J293" s="20"/>
      <c r="K293" s="20"/>
    </row>
    <row r="294">
      <c r="A294" s="17">
        <v>293.0</v>
      </c>
      <c r="B294" s="18" t="s">
        <v>773</v>
      </c>
      <c r="C294" s="18" t="s">
        <v>260</v>
      </c>
      <c r="D294" s="18" t="s">
        <v>417</v>
      </c>
      <c r="E294" s="19" t="s">
        <v>774</v>
      </c>
      <c r="F294" s="18" t="s">
        <v>263</v>
      </c>
      <c r="G294" s="20"/>
      <c r="H294" s="20"/>
      <c r="I294" s="20"/>
      <c r="J294" s="20"/>
      <c r="K294" s="20"/>
    </row>
    <row r="295">
      <c r="A295" s="17">
        <v>294.0</v>
      </c>
      <c r="B295" s="18" t="s">
        <v>775</v>
      </c>
      <c r="C295" s="18" t="s">
        <v>260</v>
      </c>
      <c r="D295" s="18" t="s">
        <v>417</v>
      </c>
      <c r="E295" s="19" t="s">
        <v>776</v>
      </c>
      <c r="F295" s="18" t="s">
        <v>263</v>
      </c>
      <c r="G295" s="20"/>
      <c r="H295" s="20"/>
      <c r="I295" s="20"/>
      <c r="J295" s="20"/>
      <c r="K295" s="20"/>
    </row>
    <row r="296">
      <c r="A296" s="17">
        <v>295.0</v>
      </c>
      <c r="B296" s="18" t="s">
        <v>777</v>
      </c>
      <c r="C296" s="18" t="s">
        <v>268</v>
      </c>
      <c r="D296" s="21"/>
      <c r="E296" s="19" t="s">
        <v>778</v>
      </c>
      <c r="F296" s="18" t="s">
        <v>263</v>
      </c>
      <c r="G296" s="20"/>
      <c r="H296" s="20"/>
      <c r="I296" s="20"/>
      <c r="J296" s="20"/>
      <c r="K296" s="20"/>
    </row>
    <row r="297">
      <c r="A297" s="17">
        <v>296.0</v>
      </c>
      <c r="B297" s="18" t="s">
        <v>779</v>
      </c>
      <c r="C297" s="18" t="s">
        <v>260</v>
      </c>
      <c r="D297" s="18" t="s">
        <v>417</v>
      </c>
      <c r="E297" s="19" t="s">
        <v>780</v>
      </c>
      <c r="F297" s="18" t="s">
        <v>263</v>
      </c>
      <c r="G297" s="20"/>
      <c r="H297" s="20"/>
      <c r="I297" s="20"/>
      <c r="J297" s="20"/>
      <c r="K297" s="20"/>
    </row>
    <row r="298">
      <c r="A298" s="17">
        <v>297.0</v>
      </c>
      <c r="B298" s="18" t="s">
        <v>781</v>
      </c>
      <c r="C298" s="18" t="s">
        <v>282</v>
      </c>
      <c r="D298" s="18" t="s">
        <v>782</v>
      </c>
      <c r="E298" s="19" t="s">
        <v>783</v>
      </c>
      <c r="F298" s="18" t="s">
        <v>263</v>
      </c>
      <c r="G298" s="20"/>
      <c r="H298" s="20"/>
      <c r="I298" s="20"/>
      <c r="J298" s="20"/>
      <c r="K298" s="20"/>
    </row>
    <row r="299">
      <c r="A299" s="17">
        <v>298.0</v>
      </c>
      <c r="B299" s="18" t="s">
        <v>784</v>
      </c>
      <c r="C299" s="18" t="s">
        <v>317</v>
      </c>
      <c r="D299" s="18" t="s">
        <v>277</v>
      </c>
      <c r="E299" s="19" t="s">
        <v>785</v>
      </c>
      <c r="F299" s="21"/>
      <c r="G299" s="20"/>
      <c r="H299" s="20"/>
      <c r="I299" s="20"/>
      <c r="J299" s="20"/>
      <c r="K299" s="20"/>
    </row>
    <row r="300">
      <c r="A300" s="17">
        <v>299.0</v>
      </c>
      <c r="B300" s="18" t="s">
        <v>786</v>
      </c>
      <c r="C300" s="18" t="s">
        <v>300</v>
      </c>
      <c r="D300" s="18" t="s">
        <v>417</v>
      </c>
      <c r="E300" s="19" t="s">
        <v>787</v>
      </c>
      <c r="F300" s="18" t="s">
        <v>263</v>
      </c>
      <c r="G300" s="20"/>
      <c r="H300" s="20"/>
      <c r="I300" s="20"/>
      <c r="J300" s="20"/>
      <c r="K300" s="20"/>
    </row>
    <row r="301">
      <c r="A301" s="17">
        <v>300.0</v>
      </c>
      <c r="B301" s="18" t="s">
        <v>788</v>
      </c>
      <c r="C301" s="18" t="s">
        <v>347</v>
      </c>
      <c r="D301" s="18" t="s">
        <v>424</v>
      </c>
      <c r="E301" s="19" t="s">
        <v>789</v>
      </c>
      <c r="F301" s="18" t="s">
        <v>263</v>
      </c>
      <c r="G301" s="20"/>
      <c r="H301" s="20"/>
      <c r="I301" s="20"/>
      <c r="J301" s="20"/>
      <c r="K301" s="20"/>
    </row>
    <row r="302">
      <c r="A302" s="17">
        <v>301.0</v>
      </c>
      <c r="B302" s="18" t="s">
        <v>790</v>
      </c>
      <c r="C302" s="18" t="s">
        <v>266</v>
      </c>
      <c r="D302" s="18" t="s">
        <v>444</v>
      </c>
      <c r="E302" s="19" t="s">
        <v>791</v>
      </c>
      <c r="F302" s="18" t="s">
        <v>263</v>
      </c>
      <c r="G302" s="20"/>
      <c r="H302" s="20"/>
      <c r="I302" s="20"/>
      <c r="J302" s="20"/>
      <c r="K302" s="20"/>
    </row>
    <row r="303">
      <c r="A303" s="17">
        <v>302.0</v>
      </c>
      <c r="B303" s="18" t="s">
        <v>792</v>
      </c>
      <c r="C303" s="18" t="s">
        <v>286</v>
      </c>
      <c r="D303" s="18" t="s">
        <v>424</v>
      </c>
      <c r="E303" s="19" t="s">
        <v>793</v>
      </c>
      <c r="F303" s="21"/>
      <c r="G303" s="20"/>
      <c r="H303" s="20"/>
      <c r="I303" s="20"/>
      <c r="J303" s="20"/>
      <c r="K303" s="20"/>
    </row>
    <row r="304">
      <c r="A304" s="17">
        <v>303.0</v>
      </c>
      <c r="B304" s="18" t="s">
        <v>794</v>
      </c>
      <c r="C304" s="18" t="s">
        <v>293</v>
      </c>
      <c r="D304" s="18" t="s">
        <v>424</v>
      </c>
      <c r="E304" s="19" t="s">
        <v>795</v>
      </c>
      <c r="F304" s="21"/>
      <c r="G304" s="20"/>
      <c r="H304" s="20"/>
      <c r="I304" s="20"/>
      <c r="J304" s="20"/>
      <c r="K304" s="20"/>
    </row>
    <row r="305">
      <c r="A305" s="17">
        <v>304.0</v>
      </c>
      <c r="B305" s="18" t="s">
        <v>796</v>
      </c>
      <c r="C305" s="18" t="s">
        <v>273</v>
      </c>
      <c r="D305" s="18" t="s">
        <v>424</v>
      </c>
      <c r="E305" s="19" t="s">
        <v>797</v>
      </c>
      <c r="F305" s="21"/>
      <c r="G305" s="20"/>
      <c r="H305" s="20"/>
      <c r="I305" s="20"/>
      <c r="J305" s="20"/>
      <c r="K305" s="20"/>
    </row>
    <row r="306">
      <c r="A306" s="17">
        <v>305.0</v>
      </c>
      <c r="B306" s="18" t="s">
        <v>798</v>
      </c>
      <c r="C306" s="18" t="s">
        <v>315</v>
      </c>
      <c r="D306" s="18" t="s">
        <v>417</v>
      </c>
      <c r="E306" s="19" t="s">
        <v>799</v>
      </c>
      <c r="F306" s="18" t="s">
        <v>263</v>
      </c>
      <c r="G306" s="20"/>
      <c r="H306" s="20"/>
      <c r="I306" s="20"/>
      <c r="J306" s="20"/>
      <c r="K306" s="20"/>
    </row>
    <row r="307">
      <c r="A307" s="17">
        <v>306.0</v>
      </c>
      <c r="B307" s="18" t="s">
        <v>800</v>
      </c>
      <c r="C307" s="18" t="s">
        <v>293</v>
      </c>
      <c r="D307" s="18" t="s">
        <v>424</v>
      </c>
      <c r="E307" s="19" t="s">
        <v>801</v>
      </c>
      <c r="F307" s="18" t="s">
        <v>263</v>
      </c>
      <c r="G307" s="20"/>
      <c r="H307" s="20"/>
      <c r="I307" s="20"/>
      <c r="J307" s="20"/>
      <c r="K307" s="20"/>
    </row>
    <row r="308">
      <c r="A308" s="17">
        <v>307.0</v>
      </c>
      <c r="B308" s="18" t="s">
        <v>802</v>
      </c>
      <c r="C308" s="18" t="s">
        <v>260</v>
      </c>
      <c r="D308" s="18" t="s">
        <v>417</v>
      </c>
      <c r="E308" s="19" t="s">
        <v>803</v>
      </c>
      <c r="F308" s="21"/>
      <c r="G308" s="20"/>
      <c r="H308" s="20"/>
      <c r="I308" s="20"/>
      <c r="J308" s="20"/>
      <c r="K308" s="20"/>
    </row>
    <row r="309">
      <c r="A309" s="17">
        <v>308.0</v>
      </c>
      <c r="B309" s="18" t="s">
        <v>804</v>
      </c>
      <c r="C309" s="18" t="s">
        <v>347</v>
      </c>
      <c r="D309" s="18" t="s">
        <v>424</v>
      </c>
      <c r="E309" s="19" t="s">
        <v>805</v>
      </c>
      <c r="F309" s="18" t="s">
        <v>263</v>
      </c>
      <c r="G309" s="20"/>
      <c r="H309" s="20"/>
      <c r="I309" s="20"/>
      <c r="J309" s="20"/>
      <c r="K309" s="20"/>
    </row>
    <row r="310">
      <c r="A310" s="17">
        <v>309.0</v>
      </c>
      <c r="B310" s="18" t="s">
        <v>806</v>
      </c>
      <c r="C310" s="18" t="s">
        <v>286</v>
      </c>
      <c r="D310" s="18" t="s">
        <v>384</v>
      </c>
      <c r="E310" s="19" t="s">
        <v>807</v>
      </c>
      <c r="F310" s="18" t="s">
        <v>263</v>
      </c>
      <c r="G310" s="20"/>
      <c r="H310" s="20"/>
      <c r="I310" s="20"/>
      <c r="J310" s="20"/>
      <c r="K310" s="20"/>
    </row>
    <row r="311">
      <c r="A311" s="17">
        <v>310.0</v>
      </c>
      <c r="B311" s="18" t="s">
        <v>808</v>
      </c>
      <c r="C311" s="18" t="s">
        <v>271</v>
      </c>
      <c r="D311" s="18" t="s">
        <v>277</v>
      </c>
      <c r="E311" s="19" t="s">
        <v>809</v>
      </c>
      <c r="F311" s="21"/>
      <c r="G311" s="20"/>
      <c r="H311" s="20"/>
      <c r="I311" s="20"/>
      <c r="J311" s="20"/>
      <c r="K311" s="20"/>
    </row>
    <row r="312">
      <c r="A312" s="17">
        <v>311.0</v>
      </c>
      <c r="B312" s="18" t="s">
        <v>160</v>
      </c>
      <c r="C312" s="18" t="s">
        <v>260</v>
      </c>
      <c r="D312" s="18" t="s">
        <v>417</v>
      </c>
      <c r="E312" s="19" t="s">
        <v>810</v>
      </c>
      <c r="F312" s="18" t="s">
        <v>263</v>
      </c>
      <c r="G312" s="20"/>
      <c r="H312" s="20"/>
      <c r="I312" s="20"/>
      <c r="J312" s="20"/>
      <c r="K312" s="20"/>
    </row>
    <row r="313">
      <c r="A313" s="17">
        <v>312.0</v>
      </c>
      <c r="B313" s="18" t="s">
        <v>811</v>
      </c>
      <c r="C313" s="18" t="s">
        <v>266</v>
      </c>
      <c r="D313" s="18" t="s">
        <v>444</v>
      </c>
      <c r="E313" s="19" t="s">
        <v>812</v>
      </c>
      <c r="F313" s="21"/>
      <c r="G313" s="20"/>
      <c r="H313" s="20"/>
      <c r="I313" s="20"/>
      <c r="J313" s="20"/>
      <c r="K313" s="20"/>
    </row>
    <row r="314">
      <c r="A314" s="17">
        <v>313.0</v>
      </c>
      <c r="B314" s="18" t="s">
        <v>813</v>
      </c>
      <c r="C314" s="18" t="s">
        <v>268</v>
      </c>
      <c r="D314" s="18" t="s">
        <v>424</v>
      </c>
      <c r="E314" s="19" t="s">
        <v>814</v>
      </c>
      <c r="F314" s="18" t="s">
        <v>263</v>
      </c>
      <c r="G314" s="20"/>
      <c r="H314" s="20"/>
      <c r="I314" s="20"/>
      <c r="J314" s="20"/>
      <c r="K314" s="20"/>
    </row>
    <row r="315">
      <c r="A315" s="17">
        <v>314.0</v>
      </c>
      <c r="B315" s="18" t="s">
        <v>815</v>
      </c>
      <c r="C315" s="18" t="s">
        <v>273</v>
      </c>
      <c r="D315" s="18" t="s">
        <v>363</v>
      </c>
      <c r="E315" s="19" t="s">
        <v>816</v>
      </c>
      <c r="F315" s="18" t="s">
        <v>263</v>
      </c>
      <c r="G315" s="20"/>
      <c r="H315" s="20"/>
      <c r="I315" s="20"/>
      <c r="J315" s="20"/>
      <c r="K315" s="20"/>
    </row>
    <row r="316">
      <c r="A316" s="17">
        <v>315.0</v>
      </c>
      <c r="B316" s="18" t="s">
        <v>817</v>
      </c>
      <c r="C316" s="18" t="s">
        <v>286</v>
      </c>
      <c r="D316" s="18" t="s">
        <v>384</v>
      </c>
      <c r="E316" s="19" t="s">
        <v>818</v>
      </c>
      <c r="F316" s="18" t="s">
        <v>263</v>
      </c>
      <c r="G316" s="20"/>
      <c r="H316" s="20"/>
      <c r="I316" s="20"/>
      <c r="J316" s="20"/>
      <c r="K316" s="20"/>
    </row>
    <row r="317">
      <c r="A317" s="17">
        <v>316.0</v>
      </c>
      <c r="B317" s="18" t="s">
        <v>819</v>
      </c>
      <c r="C317" s="18" t="s">
        <v>820</v>
      </c>
      <c r="D317" s="18" t="s">
        <v>277</v>
      </c>
      <c r="E317" s="19" t="s">
        <v>821</v>
      </c>
      <c r="F317" s="21"/>
      <c r="G317" s="20"/>
      <c r="H317" s="20"/>
      <c r="I317" s="20"/>
      <c r="J317" s="20"/>
      <c r="K317" s="20"/>
    </row>
    <row r="318">
      <c r="A318" s="17">
        <v>317.0</v>
      </c>
      <c r="B318" s="18" t="s">
        <v>822</v>
      </c>
      <c r="C318" s="18" t="s">
        <v>260</v>
      </c>
      <c r="D318" s="18" t="s">
        <v>417</v>
      </c>
      <c r="E318" s="19" t="s">
        <v>823</v>
      </c>
      <c r="F318" s="18" t="s">
        <v>263</v>
      </c>
      <c r="G318" s="20"/>
      <c r="H318" s="20"/>
      <c r="I318" s="20"/>
      <c r="J318" s="20"/>
      <c r="K318" s="20"/>
    </row>
    <row r="319">
      <c r="A319" s="17">
        <v>318.0</v>
      </c>
      <c r="B319" s="18" t="s">
        <v>824</v>
      </c>
      <c r="C319" s="18" t="s">
        <v>293</v>
      </c>
      <c r="D319" s="18" t="s">
        <v>424</v>
      </c>
      <c r="E319" s="19" t="s">
        <v>825</v>
      </c>
      <c r="F319" s="18" t="s">
        <v>263</v>
      </c>
      <c r="G319" s="20"/>
      <c r="H319" s="20"/>
      <c r="I319" s="20"/>
      <c r="J319" s="20"/>
      <c r="K319" s="20"/>
    </row>
    <row r="320">
      <c r="A320" s="17">
        <v>319.0</v>
      </c>
      <c r="B320" s="18" t="s">
        <v>826</v>
      </c>
      <c r="C320" s="18" t="s">
        <v>273</v>
      </c>
      <c r="D320" s="18" t="s">
        <v>424</v>
      </c>
      <c r="E320" s="19" t="s">
        <v>827</v>
      </c>
      <c r="F320" s="18" t="s">
        <v>263</v>
      </c>
      <c r="G320" s="20"/>
      <c r="H320" s="20"/>
      <c r="I320" s="20"/>
      <c r="J320" s="20"/>
      <c r="K320" s="20"/>
    </row>
    <row r="321">
      <c r="A321" s="17">
        <v>320.0</v>
      </c>
      <c r="B321" s="18" t="s">
        <v>828</v>
      </c>
      <c r="C321" s="18" t="s">
        <v>286</v>
      </c>
      <c r="D321" s="18" t="s">
        <v>384</v>
      </c>
      <c r="E321" s="19" t="s">
        <v>829</v>
      </c>
      <c r="F321" s="18" t="s">
        <v>263</v>
      </c>
      <c r="G321" s="20"/>
      <c r="H321" s="20"/>
      <c r="I321" s="20"/>
      <c r="J321" s="20"/>
      <c r="K321" s="20"/>
    </row>
    <row r="322">
      <c r="A322" s="17">
        <v>321.0</v>
      </c>
      <c r="B322" s="18" t="s">
        <v>80</v>
      </c>
      <c r="C322" s="18" t="s">
        <v>260</v>
      </c>
      <c r="D322" s="18" t="s">
        <v>269</v>
      </c>
      <c r="E322" s="19" t="s">
        <v>830</v>
      </c>
      <c r="F322" s="18" t="s">
        <v>263</v>
      </c>
      <c r="G322" s="20"/>
      <c r="H322" s="20"/>
      <c r="I322" s="20"/>
      <c r="J322" s="20"/>
      <c r="K322" s="20"/>
    </row>
    <row r="323">
      <c r="A323" s="17">
        <v>322.0</v>
      </c>
      <c r="B323" s="18" t="s">
        <v>831</v>
      </c>
      <c r="C323" s="18" t="s">
        <v>286</v>
      </c>
      <c r="D323" s="18" t="s">
        <v>384</v>
      </c>
      <c r="E323" s="19" t="s">
        <v>832</v>
      </c>
      <c r="F323" s="18" t="s">
        <v>263</v>
      </c>
      <c r="G323" s="20"/>
      <c r="H323" s="20"/>
      <c r="I323" s="20"/>
      <c r="J323" s="20"/>
      <c r="K323" s="20"/>
    </row>
    <row r="324">
      <c r="A324" s="17">
        <v>323.0</v>
      </c>
      <c r="B324" s="18" t="s">
        <v>150</v>
      </c>
      <c r="C324" s="18" t="s">
        <v>300</v>
      </c>
      <c r="D324" s="18" t="s">
        <v>277</v>
      </c>
      <c r="E324" s="19" t="s">
        <v>833</v>
      </c>
      <c r="F324" s="21"/>
      <c r="G324" s="20"/>
      <c r="H324" s="20"/>
      <c r="I324" s="20"/>
      <c r="J324" s="20"/>
      <c r="K324" s="20"/>
    </row>
    <row r="325">
      <c r="A325" s="17">
        <v>324.0</v>
      </c>
      <c r="B325" s="18" t="s">
        <v>834</v>
      </c>
      <c r="C325" s="18" t="s">
        <v>282</v>
      </c>
      <c r="D325" s="18" t="s">
        <v>476</v>
      </c>
      <c r="E325" s="19" t="s">
        <v>835</v>
      </c>
      <c r="F325" s="18" t="s">
        <v>656</v>
      </c>
      <c r="G325" s="20"/>
      <c r="H325" s="20"/>
      <c r="I325" s="20"/>
      <c r="J325" s="20"/>
      <c r="K325" s="20"/>
    </row>
    <row r="326">
      <c r="A326" s="17">
        <v>325.0</v>
      </c>
      <c r="B326" s="18" t="s">
        <v>836</v>
      </c>
      <c r="C326" s="18" t="s">
        <v>279</v>
      </c>
      <c r="D326" s="18" t="s">
        <v>277</v>
      </c>
      <c r="E326" s="19" t="s">
        <v>837</v>
      </c>
      <c r="F326" s="21"/>
      <c r="G326" s="20"/>
      <c r="H326" s="20"/>
      <c r="I326" s="20"/>
      <c r="J326" s="20"/>
      <c r="K326" s="20"/>
    </row>
    <row r="327">
      <c r="A327" s="17">
        <v>326.0</v>
      </c>
      <c r="B327" s="18" t="s">
        <v>838</v>
      </c>
      <c r="C327" s="18" t="s">
        <v>300</v>
      </c>
      <c r="D327" s="18" t="s">
        <v>417</v>
      </c>
      <c r="E327" s="19" t="s">
        <v>839</v>
      </c>
      <c r="F327" s="18" t="s">
        <v>263</v>
      </c>
      <c r="G327" s="20"/>
      <c r="H327" s="20"/>
      <c r="I327" s="20"/>
      <c r="J327" s="20"/>
      <c r="K327" s="20"/>
    </row>
    <row r="328">
      <c r="A328" s="17">
        <v>327.0</v>
      </c>
      <c r="B328" s="18" t="s">
        <v>840</v>
      </c>
      <c r="C328" s="18" t="s">
        <v>293</v>
      </c>
      <c r="D328" s="18" t="s">
        <v>424</v>
      </c>
      <c r="E328" s="19" t="s">
        <v>841</v>
      </c>
      <c r="F328" s="18" t="s">
        <v>263</v>
      </c>
      <c r="G328" s="20"/>
      <c r="H328" s="20"/>
      <c r="I328" s="20"/>
      <c r="J328" s="20"/>
      <c r="K328" s="20"/>
    </row>
    <row r="329">
      <c r="A329" s="17">
        <v>328.0</v>
      </c>
      <c r="B329" s="18" t="s">
        <v>80</v>
      </c>
      <c r="C329" s="18" t="s">
        <v>286</v>
      </c>
      <c r="D329" s="18" t="s">
        <v>337</v>
      </c>
      <c r="E329" s="19" t="s">
        <v>842</v>
      </c>
      <c r="F329" s="18" t="s">
        <v>263</v>
      </c>
      <c r="G329" s="20"/>
      <c r="H329" s="20"/>
      <c r="I329" s="20"/>
      <c r="J329" s="20"/>
      <c r="K329" s="20"/>
    </row>
    <row r="330">
      <c r="A330" s="17">
        <v>329.0</v>
      </c>
      <c r="B330" s="18" t="s">
        <v>843</v>
      </c>
      <c r="C330" s="18" t="s">
        <v>354</v>
      </c>
      <c r="D330" s="18" t="s">
        <v>424</v>
      </c>
      <c r="E330" s="19" t="s">
        <v>844</v>
      </c>
      <c r="F330" s="18" t="s">
        <v>263</v>
      </c>
      <c r="G330" s="20"/>
      <c r="H330" s="20"/>
      <c r="I330" s="20"/>
      <c r="J330" s="20"/>
      <c r="K330" s="20"/>
    </row>
    <row r="331">
      <c r="A331" s="17">
        <v>330.0</v>
      </c>
      <c r="B331" s="18" t="s">
        <v>845</v>
      </c>
      <c r="C331" s="18" t="s">
        <v>306</v>
      </c>
      <c r="D331" s="18" t="s">
        <v>417</v>
      </c>
      <c r="E331" s="19" t="s">
        <v>846</v>
      </c>
      <c r="F331" s="21"/>
      <c r="G331" s="20"/>
      <c r="H331" s="20"/>
      <c r="I331" s="20"/>
      <c r="J331" s="20"/>
      <c r="K331" s="20"/>
    </row>
    <row r="332">
      <c r="A332" s="17">
        <v>331.0</v>
      </c>
      <c r="B332" s="18" t="s">
        <v>847</v>
      </c>
      <c r="C332" s="18" t="s">
        <v>279</v>
      </c>
      <c r="D332" s="18" t="s">
        <v>424</v>
      </c>
      <c r="E332" s="19" t="s">
        <v>848</v>
      </c>
      <c r="F332" s="18" t="s">
        <v>263</v>
      </c>
      <c r="G332" s="20"/>
      <c r="H332" s="20"/>
      <c r="I332" s="20"/>
      <c r="J332" s="20"/>
      <c r="K332" s="20"/>
    </row>
    <row r="333">
      <c r="A333" s="17">
        <v>332.0</v>
      </c>
      <c r="B333" s="18" t="s">
        <v>849</v>
      </c>
      <c r="C333" s="18" t="s">
        <v>282</v>
      </c>
      <c r="D333" s="18" t="s">
        <v>461</v>
      </c>
      <c r="E333" s="19" t="s">
        <v>850</v>
      </c>
      <c r="F333" s="21"/>
      <c r="G333" s="20"/>
      <c r="H333" s="20"/>
      <c r="I333" s="20"/>
      <c r="J333" s="20"/>
      <c r="K333" s="20"/>
    </row>
    <row r="334">
      <c r="A334" s="17">
        <v>333.0</v>
      </c>
      <c r="B334" s="18" t="s">
        <v>851</v>
      </c>
      <c r="C334" s="18" t="s">
        <v>288</v>
      </c>
      <c r="D334" s="18" t="s">
        <v>424</v>
      </c>
      <c r="E334" s="19" t="s">
        <v>852</v>
      </c>
      <c r="F334" s="18" t="s">
        <v>263</v>
      </c>
      <c r="G334" s="20"/>
      <c r="H334" s="20"/>
      <c r="I334" s="20"/>
      <c r="J334" s="20"/>
      <c r="K334" s="20"/>
    </row>
    <row r="335">
      <c r="A335" s="17">
        <v>334.0</v>
      </c>
      <c r="B335" s="18" t="s">
        <v>853</v>
      </c>
      <c r="C335" s="18" t="s">
        <v>854</v>
      </c>
      <c r="D335" s="18" t="s">
        <v>417</v>
      </c>
      <c r="E335" s="22">
        <v>99984.0</v>
      </c>
      <c r="F335" s="21"/>
      <c r="G335" s="20"/>
      <c r="H335" s="20"/>
      <c r="I335" s="20"/>
      <c r="J335" s="20"/>
      <c r="K335" s="20"/>
    </row>
    <row r="336">
      <c r="A336" s="17">
        <v>335.0</v>
      </c>
      <c r="B336" s="18" t="s">
        <v>855</v>
      </c>
      <c r="C336" s="18" t="s">
        <v>286</v>
      </c>
      <c r="D336" s="18" t="s">
        <v>384</v>
      </c>
      <c r="E336" s="22">
        <v>99979.0</v>
      </c>
      <c r="F336" s="18" t="s">
        <v>656</v>
      </c>
      <c r="G336" s="20"/>
      <c r="H336" s="20"/>
      <c r="I336" s="20"/>
      <c r="J336" s="20"/>
      <c r="K336" s="20"/>
    </row>
    <row r="337">
      <c r="A337" s="17">
        <v>336.0</v>
      </c>
      <c r="B337" s="18" t="s">
        <v>856</v>
      </c>
      <c r="C337" s="18" t="s">
        <v>820</v>
      </c>
      <c r="D337" s="18" t="s">
        <v>277</v>
      </c>
      <c r="E337" s="22">
        <v>99677.0</v>
      </c>
      <c r="F337" s="21"/>
      <c r="G337" s="20"/>
      <c r="H337" s="20"/>
      <c r="I337" s="20"/>
      <c r="J337" s="20"/>
      <c r="K337" s="20"/>
    </row>
    <row r="338">
      <c r="A338" s="17">
        <v>337.0</v>
      </c>
      <c r="B338" s="18" t="s">
        <v>857</v>
      </c>
      <c r="C338" s="18" t="s">
        <v>331</v>
      </c>
      <c r="D338" s="18" t="s">
        <v>858</v>
      </c>
      <c r="E338" s="22">
        <v>99448.0</v>
      </c>
      <c r="F338" s="18" t="s">
        <v>656</v>
      </c>
      <c r="G338" s="20"/>
      <c r="H338" s="20"/>
      <c r="I338" s="20"/>
      <c r="J338" s="20"/>
      <c r="K338" s="20"/>
    </row>
    <row r="339">
      <c r="A339" s="17">
        <v>338.0</v>
      </c>
      <c r="B339" s="18" t="s">
        <v>859</v>
      </c>
      <c r="C339" s="18" t="s">
        <v>288</v>
      </c>
      <c r="D339" s="18" t="s">
        <v>424</v>
      </c>
      <c r="E339" s="22">
        <v>99329.0</v>
      </c>
      <c r="F339" s="18" t="s">
        <v>656</v>
      </c>
      <c r="G339" s="20"/>
      <c r="H339" s="20"/>
      <c r="I339" s="20"/>
      <c r="J339" s="20"/>
      <c r="K339" s="20"/>
    </row>
    <row r="340">
      <c r="A340" s="17">
        <v>339.0</v>
      </c>
      <c r="B340" s="18" t="s">
        <v>177</v>
      </c>
      <c r="C340" s="18" t="s">
        <v>720</v>
      </c>
      <c r="D340" s="18" t="s">
        <v>322</v>
      </c>
      <c r="E340" s="22">
        <v>99039.0</v>
      </c>
      <c r="F340" s="18" t="s">
        <v>656</v>
      </c>
      <c r="G340" s="20"/>
      <c r="H340" s="20"/>
      <c r="I340" s="20"/>
      <c r="J340" s="20"/>
      <c r="K340" s="20"/>
    </row>
    <row r="341">
      <c r="A341" s="17">
        <v>340.0</v>
      </c>
      <c r="B341" s="18" t="s">
        <v>860</v>
      </c>
      <c r="C341" s="18" t="s">
        <v>347</v>
      </c>
      <c r="D341" s="18" t="s">
        <v>424</v>
      </c>
      <c r="E341" s="22">
        <v>98238.0</v>
      </c>
      <c r="F341" s="18" t="s">
        <v>656</v>
      </c>
      <c r="G341" s="20"/>
      <c r="H341" s="20"/>
      <c r="I341" s="20"/>
      <c r="J341" s="20"/>
      <c r="K341" s="20"/>
    </row>
    <row r="342">
      <c r="A342" s="17">
        <v>341.0</v>
      </c>
      <c r="B342" s="18" t="s">
        <v>861</v>
      </c>
      <c r="C342" s="18" t="s">
        <v>286</v>
      </c>
      <c r="D342" s="18" t="s">
        <v>552</v>
      </c>
      <c r="E342" s="22">
        <v>98029.0</v>
      </c>
      <c r="F342" s="18" t="s">
        <v>656</v>
      </c>
      <c r="G342" s="20"/>
      <c r="H342" s="20"/>
      <c r="I342" s="20"/>
      <c r="J342" s="20"/>
      <c r="K342" s="20"/>
    </row>
    <row r="343">
      <c r="A343" s="17">
        <v>342.0</v>
      </c>
      <c r="B343" s="18" t="s">
        <v>862</v>
      </c>
      <c r="C343" s="18" t="s">
        <v>347</v>
      </c>
      <c r="D343" s="18" t="s">
        <v>424</v>
      </c>
      <c r="E343" s="22">
        <v>97730.0</v>
      </c>
      <c r="F343" s="18" t="s">
        <v>656</v>
      </c>
      <c r="G343" s="20"/>
      <c r="H343" s="20"/>
      <c r="I343" s="20"/>
      <c r="J343" s="20"/>
      <c r="K343" s="20"/>
    </row>
    <row r="344">
      <c r="A344" s="17">
        <v>343.0</v>
      </c>
      <c r="B344" s="18" t="s">
        <v>863</v>
      </c>
      <c r="C344" s="18" t="s">
        <v>271</v>
      </c>
      <c r="D344" s="18" t="s">
        <v>424</v>
      </c>
      <c r="E344" s="22">
        <v>96460.0</v>
      </c>
      <c r="F344" s="18" t="s">
        <v>656</v>
      </c>
      <c r="G344" s="20"/>
      <c r="H344" s="20"/>
      <c r="I344" s="20"/>
      <c r="J344" s="20"/>
      <c r="K344" s="20"/>
    </row>
    <row r="345">
      <c r="A345" s="17">
        <v>344.0</v>
      </c>
      <c r="B345" s="18" t="s">
        <v>864</v>
      </c>
      <c r="C345" s="18" t="s">
        <v>273</v>
      </c>
      <c r="D345" s="18" t="s">
        <v>424</v>
      </c>
      <c r="E345" s="22">
        <v>96253.0</v>
      </c>
      <c r="F345" s="18" t="s">
        <v>656</v>
      </c>
      <c r="G345" s="20"/>
      <c r="H345" s="20"/>
      <c r="I345" s="20"/>
      <c r="J345" s="20"/>
      <c r="K345" s="20"/>
    </row>
    <row r="346">
      <c r="A346" s="17">
        <v>345.0</v>
      </c>
      <c r="B346" s="18" t="s">
        <v>865</v>
      </c>
      <c r="C346" s="18" t="s">
        <v>260</v>
      </c>
      <c r="D346" s="18" t="s">
        <v>417</v>
      </c>
      <c r="E346" s="22">
        <v>95994.0</v>
      </c>
      <c r="F346" s="18" t="s">
        <v>656</v>
      </c>
      <c r="G346" s="20"/>
      <c r="H346" s="20"/>
      <c r="I346" s="20"/>
      <c r="J346" s="20"/>
      <c r="K346" s="20"/>
    </row>
    <row r="347">
      <c r="A347" s="17">
        <v>346.0</v>
      </c>
      <c r="B347" s="18" t="s">
        <v>866</v>
      </c>
      <c r="C347" s="18" t="s">
        <v>300</v>
      </c>
      <c r="D347" s="18" t="s">
        <v>417</v>
      </c>
      <c r="E347" s="22">
        <v>95553.0</v>
      </c>
      <c r="F347" s="18" t="s">
        <v>656</v>
      </c>
      <c r="G347" s="20"/>
      <c r="H347" s="20"/>
      <c r="I347" s="20"/>
      <c r="J347" s="20"/>
      <c r="K347" s="20"/>
    </row>
    <row r="348">
      <c r="A348" s="17">
        <v>347.0</v>
      </c>
      <c r="B348" s="18" t="s">
        <v>867</v>
      </c>
      <c r="C348" s="18" t="s">
        <v>282</v>
      </c>
      <c r="D348" s="18" t="s">
        <v>461</v>
      </c>
      <c r="E348" s="22">
        <v>95516.0</v>
      </c>
      <c r="F348" s="18" t="s">
        <v>656</v>
      </c>
      <c r="G348" s="20"/>
      <c r="H348" s="20"/>
      <c r="I348" s="20"/>
      <c r="J348" s="20"/>
      <c r="K348" s="20"/>
    </row>
    <row r="349">
      <c r="A349" s="17">
        <v>348.0</v>
      </c>
      <c r="B349" s="18" t="s">
        <v>868</v>
      </c>
      <c r="C349" s="18" t="s">
        <v>273</v>
      </c>
      <c r="D349" s="18" t="s">
        <v>424</v>
      </c>
      <c r="E349" s="22">
        <v>95335.0</v>
      </c>
      <c r="F349" s="18" t="s">
        <v>656</v>
      </c>
      <c r="G349" s="20"/>
      <c r="H349" s="20"/>
      <c r="I349" s="20"/>
      <c r="J349" s="20"/>
      <c r="K349" s="20"/>
    </row>
    <row r="350">
      <c r="A350" s="17">
        <v>349.0</v>
      </c>
      <c r="B350" s="18" t="s">
        <v>869</v>
      </c>
      <c r="C350" s="18" t="s">
        <v>282</v>
      </c>
      <c r="D350" s="18" t="s">
        <v>476</v>
      </c>
      <c r="E350" s="22">
        <v>95246.0</v>
      </c>
      <c r="F350" s="18" t="s">
        <v>656</v>
      </c>
      <c r="G350" s="20"/>
      <c r="H350" s="20"/>
      <c r="I350" s="20"/>
      <c r="J350" s="20"/>
      <c r="K350" s="20"/>
    </row>
    <row r="351">
      <c r="A351" s="17">
        <v>350.0</v>
      </c>
      <c r="B351" s="18" t="s">
        <v>870</v>
      </c>
      <c r="C351" s="18" t="s">
        <v>293</v>
      </c>
      <c r="D351" s="18" t="s">
        <v>424</v>
      </c>
      <c r="E351" s="22">
        <v>95149.0</v>
      </c>
      <c r="F351" s="18" t="s">
        <v>656</v>
      </c>
      <c r="G351" s="20"/>
      <c r="H351" s="20"/>
      <c r="I351" s="20"/>
      <c r="J351" s="20"/>
      <c r="K351" s="20"/>
    </row>
    <row r="352">
      <c r="A352" s="17">
        <v>351.0</v>
      </c>
      <c r="B352" s="18" t="s">
        <v>871</v>
      </c>
      <c r="C352" s="18" t="s">
        <v>273</v>
      </c>
      <c r="D352" s="18" t="s">
        <v>424</v>
      </c>
      <c r="E352" s="22">
        <v>95061.0</v>
      </c>
      <c r="F352" s="18" t="s">
        <v>656</v>
      </c>
      <c r="G352" s="20"/>
      <c r="H352" s="20"/>
      <c r="I352" s="20"/>
      <c r="J352" s="20"/>
      <c r="K352" s="20"/>
    </row>
    <row r="353">
      <c r="A353" s="17">
        <v>352.0</v>
      </c>
      <c r="B353" s="18" t="s">
        <v>872</v>
      </c>
      <c r="C353" s="18" t="s">
        <v>288</v>
      </c>
      <c r="D353" s="18" t="s">
        <v>424</v>
      </c>
      <c r="E353" s="22">
        <v>95012.0</v>
      </c>
      <c r="F353" s="21"/>
      <c r="G353" s="20"/>
      <c r="H353" s="20"/>
      <c r="I353" s="20"/>
      <c r="J353" s="20"/>
      <c r="K353" s="20"/>
    </row>
    <row r="354">
      <c r="A354" s="17">
        <v>353.0</v>
      </c>
      <c r="B354" s="18" t="s">
        <v>873</v>
      </c>
      <c r="C354" s="18" t="s">
        <v>273</v>
      </c>
      <c r="D354" s="18" t="s">
        <v>424</v>
      </c>
      <c r="E354" s="22">
        <v>94453.0</v>
      </c>
      <c r="F354" s="18" t="s">
        <v>656</v>
      </c>
      <c r="G354" s="20"/>
      <c r="H354" s="20"/>
      <c r="I354" s="20"/>
      <c r="J354" s="20"/>
      <c r="K354" s="20"/>
    </row>
    <row r="355">
      <c r="A355" s="17">
        <v>354.0</v>
      </c>
      <c r="B355" s="18" t="s">
        <v>874</v>
      </c>
      <c r="C355" s="18" t="s">
        <v>820</v>
      </c>
      <c r="D355" s="18" t="s">
        <v>277</v>
      </c>
      <c r="E355" s="22">
        <v>94383.0</v>
      </c>
      <c r="F355" s="21"/>
      <c r="G355" s="20"/>
      <c r="H355" s="20"/>
      <c r="I355" s="20"/>
      <c r="J355" s="20"/>
      <c r="K355" s="20"/>
    </row>
    <row r="356">
      <c r="A356" s="17">
        <v>355.0</v>
      </c>
      <c r="B356" s="18" t="s">
        <v>875</v>
      </c>
      <c r="C356" s="18" t="s">
        <v>260</v>
      </c>
      <c r="D356" s="18" t="s">
        <v>417</v>
      </c>
      <c r="E356" s="22">
        <v>92637.0</v>
      </c>
      <c r="F356" s="18" t="s">
        <v>656</v>
      </c>
      <c r="G356" s="20"/>
      <c r="H356" s="20"/>
      <c r="I356" s="20"/>
      <c r="J356" s="20"/>
      <c r="K356" s="20"/>
    </row>
    <row r="357">
      <c r="A357" s="17">
        <v>356.0</v>
      </c>
      <c r="B357" s="18" t="s">
        <v>876</v>
      </c>
      <c r="C357" s="18" t="s">
        <v>288</v>
      </c>
      <c r="D357" s="18" t="s">
        <v>277</v>
      </c>
      <c r="E357" s="22">
        <v>92518.0</v>
      </c>
      <c r="F357" s="21"/>
      <c r="G357" s="20"/>
      <c r="H357" s="20"/>
      <c r="I357" s="20"/>
      <c r="J357" s="20"/>
      <c r="K357" s="20"/>
    </row>
    <row r="358">
      <c r="A358" s="17">
        <v>357.0</v>
      </c>
      <c r="B358" s="18" t="s">
        <v>877</v>
      </c>
      <c r="C358" s="18" t="s">
        <v>288</v>
      </c>
      <c r="D358" s="18" t="s">
        <v>277</v>
      </c>
      <c r="E358" s="22">
        <v>92364.0</v>
      </c>
      <c r="F358" s="21"/>
      <c r="G358" s="20"/>
      <c r="H358" s="20"/>
      <c r="I358" s="20"/>
      <c r="J358" s="20"/>
      <c r="K358" s="20"/>
    </row>
    <row r="359">
      <c r="A359" s="17">
        <v>358.0</v>
      </c>
      <c r="B359" s="18" t="s">
        <v>878</v>
      </c>
      <c r="C359" s="18" t="s">
        <v>300</v>
      </c>
      <c r="D359" s="18" t="s">
        <v>417</v>
      </c>
      <c r="E359" s="22">
        <v>91979.0</v>
      </c>
      <c r="F359" s="18" t="s">
        <v>656</v>
      </c>
      <c r="G359" s="20"/>
      <c r="H359" s="20"/>
      <c r="I359" s="20"/>
      <c r="J359" s="20"/>
      <c r="K359" s="20"/>
    </row>
    <row r="360">
      <c r="A360" s="17">
        <v>359.0</v>
      </c>
      <c r="B360" s="18" t="s">
        <v>879</v>
      </c>
      <c r="C360" s="18" t="s">
        <v>279</v>
      </c>
      <c r="D360" s="18" t="s">
        <v>277</v>
      </c>
      <c r="E360" s="22">
        <v>91853.0</v>
      </c>
      <c r="F360" s="21"/>
      <c r="G360" s="20"/>
      <c r="H360" s="20"/>
      <c r="I360" s="20"/>
      <c r="J360" s="20"/>
      <c r="K360" s="20"/>
    </row>
    <row r="361">
      <c r="A361" s="17">
        <v>360.0</v>
      </c>
      <c r="B361" s="18" t="s">
        <v>880</v>
      </c>
      <c r="C361" s="18" t="s">
        <v>260</v>
      </c>
      <c r="D361" s="18" t="s">
        <v>417</v>
      </c>
      <c r="E361" s="22">
        <v>91379.0</v>
      </c>
      <c r="F361" s="21"/>
      <c r="G361" s="20"/>
      <c r="H361" s="20"/>
      <c r="I361" s="20"/>
      <c r="J361" s="20"/>
      <c r="K361" s="20"/>
    </row>
    <row r="362">
      <c r="A362" s="17">
        <v>361.0</v>
      </c>
      <c r="B362" s="18" t="s">
        <v>881</v>
      </c>
      <c r="C362" s="18" t="s">
        <v>271</v>
      </c>
      <c r="D362" s="18" t="s">
        <v>277</v>
      </c>
      <c r="E362" s="22">
        <v>91359.0</v>
      </c>
      <c r="F362" s="21"/>
      <c r="G362" s="20"/>
      <c r="H362" s="20"/>
      <c r="I362" s="20"/>
      <c r="J362" s="20"/>
      <c r="K362" s="20"/>
    </row>
    <row r="363">
      <c r="A363" s="17">
        <v>362.0</v>
      </c>
      <c r="B363" s="18" t="s">
        <v>882</v>
      </c>
      <c r="C363" s="18" t="s">
        <v>282</v>
      </c>
      <c r="D363" s="18" t="s">
        <v>461</v>
      </c>
      <c r="E363" s="22">
        <v>90055.0</v>
      </c>
      <c r="F363" s="21"/>
      <c r="G363" s="20"/>
      <c r="H363" s="20"/>
      <c r="I363" s="20"/>
      <c r="J363" s="20"/>
      <c r="K363" s="20"/>
    </row>
    <row r="364">
      <c r="A364" s="17">
        <v>363.0</v>
      </c>
      <c r="B364" s="18" t="s">
        <v>883</v>
      </c>
      <c r="C364" s="18" t="s">
        <v>288</v>
      </c>
      <c r="D364" s="18" t="s">
        <v>424</v>
      </c>
      <c r="E364" s="22">
        <v>89801.0</v>
      </c>
      <c r="F364" s="21"/>
      <c r="G364" s="20"/>
      <c r="H364" s="20"/>
      <c r="I364" s="20"/>
      <c r="J364" s="20"/>
      <c r="K364" s="20"/>
    </row>
    <row r="365">
      <c r="A365" s="17">
        <v>364.0</v>
      </c>
      <c r="B365" s="18" t="s">
        <v>884</v>
      </c>
      <c r="C365" s="18" t="s">
        <v>266</v>
      </c>
      <c r="D365" s="18" t="s">
        <v>444</v>
      </c>
      <c r="E365" s="22">
        <v>89618.0</v>
      </c>
      <c r="F365" s="21"/>
      <c r="G365" s="20"/>
      <c r="H365" s="20"/>
      <c r="I365" s="20"/>
      <c r="J365" s="20"/>
      <c r="K365" s="20"/>
    </row>
    <row r="366">
      <c r="A366" s="17">
        <v>365.0</v>
      </c>
      <c r="B366" s="18" t="s">
        <v>885</v>
      </c>
      <c r="C366" s="18" t="s">
        <v>293</v>
      </c>
      <c r="D366" s="18" t="s">
        <v>424</v>
      </c>
      <c r="E366" s="22">
        <v>89429.0</v>
      </c>
      <c r="F366" s="18" t="s">
        <v>656</v>
      </c>
      <c r="G366" s="20"/>
      <c r="H366" s="20"/>
      <c r="I366" s="20"/>
      <c r="J366" s="20"/>
      <c r="K366" s="20"/>
    </row>
    <row r="367">
      <c r="A367" s="17">
        <v>366.0</v>
      </c>
      <c r="B367" s="18" t="s">
        <v>886</v>
      </c>
      <c r="C367" s="18" t="s">
        <v>260</v>
      </c>
      <c r="D367" s="18" t="s">
        <v>277</v>
      </c>
      <c r="E367" s="22">
        <v>88761.0</v>
      </c>
      <c r="F367" s="21"/>
      <c r="G367" s="20"/>
      <c r="H367" s="20"/>
      <c r="I367" s="20"/>
      <c r="J367" s="20"/>
      <c r="K367" s="20"/>
    </row>
    <row r="368">
      <c r="A368" s="17">
        <v>367.0</v>
      </c>
      <c r="B368" s="18" t="s">
        <v>887</v>
      </c>
      <c r="C368" s="18" t="s">
        <v>373</v>
      </c>
      <c r="D368" s="18" t="s">
        <v>461</v>
      </c>
      <c r="E368" s="22">
        <v>88676.0</v>
      </c>
      <c r="F368" s="21"/>
      <c r="G368" s="20"/>
      <c r="H368" s="20"/>
      <c r="I368" s="20"/>
      <c r="J368" s="20"/>
      <c r="K368" s="20"/>
    </row>
    <row r="369">
      <c r="A369" s="17">
        <v>368.0</v>
      </c>
      <c r="B369" s="18" t="s">
        <v>888</v>
      </c>
      <c r="C369" s="18" t="s">
        <v>260</v>
      </c>
      <c r="D369" s="18" t="s">
        <v>417</v>
      </c>
      <c r="E369" s="22">
        <v>88537.0</v>
      </c>
      <c r="F369" s="21"/>
      <c r="G369" s="20"/>
      <c r="H369" s="20"/>
      <c r="I369" s="20"/>
      <c r="J369" s="20"/>
      <c r="K369" s="20"/>
    </row>
    <row r="370">
      <c r="A370" s="17">
        <v>369.0</v>
      </c>
      <c r="B370" s="18" t="s">
        <v>889</v>
      </c>
      <c r="C370" s="18" t="s">
        <v>282</v>
      </c>
      <c r="D370" s="18" t="s">
        <v>461</v>
      </c>
      <c r="E370" s="22">
        <v>88535.0</v>
      </c>
      <c r="F370" s="18" t="s">
        <v>656</v>
      </c>
      <c r="G370" s="20"/>
      <c r="H370" s="20"/>
      <c r="I370" s="20"/>
      <c r="J370" s="20"/>
      <c r="K370" s="20"/>
    </row>
    <row r="371">
      <c r="A371" s="17">
        <v>370.0</v>
      </c>
      <c r="B371" s="18" t="s">
        <v>890</v>
      </c>
      <c r="C371" s="18" t="s">
        <v>271</v>
      </c>
      <c r="D371" s="18" t="s">
        <v>424</v>
      </c>
      <c r="E371" s="22">
        <v>88433.0</v>
      </c>
      <c r="F371" s="18" t="s">
        <v>656</v>
      </c>
      <c r="G371" s="20"/>
      <c r="H371" s="20"/>
      <c r="I371" s="20"/>
      <c r="J371" s="20"/>
      <c r="K371" s="20"/>
    </row>
    <row r="372">
      <c r="A372" s="17">
        <v>371.0</v>
      </c>
      <c r="B372" s="18" t="s">
        <v>891</v>
      </c>
      <c r="C372" s="18" t="s">
        <v>273</v>
      </c>
      <c r="D372" s="18" t="s">
        <v>424</v>
      </c>
      <c r="E372" s="22">
        <v>88430.0</v>
      </c>
      <c r="F372" s="18" t="s">
        <v>656</v>
      </c>
      <c r="G372" s="20"/>
      <c r="H372" s="20"/>
      <c r="I372" s="20"/>
      <c r="J372" s="20"/>
      <c r="K372" s="20"/>
    </row>
    <row r="373">
      <c r="A373" s="17">
        <v>372.0</v>
      </c>
      <c r="B373" s="18" t="s">
        <v>892</v>
      </c>
      <c r="C373" s="18" t="s">
        <v>282</v>
      </c>
      <c r="D373" s="18" t="s">
        <v>461</v>
      </c>
      <c r="E373" s="22">
        <v>88161.0</v>
      </c>
      <c r="F373" s="21"/>
      <c r="G373" s="20"/>
      <c r="H373" s="20"/>
      <c r="I373" s="20"/>
      <c r="J373" s="20"/>
      <c r="K373" s="20"/>
    </row>
    <row r="374">
      <c r="A374" s="17">
        <v>373.0</v>
      </c>
      <c r="B374" s="18" t="s">
        <v>893</v>
      </c>
      <c r="C374" s="18" t="s">
        <v>317</v>
      </c>
      <c r="D374" s="18" t="s">
        <v>384</v>
      </c>
      <c r="E374" s="22">
        <v>87867.0</v>
      </c>
      <c r="F374" s="18" t="s">
        <v>656</v>
      </c>
      <c r="G374" s="20"/>
      <c r="H374" s="20"/>
      <c r="I374" s="20"/>
      <c r="J374" s="20"/>
      <c r="K374" s="20"/>
    </row>
    <row r="375">
      <c r="A375" s="17">
        <v>374.0</v>
      </c>
      <c r="B375" s="18" t="s">
        <v>894</v>
      </c>
      <c r="C375" s="18" t="s">
        <v>273</v>
      </c>
      <c r="D375" s="18" t="s">
        <v>424</v>
      </c>
      <c r="E375" s="22">
        <v>87722.0</v>
      </c>
      <c r="F375" s="18" t="s">
        <v>656</v>
      </c>
      <c r="G375" s="20"/>
      <c r="H375" s="20"/>
      <c r="I375" s="20"/>
      <c r="J375" s="20"/>
      <c r="K375" s="20"/>
    </row>
    <row r="376">
      <c r="A376" s="17">
        <v>375.0</v>
      </c>
      <c r="B376" s="18" t="s">
        <v>895</v>
      </c>
      <c r="C376" s="18" t="s">
        <v>354</v>
      </c>
      <c r="D376" s="18" t="s">
        <v>424</v>
      </c>
      <c r="E376" s="22">
        <v>87495.0</v>
      </c>
      <c r="F376" s="21"/>
      <c r="G376" s="20"/>
      <c r="H376" s="20"/>
      <c r="I376" s="20"/>
      <c r="J376" s="20"/>
      <c r="K376" s="20"/>
    </row>
    <row r="377">
      <c r="A377" s="17">
        <v>376.0</v>
      </c>
      <c r="B377" s="18" t="s">
        <v>896</v>
      </c>
      <c r="C377" s="18" t="s">
        <v>286</v>
      </c>
      <c r="D377" s="18" t="s">
        <v>384</v>
      </c>
      <c r="E377" s="22">
        <v>87357.0</v>
      </c>
      <c r="F377" s="18" t="s">
        <v>656</v>
      </c>
      <c r="G377" s="20"/>
      <c r="H377" s="20"/>
      <c r="I377" s="20"/>
      <c r="J377" s="20"/>
      <c r="K377" s="20"/>
    </row>
    <row r="378">
      <c r="A378" s="17">
        <v>377.0</v>
      </c>
      <c r="B378" s="18" t="s">
        <v>897</v>
      </c>
      <c r="C378" s="18" t="s">
        <v>286</v>
      </c>
      <c r="D378" s="18" t="s">
        <v>277</v>
      </c>
      <c r="E378" s="22">
        <v>87279.0</v>
      </c>
      <c r="F378" s="21"/>
      <c r="G378" s="20"/>
      <c r="H378" s="20"/>
      <c r="I378" s="20"/>
      <c r="J378" s="20"/>
      <c r="K378" s="20"/>
    </row>
    <row r="379">
      <c r="A379" s="17">
        <v>378.0</v>
      </c>
      <c r="B379" s="18" t="s">
        <v>898</v>
      </c>
      <c r="C379" s="18" t="s">
        <v>293</v>
      </c>
      <c r="D379" s="18" t="s">
        <v>424</v>
      </c>
      <c r="E379" s="22">
        <v>87200.0</v>
      </c>
      <c r="F379" s="18" t="s">
        <v>656</v>
      </c>
      <c r="G379" s="20"/>
      <c r="H379" s="20"/>
      <c r="I379" s="20"/>
      <c r="J379" s="20"/>
      <c r="K379" s="20"/>
    </row>
    <row r="380">
      <c r="A380" s="17">
        <v>379.0</v>
      </c>
      <c r="B380" s="18" t="s">
        <v>899</v>
      </c>
      <c r="C380" s="18" t="s">
        <v>268</v>
      </c>
      <c r="D380" s="18" t="s">
        <v>424</v>
      </c>
      <c r="E380" s="22">
        <v>87183.0</v>
      </c>
      <c r="F380" s="18" t="s">
        <v>656</v>
      </c>
      <c r="G380" s="20"/>
      <c r="H380" s="20"/>
      <c r="I380" s="20"/>
      <c r="J380" s="20"/>
      <c r="K380" s="20"/>
    </row>
    <row r="381">
      <c r="A381" s="17">
        <v>380.0</v>
      </c>
      <c r="B381" s="18" t="s">
        <v>900</v>
      </c>
      <c r="C381" s="18" t="s">
        <v>123</v>
      </c>
      <c r="D381" s="18" t="s">
        <v>424</v>
      </c>
      <c r="E381" s="22">
        <v>86838.0</v>
      </c>
      <c r="F381" s="18" t="s">
        <v>656</v>
      </c>
      <c r="G381" s="20"/>
      <c r="H381" s="20"/>
      <c r="I381" s="20"/>
      <c r="J381" s="20"/>
      <c r="K381" s="20"/>
    </row>
    <row r="382">
      <c r="A382" s="17">
        <v>381.0</v>
      </c>
      <c r="B382" s="18" t="s">
        <v>901</v>
      </c>
      <c r="C382" s="18" t="s">
        <v>306</v>
      </c>
      <c r="D382" s="18" t="s">
        <v>417</v>
      </c>
      <c r="E382" s="22">
        <v>86770.0</v>
      </c>
      <c r="F382" s="18" t="s">
        <v>656</v>
      </c>
      <c r="G382" s="20"/>
      <c r="H382" s="20"/>
      <c r="I382" s="20"/>
      <c r="J382" s="20"/>
      <c r="K382" s="20"/>
    </row>
    <row r="383">
      <c r="A383" s="17">
        <v>382.0</v>
      </c>
      <c r="B383" s="18" t="s">
        <v>902</v>
      </c>
      <c r="C383" s="18" t="s">
        <v>293</v>
      </c>
      <c r="D383" s="18" t="s">
        <v>424</v>
      </c>
      <c r="E383" s="22">
        <v>86519.0</v>
      </c>
      <c r="F383" s="18" t="s">
        <v>656</v>
      </c>
      <c r="G383" s="20"/>
      <c r="H383" s="20"/>
      <c r="I383" s="20"/>
      <c r="J383" s="20"/>
      <c r="K383" s="20"/>
    </row>
    <row r="384">
      <c r="A384" s="17">
        <v>383.0</v>
      </c>
      <c r="B384" s="18" t="s">
        <v>903</v>
      </c>
      <c r="C384" s="18" t="s">
        <v>321</v>
      </c>
      <c r="D384" s="18" t="s">
        <v>424</v>
      </c>
      <c r="E384" s="19">
        <v>85650.0</v>
      </c>
      <c r="F384" s="18" t="s">
        <v>656</v>
      </c>
      <c r="G384" s="20"/>
      <c r="H384" s="20"/>
      <c r="I384" s="20"/>
      <c r="J384" s="20"/>
      <c r="K384" s="20"/>
    </row>
    <row r="385">
      <c r="A385" s="17">
        <v>384.0</v>
      </c>
      <c r="B385" s="18" t="s">
        <v>27</v>
      </c>
      <c r="C385" s="18" t="s">
        <v>300</v>
      </c>
      <c r="D385" s="18" t="s">
        <v>417</v>
      </c>
      <c r="E385" s="22">
        <v>85435.0</v>
      </c>
      <c r="F385" s="18" t="s">
        <v>656</v>
      </c>
      <c r="G385" s="20"/>
      <c r="H385" s="20"/>
      <c r="I385" s="20"/>
      <c r="J385" s="20"/>
      <c r="K385" s="20"/>
    </row>
    <row r="386">
      <c r="A386" s="17">
        <v>385.0</v>
      </c>
      <c r="B386" s="18" t="s">
        <v>904</v>
      </c>
      <c r="C386" s="18" t="s">
        <v>317</v>
      </c>
      <c r="D386" s="18" t="s">
        <v>363</v>
      </c>
      <c r="E386" s="22">
        <v>85075.0</v>
      </c>
      <c r="F386" s="21"/>
      <c r="G386" s="20"/>
      <c r="H386" s="20"/>
      <c r="I386" s="20"/>
      <c r="J386" s="20"/>
      <c r="K386" s="20"/>
    </row>
    <row r="387">
      <c r="A387" s="17">
        <v>386.0</v>
      </c>
      <c r="B387" s="18" t="s">
        <v>905</v>
      </c>
      <c r="C387" s="18" t="s">
        <v>268</v>
      </c>
      <c r="D387" s="18" t="s">
        <v>424</v>
      </c>
      <c r="E387" s="22">
        <v>84545.0</v>
      </c>
      <c r="F387" s="18" t="s">
        <v>656</v>
      </c>
      <c r="G387" s="20"/>
      <c r="H387" s="20"/>
      <c r="I387" s="20"/>
      <c r="J387" s="20"/>
      <c r="K387" s="20"/>
    </row>
    <row r="388">
      <c r="A388" s="17">
        <v>387.0</v>
      </c>
      <c r="B388" s="18" t="s">
        <v>906</v>
      </c>
      <c r="C388" s="18" t="s">
        <v>273</v>
      </c>
      <c r="D388" s="18" t="s">
        <v>424</v>
      </c>
      <c r="E388" s="22">
        <v>84321.0</v>
      </c>
      <c r="F388" s="21"/>
      <c r="G388" s="20"/>
      <c r="H388" s="20"/>
      <c r="I388" s="20"/>
      <c r="J388" s="20"/>
      <c r="K388" s="20"/>
    </row>
    <row r="389">
      <c r="A389" s="17">
        <v>388.0</v>
      </c>
      <c r="B389" s="18" t="s">
        <v>907</v>
      </c>
      <c r="C389" s="18" t="s">
        <v>288</v>
      </c>
      <c r="D389" s="18" t="s">
        <v>424</v>
      </c>
      <c r="E389" s="22">
        <v>84261.0</v>
      </c>
      <c r="F389" s="18" t="s">
        <v>656</v>
      </c>
      <c r="G389" s="20"/>
      <c r="H389" s="20"/>
      <c r="I389" s="20"/>
      <c r="J389" s="20"/>
      <c r="K389" s="20"/>
    </row>
    <row r="390">
      <c r="A390" s="17">
        <v>389.0</v>
      </c>
      <c r="B390" s="18" t="s">
        <v>908</v>
      </c>
      <c r="C390" s="18" t="s">
        <v>279</v>
      </c>
      <c r="D390" s="18" t="s">
        <v>424</v>
      </c>
      <c r="E390" s="22">
        <v>83846.0</v>
      </c>
      <c r="F390" s="21"/>
      <c r="G390" s="20"/>
      <c r="H390" s="20"/>
      <c r="I390" s="20"/>
      <c r="J390" s="20"/>
      <c r="K390" s="20"/>
    </row>
    <row r="391">
      <c r="A391" s="17">
        <v>390.0</v>
      </c>
      <c r="B391" s="18" t="s">
        <v>909</v>
      </c>
      <c r="C391" s="18" t="s">
        <v>268</v>
      </c>
      <c r="D391" s="18" t="s">
        <v>424</v>
      </c>
      <c r="E391" s="22">
        <v>83715.0</v>
      </c>
      <c r="F391" s="18" t="s">
        <v>656</v>
      </c>
      <c r="G391" s="20"/>
      <c r="H391" s="20"/>
      <c r="I391" s="20"/>
      <c r="J391" s="20"/>
      <c r="K391" s="20"/>
    </row>
    <row r="392">
      <c r="A392" s="17">
        <v>391.0</v>
      </c>
      <c r="B392" s="18" t="s">
        <v>910</v>
      </c>
      <c r="C392" s="18" t="s">
        <v>300</v>
      </c>
      <c r="D392" s="18" t="s">
        <v>417</v>
      </c>
      <c r="E392" s="22">
        <v>83655.0</v>
      </c>
      <c r="F392" s="21"/>
      <c r="G392" s="20"/>
      <c r="H392" s="20"/>
      <c r="I392" s="20"/>
      <c r="J392" s="20"/>
      <c r="K392" s="20"/>
    </row>
    <row r="393">
      <c r="A393" s="17">
        <v>392.0</v>
      </c>
      <c r="B393" s="18" t="s">
        <v>911</v>
      </c>
      <c r="C393" s="18" t="s">
        <v>300</v>
      </c>
      <c r="D393" s="18" t="s">
        <v>417</v>
      </c>
      <c r="E393" s="22">
        <v>82956.0</v>
      </c>
      <c r="F393" s="21"/>
      <c r="G393" s="20"/>
      <c r="H393" s="20"/>
      <c r="I393" s="20"/>
      <c r="J393" s="20"/>
      <c r="K393" s="20"/>
    </row>
    <row r="394">
      <c r="A394" s="17">
        <v>393.0</v>
      </c>
      <c r="B394" s="18" t="s">
        <v>912</v>
      </c>
      <c r="C394" s="18" t="s">
        <v>293</v>
      </c>
      <c r="D394" s="18" t="s">
        <v>424</v>
      </c>
      <c r="E394" s="22">
        <v>82336.0</v>
      </c>
      <c r="F394" s="18" t="s">
        <v>656</v>
      </c>
      <c r="G394" s="20"/>
      <c r="H394" s="20"/>
      <c r="I394" s="20"/>
      <c r="J394" s="20"/>
      <c r="K394" s="20"/>
    </row>
    <row r="395">
      <c r="A395" s="17">
        <v>394.0</v>
      </c>
      <c r="B395" s="18" t="s">
        <v>913</v>
      </c>
      <c r="C395" s="18" t="s">
        <v>321</v>
      </c>
      <c r="D395" s="18" t="s">
        <v>424</v>
      </c>
      <c r="E395" s="22">
        <v>82111.0</v>
      </c>
      <c r="F395" s="18" t="s">
        <v>656</v>
      </c>
      <c r="G395" s="20"/>
      <c r="H395" s="20"/>
      <c r="I395" s="20"/>
      <c r="J395" s="20"/>
      <c r="K395" s="20"/>
    </row>
    <row r="396">
      <c r="A396" s="17">
        <v>395.0</v>
      </c>
      <c r="B396" s="18" t="s">
        <v>914</v>
      </c>
      <c r="C396" s="18" t="s">
        <v>288</v>
      </c>
      <c r="D396" s="18" t="s">
        <v>424</v>
      </c>
      <c r="E396" s="22">
        <v>81828.0</v>
      </c>
      <c r="F396" s="18" t="s">
        <v>656</v>
      </c>
      <c r="G396" s="20"/>
      <c r="H396" s="20"/>
      <c r="I396" s="20"/>
      <c r="J396" s="20"/>
      <c r="K396" s="20"/>
    </row>
    <row r="397">
      <c r="A397" s="17">
        <v>396.0</v>
      </c>
      <c r="B397" s="18" t="s">
        <v>915</v>
      </c>
      <c r="C397" s="18" t="s">
        <v>279</v>
      </c>
      <c r="D397" s="18" t="s">
        <v>424</v>
      </c>
      <c r="E397" s="22">
        <v>81394.0</v>
      </c>
      <c r="F397" s="21"/>
      <c r="G397" s="20"/>
      <c r="H397" s="20"/>
      <c r="I397" s="20"/>
      <c r="J397" s="20"/>
      <c r="K397" s="20"/>
    </row>
    <row r="398">
      <c r="A398" s="17">
        <v>397.0</v>
      </c>
      <c r="B398" s="18" t="s">
        <v>916</v>
      </c>
      <c r="C398" s="18" t="s">
        <v>268</v>
      </c>
      <c r="D398" s="18" t="s">
        <v>277</v>
      </c>
      <c r="E398" s="22">
        <v>80726.0</v>
      </c>
      <c r="F398" s="21"/>
      <c r="G398" s="20"/>
      <c r="H398" s="20"/>
      <c r="I398" s="20"/>
      <c r="J398" s="20"/>
      <c r="K398" s="20"/>
    </row>
    <row r="399">
      <c r="A399" s="17">
        <v>398.0</v>
      </c>
      <c r="B399" s="18" t="s">
        <v>917</v>
      </c>
      <c r="C399" s="18" t="s">
        <v>347</v>
      </c>
      <c r="D399" s="18" t="s">
        <v>424</v>
      </c>
      <c r="E399" s="22">
        <v>80625.0</v>
      </c>
      <c r="F399" s="18" t="s">
        <v>656</v>
      </c>
      <c r="G399" s="20"/>
      <c r="H399" s="20"/>
      <c r="I399" s="20"/>
      <c r="J399" s="20"/>
      <c r="K399" s="20"/>
    </row>
    <row r="400">
      <c r="A400" s="17">
        <v>399.0</v>
      </c>
      <c r="B400" s="18" t="s">
        <v>918</v>
      </c>
      <c r="C400" s="18" t="s">
        <v>271</v>
      </c>
      <c r="D400" s="18" t="s">
        <v>424</v>
      </c>
      <c r="E400" s="22">
        <v>80315.0</v>
      </c>
      <c r="F400" s="18" t="s">
        <v>656</v>
      </c>
      <c r="G400" s="20"/>
      <c r="H400" s="20"/>
      <c r="I400" s="20"/>
      <c r="J400" s="20"/>
      <c r="K400" s="20"/>
    </row>
    <row r="401">
      <c r="A401" s="17">
        <v>400.0</v>
      </c>
      <c r="B401" s="18" t="s">
        <v>919</v>
      </c>
      <c r="C401" s="18" t="s">
        <v>317</v>
      </c>
      <c r="D401" s="18" t="s">
        <v>424</v>
      </c>
      <c r="E401" s="22">
        <v>80154.0</v>
      </c>
      <c r="F401" s="21"/>
      <c r="G401" s="20"/>
      <c r="H401" s="20"/>
      <c r="I401" s="20"/>
      <c r="J401" s="20"/>
      <c r="K401" s="20"/>
    </row>
    <row r="402">
      <c r="A402" s="17">
        <v>401.0</v>
      </c>
      <c r="B402" s="18" t="s">
        <v>920</v>
      </c>
      <c r="C402" s="18" t="s">
        <v>271</v>
      </c>
      <c r="D402" s="18" t="s">
        <v>424</v>
      </c>
      <c r="E402" s="22">
        <v>79819.0</v>
      </c>
      <c r="F402" s="18" t="s">
        <v>656</v>
      </c>
      <c r="G402" s="20"/>
      <c r="H402" s="20"/>
      <c r="I402" s="20"/>
      <c r="J402" s="20"/>
      <c r="K402" s="20"/>
    </row>
    <row r="403">
      <c r="A403" s="17">
        <v>402.0</v>
      </c>
      <c r="B403" s="18" t="s">
        <v>921</v>
      </c>
      <c r="C403" s="18" t="s">
        <v>266</v>
      </c>
      <c r="D403" s="18" t="s">
        <v>444</v>
      </c>
      <c r="E403" s="22">
        <v>79394.0</v>
      </c>
      <c r="F403" s="21"/>
      <c r="G403" s="20"/>
      <c r="H403" s="20"/>
      <c r="I403" s="20"/>
      <c r="J403" s="20"/>
      <c r="K403" s="20"/>
    </row>
    <row r="404">
      <c r="A404" s="17">
        <v>403.0</v>
      </c>
      <c r="B404" s="18" t="s">
        <v>922</v>
      </c>
      <c r="C404" s="18" t="s">
        <v>266</v>
      </c>
      <c r="D404" s="18" t="s">
        <v>444</v>
      </c>
      <c r="E404" s="22">
        <v>79121.0</v>
      </c>
      <c r="F404" s="18" t="s">
        <v>656</v>
      </c>
      <c r="G404" s="20"/>
      <c r="H404" s="20"/>
      <c r="I404" s="20"/>
      <c r="J404" s="20"/>
      <c r="K404" s="20"/>
    </row>
    <row r="405">
      <c r="A405" s="17">
        <v>404.0</v>
      </c>
      <c r="B405" s="18" t="s">
        <v>923</v>
      </c>
      <c r="C405" s="18" t="s">
        <v>288</v>
      </c>
      <c r="D405" s="18" t="s">
        <v>424</v>
      </c>
      <c r="E405" s="22">
        <v>79106.0</v>
      </c>
      <c r="F405" s="18" t="s">
        <v>656</v>
      </c>
      <c r="G405" s="20"/>
      <c r="H405" s="20"/>
      <c r="I405" s="20"/>
      <c r="J405" s="20"/>
      <c r="K405" s="20"/>
    </row>
    <row r="406">
      <c r="A406" s="17">
        <v>405.0</v>
      </c>
      <c r="B406" s="18" t="s">
        <v>924</v>
      </c>
      <c r="C406" s="18" t="s">
        <v>286</v>
      </c>
      <c r="D406" s="18" t="s">
        <v>337</v>
      </c>
      <c r="E406" s="22">
        <v>79021.0</v>
      </c>
      <c r="F406" s="18" t="s">
        <v>656</v>
      </c>
      <c r="G406" s="20"/>
      <c r="H406" s="20"/>
      <c r="I406" s="20"/>
      <c r="J406" s="20"/>
      <c r="K406" s="20"/>
    </row>
    <row r="407">
      <c r="A407" s="17">
        <v>406.0</v>
      </c>
      <c r="B407" s="18" t="s">
        <v>925</v>
      </c>
      <c r="C407" s="18" t="s">
        <v>373</v>
      </c>
      <c r="D407" s="18" t="s">
        <v>277</v>
      </c>
      <c r="E407" s="22">
        <v>78805.0</v>
      </c>
      <c r="F407" s="21"/>
      <c r="G407" s="20"/>
      <c r="H407" s="20"/>
      <c r="I407" s="20"/>
      <c r="J407" s="20"/>
      <c r="K407" s="20"/>
    </row>
    <row r="408">
      <c r="A408" s="17">
        <v>407.0</v>
      </c>
      <c r="B408" s="18" t="s">
        <v>926</v>
      </c>
      <c r="C408" s="18" t="s">
        <v>288</v>
      </c>
      <c r="D408" s="18" t="s">
        <v>424</v>
      </c>
      <c r="E408" s="22">
        <v>78624.0</v>
      </c>
      <c r="F408" s="21"/>
      <c r="G408" s="20"/>
      <c r="H408" s="20"/>
      <c r="I408" s="20"/>
      <c r="J408" s="20"/>
      <c r="K408" s="20"/>
    </row>
    <row r="409">
      <c r="A409" s="17">
        <v>408.0</v>
      </c>
      <c r="B409" s="18" t="s">
        <v>927</v>
      </c>
      <c r="C409" s="18" t="s">
        <v>317</v>
      </c>
      <c r="D409" s="18" t="s">
        <v>552</v>
      </c>
      <c r="E409" s="22">
        <v>78396.0</v>
      </c>
      <c r="F409" s="18" t="s">
        <v>656</v>
      </c>
      <c r="G409" s="20"/>
      <c r="H409" s="20"/>
      <c r="I409" s="20"/>
      <c r="J409" s="20"/>
      <c r="K409" s="20"/>
    </row>
    <row r="410">
      <c r="A410" s="17">
        <v>409.0</v>
      </c>
      <c r="B410" s="18" t="s">
        <v>928</v>
      </c>
      <c r="C410" s="18" t="s">
        <v>273</v>
      </c>
      <c r="D410" s="18" t="s">
        <v>424</v>
      </c>
      <c r="E410" s="22">
        <v>78395.0</v>
      </c>
      <c r="F410" s="18" t="s">
        <v>656</v>
      </c>
      <c r="G410" s="20"/>
      <c r="H410" s="20"/>
      <c r="I410" s="20"/>
      <c r="J410" s="20"/>
      <c r="K410" s="20"/>
    </row>
    <row r="411">
      <c r="A411" s="17">
        <v>410.0</v>
      </c>
      <c r="B411" s="18" t="s">
        <v>929</v>
      </c>
      <c r="C411" s="18" t="s">
        <v>260</v>
      </c>
      <c r="D411" s="18" t="s">
        <v>417</v>
      </c>
      <c r="E411" s="22">
        <v>78387.0</v>
      </c>
      <c r="F411" s="18" t="s">
        <v>656</v>
      </c>
      <c r="G411" s="20"/>
      <c r="H411" s="20"/>
      <c r="I411" s="20"/>
      <c r="J411" s="20"/>
      <c r="K411" s="20"/>
    </row>
    <row r="412">
      <c r="A412" s="17">
        <v>411.0</v>
      </c>
      <c r="B412" s="18" t="s">
        <v>207</v>
      </c>
      <c r="C412" s="18" t="s">
        <v>300</v>
      </c>
      <c r="D412" s="18" t="s">
        <v>417</v>
      </c>
      <c r="E412" s="22">
        <v>77989.0</v>
      </c>
      <c r="F412" s="21"/>
      <c r="G412" s="20"/>
      <c r="H412" s="20"/>
      <c r="I412" s="20"/>
      <c r="J412" s="20"/>
      <c r="K412" s="20"/>
    </row>
    <row r="413">
      <c r="A413" s="17">
        <v>412.0</v>
      </c>
      <c r="B413" s="18" t="s">
        <v>930</v>
      </c>
      <c r="C413" s="18" t="s">
        <v>271</v>
      </c>
      <c r="D413" s="18" t="s">
        <v>424</v>
      </c>
      <c r="E413" s="22">
        <v>77573.0</v>
      </c>
      <c r="F413" s="18" t="s">
        <v>656</v>
      </c>
      <c r="G413" s="20"/>
      <c r="H413" s="20"/>
      <c r="I413" s="20"/>
      <c r="J413" s="20"/>
      <c r="K413" s="20"/>
    </row>
    <row r="414">
      <c r="A414" s="17">
        <v>413.0</v>
      </c>
      <c r="B414" s="18" t="s">
        <v>931</v>
      </c>
      <c r="C414" s="18" t="s">
        <v>300</v>
      </c>
      <c r="D414" s="18" t="s">
        <v>417</v>
      </c>
      <c r="E414" s="22">
        <v>76492.0</v>
      </c>
      <c r="F414" s="18" t="s">
        <v>656</v>
      </c>
      <c r="G414" s="20"/>
      <c r="H414" s="20"/>
      <c r="I414" s="20"/>
      <c r="J414" s="20"/>
      <c r="K414" s="20"/>
    </row>
    <row r="415">
      <c r="A415" s="17">
        <v>414.0</v>
      </c>
      <c r="B415" s="18" t="s">
        <v>932</v>
      </c>
      <c r="C415" s="18" t="s">
        <v>293</v>
      </c>
      <c r="D415" s="18" t="s">
        <v>277</v>
      </c>
      <c r="E415" s="22">
        <v>76308.0</v>
      </c>
      <c r="F415" s="21"/>
      <c r="G415" s="20"/>
      <c r="H415" s="20"/>
      <c r="I415" s="20"/>
      <c r="J415" s="20"/>
      <c r="K415" s="20"/>
    </row>
    <row r="416">
      <c r="A416" s="17">
        <v>415.0</v>
      </c>
      <c r="B416" s="18" t="s">
        <v>933</v>
      </c>
      <c r="C416" s="18" t="s">
        <v>268</v>
      </c>
      <c r="D416" s="18" t="s">
        <v>424</v>
      </c>
      <c r="E416" s="22">
        <v>76193.0</v>
      </c>
      <c r="F416" s="18" t="s">
        <v>656</v>
      </c>
      <c r="G416" s="20"/>
      <c r="H416" s="20"/>
      <c r="I416" s="20"/>
      <c r="J416" s="20"/>
      <c r="K416" s="20"/>
    </row>
    <row r="417">
      <c r="A417" s="17">
        <v>416.0</v>
      </c>
      <c r="B417" s="18" t="s">
        <v>934</v>
      </c>
      <c r="C417" s="18" t="s">
        <v>293</v>
      </c>
      <c r="D417" s="18" t="s">
        <v>424</v>
      </c>
      <c r="E417" s="22">
        <v>75925.0</v>
      </c>
      <c r="F417" s="21"/>
      <c r="G417" s="20"/>
      <c r="H417" s="20"/>
      <c r="I417" s="20"/>
      <c r="J417" s="20"/>
      <c r="K417" s="20"/>
    </row>
    <row r="418">
      <c r="A418" s="17">
        <v>417.0</v>
      </c>
      <c r="B418" s="18" t="s">
        <v>935</v>
      </c>
      <c r="C418" s="18" t="s">
        <v>268</v>
      </c>
      <c r="D418" s="18" t="s">
        <v>424</v>
      </c>
      <c r="E418" s="22">
        <v>75755.0</v>
      </c>
      <c r="F418" s="18" t="s">
        <v>656</v>
      </c>
      <c r="G418" s="20"/>
      <c r="H418" s="20"/>
      <c r="I418" s="20"/>
      <c r="J418" s="20"/>
      <c r="K418" s="20"/>
    </row>
    <row r="419">
      <c r="A419" s="17">
        <v>418.0</v>
      </c>
      <c r="B419" s="18" t="s">
        <v>936</v>
      </c>
      <c r="C419" s="18" t="s">
        <v>300</v>
      </c>
      <c r="D419" s="18" t="s">
        <v>417</v>
      </c>
      <c r="E419" s="22">
        <v>75549.0</v>
      </c>
      <c r="F419" s="18" t="s">
        <v>656</v>
      </c>
      <c r="G419" s="20"/>
      <c r="H419" s="20"/>
      <c r="I419" s="20"/>
      <c r="J419" s="20"/>
      <c r="K419" s="20"/>
    </row>
    <row r="420">
      <c r="A420" s="17">
        <v>419.0</v>
      </c>
      <c r="B420" s="18" t="s">
        <v>937</v>
      </c>
      <c r="C420" s="18" t="s">
        <v>354</v>
      </c>
      <c r="D420" s="18" t="s">
        <v>424</v>
      </c>
      <c r="E420" s="22">
        <v>75295.0</v>
      </c>
      <c r="F420" s="18" t="s">
        <v>656</v>
      </c>
      <c r="G420" s="20"/>
      <c r="H420" s="20"/>
      <c r="I420" s="20"/>
      <c r="J420" s="20"/>
      <c r="K420" s="20"/>
    </row>
    <row r="421">
      <c r="A421" s="17">
        <v>420.0</v>
      </c>
      <c r="B421" s="18" t="s">
        <v>938</v>
      </c>
      <c r="C421" s="18" t="s">
        <v>471</v>
      </c>
      <c r="D421" s="18" t="s">
        <v>424</v>
      </c>
      <c r="E421" s="22">
        <v>74858.0</v>
      </c>
      <c r="F421" s="18" t="s">
        <v>656</v>
      </c>
      <c r="G421" s="20"/>
      <c r="H421" s="20"/>
      <c r="I421" s="20"/>
      <c r="J421" s="20"/>
      <c r="K421" s="20"/>
    </row>
    <row r="422">
      <c r="A422" s="17">
        <v>421.0</v>
      </c>
      <c r="B422" s="18" t="s">
        <v>939</v>
      </c>
      <c r="C422" s="18" t="s">
        <v>306</v>
      </c>
      <c r="D422" s="18" t="s">
        <v>417</v>
      </c>
      <c r="E422" s="22">
        <v>74581.0</v>
      </c>
      <c r="F422" s="18" t="s">
        <v>656</v>
      </c>
      <c r="G422" s="20"/>
      <c r="H422" s="20"/>
      <c r="I422" s="20"/>
      <c r="J422" s="20"/>
      <c r="K422" s="20"/>
    </row>
    <row r="423">
      <c r="A423" s="17">
        <v>422.0</v>
      </c>
      <c r="B423" s="18" t="s">
        <v>940</v>
      </c>
      <c r="C423" s="18" t="s">
        <v>300</v>
      </c>
      <c r="D423" s="18" t="s">
        <v>417</v>
      </c>
      <c r="E423" s="22">
        <v>74460.0</v>
      </c>
      <c r="F423" s="18" t="s">
        <v>656</v>
      </c>
      <c r="G423" s="20"/>
      <c r="H423" s="20"/>
      <c r="I423" s="20"/>
      <c r="J423" s="20"/>
      <c r="K423" s="20"/>
    </row>
    <row r="424">
      <c r="A424" s="17">
        <v>423.0</v>
      </c>
      <c r="B424" s="18" t="s">
        <v>941</v>
      </c>
      <c r="C424" s="18" t="s">
        <v>266</v>
      </c>
      <c r="D424" s="18" t="s">
        <v>444</v>
      </c>
      <c r="E424" s="22">
        <v>74294.0</v>
      </c>
      <c r="F424" s="18" t="s">
        <v>656</v>
      </c>
      <c r="G424" s="20"/>
      <c r="H424" s="20"/>
      <c r="I424" s="20"/>
      <c r="J424" s="20"/>
      <c r="K424" s="20"/>
    </row>
    <row r="425">
      <c r="A425" s="17">
        <v>424.0</v>
      </c>
      <c r="B425" s="18" t="s">
        <v>942</v>
      </c>
      <c r="C425" s="18" t="s">
        <v>260</v>
      </c>
      <c r="D425" s="18" t="s">
        <v>417</v>
      </c>
      <c r="E425" s="22">
        <v>73975.0</v>
      </c>
      <c r="F425" s="18" t="s">
        <v>656</v>
      </c>
      <c r="G425" s="20"/>
      <c r="H425" s="20"/>
      <c r="I425" s="20"/>
      <c r="J425" s="20"/>
      <c r="K425" s="20"/>
    </row>
    <row r="426">
      <c r="A426" s="17">
        <v>425.0</v>
      </c>
      <c r="B426" s="18" t="s">
        <v>943</v>
      </c>
      <c r="C426" s="18" t="s">
        <v>268</v>
      </c>
      <c r="D426" s="18" t="s">
        <v>424</v>
      </c>
      <c r="E426" s="22">
        <v>73928.0</v>
      </c>
      <c r="F426" s="18" t="s">
        <v>656</v>
      </c>
      <c r="G426" s="20"/>
      <c r="H426" s="20"/>
      <c r="I426" s="20"/>
      <c r="J426" s="20"/>
      <c r="K426" s="20"/>
    </row>
    <row r="427">
      <c r="A427" s="17">
        <v>426.0</v>
      </c>
      <c r="B427" s="18" t="s">
        <v>944</v>
      </c>
      <c r="C427" s="18" t="s">
        <v>268</v>
      </c>
      <c r="D427" s="18" t="s">
        <v>424</v>
      </c>
      <c r="E427" s="22">
        <v>73774.0</v>
      </c>
      <c r="F427" s="21"/>
      <c r="G427" s="20"/>
      <c r="H427" s="20"/>
      <c r="I427" s="20"/>
      <c r="J427" s="20"/>
      <c r="K427" s="20"/>
    </row>
    <row r="428">
      <c r="A428" s="17">
        <v>427.0</v>
      </c>
      <c r="B428" s="18" t="s">
        <v>945</v>
      </c>
      <c r="C428" s="18" t="s">
        <v>347</v>
      </c>
      <c r="D428" s="18" t="s">
        <v>365</v>
      </c>
      <c r="E428" s="22">
        <v>73625.0</v>
      </c>
      <c r="F428" s="21"/>
      <c r="G428" s="20"/>
      <c r="H428" s="20"/>
      <c r="I428" s="20"/>
      <c r="J428" s="20"/>
      <c r="K428" s="20"/>
    </row>
    <row r="429">
      <c r="A429" s="17">
        <v>428.0</v>
      </c>
      <c r="B429" s="18" t="s">
        <v>946</v>
      </c>
      <c r="C429" s="18" t="s">
        <v>273</v>
      </c>
      <c r="D429" s="18" t="s">
        <v>424</v>
      </c>
      <c r="E429" s="22">
        <v>73585.0</v>
      </c>
      <c r="F429" s="18" t="s">
        <v>656</v>
      </c>
      <c r="G429" s="20"/>
      <c r="H429" s="20"/>
      <c r="I429" s="20"/>
      <c r="J429" s="20"/>
      <c r="K429" s="20"/>
    </row>
    <row r="430">
      <c r="A430" s="17">
        <v>429.0</v>
      </c>
      <c r="B430" s="18" t="s">
        <v>947</v>
      </c>
      <c r="C430" s="18" t="s">
        <v>354</v>
      </c>
      <c r="D430" s="18" t="s">
        <v>424</v>
      </c>
      <c r="E430" s="22">
        <v>73342.0</v>
      </c>
      <c r="F430" s="18" t="s">
        <v>656</v>
      </c>
      <c r="G430" s="20"/>
      <c r="H430" s="20"/>
      <c r="I430" s="20"/>
      <c r="J430" s="20"/>
      <c r="K430" s="20"/>
    </row>
    <row r="431">
      <c r="A431" s="17">
        <v>430.0</v>
      </c>
      <c r="B431" s="18" t="s">
        <v>948</v>
      </c>
      <c r="C431" s="18" t="s">
        <v>268</v>
      </c>
      <c r="D431" s="18" t="s">
        <v>424</v>
      </c>
      <c r="E431" s="22">
        <v>73228.0</v>
      </c>
      <c r="F431" s="18" t="s">
        <v>656</v>
      </c>
      <c r="G431" s="20"/>
      <c r="H431" s="20"/>
      <c r="I431" s="20"/>
      <c r="J431" s="20"/>
      <c r="K431" s="20"/>
    </row>
    <row r="432">
      <c r="A432" s="17">
        <v>431.0</v>
      </c>
      <c r="B432" s="18" t="s">
        <v>949</v>
      </c>
      <c r="C432" s="18" t="s">
        <v>273</v>
      </c>
      <c r="D432" s="18" t="s">
        <v>424</v>
      </c>
      <c r="E432" s="22">
        <v>73183.0</v>
      </c>
      <c r="F432" s="21"/>
      <c r="G432" s="20"/>
      <c r="H432" s="20"/>
      <c r="I432" s="20"/>
      <c r="J432" s="20"/>
      <c r="K432" s="20"/>
    </row>
    <row r="433">
      <c r="A433" s="17">
        <v>432.0</v>
      </c>
      <c r="B433" s="18" t="s">
        <v>950</v>
      </c>
      <c r="C433" s="18" t="s">
        <v>300</v>
      </c>
      <c r="D433" s="18" t="s">
        <v>417</v>
      </c>
      <c r="E433" s="22">
        <v>73130.0</v>
      </c>
      <c r="F433" s="18" t="s">
        <v>656</v>
      </c>
      <c r="G433" s="20"/>
      <c r="H433" s="20"/>
      <c r="I433" s="20"/>
      <c r="J433" s="20"/>
      <c r="K433" s="20"/>
    </row>
    <row r="434">
      <c r="A434" s="17">
        <v>433.0</v>
      </c>
      <c r="B434" s="18" t="s">
        <v>951</v>
      </c>
      <c r="C434" s="18" t="s">
        <v>273</v>
      </c>
      <c r="D434" s="18" t="s">
        <v>424</v>
      </c>
      <c r="E434" s="22">
        <v>72796.0</v>
      </c>
      <c r="F434" s="18" t="s">
        <v>656</v>
      </c>
      <c r="G434" s="20"/>
      <c r="H434" s="20"/>
      <c r="I434" s="20"/>
      <c r="J434" s="20"/>
      <c r="K434" s="20"/>
    </row>
    <row r="435">
      <c r="A435" s="17">
        <v>434.0</v>
      </c>
      <c r="B435" s="18" t="s">
        <v>952</v>
      </c>
      <c r="C435" s="18" t="s">
        <v>300</v>
      </c>
      <c r="D435" s="18" t="s">
        <v>417</v>
      </c>
      <c r="E435" s="22">
        <v>72627.0</v>
      </c>
      <c r="F435" s="21"/>
      <c r="G435" s="20"/>
      <c r="H435" s="20"/>
      <c r="I435" s="20"/>
      <c r="J435" s="20"/>
      <c r="K435" s="20"/>
    </row>
    <row r="436">
      <c r="A436" s="17">
        <v>435.0</v>
      </c>
      <c r="B436" s="18" t="s">
        <v>953</v>
      </c>
      <c r="C436" s="18" t="s">
        <v>354</v>
      </c>
      <c r="D436" s="18" t="s">
        <v>424</v>
      </c>
      <c r="E436" s="22">
        <v>72465.0</v>
      </c>
      <c r="F436" s="18" t="s">
        <v>656</v>
      </c>
      <c r="G436" s="20"/>
      <c r="H436" s="20"/>
      <c r="I436" s="20"/>
      <c r="J436" s="20"/>
      <c r="K436" s="20"/>
    </row>
    <row r="437">
      <c r="A437" s="17">
        <v>436.0</v>
      </c>
      <c r="B437" s="18" t="s">
        <v>954</v>
      </c>
      <c r="C437" s="18" t="s">
        <v>260</v>
      </c>
      <c r="D437" s="18" t="s">
        <v>417</v>
      </c>
      <c r="E437" s="22">
        <v>72401.0</v>
      </c>
      <c r="F437" s="21"/>
      <c r="G437" s="20"/>
      <c r="H437" s="20"/>
      <c r="I437" s="20"/>
      <c r="J437" s="20"/>
      <c r="K437" s="20"/>
    </row>
    <row r="438">
      <c r="A438" s="17">
        <v>437.0</v>
      </c>
      <c r="B438" s="18" t="s">
        <v>955</v>
      </c>
      <c r="C438" s="18" t="s">
        <v>293</v>
      </c>
      <c r="D438" s="18" t="s">
        <v>424</v>
      </c>
      <c r="E438" s="22">
        <v>72348.0</v>
      </c>
      <c r="F438" s="18" t="s">
        <v>656</v>
      </c>
      <c r="G438" s="20"/>
      <c r="H438" s="20"/>
      <c r="I438" s="20"/>
      <c r="J438" s="20"/>
      <c r="K438" s="20"/>
    </row>
    <row r="439">
      <c r="A439" s="17">
        <v>438.0</v>
      </c>
      <c r="B439" s="18" t="s">
        <v>956</v>
      </c>
      <c r="C439" s="18" t="s">
        <v>293</v>
      </c>
      <c r="D439" s="18" t="s">
        <v>363</v>
      </c>
      <c r="E439" s="22">
        <v>72297.0</v>
      </c>
      <c r="F439" s="21"/>
      <c r="G439" s="20"/>
      <c r="H439" s="20"/>
      <c r="I439" s="20"/>
      <c r="J439" s="20"/>
      <c r="K439" s="20"/>
    </row>
    <row r="440">
      <c r="A440" s="17">
        <v>439.0</v>
      </c>
      <c r="B440" s="18" t="s">
        <v>957</v>
      </c>
      <c r="C440" s="18" t="s">
        <v>273</v>
      </c>
      <c r="D440" s="18" t="s">
        <v>424</v>
      </c>
      <c r="E440" s="22">
        <v>72296.0</v>
      </c>
      <c r="F440" s="18" t="s">
        <v>656</v>
      </c>
      <c r="G440" s="20"/>
      <c r="H440" s="20"/>
      <c r="I440" s="20"/>
      <c r="J440" s="20"/>
      <c r="K440" s="20"/>
    </row>
    <row r="441">
      <c r="A441" s="17">
        <v>440.0</v>
      </c>
      <c r="B441" s="18" t="s">
        <v>958</v>
      </c>
      <c r="C441" s="18" t="s">
        <v>354</v>
      </c>
      <c r="D441" s="18" t="s">
        <v>424</v>
      </c>
      <c r="E441" s="22">
        <v>71873.0</v>
      </c>
      <c r="F441" s="18" t="s">
        <v>656</v>
      </c>
      <c r="G441" s="20"/>
      <c r="H441" s="20"/>
      <c r="I441" s="20"/>
      <c r="J441" s="20"/>
      <c r="K441" s="20"/>
    </row>
    <row r="442">
      <c r="A442" s="17">
        <v>441.0</v>
      </c>
      <c r="B442" s="18" t="s">
        <v>21</v>
      </c>
      <c r="C442" s="18" t="s">
        <v>331</v>
      </c>
      <c r="D442" s="18" t="s">
        <v>461</v>
      </c>
      <c r="E442" s="22">
        <v>71782.0</v>
      </c>
      <c r="F442" s="18" t="s">
        <v>656</v>
      </c>
      <c r="G442" s="20"/>
      <c r="H442" s="20"/>
      <c r="I442" s="20"/>
      <c r="J442" s="20"/>
      <c r="K442" s="20"/>
    </row>
    <row r="443">
      <c r="A443" s="17">
        <v>442.0</v>
      </c>
      <c r="B443" s="18" t="s">
        <v>959</v>
      </c>
      <c r="C443" s="18" t="s">
        <v>273</v>
      </c>
      <c r="D443" s="18" t="s">
        <v>424</v>
      </c>
      <c r="E443" s="22">
        <v>70980.0</v>
      </c>
      <c r="F443" s="18" t="s">
        <v>656</v>
      </c>
      <c r="G443" s="20"/>
      <c r="H443" s="20"/>
      <c r="I443" s="20"/>
      <c r="J443" s="20"/>
      <c r="K443" s="20"/>
    </row>
    <row r="444">
      <c r="A444" s="17">
        <v>443.0</v>
      </c>
      <c r="B444" s="18" t="s">
        <v>960</v>
      </c>
      <c r="C444" s="18" t="s">
        <v>273</v>
      </c>
      <c r="D444" s="18" t="s">
        <v>424</v>
      </c>
      <c r="E444" s="22">
        <v>70859.0</v>
      </c>
      <c r="F444" s="18" t="s">
        <v>656</v>
      </c>
      <c r="G444" s="20"/>
      <c r="H444" s="20"/>
      <c r="I444" s="20"/>
      <c r="J444" s="20"/>
      <c r="K444" s="20"/>
    </row>
    <row r="445">
      <c r="A445" s="17">
        <v>444.0</v>
      </c>
      <c r="B445" s="18" t="s">
        <v>961</v>
      </c>
      <c r="C445" s="18" t="s">
        <v>293</v>
      </c>
      <c r="D445" s="18" t="s">
        <v>424</v>
      </c>
      <c r="E445" s="22">
        <v>70854.0</v>
      </c>
      <c r="F445" s="21"/>
      <c r="G445" s="20"/>
      <c r="H445" s="20"/>
      <c r="I445" s="20"/>
      <c r="J445" s="20"/>
      <c r="K445" s="20"/>
    </row>
    <row r="446">
      <c r="A446" s="17">
        <v>445.0</v>
      </c>
      <c r="B446" s="18" t="s">
        <v>962</v>
      </c>
      <c r="C446" s="18" t="s">
        <v>354</v>
      </c>
      <c r="D446" s="18" t="s">
        <v>424</v>
      </c>
      <c r="E446" s="22">
        <v>70850.0</v>
      </c>
      <c r="F446" s="18" t="s">
        <v>656</v>
      </c>
      <c r="G446" s="20"/>
      <c r="H446" s="20"/>
      <c r="I446" s="20"/>
      <c r="J446" s="20"/>
      <c r="K446" s="20"/>
    </row>
    <row r="447">
      <c r="A447" s="17">
        <v>446.0</v>
      </c>
      <c r="B447" s="18" t="s">
        <v>963</v>
      </c>
      <c r="C447" s="18" t="s">
        <v>293</v>
      </c>
      <c r="D447" s="18" t="s">
        <v>424</v>
      </c>
      <c r="E447" s="22">
        <v>70777.0</v>
      </c>
      <c r="F447" s="18" t="s">
        <v>656</v>
      </c>
      <c r="G447" s="20"/>
      <c r="H447" s="20"/>
      <c r="I447" s="20"/>
      <c r="J447" s="20"/>
      <c r="K447" s="20"/>
    </row>
    <row r="448">
      <c r="A448" s="17">
        <v>447.0</v>
      </c>
      <c r="B448" s="18" t="s">
        <v>964</v>
      </c>
      <c r="C448" s="18" t="s">
        <v>306</v>
      </c>
      <c r="D448" s="18" t="s">
        <v>417</v>
      </c>
      <c r="E448" s="22">
        <v>70777.0</v>
      </c>
      <c r="F448" s="18" t="s">
        <v>656</v>
      </c>
      <c r="G448" s="20"/>
      <c r="H448" s="20"/>
      <c r="I448" s="20"/>
      <c r="J448" s="20"/>
      <c r="K448" s="20"/>
    </row>
    <row r="449">
      <c r="A449" s="17">
        <v>448.0</v>
      </c>
      <c r="B449" s="18" t="s">
        <v>965</v>
      </c>
      <c r="C449" s="18" t="s">
        <v>300</v>
      </c>
      <c r="D449" s="18" t="s">
        <v>417</v>
      </c>
      <c r="E449" s="22">
        <v>70765.0</v>
      </c>
      <c r="F449" s="21"/>
      <c r="G449" s="20"/>
      <c r="H449" s="20"/>
      <c r="I449" s="20"/>
      <c r="J449" s="20"/>
      <c r="K449" s="20"/>
    </row>
    <row r="450">
      <c r="A450" s="17">
        <v>449.0</v>
      </c>
      <c r="B450" s="18" t="s">
        <v>966</v>
      </c>
      <c r="C450" s="18" t="s">
        <v>273</v>
      </c>
      <c r="D450" s="18" t="s">
        <v>424</v>
      </c>
      <c r="E450" s="22">
        <v>70574.0</v>
      </c>
      <c r="F450" s="18" t="s">
        <v>656</v>
      </c>
      <c r="G450" s="20"/>
      <c r="H450" s="20"/>
      <c r="I450" s="20"/>
      <c r="J450" s="20"/>
      <c r="K450" s="20"/>
    </row>
    <row r="451">
      <c r="A451" s="17">
        <v>450.0</v>
      </c>
      <c r="B451" s="18" t="s">
        <v>967</v>
      </c>
      <c r="C451" s="18" t="s">
        <v>273</v>
      </c>
      <c r="D451" s="18" t="s">
        <v>424</v>
      </c>
      <c r="E451" s="22">
        <v>70545.0</v>
      </c>
      <c r="F451" s="18" t="s">
        <v>656</v>
      </c>
      <c r="G451" s="20"/>
      <c r="H451" s="20"/>
      <c r="I451" s="20"/>
      <c r="J451" s="20"/>
      <c r="K451" s="20"/>
    </row>
    <row r="452">
      <c r="A452" s="17">
        <v>451.0</v>
      </c>
      <c r="B452" s="18" t="s">
        <v>968</v>
      </c>
      <c r="C452" s="18" t="s">
        <v>260</v>
      </c>
      <c r="D452" s="18" t="s">
        <v>417</v>
      </c>
      <c r="E452" s="22">
        <v>70383.0</v>
      </c>
      <c r="F452" s="21"/>
      <c r="G452" s="20"/>
      <c r="H452" s="20"/>
      <c r="I452" s="20"/>
      <c r="J452" s="20"/>
      <c r="K452" s="20"/>
    </row>
    <row r="453">
      <c r="A453" s="17">
        <v>452.0</v>
      </c>
      <c r="B453" s="18" t="s">
        <v>969</v>
      </c>
      <c r="C453" s="18" t="s">
        <v>266</v>
      </c>
      <c r="D453" s="18" t="s">
        <v>444</v>
      </c>
      <c r="E453" s="22">
        <v>70248.0</v>
      </c>
      <c r="F453" s="21"/>
      <c r="G453" s="20"/>
      <c r="H453" s="20"/>
      <c r="I453" s="20"/>
      <c r="J453" s="20"/>
      <c r="K453" s="20"/>
    </row>
    <row r="454">
      <c r="A454" s="17">
        <v>453.0</v>
      </c>
      <c r="B454" s="18" t="s">
        <v>970</v>
      </c>
      <c r="C454" s="18" t="s">
        <v>282</v>
      </c>
      <c r="D454" s="18" t="s">
        <v>461</v>
      </c>
      <c r="E454" s="22">
        <v>69867.0</v>
      </c>
      <c r="F454" s="21"/>
      <c r="G454" s="20"/>
      <c r="H454" s="20"/>
      <c r="I454" s="20"/>
      <c r="J454" s="20"/>
      <c r="K454" s="20"/>
    </row>
    <row r="455">
      <c r="A455" s="17">
        <v>454.0</v>
      </c>
      <c r="B455" s="18" t="s">
        <v>144</v>
      </c>
      <c r="C455" s="18" t="s">
        <v>317</v>
      </c>
      <c r="D455" s="18" t="s">
        <v>476</v>
      </c>
      <c r="E455" s="22">
        <v>69565.0</v>
      </c>
      <c r="F455" s="18" t="s">
        <v>656</v>
      </c>
      <c r="G455" s="20"/>
      <c r="H455" s="20"/>
      <c r="I455" s="20"/>
      <c r="J455" s="20"/>
      <c r="K455" s="20"/>
    </row>
    <row r="456">
      <c r="A456" s="17">
        <v>455.0</v>
      </c>
      <c r="B456" s="18" t="s">
        <v>971</v>
      </c>
      <c r="C456" s="18" t="s">
        <v>321</v>
      </c>
      <c r="D456" s="18" t="s">
        <v>269</v>
      </c>
      <c r="E456" s="22">
        <v>69307.0</v>
      </c>
      <c r="F456" s="18" t="s">
        <v>656</v>
      </c>
      <c r="G456" s="20"/>
      <c r="H456" s="20"/>
      <c r="I456" s="20"/>
      <c r="J456" s="20"/>
      <c r="K456" s="20"/>
    </row>
    <row r="457">
      <c r="A457" s="17">
        <v>456.0</v>
      </c>
      <c r="B457" s="18" t="s">
        <v>972</v>
      </c>
      <c r="C457" s="18" t="s">
        <v>271</v>
      </c>
      <c r="D457" s="18" t="s">
        <v>424</v>
      </c>
      <c r="E457" s="22">
        <v>69088.0</v>
      </c>
      <c r="F457" s="21"/>
      <c r="G457" s="20"/>
      <c r="H457" s="20"/>
      <c r="I457" s="20"/>
      <c r="J457" s="20"/>
      <c r="K457" s="20"/>
    </row>
    <row r="458">
      <c r="A458" s="17">
        <v>457.0</v>
      </c>
      <c r="B458" s="18" t="s">
        <v>973</v>
      </c>
      <c r="C458" s="18" t="s">
        <v>347</v>
      </c>
      <c r="D458" s="18" t="s">
        <v>424</v>
      </c>
      <c r="E458" s="22">
        <v>69045.0</v>
      </c>
      <c r="F458" s="18" t="s">
        <v>656</v>
      </c>
      <c r="G458" s="20"/>
      <c r="H458" s="20"/>
      <c r="I458" s="20"/>
      <c r="J458" s="20"/>
      <c r="K458" s="20"/>
    </row>
    <row r="459">
      <c r="A459" s="17">
        <v>458.0</v>
      </c>
      <c r="B459" s="18" t="s">
        <v>974</v>
      </c>
      <c r="C459" s="18" t="s">
        <v>354</v>
      </c>
      <c r="D459" s="18" t="s">
        <v>424</v>
      </c>
      <c r="E459" s="22">
        <v>68634.0</v>
      </c>
      <c r="F459" s="18" t="s">
        <v>656</v>
      </c>
      <c r="G459" s="20"/>
      <c r="H459" s="20"/>
      <c r="I459" s="20"/>
      <c r="J459" s="20"/>
      <c r="K459" s="20"/>
    </row>
    <row r="460">
      <c r="A460" s="17">
        <v>459.0</v>
      </c>
      <c r="B460" s="18" t="s">
        <v>975</v>
      </c>
      <c r="C460" s="18" t="s">
        <v>288</v>
      </c>
      <c r="D460" s="18" t="s">
        <v>384</v>
      </c>
      <c r="E460" s="22">
        <v>68080.0</v>
      </c>
      <c r="F460" s="21"/>
      <c r="G460" s="20"/>
      <c r="H460" s="20"/>
      <c r="I460" s="20"/>
      <c r="J460" s="20"/>
      <c r="K460" s="20"/>
    </row>
    <row r="461">
      <c r="A461" s="17">
        <v>460.0</v>
      </c>
      <c r="B461" s="18" t="s">
        <v>976</v>
      </c>
      <c r="C461" s="18" t="s">
        <v>300</v>
      </c>
      <c r="D461" s="18" t="s">
        <v>417</v>
      </c>
      <c r="E461" s="22">
        <v>67972.0</v>
      </c>
      <c r="F461" s="18" t="s">
        <v>656</v>
      </c>
      <c r="G461" s="20"/>
      <c r="H461" s="20"/>
      <c r="I461" s="20"/>
      <c r="J461" s="20"/>
      <c r="K461" s="20"/>
    </row>
    <row r="462">
      <c r="A462" s="17">
        <v>461.0</v>
      </c>
      <c r="B462" s="18" t="s">
        <v>977</v>
      </c>
      <c r="C462" s="18" t="s">
        <v>282</v>
      </c>
      <c r="D462" s="18" t="s">
        <v>461</v>
      </c>
      <c r="E462" s="22">
        <v>67751.0</v>
      </c>
      <c r="F462" s="21"/>
      <c r="G462" s="20"/>
      <c r="H462" s="20"/>
      <c r="I462" s="20"/>
      <c r="J462" s="20"/>
      <c r="K462" s="20"/>
    </row>
    <row r="463">
      <c r="A463" s="17">
        <v>462.0</v>
      </c>
      <c r="B463" s="18" t="s">
        <v>978</v>
      </c>
      <c r="C463" s="18" t="s">
        <v>347</v>
      </c>
      <c r="D463" s="18" t="s">
        <v>424</v>
      </c>
      <c r="E463" s="22">
        <v>67414.0</v>
      </c>
      <c r="F463" s="18" t="s">
        <v>656</v>
      </c>
      <c r="G463" s="20"/>
      <c r="H463" s="20"/>
      <c r="I463" s="20"/>
      <c r="J463" s="20"/>
      <c r="K463" s="20"/>
    </row>
    <row r="464">
      <c r="A464" s="17">
        <v>463.0</v>
      </c>
      <c r="B464" s="18" t="s">
        <v>979</v>
      </c>
      <c r="C464" s="18" t="s">
        <v>260</v>
      </c>
      <c r="D464" s="18" t="s">
        <v>417</v>
      </c>
      <c r="E464" s="22">
        <v>67391.0</v>
      </c>
      <c r="F464" s="18" t="s">
        <v>656</v>
      </c>
      <c r="G464" s="20"/>
      <c r="H464" s="20"/>
      <c r="I464" s="20"/>
      <c r="J464" s="20"/>
      <c r="K464" s="20"/>
    </row>
    <row r="465">
      <c r="A465" s="17">
        <v>464.0</v>
      </c>
      <c r="B465" s="18" t="s">
        <v>980</v>
      </c>
      <c r="C465" s="18" t="s">
        <v>286</v>
      </c>
      <c r="D465" s="18" t="s">
        <v>384</v>
      </c>
      <c r="E465" s="22">
        <v>67339.0</v>
      </c>
      <c r="F465" s="18" t="s">
        <v>656</v>
      </c>
      <c r="G465" s="20"/>
      <c r="H465" s="20"/>
      <c r="I465" s="20"/>
      <c r="J465" s="20"/>
      <c r="K465" s="20"/>
    </row>
    <row r="466">
      <c r="A466" s="17">
        <v>465.0</v>
      </c>
      <c r="B466" s="18" t="s">
        <v>981</v>
      </c>
      <c r="C466" s="18" t="s">
        <v>331</v>
      </c>
      <c r="D466" s="18" t="s">
        <v>461</v>
      </c>
      <c r="E466" s="22">
        <v>67322.0</v>
      </c>
      <c r="F466" s="18" t="s">
        <v>656</v>
      </c>
      <c r="G466" s="20"/>
      <c r="H466" s="20"/>
      <c r="I466" s="20"/>
      <c r="J466" s="20"/>
      <c r="K466" s="20"/>
    </row>
    <row r="467">
      <c r="A467" s="17">
        <v>466.0</v>
      </c>
      <c r="B467" s="18" t="s">
        <v>982</v>
      </c>
      <c r="C467" s="18" t="s">
        <v>273</v>
      </c>
      <c r="D467" s="18" t="s">
        <v>424</v>
      </c>
      <c r="E467" s="22">
        <v>67231.0</v>
      </c>
      <c r="F467" s="21"/>
      <c r="G467" s="20"/>
      <c r="H467" s="20"/>
      <c r="I467" s="20"/>
      <c r="J467" s="20"/>
      <c r="K467" s="20"/>
    </row>
    <row r="468">
      <c r="A468" s="17">
        <v>467.0</v>
      </c>
      <c r="B468" s="18" t="s">
        <v>983</v>
      </c>
      <c r="C468" s="18" t="s">
        <v>260</v>
      </c>
      <c r="D468" s="18" t="s">
        <v>417</v>
      </c>
      <c r="E468" s="22">
        <v>67116.0</v>
      </c>
      <c r="F468" s="21"/>
      <c r="G468" s="20"/>
      <c r="H468" s="20"/>
      <c r="I468" s="20"/>
      <c r="J468" s="20"/>
      <c r="K468" s="20"/>
    </row>
    <row r="469">
      <c r="A469" s="17">
        <v>468.0</v>
      </c>
      <c r="B469" s="18" t="s">
        <v>984</v>
      </c>
      <c r="C469" s="18" t="s">
        <v>315</v>
      </c>
      <c r="D469" s="18" t="s">
        <v>277</v>
      </c>
      <c r="E469" s="22">
        <v>66963.0</v>
      </c>
      <c r="F469" s="21"/>
      <c r="G469" s="20"/>
      <c r="H469" s="20"/>
      <c r="I469" s="20"/>
      <c r="J469" s="20"/>
      <c r="K469" s="20"/>
    </row>
    <row r="470">
      <c r="A470" s="17">
        <v>469.0</v>
      </c>
      <c r="B470" s="18" t="s">
        <v>985</v>
      </c>
      <c r="C470" s="18" t="s">
        <v>282</v>
      </c>
      <c r="D470" s="18" t="s">
        <v>461</v>
      </c>
      <c r="E470" s="22">
        <v>66907.0</v>
      </c>
      <c r="F470" s="21"/>
      <c r="G470" s="20"/>
      <c r="H470" s="20"/>
      <c r="I470" s="20"/>
      <c r="J470" s="20"/>
      <c r="K470" s="20"/>
    </row>
    <row r="471">
      <c r="A471" s="17">
        <v>470.0</v>
      </c>
      <c r="B471" s="18" t="s">
        <v>986</v>
      </c>
      <c r="C471" s="18" t="s">
        <v>300</v>
      </c>
      <c r="D471" s="18" t="s">
        <v>417</v>
      </c>
      <c r="E471" s="22">
        <v>66847.0</v>
      </c>
      <c r="F471" s="18" t="s">
        <v>656</v>
      </c>
      <c r="G471" s="20"/>
      <c r="H471" s="20"/>
      <c r="I471" s="20"/>
      <c r="J471" s="20"/>
      <c r="K471" s="20"/>
    </row>
    <row r="472">
      <c r="A472" s="17">
        <v>471.0</v>
      </c>
      <c r="B472" s="18" t="s">
        <v>987</v>
      </c>
      <c r="C472" s="18" t="s">
        <v>282</v>
      </c>
      <c r="D472" s="18" t="s">
        <v>277</v>
      </c>
      <c r="E472" s="22">
        <v>66597.0</v>
      </c>
      <c r="F472" s="21"/>
      <c r="G472" s="20"/>
      <c r="H472" s="20"/>
      <c r="I472" s="20"/>
      <c r="J472" s="20"/>
      <c r="K472" s="20"/>
    </row>
    <row r="473">
      <c r="A473" s="17">
        <v>472.0</v>
      </c>
      <c r="B473" s="18" t="s">
        <v>988</v>
      </c>
      <c r="C473" s="18" t="s">
        <v>271</v>
      </c>
      <c r="D473" s="18" t="s">
        <v>424</v>
      </c>
      <c r="E473" s="22">
        <v>66596.0</v>
      </c>
      <c r="F473" s="21"/>
      <c r="G473" s="20"/>
      <c r="H473" s="20"/>
      <c r="I473" s="20"/>
      <c r="J473" s="20"/>
      <c r="K473" s="20"/>
    </row>
    <row r="474">
      <c r="A474" s="17">
        <v>473.0</v>
      </c>
      <c r="B474" s="18" t="s">
        <v>989</v>
      </c>
      <c r="C474" s="18" t="s">
        <v>266</v>
      </c>
      <c r="D474" s="18" t="s">
        <v>277</v>
      </c>
      <c r="E474" s="22">
        <v>66550.0</v>
      </c>
      <c r="F474" s="21"/>
      <c r="G474" s="20"/>
      <c r="H474" s="20"/>
      <c r="I474" s="20"/>
      <c r="J474" s="20"/>
      <c r="K474" s="20"/>
    </row>
    <row r="475">
      <c r="A475" s="17">
        <v>474.0</v>
      </c>
      <c r="B475" s="18" t="s">
        <v>990</v>
      </c>
      <c r="C475" s="18" t="s">
        <v>347</v>
      </c>
      <c r="D475" s="18" t="s">
        <v>424</v>
      </c>
      <c r="E475" s="22">
        <v>66540.0</v>
      </c>
      <c r="F475" s="18" t="s">
        <v>656</v>
      </c>
      <c r="G475" s="20"/>
      <c r="H475" s="20"/>
      <c r="I475" s="20"/>
      <c r="J475" s="20"/>
      <c r="K475" s="20"/>
    </row>
    <row r="476">
      <c r="A476" s="17">
        <v>475.0</v>
      </c>
      <c r="B476" s="18" t="s">
        <v>991</v>
      </c>
      <c r="C476" s="18" t="s">
        <v>271</v>
      </c>
      <c r="D476" s="18" t="s">
        <v>424</v>
      </c>
      <c r="E476" s="22">
        <v>66504.0</v>
      </c>
      <c r="F476" s="18" t="s">
        <v>656</v>
      </c>
      <c r="G476" s="20"/>
      <c r="H476" s="20"/>
      <c r="I476" s="20"/>
      <c r="J476" s="20"/>
      <c r="K476" s="20"/>
    </row>
    <row r="477">
      <c r="A477" s="17">
        <v>476.0</v>
      </c>
      <c r="B477" s="18" t="s">
        <v>992</v>
      </c>
      <c r="C477" s="18" t="s">
        <v>286</v>
      </c>
      <c r="D477" s="18" t="s">
        <v>424</v>
      </c>
      <c r="E477" s="22">
        <v>66340.0</v>
      </c>
      <c r="F477" s="21"/>
      <c r="G477" s="20"/>
      <c r="H477" s="20"/>
      <c r="I477" s="20"/>
      <c r="J477" s="20"/>
      <c r="K477" s="20"/>
    </row>
    <row r="478">
      <c r="A478" s="17">
        <v>477.0</v>
      </c>
      <c r="B478" s="18" t="s">
        <v>993</v>
      </c>
      <c r="C478" s="18" t="s">
        <v>275</v>
      </c>
      <c r="D478" s="18" t="s">
        <v>424</v>
      </c>
      <c r="E478" s="22">
        <v>66175.0</v>
      </c>
      <c r="F478" s="18" t="s">
        <v>656</v>
      </c>
      <c r="G478" s="20"/>
      <c r="H478" s="20"/>
      <c r="I478" s="20"/>
      <c r="J478" s="20"/>
      <c r="K478" s="20"/>
    </row>
    <row r="479">
      <c r="A479" s="17">
        <v>478.0</v>
      </c>
      <c r="B479" s="18" t="s">
        <v>994</v>
      </c>
      <c r="C479" s="18" t="s">
        <v>306</v>
      </c>
      <c r="D479" s="18" t="s">
        <v>322</v>
      </c>
      <c r="E479" s="22">
        <v>65708.0</v>
      </c>
      <c r="F479" s="18" t="s">
        <v>656</v>
      </c>
      <c r="G479" s="20"/>
      <c r="H479" s="20"/>
      <c r="I479" s="20"/>
      <c r="J479" s="20"/>
      <c r="K479" s="20"/>
    </row>
    <row r="480">
      <c r="A480" s="17">
        <v>479.0</v>
      </c>
      <c r="B480" s="18" t="s">
        <v>995</v>
      </c>
      <c r="C480" s="18" t="s">
        <v>279</v>
      </c>
      <c r="D480" s="18" t="s">
        <v>424</v>
      </c>
      <c r="E480" s="22">
        <v>65575.0</v>
      </c>
      <c r="F480" s="18" t="s">
        <v>656</v>
      </c>
      <c r="G480" s="20"/>
      <c r="H480" s="20"/>
      <c r="I480" s="20"/>
      <c r="J480" s="20"/>
      <c r="K480" s="20"/>
    </row>
    <row r="481">
      <c r="A481" s="17">
        <v>480.0</v>
      </c>
      <c r="B481" s="18" t="s">
        <v>996</v>
      </c>
      <c r="C481" s="18" t="s">
        <v>273</v>
      </c>
      <c r="D481" s="18" t="s">
        <v>424</v>
      </c>
      <c r="E481" s="22">
        <v>65533.0</v>
      </c>
      <c r="F481" s="21"/>
      <c r="G481" s="20"/>
      <c r="H481" s="20"/>
      <c r="I481" s="20"/>
      <c r="J481" s="20"/>
      <c r="K481" s="20"/>
    </row>
    <row r="482">
      <c r="A482" s="17">
        <v>481.0</v>
      </c>
      <c r="B482" s="18" t="s">
        <v>997</v>
      </c>
      <c r="C482" s="18" t="s">
        <v>266</v>
      </c>
      <c r="D482" s="18" t="s">
        <v>277</v>
      </c>
      <c r="E482" s="22">
        <v>65335.0</v>
      </c>
      <c r="F482" s="21"/>
      <c r="G482" s="20"/>
      <c r="H482" s="20"/>
      <c r="I482" s="20"/>
      <c r="J482" s="20"/>
      <c r="K482" s="20"/>
    </row>
    <row r="483">
      <c r="A483" s="17">
        <v>482.0</v>
      </c>
      <c r="B483" s="18" t="s">
        <v>998</v>
      </c>
      <c r="C483" s="18" t="s">
        <v>271</v>
      </c>
      <c r="D483" s="18" t="s">
        <v>424</v>
      </c>
      <c r="E483" s="22">
        <v>65314.0</v>
      </c>
      <c r="F483" s="21"/>
      <c r="G483" s="20"/>
      <c r="H483" s="20"/>
      <c r="I483" s="20"/>
      <c r="J483" s="20"/>
      <c r="K483" s="20"/>
    </row>
    <row r="484">
      <c r="A484" s="17">
        <v>483.0</v>
      </c>
      <c r="B484" s="18" t="s">
        <v>999</v>
      </c>
      <c r="C484" s="18" t="s">
        <v>275</v>
      </c>
      <c r="D484" s="18" t="s">
        <v>424</v>
      </c>
      <c r="E484" s="22">
        <v>65306.0</v>
      </c>
      <c r="F484" s="18" t="s">
        <v>656</v>
      </c>
      <c r="G484" s="20"/>
      <c r="H484" s="20"/>
      <c r="I484" s="20"/>
      <c r="J484" s="20"/>
      <c r="K484" s="20"/>
    </row>
    <row r="485">
      <c r="A485" s="17">
        <v>484.0</v>
      </c>
      <c r="B485" s="18" t="s">
        <v>1000</v>
      </c>
      <c r="C485" s="18" t="s">
        <v>300</v>
      </c>
      <c r="D485" s="18" t="s">
        <v>417</v>
      </c>
      <c r="E485" s="22">
        <v>65240.0</v>
      </c>
      <c r="F485" s="18" t="s">
        <v>656</v>
      </c>
      <c r="G485" s="20"/>
      <c r="H485" s="20"/>
      <c r="I485" s="20"/>
      <c r="J485" s="20"/>
      <c r="K485" s="20"/>
    </row>
    <row r="486">
      <c r="A486" s="17">
        <v>485.0</v>
      </c>
      <c r="B486" s="18" t="s">
        <v>1001</v>
      </c>
      <c r="C486" s="18" t="s">
        <v>275</v>
      </c>
      <c r="D486" s="18" t="s">
        <v>424</v>
      </c>
      <c r="E486" s="22">
        <v>65232.0</v>
      </c>
      <c r="F486" s="18" t="s">
        <v>656</v>
      </c>
      <c r="G486" s="20"/>
      <c r="H486" s="20"/>
      <c r="I486" s="20"/>
      <c r="J486" s="20"/>
      <c r="K486" s="20"/>
    </row>
    <row r="487">
      <c r="A487" s="17">
        <v>486.0</v>
      </c>
      <c r="B487" s="18" t="s">
        <v>1002</v>
      </c>
      <c r="C487" s="18" t="s">
        <v>288</v>
      </c>
      <c r="D487" s="18" t="s">
        <v>424</v>
      </c>
      <c r="E487" s="22">
        <v>65232.0</v>
      </c>
      <c r="F487" s="18" t="s">
        <v>656</v>
      </c>
      <c r="G487" s="20"/>
      <c r="H487" s="20"/>
      <c r="I487" s="20"/>
      <c r="J487" s="20"/>
      <c r="K487" s="20"/>
    </row>
    <row r="488">
      <c r="A488" s="17">
        <v>487.0</v>
      </c>
      <c r="B488" s="18" t="s">
        <v>1003</v>
      </c>
      <c r="C488" s="18" t="s">
        <v>271</v>
      </c>
      <c r="D488" s="18" t="s">
        <v>424</v>
      </c>
      <c r="E488" s="22">
        <v>65115.0</v>
      </c>
      <c r="F488" s="18" t="s">
        <v>656</v>
      </c>
      <c r="G488" s="20"/>
      <c r="H488" s="20"/>
      <c r="I488" s="20"/>
      <c r="J488" s="20"/>
      <c r="K488" s="20"/>
    </row>
    <row r="489">
      <c r="A489" s="17">
        <v>488.0</v>
      </c>
      <c r="B489" s="18" t="s">
        <v>1004</v>
      </c>
      <c r="C489" s="18" t="s">
        <v>293</v>
      </c>
      <c r="D489" s="18" t="s">
        <v>424</v>
      </c>
      <c r="E489" s="22">
        <v>65000.0</v>
      </c>
      <c r="F489" s="18" t="s">
        <v>656</v>
      </c>
      <c r="G489" s="20"/>
      <c r="H489" s="20"/>
      <c r="I489" s="20"/>
      <c r="J489" s="20"/>
      <c r="K489" s="20"/>
    </row>
    <row r="490">
      <c r="A490" s="17">
        <v>489.0</v>
      </c>
      <c r="B490" s="18" t="s">
        <v>1005</v>
      </c>
      <c r="C490" s="18" t="s">
        <v>273</v>
      </c>
      <c r="D490" s="18" t="s">
        <v>424</v>
      </c>
      <c r="E490" s="22">
        <v>64125.0</v>
      </c>
      <c r="F490" s="18" t="s">
        <v>656</v>
      </c>
      <c r="G490" s="20"/>
      <c r="H490" s="20"/>
      <c r="I490" s="20"/>
      <c r="J490" s="20"/>
      <c r="K490" s="20"/>
    </row>
    <row r="491">
      <c r="A491" s="17">
        <v>490.0</v>
      </c>
      <c r="B491" s="18" t="s">
        <v>1006</v>
      </c>
      <c r="C491" s="18" t="s">
        <v>306</v>
      </c>
      <c r="D491" s="18" t="s">
        <v>322</v>
      </c>
      <c r="E491" s="22">
        <v>63871.0</v>
      </c>
      <c r="F491" s="18" t="s">
        <v>656</v>
      </c>
      <c r="G491" s="20"/>
      <c r="H491" s="20"/>
      <c r="I491" s="20"/>
      <c r="J491" s="20"/>
      <c r="K491" s="20"/>
    </row>
    <row r="492">
      <c r="A492" s="17">
        <v>491.0</v>
      </c>
      <c r="B492" s="18" t="s">
        <v>1007</v>
      </c>
      <c r="C492" s="18" t="s">
        <v>279</v>
      </c>
      <c r="D492" s="18" t="s">
        <v>424</v>
      </c>
      <c r="E492" s="22">
        <v>63486.0</v>
      </c>
      <c r="F492" s="21"/>
      <c r="G492" s="20"/>
      <c r="H492" s="20"/>
      <c r="I492" s="20"/>
      <c r="J492" s="20"/>
      <c r="K492" s="20"/>
    </row>
    <row r="493">
      <c r="A493" s="17">
        <v>492.0</v>
      </c>
      <c r="B493" s="18" t="s">
        <v>1008</v>
      </c>
      <c r="C493" s="18" t="s">
        <v>331</v>
      </c>
      <c r="D493" s="18" t="s">
        <v>461</v>
      </c>
      <c r="E493" s="22">
        <v>63388.0</v>
      </c>
      <c r="F493" s="18" t="s">
        <v>656</v>
      </c>
      <c r="G493" s="20"/>
      <c r="H493" s="20"/>
      <c r="I493" s="20"/>
      <c r="J493" s="20"/>
      <c r="K493" s="20"/>
    </row>
    <row r="494">
      <c r="A494" s="17">
        <v>493.0</v>
      </c>
      <c r="B494" s="18" t="s">
        <v>1009</v>
      </c>
      <c r="C494" s="18" t="s">
        <v>286</v>
      </c>
      <c r="D494" s="18" t="s">
        <v>552</v>
      </c>
      <c r="E494" s="22">
        <v>63248.0</v>
      </c>
      <c r="F494" s="21"/>
      <c r="G494" s="20"/>
      <c r="H494" s="20"/>
      <c r="I494" s="20"/>
      <c r="J494" s="20"/>
      <c r="K494" s="20"/>
    </row>
    <row r="495">
      <c r="A495" s="17">
        <v>494.0</v>
      </c>
      <c r="B495" s="18" t="s">
        <v>1010</v>
      </c>
      <c r="C495" s="18" t="s">
        <v>268</v>
      </c>
      <c r="D495" s="18" t="s">
        <v>424</v>
      </c>
      <c r="E495" s="22">
        <v>63073.0</v>
      </c>
      <c r="F495" s="18" t="s">
        <v>656</v>
      </c>
      <c r="G495" s="20"/>
      <c r="H495" s="20"/>
      <c r="I495" s="20"/>
      <c r="J495" s="20"/>
      <c r="K495" s="20"/>
    </row>
    <row r="496">
      <c r="A496" s="17">
        <v>495.0</v>
      </c>
      <c r="B496" s="18" t="s">
        <v>1011</v>
      </c>
      <c r="C496" s="18" t="s">
        <v>282</v>
      </c>
      <c r="D496" s="18" t="s">
        <v>461</v>
      </c>
      <c r="E496" s="22">
        <v>63005.0</v>
      </c>
      <c r="F496" s="18" t="s">
        <v>656</v>
      </c>
      <c r="G496" s="20"/>
      <c r="H496" s="20"/>
      <c r="I496" s="20"/>
      <c r="J496" s="20"/>
      <c r="K496" s="20"/>
    </row>
    <row r="497">
      <c r="A497" s="17">
        <v>496.0</v>
      </c>
      <c r="B497" s="18" t="s">
        <v>1012</v>
      </c>
      <c r="C497" s="18" t="s">
        <v>279</v>
      </c>
      <c r="D497" s="18" t="s">
        <v>424</v>
      </c>
      <c r="E497" s="22">
        <v>62699.0</v>
      </c>
      <c r="F497" s="18" t="s">
        <v>656</v>
      </c>
      <c r="G497" s="20"/>
      <c r="H497" s="20"/>
      <c r="I497" s="20"/>
      <c r="J497" s="20"/>
      <c r="K497" s="20"/>
    </row>
    <row r="498">
      <c r="A498" s="17">
        <v>497.0</v>
      </c>
      <c r="B498" s="18" t="s">
        <v>1013</v>
      </c>
      <c r="C498" s="18" t="s">
        <v>293</v>
      </c>
      <c r="D498" s="18" t="s">
        <v>424</v>
      </c>
      <c r="E498" s="22">
        <v>62253.0</v>
      </c>
      <c r="F498" s="18" t="s">
        <v>656</v>
      </c>
      <c r="G498" s="20"/>
      <c r="H498" s="20"/>
      <c r="I498" s="20"/>
      <c r="J498" s="20"/>
      <c r="K498" s="20"/>
    </row>
    <row r="499">
      <c r="A499" s="17">
        <v>498.0</v>
      </c>
      <c r="B499" s="18" t="s">
        <v>1014</v>
      </c>
      <c r="C499" s="18" t="s">
        <v>306</v>
      </c>
      <c r="D499" s="18" t="s">
        <v>417</v>
      </c>
      <c r="E499" s="22">
        <v>62090.0</v>
      </c>
      <c r="F499" s="18" t="s">
        <v>656</v>
      </c>
      <c r="G499" s="20"/>
      <c r="H499" s="20"/>
      <c r="I499" s="20"/>
      <c r="J499" s="20"/>
      <c r="K499" s="20"/>
    </row>
    <row r="500">
      <c r="A500" s="17">
        <v>499.0</v>
      </c>
      <c r="B500" s="18" t="s">
        <v>1015</v>
      </c>
      <c r="C500" s="18" t="s">
        <v>273</v>
      </c>
      <c r="D500" s="18" t="s">
        <v>424</v>
      </c>
      <c r="E500" s="22">
        <v>62050.0</v>
      </c>
      <c r="F500" s="21"/>
      <c r="G500" s="20"/>
      <c r="H500" s="20"/>
      <c r="I500" s="20"/>
      <c r="J500" s="20"/>
      <c r="K500" s="20"/>
    </row>
    <row r="501">
      <c r="A501" s="17">
        <v>500.0</v>
      </c>
      <c r="B501" s="18" t="s">
        <v>1016</v>
      </c>
      <c r="C501" s="18" t="s">
        <v>282</v>
      </c>
      <c r="D501" s="18" t="s">
        <v>557</v>
      </c>
      <c r="E501" s="22">
        <v>62039.0</v>
      </c>
      <c r="F501" s="18" t="s">
        <v>656</v>
      </c>
      <c r="G501" s="20"/>
      <c r="H501" s="20"/>
      <c r="I501" s="20"/>
      <c r="J501" s="20"/>
      <c r="K501" s="20"/>
    </row>
    <row r="502">
      <c r="A502" s="17">
        <v>501.0</v>
      </c>
      <c r="B502" s="18" t="s">
        <v>200</v>
      </c>
      <c r="C502" s="18" t="s">
        <v>286</v>
      </c>
      <c r="D502" s="18" t="s">
        <v>277</v>
      </c>
      <c r="E502" s="22">
        <v>61998.0</v>
      </c>
      <c r="F502" s="21"/>
      <c r="G502" s="20"/>
      <c r="H502" s="20"/>
      <c r="I502" s="20"/>
      <c r="J502" s="20"/>
      <c r="K502" s="20"/>
    </row>
    <row r="503">
      <c r="A503" s="17">
        <v>502.0</v>
      </c>
      <c r="B503" s="18" t="s">
        <v>1017</v>
      </c>
      <c r="C503" s="18" t="s">
        <v>282</v>
      </c>
      <c r="D503" s="18" t="s">
        <v>476</v>
      </c>
      <c r="E503" s="22">
        <v>61990.0</v>
      </c>
      <c r="F503" s="18" t="s">
        <v>656</v>
      </c>
      <c r="G503" s="20"/>
      <c r="H503" s="20"/>
      <c r="I503" s="20"/>
      <c r="J503" s="20"/>
      <c r="K503" s="20"/>
    </row>
    <row r="504">
      <c r="A504" s="17">
        <v>503.0</v>
      </c>
      <c r="B504" s="18" t="s">
        <v>1018</v>
      </c>
      <c r="C504" s="18" t="s">
        <v>260</v>
      </c>
      <c r="D504" s="18" t="s">
        <v>417</v>
      </c>
      <c r="E504" s="22">
        <v>61958.0</v>
      </c>
      <c r="F504" s="21"/>
      <c r="G504" s="20"/>
      <c r="H504" s="20"/>
      <c r="I504" s="20"/>
      <c r="J504" s="20"/>
      <c r="K504" s="20"/>
    </row>
    <row r="505">
      <c r="A505" s="17">
        <v>504.0</v>
      </c>
      <c r="B505" s="18" t="s">
        <v>1019</v>
      </c>
      <c r="C505" s="18" t="s">
        <v>279</v>
      </c>
      <c r="D505" s="18" t="s">
        <v>424</v>
      </c>
      <c r="E505" s="22">
        <v>61949.0</v>
      </c>
      <c r="F505" s="18" t="s">
        <v>656</v>
      </c>
      <c r="G505" s="20"/>
      <c r="H505" s="20"/>
      <c r="I505" s="20"/>
      <c r="J505" s="20"/>
      <c r="K505" s="20"/>
    </row>
    <row r="506">
      <c r="A506" s="17">
        <v>505.0</v>
      </c>
      <c r="B506" s="18" t="s">
        <v>1020</v>
      </c>
      <c r="C506" s="18" t="s">
        <v>271</v>
      </c>
      <c r="D506" s="18" t="s">
        <v>424</v>
      </c>
      <c r="E506" s="22">
        <v>61809.0</v>
      </c>
      <c r="F506" s="21"/>
      <c r="G506" s="20"/>
      <c r="H506" s="20"/>
      <c r="I506" s="20"/>
      <c r="J506" s="20"/>
      <c r="K506" s="20"/>
    </row>
    <row r="507">
      <c r="A507" s="17">
        <v>506.0</v>
      </c>
      <c r="B507" s="18" t="s">
        <v>1021</v>
      </c>
      <c r="C507" s="18" t="s">
        <v>275</v>
      </c>
      <c r="D507" s="18" t="s">
        <v>424</v>
      </c>
      <c r="E507" s="22">
        <v>61806.0</v>
      </c>
      <c r="F507" s="21"/>
      <c r="G507" s="20"/>
      <c r="H507" s="20"/>
      <c r="I507" s="20"/>
      <c r="J507" s="20"/>
      <c r="K507" s="20"/>
    </row>
    <row r="508">
      <c r="A508" s="17">
        <v>507.0</v>
      </c>
      <c r="B508" s="18" t="s">
        <v>1022</v>
      </c>
      <c r="C508" s="18" t="s">
        <v>331</v>
      </c>
      <c r="D508" s="18" t="s">
        <v>1023</v>
      </c>
      <c r="E508" s="22">
        <v>61797.0</v>
      </c>
      <c r="F508" s="18" t="s">
        <v>656</v>
      </c>
      <c r="G508" s="20"/>
      <c r="H508" s="20"/>
      <c r="I508" s="20"/>
      <c r="J508" s="20"/>
      <c r="K508" s="20"/>
    </row>
    <row r="509">
      <c r="A509" s="17">
        <v>508.0</v>
      </c>
      <c r="B509" s="18" t="s">
        <v>1024</v>
      </c>
      <c r="C509" s="18" t="s">
        <v>275</v>
      </c>
      <c r="D509" s="18" t="s">
        <v>424</v>
      </c>
      <c r="E509" s="22">
        <v>61712.0</v>
      </c>
      <c r="F509" s="18" t="s">
        <v>656</v>
      </c>
      <c r="G509" s="20"/>
      <c r="H509" s="20"/>
      <c r="I509" s="20"/>
      <c r="J509" s="20"/>
      <c r="K509" s="20"/>
    </row>
    <row r="510">
      <c r="A510" s="17">
        <v>509.0</v>
      </c>
      <c r="B510" s="18" t="s">
        <v>1025</v>
      </c>
      <c r="C510" s="18" t="s">
        <v>260</v>
      </c>
      <c r="D510" s="18" t="s">
        <v>417</v>
      </c>
      <c r="E510" s="22">
        <v>61694.0</v>
      </c>
      <c r="F510" s="21"/>
      <c r="G510" s="20"/>
      <c r="H510" s="20"/>
      <c r="I510" s="20"/>
      <c r="J510" s="20"/>
      <c r="K510" s="20"/>
    </row>
    <row r="511">
      <c r="A511" s="17">
        <v>510.0</v>
      </c>
      <c r="B511" s="18" t="s">
        <v>1026</v>
      </c>
      <c r="C511" s="18" t="s">
        <v>282</v>
      </c>
      <c r="D511" s="18" t="s">
        <v>557</v>
      </c>
      <c r="E511" s="22">
        <v>61444.0</v>
      </c>
      <c r="F511" s="18" t="s">
        <v>656</v>
      </c>
      <c r="G511" s="20"/>
      <c r="H511" s="20"/>
      <c r="I511" s="20"/>
      <c r="J511" s="20"/>
      <c r="K511" s="20"/>
    </row>
    <row r="512">
      <c r="A512" s="17">
        <v>511.0</v>
      </c>
      <c r="B512" s="18" t="s">
        <v>1027</v>
      </c>
      <c r="C512" s="18" t="s">
        <v>266</v>
      </c>
      <c r="D512" s="18" t="s">
        <v>1028</v>
      </c>
      <c r="E512" s="22">
        <v>61262.0</v>
      </c>
      <c r="F512" s="21"/>
      <c r="G512" s="20"/>
      <c r="H512" s="20"/>
      <c r="I512" s="20"/>
      <c r="J512" s="20"/>
      <c r="K512" s="20"/>
    </row>
    <row r="513">
      <c r="A513" s="17">
        <v>512.0</v>
      </c>
      <c r="B513" s="18" t="s">
        <v>1029</v>
      </c>
      <c r="C513" s="18" t="s">
        <v>273</v>
      </c>
      <c r="D513" s="18" t="s">
        <v>424</v>
      </c>
      <c r="E513" s="22">
        <v>61133.0</v>
      </c>
      <c r="F513" s="18" t="s">
        <v>656</v>
      </c>
      <c r="G513" s="20"/>
      <c r="H513" s="20"/>
      <c r="I513" s="20"/>
      <c r="J513" s="20"/>
      <c r="K513" s="20"/>
    </row>
    <row r="514">
      <c r="A514" s="17">
        <v>513.0</v>
      </c>
      <c r="B514" s="18" t="s">
        <v>1030</v>
      </c>
      <c r="C514" s="18" t="s">
        <v>260</v>
      </c>
      <c r="D514" s="18" t="s">
        <v>417</v>
      </c>
      <c r="E514" s="22">
        <v>61012.0</v>
      </c>
      <c r="F514" s="21"/>
      <c r="G514" s="20"/>
      <c r="H514" s="20"/>
      <c r="I514" s="20"/>
      <c r="J514" s="20"/>
      <c r="K514" s="20"/>
    </row>
    <row r="515">
      <c r="A515" s="17">
        <v>514.0</v>
      </c>
      <c r="B515" s="18" t="s">
        <v>1031</v>
      </c>
      <c r="C515" s="18" t="s">
        <v>271</v>
      </c>
      <c r="D515" s="18" t="s">
        <v>424</v>
      </c>
      <c r="E515" s="22">
        <v>60949.0</v>
      </c>
      <c r="F515" s="18" t="s">
        <v>656</v>
      </c>
      <c r="G515" s="20"/>
      <c r="H515" s="20"/>
      <c r="I515" s="20"/>
      <c r="J515" s="20"/>
      <c r="K515" s="20"/>
    </row>
    <row r="516">
      <c r="A516" s="17">
        <v>515.0</v>
      </c>
      <c r="B516" s="18" t="s">
        <v>1032</v>
      </c>
      <c r="C516" s="18" t="s">
        <v>293</v>
      </c>
      <c r="D516" s="18" t="s">
        <v>424</v>
      </c>
      <c r="E516" s="22">
        <v>60625.0</v>
      </c>
      <c r="F516" s="18" t="s">
        <v>656</v>
      </c>
      <c r="G516" s="20"/>
      <c r="H516" s="20"/>
      <c r="I516" s="20"/>
      <c r="J516" s="20"/>
      <c r="K516" s="20"/>
    </row>
    <row r="517">
      <c r="A517" s="17">
        <v>516.0</v>
      </c>
      <c r="B517" s="18" t="s">
        <v>1033</v>
      </c>
      <c r="C517" s="18" t="s">
        <v>347</v>
      </c>
      <c r="D517" s="18" t="s">
        <v>424</v>
      </c>
      <c r="E517" s="22">
        <v>60590.0</v>
      </c>
      <c r="F517" s="18" t="s">
        <v>656</v>
      </c>
      <c r="G517" s="20"/>
      <c r="H517" s="20"/>
      <c r="I517" s="20"/>
      <c r="J517" s="20"/>
      <c r="K517" s="20"/>
    </row>
    <row r="518">
      <c r="A518" s="17">
        <v>517.0</v>
      </c>
      <c r="B518" s="18" t="s">
        <v>1034</v>
      </c>
      <c r="C518" s="18" t="s">
        <v>288</v>
      </c>
      <c r="D518" s="18" t="s">
        <v>277</v>
      </c>
      <c r="E518" s="22">
        <v>60542.0</v>
      </c>
      <c r="F518" s="21"/>
      <c r="G518" s="20"/>
      <c r="H518" s="20"/>
      <c r="I518" s="20"/>
      <c r="J518" s="20"/>
      <c r="K518" s="20"/>
    </row>
    <row r="519">
      <c r="A519" s="17">
        <v>518.0</v>
      </c>
      <c r="B519" s="18" t="s">
        <v>110</v>
      </c>
      <c r="C519" s="18" t="s">
        <v>665</v>
      </c>
      <c r="D519" s="18" t="s">
        <v>417</v>
      </c>
      <c r="E519" s="22">
        <v>60387.0</v>
      </c>
      <c r="F519" s="21"/>
      <c r="G519" s="20"/>
      <c r="H519" s="20"/>
      <c r="I519" s="20"/>
      <c r="J519" s="20"/>
      <c r="K519" s="20"/>
    </row>
    <row r="520">
      <c r="A520" s="17">
        <v>519.0</v>
      </c>
      <c r="B520" s="18" t="s">
        <v>1035</v>
      </c>
      <c r="C520" s="18" t="s">
        <v>354</v>
      </c>
      <c r="D520" s="18" t="s">
        <v>424</v>
      </c>
      <c r="E520" s="22">
        <v>60161.0</v>
      </c>
      <c r="F520" s="18" t="s">
        <v>656</v>
      </c>
      <c r="G520" s="20"/>
      <c r="H520" s="20"/>
      <c r="I520" s="20"/>
      <c r="J520" s="20"/>
      <c r="K520" s="20"/>
    </row>
    <row r="521">
      <c r="A521" s="17">
        <v>520.0</v>
      </c>
      <c r="B521" s="18" t="s">
        <v>1036</v>
      </c>
      <c r="C521" s="18" t="s">
        <v>331</v>
      </c>
      <c r="D521" s="18" t="s">
        <v>461</v>
      </c>
      <c r="E521" s="22">
        <v>59814.0</v>
      </c>
      <c r="F521" s="18" t="s">
        <v>656</v>
      </c>
      <c r="G521" s="20"/>
      <c r="H521" s="20"/>
      <c r="I521" s="20"/>
      <c r="J521" s="20"/>
      <c r="K521" s="20"/>
    </row>
    <row r="522">
      <c r="A522" s="17">
        <v>521.0</v>
      </c>
      <c r="B522" s="18" t="s">
        <v>1037</v>
      </c>
      <c r="C522" s="18" t="s">
        <v>293</v>
      </c>
      <c r="D522" s="18" t="s">
        <v>424</v>
      </c>
      <c r="E522" s="22">
        <v>59725.0</v>
      </c>
      <c r="F522" s="18" t="s">
        <v>656</v>
      </c>
      <c r="G522" s="20"/>
      <c r="H522" s="20"/>
      <c r="I522" s="20"/>
      <c r="J522" s="20"/>
      <c r="K522" s="20"/>
    </row>
    <row r="523">
      <c r="A523" s="17">
        <v>522.0</v>
      </c>
      <c r="B523" s="18" t="s">
        <v>1038</v>
      </c>
      <c r="C523" s="18" t="s">
        <v>266</v>
      </c>
      <c r="D523" s="18" t="s">
        <v>444</v>
      </c>
      <c r="E523" s="22">
        <v>59543.0</v>
      </c>
      <c r="F523" s="18" t="s">
        <v>656</v>
      </c>
      <c r="G523" s="20"/>
      <c r="H523" s="20"/>
      <c r="I523" s="20"/>
      <c r="J523" s="20"/>
      <c r="K523" s="20"/>
    </row>
    <row r="524">
      <c r="A524" s="17">
        <v>523.0</v>
      </c>
      <c r="B524" s="18" t="s">
        <v>1039</v>
      </c>
      <c r="C524" s="18" t="s">
        <v>273</v>
      </c>
      <c r="D524" s="18" t="s">
        <v>424</v>
      </c>
      <c r="E524" s="22">
        <v>59523.0</v>
      </c>
      <c r="F524" s="18" t="s">
        <v>656</v>
      </c>
      <c r="G524" s="20"/>
      <c r="H524" s="20"/>
      <c r="I524" s="20"/>
      <c r="J524" s="20"/>
      <c r="K524" s="20"/>
    </row>
    <row r="525">
      <c r="A525" s="17">
        <v>524.0</v>
      </c>
      <c r="B525" s="18" t="s">
        <v>1040</v>
      </c>
      <c r="C525" s="18" t="s">
        <v>347</v>
      </c>
      <c r="D525" s="18" t="s">
        <v>365</v>
      </c>
      <c r="E525" s="22">
        <v>58884.0</v>
      </c>
      <c r="F525" s="21"/>
      <c r="G525" s="20"/>
      <c r="H525" s="20"/>
      <c r="I525" s="20"/>
      <c r="J525" s="20"/>
      <c r="K525" s="20"/>
    </row>
    <row r="526">
      <c r="A526" s="17">
        <v>525.0</v>
      </c>
      <c r="B526" s="18" t="s">
        <v>1041</v>
      </c>
      <c r="C526" s="18" t="s">
        <v>260</v>
      </c>
      <c r="D526" s="18" t="s">
        <v>417</v>
      </c>
      <c r="E526" s="22">
        <v>58840.0</v>
      </c>
      <c r="F526" s="18" t="s">
        <v>656</v>
      </c>
      <c r="G526" s="20"/>
      <c r="H526" s="20"/>
      <c r="I526" s="20"/>
      <c r="J526" s="20"/>
      <c r="K526" s="20"/>
    </row>
    <row r="527">
      <c r="A527" s="17">
        <v>526.0</v>
      </c>
      <c r="B527" s="18" t="s">
        <v>1042</v>
      </c>
      <c r="C527" s="18" t="s">
        <v>268</v>
      </c>
      <c r="D527" s="18" t="s">
        <v>424</v>
      </c>
      <c r="E527" s="22">
        <v>58775.0</v>
      </c>
      <c r="F527" s="18" t="s">
        <v>656</v>
      </c>
      <c r="G527" s="20"/>
      <c r="H527" s="20"/>
      <c r="I527" s="20"/>
      <c r="J527" s="20"/>
      <c r="K527" s="20"/>
    </row>
    <row r="528">
      <c r="A528" s="17">
        <v>527.0</v>
      </c>
      <c r="B528" s="18" t="s">
        <v>1043</v>
      </c>
      <c r="C528" s="18" t="s">
        <v>293</v>
      </c>
      <c r="D528" s="18" t="s">
        <v>424</v>
      </c>
      <c r="E528" s="22">
        <v>58770.0</v>
      </c>
      <c r="F528" s="18" t="s">
        <v>656</v>
      </c>
      <c r="G528" s="20"/>
      <c r="H528" s="20"/>
      <c r="I528" s="20"/>
      <c r="J528" s="20"/>
      <c r="K528" s="20"/>
    </row>
    <row r="529">
      <c r="A529" s="17">
        <v>528.0</v>
      </c>
      <c r="B529" s="18" t="s">
        <v>1044</v>
      </c>
      <c r="C529" s="18" t="s">
        <v>293</v>
      </c>
      <c r="D529" s="18" t="s">
        <v>424</v>
      </c>
      <c r="E529" s="22">
        <v>58590.0</v>
      </c>
      <c r="F529" s="18" t="s">
        <v>656</v>
      </c>
      <c r="G529" s="20"/>
      <c r="H529" s="20"/>
      <c r="I529" s="20"/>
      <c r="J529" s="20"/>
      <c r="K529" s="20"/>
    </row>
    <row r="530">
      <c r="A530" s="17">
        <v>529.0</v>
      </c>
      <c r="B530" s="18" t="s">
        <v>228</v>
      </c>
      <c r="C530" s="18" t="s">
        <v>331</v>
      </c>
      <c r="D530" s="18" t="s">
        <v>858</v>
      </c>
      <c r="E530" s="22">
        <v>58559.0</v>
      </c>
      <c r="F530" s="18" t="s">
        <v>656</v>
      </c>
      <c r="G530" s="20"/>
      <c r="H530" s="20"/>
      <c r="I530" s="20"/>
      <c r="J530" s="20"/>
      <c r="K530" s="20"/>
    </row>
    <row r="531">
      <c r="A531" s="17">
        <v>530.0</v>
      </c>
      <c r="B531" s="18" t="s">
        <v>1045</v>
      </c>
      <c r="C531" s="18" t="s">
        <v>268</v>
      </c>
      <c r="D531" s="18" t="s">
        <v>424</v>
      </c>
      <c r="E531" s="22">
        <v>58528.0</v>
      </c>
      <c r="F531" s="18" t="s">
        <v>656</v>
      </c>
      <c r="G531" s="20"/>
      <c r="H531" s="20"/>
      <c r="I531" s="20"/>
      <c r="J531" s="20"/>
      <c r="K531" s="20"/>
    </row>
    <row r="532">
      <c r="A532" s="17">
        <v>531.0</v>
      </c>
      <c r="B532" s="18" t="s">
        <v>1046</v>
      </c>
      <c r="C532" s="18" t="s">
        <v>293</v>
      </c>
      <c r="D532" s="18" t="s">
        <v>424</v>
      </c>
      <c r="E532" s="22">
        <v>58462.0</v>
      </c>
      <c r="F532" s="21"/>
      <c r="G532" s="20"/>
      <c r="H532" s="20"/>
      <c r="I532" s="20"/>
      <c r="J532" s="20"/>
      <c r="K532" s="20"/>
    </row>
    <row r="533">
      <c r="A533" s="17">
        <v>532.0</v>
      </c>
      <c r="B533" s="18" t="s">
        <v>1047</v>
      </c>
      <c r="C533" s="18" t="s">
        <v>288</v>
      </c>
      <c r="D533" s="18" t="s">
        <v>277</v>
      </c>
      <c r="E533" s="22">
        <v>58342.0</v>
      </c>
      <c r="F533" s="21"/>
      <c r="G533" s="20"/>
      <c r="H533" s="20"/>
      <c r="I533" s="20"/>
      <c r="J533" s="20"/>
      <c r="K533" s="20"/>
    </row>
    <row r="534">
      <c r="A534" s="17">
        <v>533.0</v>
      </c>
      <c r="B534" s="18" t="s">
        <v>57</v>
      </c>
      <c r="C534" s="18" t="s">
        <v>273</v>
      </c>
      <c r="D534" s="18" t="s">
        <v>424</v>
      </c>
      <c r="E534" s="22">
        <v>58301.0</v>
      </c>
      <c r="F534" s="18" t="s">
        <v>656</v>
      </c>
      <c r="G534" s="20"/>
      <c r="H534" s="20"/>
      <c r="I534" s="20"/>
      <c r="J534" s="20"/>
      <c r="K534" s="20"/>
    </row>
    <row r="535">
      <c r="A535" s="17">
        <v>534.0</v>
      </c>
      <c r="B535" s="18" t="s">
        <v>1048</v>
      </c>
      <c r="C535" s="18" t="s">
        <v>268</v>
      </c>
      <c r="D535" s="18" t="s">
        <v>277</v>
      </c>
      <c r="E535" s="22">
        <v>58194.0</v>
      </c>
      <c r="F535" s="21"/>
      <c r="G535" s="20"/>
      <c r="H535" s="20"/>
      <c r="I535" s="20"/>
      <c r="J535" s="20"/>
      <c r="K535" s="20"/>
    </row>
    <row r="536">
      <c r="A536" s="17">
        <v>535.0</v>
      </c>
      <c r="B536" s="18" t="s">
        <v>1049</v>
      </c>
      <c r="C536" s="18" t="s">
        <v>282</v>
      </c>
      <c r="D536" s="18" t="s">
        <v>461</v>
      </c>
      <c r="E536" s="22">
        <v>58184.0</v>
      </c>
      <c r="F536" s="21"/>
      <c r="G536" s="20"/>
      <c r="H536" s="20"/>
      <c r="I536" s="20"/>
      <c r="J536" s="20"/>
      <c r="K536" s="20"/>
    </row>
    <row r="537">
      <c r="A537" s="17">
        <v>536.0</v>
      </c>
      <c r="B537" s="18" t="s">
        <v>1050</v>
      </c>
      <c r="C537" s="18" t="s">
        <v>279</v>
      </c>
      <c r="D537" s="18" t="s">
        <v>424</v>
      </c>
      <c r="E537" s="22">
        <v>58119.0</v>
      </c>
      <c r="F537" s="21"/>
      <c r="G537" s="20"/>
      <c r="H537" s="20"/>
      <c r="I537" s="20"/>
      <c r="J537" s="20"/>
      <c r="K537" s="20"/>
    </row>
    <row r="538">
      <c r="A538" s="17">
        <v>537.0</v>
      </c>
      <c r="B538" s="18" t="s">
        <v>1051</v>
      </c>
      <c r="C538" s="18" t="s">
        <v>288</v>
      </c>
      <c r="D538" s="18" t="s">
        <v>277</v>
      </c>
      <c r="E538" s="22">
        <v>57818.0</v>
      </c>
      <c r="F538" s="21"/>
      <c r="G538" s="20"/>
      <c r="H538" s="20"/>
      <c r="I538" s="20"/>
      <c r="J538" s="20"/>
      <c r="K538" s="20"/>
    </row>
    <row r="539">
      <c r="A539" s="17">
        <v>538.0</v>
      </c>
      <c r="B539" s="18" t="s">
        <v>1052</v>
      </c>
      <c r="C539" s="18" t="s">
        <v>347</v>
      </c>
      <c r="D539" s="18" t="s">
        <v>424</v>
      </c>
      <c r="E539" s="22">
        <v>57759.0</v>
      </c>
      <c r="F539" s="21"/>
      <c r="G539" s="20"/>
      <c r="H539" s="20"/>
      <c r="I539" s="20"/>
      <c r="J539" s="20"/>
      <c r="K539" s="20"/>
    </row>
    <row r="540">
      <c r="A540" s="17">
        <v>539.0</v>
      </c>
      <c r="B540" s="18" t="s">
        <v>1053</v>
      </c>
      <c r="C540" s="18" t="s">
        <v>260</v>
      </c>
      <c r="D540" s="18" t="s">
        <v>417</v>
      </c>
      <c r="E540" s="22">
        <v>57698.0</v>
      </c>
      <c r="F540" s="18" t="s">
        <v>656</v>
      </c>
      <c r="G540" s="20"/>
      <c r="H540" s="20"/>
      <c r="I540" s="20"/>
      <c r="J540" s="20"/>
      <c r="K540" s="20"/>
    </row>
    <row r="541">
      <c r="A541" s="17">
        <v>540.0</v>
      </c>
      <c r="B541" s="18" t="s">
        <v>1054</v>
      </c>
      <c r="C541" s="18" t="s">
        <v>293</v>
      </c>
      <c r="D541" s="18" t="s">
        <v>424</v>
      </c>
      <c r="E541" s="22">
        <v>57640.0</v>
      </c>
      <c r="F541" s="21"/>
      <c r="G541" s="20"/>
      <c r="H541" s="20"/>
      <c r="I541" s="20"/>
      <c r="J541" s="20"/>
      <c r="K541" s="20"/>
    </row>
    <row r="542">
      <c r="A542" s="17">
        <v>541.0</v>
      </c>
      <c r="B542" s="18" t="s">
        <v>1055</v>
      </c>
      <c r="C542" s="18" t="s">
        <v>271</v>
      </c>
      <c r="D542" s="18" t="s">
        <v>424</v>
      </c>
      <c r="E542" s="22">
        <v>57583.0</v>
      </c>
      <c r="F542" s="18" t="s">
        <v>656</v>
      </c>
      <c r="G542" s="20"/>
      <c r="H542" s="20"/>
      <c r="I542" s="20"/>
      <c r="J542" s="20"/>
      <c r="K542" s="20"/>
    </row>
    <row r="543">
      <c r="A543" s="17">
        <v>542.0</v>
      </c>
      <c r="B543" s="18" t="s">
        <v>1056</v>
      </c>
      <c r="C543" s="18" t="s">
        <v>271</v>
      </c>
      <c r="D543" s="18" t="s">
        <v>424</v>
      </c>
      <c r="E543" s="22">
        <v>57569.0</v>
      </c>
      <c r="F543" s="18" t="s">
        <v>656</v>
      </c>
      <c r="G543" s="20"/>
      <c r="H543" s="20"/>
      <c r="I543" s="20"/>
      <c r="J543" s="20"/>
      <c r="K543" s="20"/>
    </row>
    <row r="544">
      <c r="A544" s="17">
        <v>543.0</v>
      </c>
      <c r="B544" s="18" t="s">
        <v>1057</v>
      </c>
      <c r="C544" s="18" t="s">
        <v>321</v>
      </c>
      <c r="D544" s="18" t="s">
        <v>424</v>
      </c>
      <c r="E544" s="22">
        <v>57537.0</v>
      </c>
      <c r="F544" s="18" t="s">
        <v>656</v>
      </c>
      <c r="G544" s="20"/>
      <c r="H544" s="20"/>
      <c r="I544" s="20"/>
      <c r="J544" s="20"/>
      <c r="K544" s="20"/>
    </row>
    <row r="545">
      <c r="A545" s="17">
        <v>544.0</v>
      </c>
      <c r="B545" s="18" t="s">
        <v>1058</v>
      </c>
      <c r="C545" s="18" t="s">
        <v>293</v>
      </c>
      <c r="D545" s="18" t="s">
        <v>424</v>
      </c>
      <c r="E545" s="22">
        <v>57246.0</v>
      </c>
      <c r="F545" s="18" t="s">
        <v>656</v>
      </c>
      <c r="G545" s="20"/>
      <c r="H545" s="20"/>
      <c r="I545" s="20"/>
      <c r="J545" s="20"/>
      <c r="K545" s="20"/>
    </row>
    <row r="546">
      <c r="A546" s="17">
        <v>545.0</v>
      </c>
      <c r="B546" s="18" t="s">
        <v>1059</v>
      </c>
      <c r="C546" s="18" t="s">
        <v>271</v>
      </c>
      <c r="D546" s="18" t="s">
        <v>424</v>
      </c>
      <c r="E546" s="22">
        <v>57113.0</v>
      </c>
      <c r="F546" s="21"/>
      <c r="G546" s="20"/>
      <c r="H546" s="20"/>
      <c r="I546" s="20"/>
      <c r="J546" s="20"/>
      <c r="K546" s="20"/>
    </row>
    <row r="547">
      <c r="A547" s="17">
        <v>546.0</v>
      </c>
      <c r="B547" s="18" t="s">
        <v>1060</v>
      </c>
      <c r="C547" s="18" t="s">
        <v>268</v>
      </c>
      <c r="D547" s="18" t="s">
        <v>424</v>
      </c>
      <c r="E547" s="22">
        <v>57108.0</v>
      </c>
      <c r="F547" s="18" t="s">
        <v>656</v>
      </c>
      <c r="G547" s="20"/>
      <c r="H547" s="20"/>
      <c r="I547" s="20"/>
      <c r="J547" s="20"/>
      <c r="K547" s="20"/>
    </row>
    <row r="548">
      <c r="A548" s="17">
        <v>547.0</v>
      </c>
      <c r="B548" s="18" t="s">
        <v>1061</v>
      </c>
      <c r="C548" s="18" t="s">
        <v>453</v>
      </c>
      <c r="D548" s="18" t="s">
        <v>454</v>
      </c>
      <c r="E548" s="22">
        <v>57011.0</v>
      </c>
      <c r="F548" s="18" t="s">
        <v>656</v>
      </c>
      <c r="G548" s="20"/>
      <c r="H548" s="20"/>
      <c r="I548" s="20"/>
      <c r="J548" s="20"/>
      <c r="K548" s="20"/>
    </row>
    <row r="549">
      <c r="A549" s="17">
        <v>548.0</v>
      </c>
      <c r="B549" s="18" t="s">
        <v>1062</v>
      </c>
      <c r="C549" s="18" t="s">
        <v>331</v>
      </c>
      <c r="D549" s="18" t="s">
        <v>461</v>
      </c>
      <c r="E549" s="22">
        <v>56854.0</v>
      </c>
      <c r="F549" s="18" t="s">
        <v>656</v>
      </c>
      <c r="G549" s="20"/>
      <c r="H549" s="20"/>
      <c r="I549" s="20"/>
      <c r="J549" s="20"/>
      <c r="K549" s="20"/>
    </row>
    <row r="550">
      <c r="A550" s="17">
        <v>549.0</v>
      </c>
      <c r="B550" s="18" t="s">
        <v>135</v>
      </c>
      <c r="C550" s="18" t="s">
        <v>354</v>
      </c>
      <c r="D550" s="18" t="s">
        <v>424</v>
      </c>
      <c r="E550" s="22">
        <v>56823.0</v>
      </c>
      <c r="F550" s="18" t="s">
        <v>656</v>
      </c>
      <c r="G550" s="20"/>
      <c r="H550" s="20"/>
      <c r="I550" s="20"/>
      <c r="J550" s="20"/>
      <c r="K550" s="20"/>
    </row>
    <row r="551">
      <c r="A551" s="17">
        <v>550.0</v>
      </c>
      <c r="B551" s="18" t="s">
        <v>1063</v>
      </c>
      <c r="C551" s="18" t="s">
        <v>293</v>
      </c>
      <c r="D551" s="18" t="s">
        <v>424</v>
      </c>
      <c r="E551" s="22">
        <v>56819.0</v>
      </c>
      <c r="F551" s="18" t="s">
        <v>656</v>
      </c>
      <c r="G551" s="20"/>
      <c r="H551" s="20"/>
      <c r="I551" s="20"/>
      <c r="J551" s="20"/>
      <c r="K551" s="20"/>
    </row>
    <row r="552">
      <c r="A552" s="17">
        <v>551.0</v>
      </c>
      <c r="B552" s="18" t="s">
        <v>1064</v>
      </c>
      <c r="C552" s="18" t="s">
        <v>286</v>
      </c>
      <c r="D552" s="18" t="s">
        <v>424</v>
      </c>
      <c r="E552" s="22">
        <v>56615.0</v>
      </c>
      <c r="F552" s="21"/>
      <c r="G552" s="20"/>
      <c r="H552" s="20"/>
      <c r="I552" s="20"/>
      <c r="J552" s="20"/>
      <c r="K552" s="20"/>
    </row>
    <row r="553">
      <c r="A553" s="17">
        <v>552.0</v>
      </c>
      <c r="B553" s="18" t="s">
        <v>1065</v>
      </c>
      <c r="C553" s="18" t="s">
        <v>260</v>
      </c>
      <c r="D553" s="18" t="s">
        <v>417</v>
      </c>
      <c r="E553" s="22">
        <v>56435.0</v>
      </c>
      <c r="F553" s="18" t="s">
        <v>656</v>
      </c>
      <c r="G553" s="20"/>
      <c r="H553" s="20"/>
      <c r="I553" s="20"/>
      <c r="J553" s="20"/>
      <c r="K553" s="20"/>
    </row>
    <row r="554">
      <c r="A554" s="17">
        <v>553.0</v>
      </c>
      <c r="B554" s="18" t="s">
        <v>1066</v>
      </c>
      <c r="C554" s="18" t="s">
        <v>260</v>
      </c>
      <c r="D554" s="18" t="s">
        <v>417</v>
      </c>
      <c r="E554" s="22">
        <v>56380.0</v>
      </c>
      <c r="F554" s="18" t="s">
        <v>656</v>
      </c>
      <c r="G554" s="20"/>
      <c r="H554" s="20"/>
      <c r="I554" s="20"/>
      <c r="J554" s="20"/>
      <c r="K554" s="20"/>
    </row>
    <row r="555">
      <c r="A555" s="17">
        <v>554.0</v>
      </c>
      <c r="B555" s="18" t="s">
        <v>1067</v>
      </c>
      <c r="C555" s="18" t="s">
        <v>268</v>
      </c>
      <c r="D555" s="18" t="s">
        <v>277</v>
      </c>
      <c r="E555" s="22">
        <v>56320.0</v>
      </c>
      <c r="F555" s="21"/>
      <c r="G555" s="20"/>
      <c r="H555" s="20"/>
      <c r="I555" s="20"/>
      <c r="J555" s="20"/>
      <c r="K555" s="20"/>
    </row>
    <row r="556">
      <c r="A556" s="17">
        <v>555.0</v>
      </c>
      <c r="B556" s="18" t="s">
        <v>1068</v>
      </c>
      <c r="C556" s="18" t="s">
        <v>300</v>
      </c>
      <c r="D556" s="18" t="s">
        <v>277</v>
      </c>
      <c r="E556" s="22">
        <v>56251.0</v>
      </c>
      <c r="F556" s="21"/>
      <c r="G556" s="20"/>
      <c r="H556" s="20"/>
      <c r="I556" s="20"/>
      <c r="J556" s="20"/>
      <c r="K556" s="20"/>
    </row>
    <row r="557">
      <c r="A557" s="17">
        <v>556.0</v>
      </c>
      <c r="B557" s="18" t="s">
        <v>1069</v>
      </c>
      <c r="C557" s="18" t="s">
        <v>275</v>
      </c>
      <c r="D557" s="18" t="s">
        <v>424</v>
      </c>
      <c r="E557" s="22">
        <v>56175.0</v>
      </c>
      <c r="F557" s="18" t="s">
        <v>656</v>
      </c>
      <c r="G557" s="20"/>
      <c r="H557" s="20"/>
      <c r="I557" s="20"/>
      <c r="J557" s="20"/>
      <c r="K557" s="20"/>
    </row>
    <row r="558">
      <c r="A558" s="17">
        <v>557.0</v>
      </c>
      <c r="B558" s="18" t="s">
        <v>1070</v>
      </c>
      <c r="C558" s="18" t="s">
        <v>273</v>
      </c>
      <c r="D558" s="18" t="s">
        <v>424</v>
      </c>
      <c r="E558" s="22">
        <v>56074.0</v>
      </c>
      <c r="F558" s="18" t="s">
        <v>656</v>
      </c>
      <c r="G558" s="20"/>
      <c r="H558" s="20"/>
      <c r="I558" s="20"/>
      <c r="J558" s="20"/>
      <c r="K558" s="20"/>
    </row>
    <row r="559">
      <c r="A559" s="17">
        <v>558.0</v>
      </c>
      <c r="B559" s="18" t="s">
        <v>1071</v>
      </c>
      <c r="C559" s="18" t="s">
        <v>354</v>
      </c>
      <c r="D559" s="18" t="s">
        <v>424</v>
      </c>
      <c r="E559" s="22">
        <v>56058.0</v>
      </c>
      <c r="F559" s="18" t="s">
        <v>656</v>
      </c>
      <c r="G559" s="20"/>
      <c r="H559" s="20"/>
      <c r="I559" s="20"/>
      <c r="J559" s="20"/>
      <c r="K559" s="20"/>
    </row>
    <row r="560">
      <c r="A560" s="17">
        <v>559.0</v>
      </c>
      <c r="B560" s="18" t="s">
        <v>1072</v>
      </c>
      <c r="C560" s="18" t="s">
        <v>282</v>
      </c>
      <c r="D560" s="18" t="s">
        <v>461</v>
      </c>
      <c r="E560" s="22">
        <v>55950.0</v>
      </c>
      <c r="F560" s="21"/>
      <c r="G560" s="20"/>
      <c r="H560" s="20"/>
      <c r="I560" s="20"/>
      <c r="J560" s="20"/>
      <c r="K560" s="20"/>
    </row>
    <row r="561">
      <c r="A561" s="17">
        <v>560.0</v>
      </c>
      <c r="B561" s="18" t="s">
        <v>1073</v>
      </c>
      <c r="C561" s="18" t="s">
        <v>347</v>
      </c>
      <c r="D561" s="18" t="s">
        <v>424</v>
      </c>
      <c r="E561" s="22">
        <v>55925.0</v>
      </c>
      <c r="F561" s="18" t="s">
        <v>656</v>
      </c>
      <c r="G561" s="20"/>
      <c r="H561" s="20"/>
      <c r="I561" s="20"/>
      <c r="J561" s="20"/>
      <c r="K561" s="20"/>
    </row>
    <row r="562">
      <c r="A562" s="17">
        <v>561.0</v>
      </c>
      <c r="B562" s="18" t="s">
        <v>1074</v>
      </c>
      <c r="C562" s="18" t="s">
        <v>268</v>
      </c>
      <c r="D562" s="18" t="s">
        <v>424</v>
      </c>
      <c r="E562" s="22">
        <v>55821.0</v>
      </c>
      <c r="F562" s="18" t="s">
        <v>656</v>
      </c>
      <c r="G562" s="20"/>
      <c r="H562" s="20"/>
      <c r="I562" s="20"/>
      <c r="J562" s="20"/>
      <c r="K562" s="20"/>
    </row>
    <row r="563">
      <c r="A563" s="17">
        <v>562.0</v>
      </c>
      <c r="B563" s="18" t="s">
        <v>1075</v>
      </c>
      <c r="C563" s="18" t="s">
        <v>279</v>
      </c>
      <c r="D563" s="18" t="s">
        <v>424</v>
      </c>
      <c r="E563" s="22">
        <v>55687.0</v>
      </c>
      <c r="F563" s="21"/>
      <c r="G563" s="20"/>
      <c r="H563" s="20"/>
      <c r="I563" s="20"/>
      <c r="J563" s="20"/>
      <c r="K563" s="20"/>
    </row>
    <row r="564">
      <c r="A564" s="17">
        <v>563.0</v>
      </c>
      <c r="B564" s="18" t="s">
        <v>1076</v>
      </c>
      <c r="C564" s="18" t="s">
        <v>123</v>
      </c>
      <c r="D564" s="18" t="s">
        <v>424</v>
      </c>
      <c r="E564" s="22">
        <v>55626.0</v>
      </c>
      <c r="F564" s="18" t="s">
        <v>656</v>
      </c>
      <c r="G564" s="20"/>
      <c r="H564" s="20"/>
      <c r="I564" s="20"/>
      <c r="J564" s="20"/>
      <c r="K564" s="20"/>
    </row>
    <row r="565">
      <c r="A565" s="17">
        <v>564.0</v>
      </c>
      <c r="B565" s="18" t="s">
        <v>162</v>
      </c>
      <c r="C565" s="18" t="s">
        <v>354</v>
      </c>
      <c r="D565" s="18" t="s">
        <v>424</v>
      </c>
      <c r="E565" s="22">
        <v>55374.0</v>
      </c>
      <c r="F565" s="18" t="s">
        <v>656</v>
      </c>
      <c r="G565" s="20"/>
      <c r="H565" s="20"/>
      <c r="I565" s="20"/>
      <c r="J565" s="20"/>
      <c r="K565" s="20"/>
    </row>
    <row r="566">
      <c r="A566" s="17">
        <v>565.0</v>
      </c>
      <c r="B566" s="18" t="s">
        <v>1077</v>
      </c>
      <c r="C566" s="18" t="s">
        <v>273</v>
      </c>
      <c r="D566" s="18" t="s">
        <v>424</v>
      </c>
      <c r="E566" s="22">
        <v>55346.0</v>
      </c>
      <c r="F566" s="21"/>
      <c r="G566" s="20"/>
      <c r="H566" s="20"/>
      <c r="I566" s="20"/>
      <c r="J566" s="20"/>
      <c r="K566" s="20"/>
    </row>
    <row r="567">
      <c r="A567" s="17">
        <v>566.0</v>
      </c>
      <c r="B567" s="18" t="s">
        <v>1078</v>
      </c>
      <c r="C567" s="18" t="s">
        <v>300</v>
      </c>
      <c r="D567" s="18" t="s">
        <v>417</v>
      </c>
      <c r="E567" s="22">
        <v>55225.0</v>
      </c>
      <c r="F567" s="18" t="s">
        <v>656</v>
      </c>
      <c r="G567" s="20"/>
      <c r="H567" s="20"/>
      <c r="I567" s="20"/>
      <c r="J567" s="20"/>
      <c r="K567" s="20"/>
    </row>
    <row r="568">
      <c r="A568" s="17">
        <v>567.0</v>
      </c>
      <c r="B568" s="18" t="s">
        <v>1079</v>
      </c>
      <c r="C568" s="18" t="s">
        <v>273</v>
      </c>
      <c r="D568" s="18" t="s">
        <v>424</v>
      </c>
      <c r="E568" s="22">
        <v>55145.0</v>
      </c>
      <c r="F568" s="18" t="s">
        <v>656</v>
      </c>
      <c r="G568" s="20"/>
      <c r="H568" s="20"/>
      <c r="I568" s="20"/>
      <c r="J568" s="20"/>
      <c r="K568" s="20"/>
    </row>
    <row r="569">
      <c r="A569" s="17">
        <v>568.0</v>
      </c>
      <c r="B569" s="18" t="s">
        <v>54</v>
      </c>
      <c r="C569" s="18" t="s">
        <v>354</v>
      </c>
      <c r="D569" s="18" t="s">
        <v>424</v>
      </c>
      <c r="E569" s="22">
        <v>54172.0</v>
      </c>
      <c r="F569" s="18" t="s">
        <v>656</v>
      </c>
      <c r="G569" s="20"/>
      <c r="H569" s="20"/>
      <c r="I569" s="20"/>
      <c r="J569" s="20"/>
      <c r="K569" s="20"/>
    </row>
    <row r="570">
      <c r="A570" s="17">
        <v>569.0</v>
      </c>
      <c r="B570" s="18" t="s">
        <v>1080</v>
      </c>
      <c r="C570" s="18" t="s">
        <v>268</v>
      </c>
      <c r="D570" s="18" t="s">
        <v>424</v>
      </c>
      <c r="E570" s="22">
        <v>54135.0</v>
      </c>
      <c r="F570" s="21"/>
      <c r="G570" s="20"/>
      <c r="H570" s="20"/>
      <c r="I570" s="20"/>
      <c r="J570" s="20"/>
      <c r="K570" s="20"/>
    </row>
    <row r="571">
      <c r="A571" s="17">
        <v>570.0</v>
      </c>
      <c r="B571" s="18" t="s">
        <v>1081</v>
      </c>
      <c r="C571" s="18" t="s">
        <v>293</v>
      </c>
      <c r="D571" s="18" t="s">
        <v>424</v>
      </c>
      <c r="E571" s="22">
        <v>54125.0</v>
      </c>
      <c r="F571" s="21"/>
      <c r="G571" s="20"/>
      <c r="H571" s="20"/>
      <c r="I571" s="20"/>
      <c r="J571" s="20"/>
      <c r="K571" s="20"/>
    </row>
    <row r="572">
      <c r="A572" s="17">
        <v>571.0</v>
      </c>
      <c r="B572" s="18" t="s">
        <v>1082</v>
      </c>
      <c r="C572" s="18" t="s">
        <v>286</v>
      </c>
      <c r="D572" s="18" t="s">
        <v>424</v>
      </c>
      <c r="E572" s="22">
        <v>54085.0</v>
      </c>
      <c r="F572" s="21"/>
      <c r="G572" s="20"/>
      <c r="H572" s="20"/>
      <c r="I572" s="20"/>
      <c r="J572" s="20"/>
      <c r="K572" s="20"/>
    </row>
    <row r="573">
      <c r="A573" s="17">
        <v>572.0</v>
      </c>
      <c r="B573" s="18" t="s">
        <v>1083</v>
      </c>
      <c r="C573" s="18" t="s">
        <v>354</v>
      </c>
      <c r="D573" s="18" t="s">
        <v>424</v>
      </c>
      <c r="E573" s="22">
        <v>54071.0</v>
      </c>
      <c r="F573" s="18" t="s">
        <v>656</v>
      </c>
      <c r="G573" s="20"/>
      <c r="H573" s="20"/>
      <c r="I573" s="20"/>
      <c r="J573" s="20"/>
      <c r="K573" s="20"/>
    </row>
    <row r="574">
      <c r="A574" s="17">
        <v>573.0</v>
      </c>
      <c r="B574" s="18" t="s">
        <v>1084</v>
      </c>
      <c r="C574" s="18" t="s">
        <v>260</v>
      </c>
      <c r="D574" s="18" t="s">
        <v>417</v>
      </c>
      <c r="E574" s="22">
        <v>53971.0</v>
      </c>
      <c r="F574" s="18" t="s">
        <v>656</v>
      </c>
      <c r="G574" s="20"/>
      <c r="H574" s="20"/>
      <c r="I574" s="20"/>
      <c r="J574" s="20"/>
      <c r="K574" s="20"/>
    </row>
    <row r="575">
      <c r="A575" s="17">
        <v>574.0</v>
      </c>
      <c r="B575" s="18" t="s">
        <v>1085</v>
      </c>
      <c r="C575" s="18" t="s">
        <v>271</v>
      </c>
      <c r="D575" s="18" t="s">
        <v>424</v>
      </c>
      <c r="E575" s="22">
        <v>53958.0</v>
      </c>
      <c r="F575" s="18" t="s">
        <v>656</v>
      </c>
      <c r="G575" s="20"/>
      <c r="H575" s="20"/>
      <c r="I575" s="20"/>
      <c r="J575" s="20"/>
      <c r="K575" s="20"/>
    </row>
    <row r="576">
      <c r="A576" s="17">
        <v>575.0</v>
      </c>
      <c r="B576" s="18" t="s">
        <v>1086</v>
      </c>
      <c r="C576" s="18" t="s">
        <v>331</v>
      </c>
      <c r="D576" s="18" t="s">
        <v>461</v>
      </c>
      <c r="E576" s="22">
        <v>53854.0</v>
      </c>
      <c r="F576" s="21"/>
      <c r="G576" s="20"/>
      <c r="H576" s="20"/>
      <c r="I576" s="20"/>
      <c r="J576" s="20"/>
      <c r="K576" s="20"/>
    </row>
    <row r="577">
      <c r="A577" s="17">
        <v>576.0</v>
      </c>
      <c r="B577" s="18" t="s">
        <v>1087</v>
      </c>
      <c r="C577" s="18" t="s">
        <v>306</v>
      </c>
      <c r="D577" s="18" t="s">
        <v>322</v>
      </c>
      <c r="E577" s="22">
        <v>53811.0</v>
      </c>
      <c r="F577" s="21"/>
      <c r="G577" s="20"/>
      <c r="H577" s="20"/>
      <c r="I577" s="20"/>
      <c r="J577" s="20"/>
      <c r="K577" s="20"/>
    </row>
    <row r="578">
      <c r="A578" s="17">
        <v>577.0</v>
      </c>
      <c r="B578" s="18" t="s">
        <v>1088</v>
      </c>
      <c r="C578" s="18" t="s">
        <v>354</v>
      </c>
      <c r="D578" s="18" t="s">
        <v>424</v>
      </c>
      <c r="E578" s="22">
        <v>53792.0</v>
      </c>
      <c r="F578" s="18" t="s">
        <v>656</v>
      </c>
      <c r="G578" s="20"/>
      <c r="H578" s="20"/>
      <c r="I578" s="20"/>
      <c r="J578" s="20"/>
      <c r="K578" s="20"/>
    </row>
    <row r="579">
      <c r="A579" s="17">
        <v>578.0</v>
      </c>
      <c r="B579" s="18" t="s">
        <v>1089</v>
      </c>
      <c r="C579" s="18" t="s">
        <v>286</v>
      </c>
      <c r="D579" s="18" t="s">
        <v>365</v>
      </c>
      <c r="E579" s="22">
        <v>53618.0</v>
      </c>
      <c r="F579" s="18" t="s">
        <v>656</v>
      </c>
      <c r="G579" s="20"/>
      <c r="H579" s="20"/>
      <c r="I579" s="20"/>
      <c r="J579" s="20"/>
      <c r="K579" s="20"/>
    </row>
    <row r="580">
      <c r="A580" s="17">
        <v>579.0</v>
      </c>
      <c r="B580" s="18" t="s">
        <v>1090</v>
      </c>
      <c r="C580" s="18" t="s">
        <v>293</v>
      </c>
      <c r="D580" s="18" t="s">
        <v>424</v>
      </c>
      <c r="E580" s="22">
        <v>53602.0</v>
      </c>
      <c r="F580" s="21"/>
      <c r="G580" s="20"/>
      <c r="H580" s="20"/>
      <c r="I580" s="20"/>
      <c r="J580" s="20"/>
      <c r="K580" s="20"/>
    </row>
    <row r="581">
      <c r="A581" s="17">
        <v>580.0</v>
      </c>
      <c r="B581" s="18" t="s">
        <v>1091</v>
      </c>
      <c r="C581" s="18" t="s">
        <v>293</v>
      </c>
      <c r="D581" s="18" t="s">
        <v>424</v>
      </c>
      <c r="E581" s="22">
        <v>53530.0</v>
      </c>
      <c r="F581" s="18" t="s">
        <v>656</v>
      </c>
      <c r="G581" s="20"/>
      <c r="H581" s="20"/>
      <c r="I581" s="20"/>
      <c r="J581" s="20"/>
      <c r="K581" s="20"/>
    </row>
    <row r="582">
      <c r="A582" s="17">
        <v>581.0</v>
      </c>
      <c r="B582" s="18" t="s">
        <v>1092</v>
      </c>
      <c r="C582" s="18" t="s">
        <v>331</v>
      </c>
      <c r="D582" s="18" t="s">
        <v>461</v>
      </c>
      <c r="E582" s="22">
        <v>53430.0</v>
      </c>
      <c r="F582" s="18" t="s">
        <v>656</v>
      </c>
      <c r="G582" s="20"/>
      <c r="H582" s="20"/>
      <c r="I582" s="20"/>
      <c r="J582" s="20"/>
      <c r="K582" s="20"/>
    </row>
    <row r="583">
      <c r="A583" s="17">
        <v>582.0</v>
      </c>
      <c r="B583" s="18" t="s">
        <v>1093</v>
      </c>
      <c r="C583" s="18" t="s">
        <v>293</v>
      </c>
      <c r="D583" s="18" t="s">
        <v>424</v>
      </c>
      <c r="E583" s="22">
        <v>53425.0</v>
      </c>
      <c r="F583" s="18" t="s">
        <v>656</v>
      </c>
      <c r="G583" s="20"/>
      <c r="H583" s="20"/>
      <c r="I583" s="20"/>
      <c r="J583" s="20"/>
      <c r="K583" s="20"/>
    </row>
    <row r="584">
      <c r="A584" s="17">
        <v>583.0</v>
      </c>
      <c r="B584" s="18" t="s">
        <v>1094</v>
      </c>
      <c r="C584" s="18" t="s">
        <v>279</v>
      </c>
      <c r="D584" s="18" t="s">
        <v>424</v>
      </c>
      <c r="E584" s="22">
        <v>53392.0</v>
      </c>
      <c r="F584" s="18" t="s">
        <v>656</v>
      </c>
      <c r="G584" s="20"/>
      <c r="H584" s="20"/>
      <c r="I584" s="20"/>
      <c r="J584" s="20"/>
      <c r="K584" s="20"/>
    </row>
    <row r="585">
      <c r="A585" s="17">
        <v>584.0</v>
      </c>
      <c r="B585" s="18" t="s">
        <v>1095</v>
      </c>
      <c r="C585" s="18" t="s">
        <v>271</v>
      </c>
      <c r="D585" s="18" t="s">
        <v>424</v>
      </c>
      <c r="E585" s="22">
        <v>53339.0</v>
      </c>
      <c r="F585" s="18" t="s">
        <v>656</v>
      </c>
      <c r="G585" s="20"/>
      <c r="H585" s="20"/>
      <c r="I585" s="20"/>
      <c r="J585" s="20"/>
      <c r="K585" s="20"/>
    </row>
    <row r="586">
      <c r="A586" s="17">
        <v>585.0</v>
      </c>
      <c r="B586" s="18" t="s">
        <v>1096</v>
      </c>
      <c r="C586" s="18" t="s">
        <v>293</v>
      </c>
      <c r="D586" s="18" t="s">
        <v>424</v>
      </c>
      <c r="E586" s="22">
        <v>53231.0</v>
      </c>
      <c r="F586" s="18" t="s">
        <v>656</v>
      </c>
      <c r="G586" s="20"/>
      <c r="H586" s="20"/>
      <c r="I586" s="20"/>
      <c r="J586" s="20"/>
      <c r="K586" s="20"/>
    </row>
    <row r="587">
      <c r="A587" s="17">
        <v>586.0</v>
      </c>
      <c r="B587" s="18" t="s">
        <v>1097</v>
      </c>
      <c r="C587" s="18" t="s">
        <v>300</v>
      </c>
      <c r="D587" s="18" t="s">
        <v>1098</v>
      </c>
      <c r="E587" s="22">
        <v>53199.0</v>
      </c>
      <c r="F587" s="18" t="s">
        <v>656</v>
      </c>
      <c r="G587" s="20"/>
      <c r="H587" s="20"/>
      <c r="I587" s="20"/>
      <c r="J587" s="20"/>
      <c r="K587" s="20"/>
    </row>
    <row r="588">
      <c r="A588" s="17">
        <v>587.0</v>
      </c>
      <c r="B588" s="18" t="s">
        <v>1099</v>
      </c>
      <c r="C588" s="18" t="s">
        <v>271</v>
      </c>
      <c r="D588" s="18" t="s">
        <v>424</v>
      </c>
      <c r="E588" s="22">
        <v>53143.0</v>
      </c>
      <c r="F588" s="18" t="s">
        <v>656</v>
      </c>
      <c r="G588" s="20"/>
      <c r="H588" s="20"/>
      <c r="I588" s="20"/>
      <c r="J588" s="20"/>
      <c r="K588" s="20"/>
    </row>
    <row r="589">
      <c r="A589" s="17">
        <v>588.0</v>
      </c>
      <c r="B589" s="18" t="s">
        <v>1100</v>
      </c>
      <c r="C589" s="18" t="s">
        <v>354</v>
      </c>
      <c r="D589" s="18" t="s">
        <v>424</v>
      </c>
      <c r="E589" s="22">
        <v>52883.0</v>
      </c>
      <c r="F589" s="18" t="s">
        <v>656</v>
      </c>
      <c r="G589" s="20"/>
      <c r="H589" s="20"/>
      <c r="I589" s="20"/>
      <c r="J589" s="20"/>
      <c r="K589" s="20"/>
    </row>
    <row r="590">
      <c r="A590" s="17">
        <v>589.0</v>
      </c>
      <c r="B590" s="18" t="s">
        <v>1101</v>
      </c>
      <c r="C590" s="18" t="s">
        <v>282</v>
      </c>
      <c r="D590" s="18" t="s">
        <v>461</v>
      </c>
      <c r="E590" s="22">
        <v>52880.0</v>
      </c>
      <c r="F590" s="21"/>
      <c r="G590" s="20"/>
      <c r="H590" s="20"/>
      <c r="I590" s="20"/>
      <c r="J590" s="20"/>
      <c r="K590" s="20"/>
    </row>
    <row r="591">
      <c r="A591" s="17">
        <v>590.0</v>
      </c>
      <c r="B591" s="18" t="s">
        <v>1102</v>
      </c>
      <c r="C591" s="18" t="s">
        <v>260</v>
      </c>
      <c r="D591" s="18" t="s">
        <v>417</v>
      </c>
      <c r="E591" s="22">
        <v>52677.0</v>
      </c>
      <c r="F591" s="21"/>
      <c r="G591" s="20"/>
      <c r="H591" s="20"/>
      <c r="I591" s="20"/>
      <c r="J591" s="20"/>
      <c r="K591" s="20"/>
    </row>
    <row r="592">
      <c r="A592" s="17">
        <v>591.0</v>
      </c>
      <c r="B592" s="18" t="s">
        <v>1103</v>
      </c>
      <c r="C592" s="18" t="s">
        <v>260</v>
      </c>
      <c r="D592" s="18" t="s">
        <v>417</v>
      </c>
      <c r="E592" s="22">
        <v>52423.0</v>
      </c>
      <c r="F592" s="21"/>
      <c r="G592" s="20"/>
      <c r="H592" s="20"/>
      <c r="I592" s="20"/>
      <c r="J592" s="20"/>
      <c r="K592" s="20"/>
    </row>
    <row r="593">
      <c r="A593" s="17">
        <v>592.0</v>
      </c>
      <c r="B593" s="18" t="s">
        <v>1104</v>
      </c>
      <c r="C593" s="18" t="s">
        <v>271</v>
      </c>
      <c r="D593" s="18" t="s">
        <v>424</v>
      </c>
      <c r="E593" s="22">
        <v>52394.0</v>
      </c>
      <c r="F593" s="18" t="s">
        <v>656</v>
      </c>
      <c r="G593" s="20"/>
      <c r="H593" s="20"/>
      <c r="I593" s="20"/>
      <c r="J593" s="20"/>
      <c r="K593" s="20"/>
    </row>
    <row r="594">
      <c r="A594" s="17">
        <v>593.0</v>
      </c>
      <c r="B594" s="18" t="s">
        <v>1105</v>
      </c>
      <c r="C594" s="18" t="s">
        <v>293</v>
      </c>
      <c r="D594" s="18" t="s">
        <v>424</v>
      </c>
      <c r="E594" s="22">
        <v>52110.0</v>
      </c>
      <c r="F594" s="18" t="s">
        <v>656</v>
      </c>
      <c r="G594" s="20"/>
      <c r="H594" s="20"/>
      <c r="I594" s="20"/>
      <c r="J594" s="20"/>
      <c r="K594" s="20"/>
    </row>
    <row r="595">
      <c r="A595" s="17">
        <v>594.0</v>
      </c>
      <c r="B595" s="18" t="s">
        <v>1106</v>
      </c>
      <c r="C595" s="18" t="s">
        <v>288</v>
      </c>
      <c r="D595" s="18" t="s">
        <v>277</v>
      </c>
      <c r="E595" s="22">
        <v>52057.0</v>
      </c>
      <c r="F595" s="21"/>
      <c r="G595" s="20"/>
      <c r="H595" s="20"/>
      <c r="I595" s="20"/>
      <c r="J595" s="20"/>
      <c r="K595" s="20"/>
    </row>
    <row r="596">
      <c r="A596" s="17">
        <v>595.0</v>
      </c>
      <c r="B596" s="18" t="s">
        <v>1107</v>
      </c>
      <c r="C596" s="18" t="s">
        <v>354</v>
      </c>
      <c r="D596" s="18" t="s">
        <v>424</v>
      </c>
      <c r="E596" s="22">
        <v>52045.0</v>
      </c>
      <c r="F596" s="18" t="s">
        <v>656</v>
      </c>
      <c r="G596" s="20"/>
      <c r="H596" s="20"/>
      <c r="I596" s="20"/>
      <c r="J596" s="20"/>
      <c r="K596" s="20"/>
    </row>
    <row r="597">
      <c r="A597" s="17">
        <v>596.0</v>
      </c>
      <c r="B597" s="18" t="s">
        <v>1108</v>
      </c>
      <c r="C597" s="18" t="s">
        <v>315</v>
      </c>
      <c r="D597" s="18" t="s">
        <v>417</v>
      </c>
      <c r="E597" s="22">
        <v>51991.0</v>
      </c>
      <c r="F597" s="18" t="s">
        <v>656</v>
      </c>
      <c r="G597" s="20"/>
      <c r="H597" s="20"/>
      <c r="I597" s="20"/>
      <c r="J597" s="20"/>
      <c r="K597" s="20"/>
    </row>
    <row r="598">
      <c r="A598" s="17">
        <v>597.0</v>
      </c>
      <c r="B598" s="18" t="s">
        <v>1109</v>
      </c>
      <c r="C598" s="18" t="s">
        <v>268</v>
      </c>
      <c r="D598" s="18" t="s">
        <v>424</v>
      </c>
      <c r="E598" s="22">
        <v>51944.0</v>
      </c>
      <c r="F598" s="21"/>
      <c r="G598" s="20"/>
      <c r="H598" s="20"/>
      <c r="I598" s="20"/>
      <c r="J598" s="20"/>
      <c r="K598" s="20"/>
    </row>
    <row r="599">
      <c r="A599" s="17">
        <v>598.0</v>
      </c>
      <c r="B599" s="18" t="s">
        <v>1110</v>
      </c>
      <c r="C599" s="18" t="s">
        <v>286</v>
      </c>
      <c r="D599" s="18" t="s">
        <v>337</v>
      </c>
      <c r="E599" s="22">
        <v>51849.0</v>
      </c>
      <c r="F599" s="18" t="s">
        <v>656</v>
      </c>
      <c r="G599" s="20"/>
      <c r="H599" s="20"/>
      <c r="I599" s="20"/>
      <c r="J599" s="20"/>
      <c r="K599" s="20"/>
    </row>
    <row r="600">
      <c r="A600" s="17">
        <v>599.0</v>
      </c>
      <c r="B600" s="18" t="s">
        <v>1111</v>
      </c>
      <c r="C600" s="18" t="s">
        <v>293</v>
      </c>
      <c r="D600" s="18" t="s">
        <v>424</v>
      </c>
      <c r="E600" s="22">
        <v>51708.0</v>
      </c>
      <c r="F600" s="18" t="s">
        <v>656</v>
      </c>
      <c r="G600" s="20"/>
      <c r="H600" s="20"/>
      <c r="I600" s="20"/>
      <c r="J600" s="20"/>
      <c r="K600" s="20"/>
    </row>
    <row r="601">
      <c r="A601" s="17">
        <v>600.0</v>
      </c>
      <c r="B601" s="18" t="s">
        <v>1112</v>
      </c>
      <c r="C601" s="18" t="s">
        <v>282</v>
      </c>
      <c r="D601" s="18" t="s">
        <v>476</v>
      </c>
      <c r="E601" s="22">
        <v>51670.0</v>
      </c>
      <c r="F601" s="18" t="s">
        <v>656</v>
      </c>
      <c r="G601" s="20"/>
      <c r="H601" s="20"/>
      <c r="I601" s="20"/>
      <c r="J601" s="20"/>
      <c r="K601" s="20"/>
    </row>
    <row r="602">
      <c r="A602" s="17">
        <v>601.0</v>
      </c>
      <c r="B602" s="18" t="s">
        <v>1113</v>
      </c>
      <c r="C602" s="18" t="s">
        <v>279</v>
      </c>
      <c r="D602" s="18" t="s">
        <v>277</v>
      </c>
      <c r="E602" s="22">
        <v>51640.0</v>
      </c>
      <c r="F602" s="21"/>
      <c r="G602" s="20"/>
      <c r="H602" s="20"/>
      <c r="I602" s="20"/>
      <c r="J602" s="20"/>
      <c r="K602" s="20"/>
    </row>
    <row r="603">
      <c r="A603" s="17">
        <v>602.0</v>
      </c>
      <c r="B603" s="18" t="s">
        <v>1114</v>
      </c>
      <c r="C603" s="18" t="s">
        <v>293</v>
      </c>
      <c r="D603" s="18" t="s">
        <v>424</v>
      </c>
      <c r="E603" s="22">
        <v>51404.0</v>
      </c>
      <c r="F603" s="21"/>
      <c r="G603" s="20"/>
      <c r="H603" s="20"/>
      <c r="I603" s="20"/>
      <c r="J603" s="20"/>
      <c r="K603" s="20"/>
    </row>
    <row r="604">
      <c r="A604" s="17">
        <v>603.0</v>
      </c>
      <c r="B604" s="18" t="s">
        <v>1115</v>
      </c>
      <c r="C604" s="18" t="s">
        <v>266</v>
      </c>
      <c r="D604" s="18" t="s">
        <v>1028</v>
      </c>
      <c r="E604" s="22">
        <v>51336.0</v>
      </c>
      <c r="F604" s="18" t="s">
        <v>656</v>
      </c>
      <c r="G604" s="20"/>
      <c r="H604" s="20"/>
      <c r="I604" s="20"/>
      <c r="J604" s="20"/>
      <c r="K604" s="20"/>
    </row>
    <row r="605">
      <c r="A605" s="17">
        <v>604.0</v>
      </c>
      <c r="B605" s="18" t="s">
        <v>1116</v>
      </c>
      <c r="C605" s="18" t="s">
        <v>260</v>
      </c>
      <c r="D605" s="18" t="s">
        <v>363</v>
      </c>
      <c r="E605" s="22">
        <v>51297.0</v>
      </c>
      <c r="F605" s="18" t="s">
        <v>656</v>
      </c>
      <c r="G605" s="20"/>
      <c r="H605" s="20"/>
      <c r="I605" s="20"/>
      <c r="J605" s="20"/>
      <c r="K605" s="20"/>
    </row>
    <row r="606">
      <c r="A606" s="17">
        <v>605.0</v>
      </c>
      <c r="B606" s="18" t="s">
        <v>1117</v>
      </c>
      <c r="C606" s="18" t="s">
        <v>273</v>
      </c>
      <c r="D606" s="18" t="s">
        <v>424</v>
      </c>
      <c r="E606" s="22">
        <v>51194.0</v>
      </c>
      <c r="F606" s="18" t="s">
        <v>656</v>
      </c>
      <c r="G606" s="20"/>
      <c r="H606" s="20"/>
      <c r="I606" s="20"/>
      <c r="J606" s="20"/>
      <c r="K606" s="20"/>
    </row>
    <row r="607">
      <c r="A607" s="17">
        <v>606.0</v>
      </c>
      <c r="B607" s="18" t="s">
        <v>1118</v>
      </c>
      <c r="C607" s="18" t="s">
        <v>268</v>
      </c>
      <c r="D607" s="18" t="s">
        <v>424</v>
      </c>
      <c r="E607" s="22">
        <v>51147.0</v>
      </c>
      <c r="F607" s="21"/>
      <c r="G607" s="20"/>
      <c r="H607" s="20"/>
      <c r="I607" s="20"/>
      <c r="J607" s="20"/>
      <c r="K607" s="20"/>
    </row>
    <row r="608">
      <c r="A608" s="17">
        <v>607.0</v>
      </c>
      <c r="B608" s="18" t="s">
        <v>1119</v>
      </c>
      <c r="C608" s="18" t="s">
        <v>279</v>
      </c>
      <c r="D608" s="18" t="s">
        <v>1098</v>
      </c>
      <c r="E608" s="22">
        <v>50804.0</v>
      </c>
      <c r="F608" s="18" t="s">
        <v>656</v>
      </c>
      <c r="G608" s="20"/>
      <c r="H608" s="20"/>
      <c r="I608" s="20"/>
      <c r="J608" s="20"/>
      <c r="K608" s="20"/>
    </row>
    <row r="609">
      <c r="A609" s="17">
        <v>608.0</v>
      </c>
      <c r="B609" s="18" t="s">
        <v>1120</v>
      </c>
      <c r="C609" s="18" t="s">
        <v>260</v>
      </c>
      <c r="D609" s="18" t="s">
        <v>417</v>
      </c>
      <c r="E609" s="22">
        <v>50800.0</v>
      </c>
      <c r="F609" s="21"/>
      <c r="G609" s="20"/>
      <c r="H609" s="20"/>
      <c r="I609" s="20"/>
      <c r="J609" s="20"/>
      <c r="K609" s="20"/>
    </row>
    <row r="610">
      <c r="A610" s="17">
        <v>609.0</v>
      </c>
      <c r="B610" s="18" t="s">
        <v>1121</v>
      </c>
      <c r="C610" s="18" t="s">
        <v>275</v>
      </c>
      <c r="D610" s="18" t="s">
        <v>424</v>
      </c>
      <c r="E610" s="22">
        <v>50613.0</v>
      </c>
      <c r="F610" s="21"/>
      <c r="G610" s="20"/>
      <c r="H610" s="20"/>
      <c r="I610" s="20"/>
      <c r="J610" s="20"/>
      <c r="K610" s="20"/>
    </row>
    <row r="611">
      <c r="A611" s="17">
        <v>610.0</v>
      </c>
      <c r="B611" s="18" t="s">
        <v>1122</v>
      </c>
      <c r="C611" s="18" t="s">
        <v>266</v>
      </c>
      <c r="D611" s="18" t="s">
        <v>1028</v>
      </c>
      <c r="E611" s="22">
        <v>50598.0</v>
      </c>
      <c r="F611" s="18" t="s">
        <v>656</v>
      </c>
      <c r="G611" s="20"/>
      <c r="H611" s="20"/>
      <c r="I611" s="20"/>
      <c r="J611" s="20"/>
      <c r="K611" s="20"/>
    </row>
    <row r="612">
      <c r="A612" s="17">
        <v>611.0</v>
      </c>
      <c r="B612" s="18" t="s">
        <v>1123</v>
      </c>
      <c r="C612" s="18" t="s">
        <v>286</v>
      </c>
      <c r="D612" s="18" t="s">
        <v>424</v>
      </c>
      <c r="E612" s="22">
        <v>50475.0</v>
      </c>
      <c r="F612" s="18" t="s">
        <v>656</v>
      </c>
      <c r="G612" s="20"/>
      <c r="H612" s="20"/>
      <c r="I612" s="20"/>
      <c r="J612" s="20"/>
      <c r="K612" s="20"/>
    </row>
    <row r="613">
      <c r="A613" s="17">
        <v>612.0</v>
      </c>
      <c r="B613" s="18" t="s">
        <v>1124</v>
      </c>
      <c r="C613" s="18" t="s">
        <v>282</v>
      </c>
      <c r="D613" s="18" t="s">
        <v>476</v>
      </c>
      <c r="E613" s="22">
        <v>50423.0</v>
      </c>
      <c r="F613" s="18" t="s">
        <v>656</v>
      </c>
      <c r="G613" s="20"/>
      <c r="H613" s="20"/>
      <c r="I613" s="20"/>
      <c r="J613" s="20"/>
      <c r="K613" s="20"/>
    </row>
    <row r="614">
      <c r="A614" s="17">
        <v>613.0</v>
      </c>
      <c r="B614" s="18" t="s">
        <v>1125</v>
      </c>
      <c r="C614" s="18" t="s">
        <v>286</v>
      </c>
      <c r="D614" s="18" t="s">
        <v>384</v>
      </c>
      <c r="E614" s="22">
        <v>50179.0</v>
      </c>
      <c r="F614" s="18" t="s">
        <v>656</v>
      </c>
      <c r="G614" s="20"/>
      <c r="H614" s="20"/>
      <c r="I614" s="20"/>
      <c r="J614" s="20"/>
      <c r="K614" s="20"/>
    </row>
    <row r="615">
      <c r="A615" s="17">
        <v>614.0</v>
      </c>
      <c r="B615" s="18" t="s">
        <v>1126</v>
      </c>
      <c r="C615" s="18" t="s">
        <v>266</v>
      </c>
      <c r="D615" s="18" t="s">
        <v>1028</v>
      </c>
      <c r="E615" s="22">
        <v>50131.0</v>
      </c>
      <c r="F615" s="21"/>
      <c r="G615" s="20"/>
      <c r="H615" s="20"/>
      <c r="I615" s="20"/>
      <c r="J615" s="20"/>
      <c r="K615" s="20"/>
    </row>
    <row r="616">
      <c r="A616" s="17">
        <v>615.0</v>
      </c>
      <c r="B616" s="18" t="s">
        <v>1127</v>
      </c>
      <c r="C616" s="18" t="s">
        <v>293</v>
      </c>
      <c r="D616" s="18" t="s">
        <v>424</v>
      </c>
      <c r="E616" s="22">
        <v>50103.0</v>
      </c>
      <c r="F616" s="21"/>
      <c r="G616" s="20"/>
      <c r="H616" s="20"/>
      <c r="I616" s="20"/>
      <c r="J616" s="20"/>
      <c r="K616" s="20"/>
    </row>
    <row r="617">
      <c r="A617" s="17">
        <v>616.0</v>
      </c>
      <c r="B617" s="18" t="s">
        <v>1128</v>
      </c>
      <c r="C617" s="18" t="s">
        <v>266</v>
      </c>
      <c r="D617" s="18" t="s">
        <v>1028</v>
      </c>
      <c r="E617" s="22">
        <v>50088.0</v>
      </c>
      <c r="F617" s="21"/>
      <c r="G617" s="20"/>
      <c r="H617" s="20"/>
      <c r="I617" s="20"/>
      <c r="J617" s="20"/>
      <c r="K617" s="20"/>
    </row>
    <row r="618">
      <c r="A618" s="17">
        <v>617.0</v>
      </c>
      <c r="B618" s="18" t="s">
        <v>1129</v>
      </c>
      <c r="C618" s="18" t="s">
        <v>271</v>
      </c>
      <c r="D618" s="18" t="s">
        <v>363</v>
      </c>
      <c r="E618" s="22">
        <v>50087.0</v>
      </c>
      <c r="F618" s="18" t="s">
        <v>656</v>
      </c>
      <c r="G618" s="20"/>
      <c r="H618" s="20"/>
      <c r="I618" s="20"/>
      <c r="J618" s="20"/>
      <c r="K618" s="20"/>
    </row>
    <row r="619">
      <c r="A619" s="17">
        <v>618.0</v>
      </c>
      <c r="B619" s="18" t="s">
        <v>1130</v>
      </c>
      <c r="C619" s="18" t="s">
        <v>306</v>
      </c>
      <c r="D619" s="18" t="s">
        <v>476</v>
      </c>
      <c r="E619" s="22">
        <v>49985.0</v>
      </c>
      <c r="F619" s="18" t="s">
        <v>1131</v>
      </c>
      <c r="G619" s="20"/>
      <c r="H619" s="20"/>
      <c r="I619" s="20"/>
      <c r="J619" s="20"/>
      <c r="K619" s="20"/>
    </row>
    <row r="620">
      <c r="A620" s="17">
        <v>619.0</v>
      </c>
      <c r="B620" s="18" t="s">
        <v>1132</v>
      </c>
      <c r="C620" s="18" t="s">
        <v>317</v>
      </c>
      <c r="D620" s="18" t="s">
        <v>424</v>
      </c>
      <c r="E620" s="22">
        <v>49985.0</v>
      </c>
      <c r="F620" s="18" t="s">
        <v>1131</v>
      </c>
      <c r="G620" s="20"/>
      <c r="H620" s="20"/>
      <c r="I620" s="20"/>
      <c r="J620" s="20"/>
      <c r="K620" s="20"/>
    </row>
    <row r="621">
      <c r="A621" s="17">
        <v>620.0</v>
      </c>
      <c r="B621" s="18" t="s">
        <v>1133</v>
      </c>
      <c r="C621" s="18" t="s">
        <v>293</v>
      </c>
      <c r="D621" s="18" t="s">
        <v>384</v>
      </c>
      <c r="E621" s="22">
        <v>49899.0</v>
      </c>
      <c r="F621" s="21"/>
      <c r="G621" s="20"/>
      <c r="H621" s="20"/>
      <c r="I621" s="20"/>
      <c r="J621" s="20"/>
      <c r="K621" s="20"/>
    </row>
    <row r="622">
      <c r="A622" s="17">
        <v>621.0</v>
      </c>
      <c r="B622" s="18" t="s">
        <v>1134</v>
      </c>
      <c r="C622" s="18" t="s">
        <v>279</v>
      </c>
      <c r="D622" s="18" t="s">
        <v>424</v>
      </c>
      <c r="E622" s="22">
        <v>49835.0</v>
      </c>
      <c r="F622" s="18" t="s">
        <v>1131</v>
      </c>
      <c r="G622" s="20"/>
      <c r="H622" s="20"/>
      <c r="I622" s="20"/>
      <c r="J622" s="20"/>
      <c r="K622" s="20"/>
    </row>
    <row r="623">
      <c r="A623" s="17">
        <v>622.0</v>
      </c>
      <c r="B623" s="18" t="s">
        <v>1135</v>
      </c>
      <c r="C623" s="18" t="s">
        <v>260</v>
      </c>
      <c r="D623" s="18" t="s">
        <v>417</v>
      </c>
      <c r="E623" s="22">
        <v>49826.0</v>
      </c>
      <c r="F623" s="18" t="s">
        <v>1131</v>
      </c>
      <c r="G623" s="20"/>
      <c r="H623" s="20"/>
      <c r="I623" s="20"/>
      <c r="J623" s="20"/>
      <c r="K623" s="20"/>
    </row>
    <row r="624">
      <c r="A624" s="17">
        <v>623.0</v>
      </c>
      <c r="B624" s="18" t="s">
        <v>1136</v>
      </c>
      <c r="C624" s="18" t="s">
        <v>300</v>
      </c>
      <c r="D624" s="18" t="s">
        <v>417</v>
      </c>
      <c r="E624" s="22">
        <v>49825.0</v>
      </c>
      <c r="F624" s="21"/>
      <c r="G624" s="20"/>
      <c r="H624" s="20"/>
      <c r="I624" s="20"/>
      <c r="J624" s="20"/>
      <c r="K624" s="20"/>
    </row>
    <row r="625">
      <c r="A625" s="17">
        <v>624.0</v>
      </c>
      <c r="B625" s="18" t="s">
        <v>1137</v>
      </c>
      <c r="C625" s="18" t="s">
        <v>271</v>
      </c>
      <c r="D625" s="18" t="s">
        <v>424</v>
      </c>
      <c r="E625" s="22">
        <v>49764.0</v>
      </c>
      <c r="F625" s="18" t="s">
        <v>1131</v>
      </c>
      <c r="G625" s="20"/>
      <c r="H625" s="20"/>
      <c r="I625" s="20"/>
      <c r="J625" s="20"/>
      <c r="K625" s="20"/>
    </row>
    <row r="626">
      <c r="A626" s="17">
        <v>625.0</v>
      </c>
      <c r="B626" s="18" t="s">
        <v>1138</v>
      </c>
      <c r="C626" s="18" t="s">
        <v>293</v>
      </c>
      <c r="D626" s="18" t="s">
        <v>424</v>
      </c>
      <c r="E626" s="22">
        <v>49714.0</v>
      </c>
      <c r="F626" s="21"/>
      <c r="G626" s="20"/>
      <c r="H626" s="20"/>
      <c r="I626" s="20"/>
      <c r="J626" s="20"/>
      <c r="K626" s="20"/>
    </row>
    <row r="627">
      <c r="A627" s="17">
        <v>626.0</v>
      </c>
      <c r="B627" s="18" t="s">
        <v>1139</v>
      </c>
      <c r="C627" s="18" t="s">
        <v>260</v>
      </c>
      <c r="D627" s="18" t="s">
        <v>417</v>
      </c>
      <c r="E627" s="22">
        <v>49696.0</v>
      </c>
      <c r="F627" s="21"/>
      <c r="G627" s="20"/>
      <c r="H627" s="20"/>
      <c r="I627" s="20"/>
      <c r="J627" s="20"/>
      <c r="K627" s="20"/>
    </row>
    <row r="628">
      <c r="A628" s="17">
        <v>627.0</v>
      </c>
      <c r="B628" s="18" t="s">
        <v>1140</v>
      </c>
      <c r="C628" s="18" t="s">
        <v>354</v>
      </c>
      <c r="D628" s="18" t="s">
        <v>424</v>
      </c>
      <c r="E628" s="22">
        <v>49525.0</v>
      </c>
      <c r="F628" s="18" t="s">
        <v>1131</v>
      </c>
      <c r="G628" s="20"/>
      <c r="H628" s="20"/>
      <c r="I628" s="20"/>
      <c r="J628" s="20"/>
      <c r="K628" s="20"/>
    </row>
    <row r="629">
      <c r="A629" s="17">
        <v>628.0</v>
      </c>
      <c r="B629" s="18" t="s">
        <v>1141</v>
      </c>
      <c r="C629" s="18" t="s">
        <v>286</v>
      </c>
      <c r="D629" s="18" t="s">
        <v>552</v>
      </c>
      <c r="E629" s="22">
        <v>49507.0</v>
      </c>
      <c r="F629" s="18" t="s">
        <v>1131</v>
      </c>
      <c r="G629" s="20"/>
      <c r="H629" s="20"/>
      <c r="I629" s="20"/>
      <c r="J629" s="20"/>
      <c r="K629" s="20"/>
    </row>
    <row r="630">
      <c r="A630" s="17">
        <v>629.0</v>
      </c>
      <c r="B630" s="18" t="s">
        <v>1142</v>
      </c>
      <c r="C630" s="18" t="s">
        <v>268</v>
      </c>
      <c r="D630" s="18" t="s">
        <v>424</v>
      </c>
      <c r="E630" s="22">
        <v>49308.0</v>
      </c>
      <c r="F630" s="18" t="s">
        <v>1131</v>
      </c>
      <c r="G630" s="20"/>
      <c r="H630" s="20"/>
      <c r="I630" s="20"/>
      <c r="J630" s="20"/>
      <c r="K630" s="20"/>
    </row>
    <row r="631">
      <c r="A631" s="17">
        <v>630.0</v>
      </c>
      <c r="B631" s="18" t="s">
        <v>1143</v>
      </c>
      <c r="C631" s="18" t="s">
        <v>293</v>
      </c>
      <c r="D631" s="18" t="s">
        <v>424</v>
      </c>
      <c r="E631" s="22">
        <v>49221.0</v>
      </c>
      <c r="F631" s="21"/>
      <c r="G631" s="20"/>
      <c r="H631" s="20"/>
      <c r="I631" s="20"/>
      <c r="J631" s="20"/>
      <c r="K631" s="20"/>
    </row>
    <row r="632">
      <c r="A632" s="17">
        <v>631.0</v>
      </c>
      <c r="B632" s="18" t="s">
        <v>1144</v>
      </c>
      <c r="C632" s="18" t="s">
        <v>288</v>
      </c>
      <c r="D632" s="18" t="s">
        <v>424</v>
      </c>
      <c r="E632" s="22">
        <v>49173.0</v>
      </c>
      <c r="F632" s="21"/>
      <c r="G632" s="20"/>
      <c r="H632" s="20"/>
      <c r="I632" s="20"/>
      <c r="J632" s="20"/>
      <c r="K632" s="20"/>
    </row>
    <row r="633">
      <c r="A633" s="17">
        <v>632.0</v>
      </c>
      <c r="B633" s="18" t="s">
        <v>112</v>
      </c>
      <c r="C633" s="18" t="s">
        <v>300</v>
      </c>
      <c r="D633" s="18" t="s">
        <v>417</v>
      </c>
      <c r="E633" s="22">
        <v>49159.0</v>
      </c>
      <c r="F633" s="21"/>
      <c r="G633" s="20"/>
      <c r="H633" s="20"/>
      <c r="I633" s="20"/>
      <c r="J633" s="20"/>
      <c r="K633" s="20"/>
    </row>
    <row r="634">
      <c r="A634" s="17">
        <v>633.0</v>
      </c>
      <c r="B634" s="18" t="s">
        <v>1145</v>
      </c>
      <c r="C634" s="18" t="s">
        <v>286</v>
      </c>
      <c r="D634" s="18" t="s">
        <v>384</v>
      </c>
      <c r="E634" s="22">
        <v>49069.0</v>
      </c>
      <c r="F634" s="18" t="s">
        <v>1131</v>
      </c>
      <c r="G634" s="20"/>
      <c r="H634" s="20"/>
      <c r="I634" s="20"/>
      <c r="J634" s="20"/>
      <c r="K634" s="20"/>
    </row>
    <row r="635">
      <c r="A635" s="17">
        <v>634.0</v>
      </c>
      <c r="B635" s="18" t="s">
        <v>1146</v>
      </c>
      <c r="C635" s="18" t="s">
        <v>288</v>
      </c>
      <c r="D635" s="18" t="s">
        <v>424</v>
      </c>
      <c r="E635" s="22">
        <v>48941.0</v>
      </c>
      <c r="F635" s="21"/>
      <c r="G635" s="20"/>
      <c r="H635" s="20"/>
      <c r="I635" s="20"/>
      <c r="J635" s="20"/>
      <c r="K635" s="20"/>
    </row>
    <row r="636">
      <c r="A636" s="17">
        <v>635.0</v>
      </c>
      <c r="B636" s="18" t="s">
        <v>1147</v>
      </c>
      <c r="C636" s="18" t="s">
        <v>347</v>
      </c>
      <c r="D636" s="18" t="s">
        <v>424</v>
      </c>
      <c r="E636" s="22">
        <v>48911.0</v>
      </c>
      <c r="F636" s="18" t="s">
        <v>1131</v>
      </c>
      <c r="G636" s="20"/>
      <c r="H636" s="20"/>
      <c r="I636" s="20"/>
      <c r="J636" s="20"/>
      <c r="K636" s="20"/>
    </row>
    <row r="637">
      <c r="A637" s="17">
        <v>636.0</v>
      </c>
      <c r="B637" s="18" t="s">
        <v>1148</v>
      </c>
      <c r="C637" s="18" t="s">
        <v>282</v>
      </c>
      <c r="D637" s="18" t="s">
        <v>461</v>
      </c>
      <c r="E637" s="22">
        <v>48899.0</v>
      </c>
      <c r="F637" s="21"/>
      <c r="G637" s="20"/>
      <c r="H637" s="20"/>
      <c r="I637" s="20"/>
      <c r="J637" s="20"/>
      <c r="K637" s="20"/>
    </row>
    <row r="638">
      <c r="A638" s="17">
        <v>637.0</v>
      </c>
      <c r="B638" s="18" t="s">
        <v>1149</v>
      </c>
      <c r="C638" s="18" t="s">
        <v>293</v>
      </c>
      <c r="D638" s="18" t="s">
        <v>363</v>
      </c>
      <c r="E638" s="22">
        <v>48658.0</v>
      </c>
      <c r="F638" s="18" t="s">
        <v>1131</v>
      </c>
      <c r="G638" s="20"/>
      <c r="H638" s="20"/>
      <c r="I638" s="20"/>
      <c r="J638" s="20"/>
      <c r="K638" s="20"/>
    </row>
    <row r="639">
      <c r="A639" s="17">
        <v>638.0</v>
      </c>
      <c r="B639" s="18" t="s">
        <v>1150</v>
      </c>
      <c r="C639" s="18" t="s">
        <v>293</v>
      </c>
      <c r="D639" s="18" t="s">
        <v>424</v>
      </c>
      <c r="E639" s="22">
        <v>48354.0</v>
      </c>
      <c r="F639" s="21"/>
      <c r="G639" s="20"/>
      <c r="H639" s="20"/>
      <c r="I639" s="20"/>
      <c r="J639" s="20"/>
      <c r="K639" s="20"/>
    </row>
    <row r="640">
      <c r="A640" s="17">
        <v>639.0</v>
      </c>
      <c r="B640" s="18" t="s">
        <v>1151</v>
      </c>
      <c r="C640" s="18" t="s">
        <v>282</v>
      </c>
      <c r="D640" s="18" t="s">
        <v>476</v>
      </c>
      <c r="E640" s="22">
        <v>48337.0</v>
      </c>
      <c r="F640" s="18" t="s">
        <v>1131</v>
      </c>
      <c r="G640" s="20"/>
      <c r="H640" s="20"/>
      <c r="I640" s="20"/>
      <c r="J640" s="20"/>
      <c r="K640" s="20"/>
    </row>
    <row r="641">
      <c r="A641" s="17">
        <v>640.0</v>
      </c>
      <c r="B641" s="18" t="s">
        <v>1152</v>
      </c>
      <c r="C641" s="18" t="s">
        <v>282</v>
      </c>
      <c r="D641" s="18" t="s">
        <v>461</v>
      </c>
      <c r="E641" s="22">
        <v>48314.0</v>
      </c>
      <c r="F641" s="21"/>
      <c r="G641" s="20"/>
      <c r="H641" s="20"/>
      <c r="I641" s="20"/>
      <c r="J641" s="20"/>
      <c r="K641" s="20"/>
    </row>
    <row r="642">
      <c r="A642" s="17">
        <v>641.0</v>
      </c>
      <c r="B642" s="18" t="s">
        <v>1153</v>
      </c>
      <c r="C642" s="18" t="s">
        <v>260</v>
      </c>
      <c r="D642" s="18" t="s">
        <v>417</v>
      </c>
      <c r="E642" s="22">
        <v>48289.0</v>
      </c>
      <c r="F642" s="18" t="s">
        <v>1131</v>
      </c>
      <c r="G642" s="20"/>
      <c r="H642" s="20"/>
      <c r="I642" s="20"/>
      <c r="J642" s="20"/>
      <c r="K642" s="20"/>
    </row>
    <row r="643">
      <c r="A643" s="17">
        <v>642.0</v>
      </c>
      <c r="B643" s="18" t="s">
        <v>1154</v>
      </c>
      <c r="C643" s="18" t="s">
        <v>317</v>
      </c>
      <c r="D643" s="18" t="s">
        <v>363</v>
      </c>
      <c r="E643" s="22">
        <v>48141.0</v>
      </c>
      <c r="F643" s="18" t="s">
        <v>1131</v>
      </c>
      <c r="G643" s="20"/>
      <c r="H643" s="20"/>
      <c r="I643" s="20"/>
      <c r="J643" s="20"/>
      <c r="K643" s="20"/>
    </row>
    <row r="644">
      <c r="A644" s="17">
        <v>643.0</v>
      </c>
      <c r="B644" s="18" t="s">
        <v>1155</v>
      </c>
      <c r="C644" s="18" t="s">
        <v>266</v>
      </c>
      <c r="D644" s="18" t="s">
        <v>1028</v>
      </c>
      <c r="E644" s="22">
        <v>48070.0</v>
      </c>
      <c r="F644" s="21"/>
      <c r="G644" s="20"/>
      <c r="H644" s="20"/>
      <c r="I644" s="20"/>
      <c r="J644" s="20"/>
      <c r="K644" s="20"/>
    </row>
    <row r="645">
      <c r="A645" s="17">
        <v>644.0</v>
      </c>
      <c r="B645" s="18" t="s">
        <v>1156</v>
      </c>
      <c r="C645" s="18" t="s">
        <v>300</v>
      </c>
      <c r="D645" s="18" t="s">
        <v>1098</v>
      </c>
      <c r="E645" s="22">
        <v>47845.0</v>
      </c>
      <c r="F645" s="18" t="s">
        <v>1131</v>
      </c>
      <c r="G645" s="20"/>
      <c r="H645" s="20"/>
      <c r="I645" s="20"/>
      <c r="J645" s="20"/>
      <c r="K645" s="20"/>
    </row>
    <row r="646">
      <c r="A646" s="17">
        <v>645.0</v>
      </c>
      <c r="B646" s="18" t="s">
        <v>1157</v>
      </c>
      <c r="C646" s="18" t="s">
        <v>282</v>
      </c>
      <c r="D646" s="18" t="s">
        <v>476</v>
      </c>
      <c r="E646" s="22">
        <v>47834.0</v>
      </c>
      <c r="F646" s="18" t="s">
        <v>1131</v>
      </c>
      <c r="G646" s="20"/>
      <c r="H646" s="20"/>
      <c r="I646" s="20"/>
      <c r="J646" s="20"/>
      <c r="K646" s="20"/>
    </row>
    <row r="647">
      <c r="A647" s="17">
        <v>646.0</v>
      </c>
      <c r="B647" s="18" t="s">
        <v>1158</v>
      </c>
      <c r="C647" s="18" t="s">
        <v>354</v>
      </c>
      <c r="D647" s="18" t="s">
        <v>424</v>
      </c>
      <c r="E647" s="22">
        <v>47685.0</v>
      </c>
      <c r="F647" s="18" t="s">
        <v>1131</v>
      </c>
      <c r="G647" s="20"/>
      <c r="H647" s="20"/>
      <c r="I647" s="20"/>
      <c r="J647" s="20"/>
      <c r="K647" s="20"/>
    </row>
    <row r="648">
      <c r="A648" s="17">
        <v>647.0</v>
      </c>
      <c r="B648" s="18" t="s">
        <v>1159</v>
      </c>
      <c r="C648" s="18" t="s">
        <v>293</v>
      </c>
      <c r="D648" s="18" t="s">
        <v>424</v>
      </c>
      <c r="E648" s="22">
        <v>47638.0</v>
      </c>
      <c r="F648" s="21"/>
      <c r="G648" s="20"/>
      <c r="H648" s="20"/>
      <c r="I648" s="20"/>
      <c r="J648" s="20"/>
      <c r="K648" s="20"/>
    </row>
    <row r="649">
      <c r="A649" s="17">
        <v>648.0</v>
      </c>
      <c r="B649" s="18" t="s">
        <v>220</v>
      </c>
      <c r="C649" s="18" t="s">
        <v>317</v>
      </c>
      <c r="D649" s="18" t="s">
        <v>365</v>
      </c>
      <c r="E649" s="22">
        <v>47584.0</v>
      </c>
      <c r="F649" s="18" t="s">
        <v>1131</v>
      </c>
      <c r="G649" s="20"/>
      <c r="H649" s="20"/>
      <c r="I649" s="20"/>
      <c r="J649" s="20"/>
      <c r="K649" s="20"/>
    </row>
    <row r="650">
      <c r="A650" s="17">
        <v>649.0</v>
      </c>
      <c r="B650" s="18" t="s">
        <v>1160</v>
      </c>
      <c r="C650" s="18" t="s">
        <v>282</v>
      </c>
      <c r="D650" s="18" t="s">
        <v>277</v>
      </c>
      <c r="E650" s="22">
        <v>47575.0</v>
      </c>
      <c r="F650" s="21"/>
      <c r="G650" s="20"/>
      <c r="H650" s="20"/>
      <c r="I650" s="20"/>
      <c r="J650" s="20"/>
      <c r="K650" s="20"/>
    </row>
    <row r="651">
      <c r="A651" s="17">
        <v>650.0</v>
      </c>
      <c r="B651" s="18" t="s">
        <v>1161</v>
      </c>
      <c r="C651" s="18" t="s">
        <v>260</v>
      </c>
      <c r="D651" s="18" t="s">
        <v>417</v>
      </c>
      <c r="E651" s="22">
        <v>47458.0</v>
      </c>
      <c r="F651" s="18" t="s">
        <v>1131</v>
      </c>
      <c r="G651" s="20"/>
      <c r="H651" s="20"/>
      <c r="I651" s="20"/>
      <c r="J651" s="20"/>
      <c r="K651" s="20"/>
    </row>
    <row r="652">
      <c r="A652" s="17">
        <v>651.0</v>
      </c>
      <c r="B652" s="18" t="s">
        <v>1162</v>
      </c>
      <c r="C652" s="18" t="s">
        <v>317</v>
      </c>
      <c r="D652" s="18" t="s">
        <v>424</v>
      </c>
      <c r="E652" s="22">
        <v>47326.0</v>
      </c>
      <c r="F652" s="21"/>
      <c r="G652" s="20"/>
      <c r="H652" s="20"/>
      <c r="I652" s="20"/>
      <c r="J652" s="20"/>
      <c r="K652" s="20"/>
    </row>
    <row r="653">
      <c r="A653" s="17">
        <v>652.0</v>
      </c>
      <c r="B653" s="18" t="s">
        <v>1163</v>
      </c>
      <c r="C653" s="18" t="s">
        <v>273</v>
      </c>
      <c r="D653" s="18" t="s">
        <v>424</v>
      </c>
      <c r="E653" s="22">
        <v>47241.0</v>
      </c>
      <c r="F653" s="18" t="s">
        <v>1131</v>
      </c>
      <c r="G653" s="20"/>
      <c r="H653" s="20"/>
      <c r="I653" s="20"/>
      <c r="J653" s="20"/>
      <c r="K653" s="20"/>
    </row>
    <row r="654">
      <c r="A654" s="17">
        <v>653.0</v>
      </c>
      <c r="B654" s="18" t="s">
        <v>1164</v>
      </c>
      <c r="C654" s="18" t="s">
        <v>354</v>
      </c>
      <c r="D654" s="18" t="s">
        <v>424</v>
      </c>
      <c r="E654" s="22">
        <v>47235.0</v>
      </c>
      <c r="F654" s="21"/>
      <c r="G654" s="20"/>
      <c r="H654" s="20"/>
      <c r="I654" s="20"/>
      <c r="J654" s="20"/>
      <c r="K654" s="20"/>
    </row>
    <row r="655">
      <c r="A655" s="17">
        <v>654.0</v>
      </c>
      <c r="B655" s="18" t="s">
        <v>1165</v>
      </c>
      <c r="C655" s="18" t="s">
        <v>347</v>
      </c>
      <c r="D655" s="18" t="s">
        <v>424</v>
      </c>
      <c r="E655" s="22">
        <v>47006.0</v>
      </c>
      <c r="F655" s="18" t="s">
        <v>1131</v>
      </c>
      <c r="G655" s="20"/>
      <c r="H655" s="20"/>
      <c r="I655" s="20"/>
      <c r="J655" s="20"/>
      <c r="K655" s="20"/>
    </row>
    <row r="656">
      <c r="A656" s="17">
        <v>655.0</v>
      </c>
      <c r="B656" s="18" t="s">
        <v>1166</v>
      </c>
      <c r="C656" s="18" t="s">
        <v>268</v>
      </c>
      <c r="D656" s="18" t="s">
        <v>424</v>
      </c>
      <c r="E656" s="22">
        <v>46960.0</v>
      </c>
      <c r="F656" s="21"/>
      <c r="G656" s="20"/>
      <c r="H656" s="20"/>
      <c r="I656" s="20"/>
      <c r="J656" s="20"/>
      <c r="K656" s="20"/>
    </row>
    <row r="657">
      <c r="A657" s="17">
        <v>656.0</v>
      </c>
      <c r="B657" s="18" t="s">
        <v>1167</v>
      </c>
      <c r="C657" s="18" t="s">
        <v>273</v>
      </c>
      <c r="D657" s="18" t="s">
        <v>424</v>
      </c>
      <c r="E657" s="22">
        <v>46678.0</v>
      </c>
      <c r="F657" s="18" t="s">
        <v>1131</v>
      </c>
      <c r="G657" s="20"/>
      <c r="H657" s="20"/>
      <c r="I657" s="20"/>
      <c r="J657" s="20"/>
      <c r="K657" s="20"/>
    </row>
    <row r="658">
      <c r="A658" s="17">
        <v>657.0</v>
      </c>
      <c r="B658" s="18" t="s">
        <v>1168</v>
      </c>
      <c r="C658" s="18" t="s">
        <v>300</v>
      </c>
      <c r="D658" s="18" t="s">
        <v>417</v>
      </c>
      <c r="E658" s="22">
        <v>46592.0</v>
      </c>
      <c r="F658" s="21"/>
      <c r="G658" s="20"/>
      <c r="H658" s="20"/>
      <c r="I658" s="20"/>
      <c r="J658" s="20"/>
      <c r="K658" s="20"/>
    </row>
    <row r="659">
      <c r="A659" s="17">
        <v>658.0</v>
      </c>
      <c r="B659" s="18" t="s">
        <v>1169</v>
      </c>
      <c r="C659" s="18" t="s">
        <v>260</v>
      </c>
      <c r="D659" s="18" t="s">
        <v>417</v>
      </c>
      <c r="E659" s="22">
        <v>46532.0</v>
      </c>
      <c r="F659" s="18" t="s">
        <v>1131</v>
      </c>
      <c r="G659" s="20"/>
      <c r="H659" s="20"/>
      <c r="I659" s="20"/>
      <c r="J659" s="20"/>
      <c r="K659" s="20"/>
    </row>
    <row r="660">
      <c r="A660" s="17">
        <v>659.0</v>
      </c>
      <c r="B660" s="18" t="s">
        <v>1170</v>
      </c>
      <c r="C660" s="18" t="s">
        <v>354</v>
      </c>
      <c r="D660" s="18" t="s">
        <v>363</v>
      </c>
      <c r="E660" s="22">
        <v>46366.0</v>
      </c>
      <c r="F660" s="18" t="s">
        <v>1131</v>
      </c>
      <c r="G660" s="20"/>
      <c r="H660" s="20"/>
      <c r="I660" s="20"/>
      <c r="J660" s="20"/>
      <c r="K660" s="20"/>
    </row>
    <row r="661">
      <c r="A661" s="17">
        <v>660.0</v>
      </c>
      <c r="B661" s="18" t="s">
        <v>1171</v>
      </c>
      <c r="C661" s="18" t="s">
        <v>273</v>
      </c>
      <c r="D661" s="18" t="s">
        <v>424</v>
      </c>
      <c r="E661" s="22">
        <v>46330.0</v>
      </c>
      <c r="F661" s="21"/>
      <c r="G661" s="20"/>
      <c r="H661" s="20"/>
      <c r="I661" s="20"/>
      <c r="J661" s="20"/>
      <c r="K661" s="20"/>
    </row>
    <row r="662">
      <c r="A662" s="17">
        <v>661.0</v>
      </c>
      <c r="B662" s="18" t="s">
        <v>1172</v>
      </c>
      <c r="C662" s="18" t="s">
        <v>373</v>
      </c>
      <c r="D662" s="18" t="s">
        <v>461</v>
      </c>
      <c r="E662" s="22">
        <v>46205.0</v>
      </c>
      <c r="F662" s="21"/>
      <c r="G662" s="20"/>
      <c r="H662" s="20"/>
      <c r="I662" s="20"/>
      <c r="J662" s="20"/>
      <c r="K662" s="20"/>
    </row>
    <row r="663">
      <c r="A663" s="17">
        <v>662.0</v>
      </c>
      <c r="B663" s="18" t="s">
        <v>1173</v>
      </c>
      <c r="C663" s="18" t="s">
        <v>293</v>
      </c>
      <c r="D663" s="18" t="s">
        <v>384</v>
      </c>
      <c r="E663" s="22">
        <v>46069.0</v>
      </c>
      <c r="F663" s="18" t="s">
        <v>1131</v>
      </c>
      <c r="G663" s="20"/>
      <c r="H663" s="20"/>
      <c r="I663" s="20"/>
      <c r="J663" s="20"/>
      <c r="K663" s="20"/>
    </row>
    <row r="664">
      <c r="A664" s="17">
        <v>663.0</v>
      </c>
      <c r="B664" s="18" t="s">
        <v>1174</v>
      </c>
      <c r="C664" s="18" t="s">
        <v>300</v>
      </c>
      <c r="D664" s="18" t="s">
        <v>417</v>
      </c>
      <c r="E664" s="22">
        <v>46024.0</v>
      </c>
      <c r="F664" s="18" t="s">
        <v>1131</v>
      </c>
      <c r="G664" s="20"/>
      <c r="H664" s="20"/>
      <c r="I664" s="20"/>
      <c r="J664" s="20"/>
      <c r="K664" s="20"/>
    </row>
    <row r="665">
      <c r="A665" s="17">
        <v>664.0</v>
      </c>
      <c r="B665" s="18" t="s">
        <v>1175</v>
      </c>
      <c r="C665" s="18" t="s">
        <v>473</v>
      </c>
      <c r="D665" s="18" t="s">
        <v>417</v>
      </c>
      <c r="E665" s="22">
        <v>45947.0</v>
      </c>
      <c r="F665" s="18" t="s">
        <v>1131</v>
      </c>
      <c r="G665" s="20"/>
      <c r="H665" s="20"/>
      <c r="I665" s="20"/>
      <c r="J665" s="20"/>
      <c r="K665" s="20"/>
    </row>
    <row r="666">
      <c r="A666" s="17">
        <v>665.0</v>
      </c>
      <c r="B666" s="18" t="s">
        <v>1176</v>
      </c>
      <c r="C666" s="18" t="s">
        <v>266</v>
      </c>
      <c r="D666" s="18" t="s">
        <v>1028</v>
      </c>
      <c r="E666" s="22">
        <v>45858.0</v>
      </c>
      <c r="F666" s="18" t="s">
        <v>1131</v>
      </c>
      <c r="G666" s="20"/>
      <c r="H666" s="20"/>
      <c r="I666" s="20"/>
      <c r="J666" s="20"/>
      <c r="K666" s="20"/>
    </row>
    <row r="667">
      <c r="A667" s="17">
        <v>666.0</v>
      </c>
      <c r="B667" s="18" t="s">
        <v>1177</v>
      </c>
      <c r="C667" s="18" t="s">
        <v>354</v>
      </c>
      <c r="D667" s="18" t="s">
        <v>424</v>
      </c>
      <c r="E667" s="22">
        <v>45827.0</v>
      </c>
      <c r="F667" s="18" t="s">
        <v>1131</v>
      </c>
      <c r="G667" s="20"/>
      <c r="H667" s="20"/>
      <c r="I667" s="20"/>
      <c r="J667" s="20"/>
      <c r="K667" s="20"/>
    </row>
    <row r="668">
      <c r="A668" s="17">
        <v>667.0</v>
      </c>
      <c r="B668" s="18" t="s">
        <v>1178</v>
      </c>
      <c r="C668" s="18" t="s">
        <v>288</v>
      </c>
      <c r="D668" s="18" t="s">
        <v>424</v>
      </c>
      <c r="E668" s="22">
        <v>45700.0</v>
      </c>
      <c r="F668" s="21"/>
      <c r="G668" s="20"/>
      <c r="H668" s="20"/>
      <c r="I668" s="20"/>
      <c r="J668" s="20"/>
      <c r="K668" s="20"/>
    </row>
    <row r="669">
      <c r="A669" s="17">
        <v>668.0</v>
      </c>
      <c r="B669" s="18" t="s">
        <v>1179</v>
      </c>
      <c r="C669" s="18" t="s">
        <v>271</v>
      </c>
      <c r="D669" s="18" t="s">
        <v>298</v>
      </c>
      <c r="E669" s="22">
        <v>45675.0</v>
      </c>
      <c r="F669" s="18" t="s">
        <v>1131</v>
      </c>
      <c r="G669" s="20"/>
      <c r="H669" s="20"/>
      <c r="I669" s="20"/>
      <c r="J669" s="20"/>
      <c r="K669" s="20"/>
    </row>
    <row r="670">
      <c r="A670" s="17">
        <v>669.0</v>
      </c>
      <c r="B670" s="18" t="s">
        <v>1180</v>
      </c>
      <c r="C670" s="18" t="s">
        <v>293</v>
      </c>
      <c r="D670" s="18" t="s">
        <v>424</v>
      </c>
      <c r="E670" s="22">
        <v>45520.0</v>
      </c>
      <c r="F670" s="21"/>
      <c r="G670" s="20"/>
      <c r="H670" s="20"/>
      <c r="I670" s="20"/>
      <c r="J670" s="20"/>
      <c r="K670" s="20"/>
    </row>
    <row r="671">
      <c r="A671" s="17">
        <v>670.0</v>
      </c>
      <c r="B671" s="18" t="s">
        <v>1181</v>
      </c>
      <c r="C671" s="18" t="s">
        <v>317</v>
      </c>
      <c r="D671" s="18" t="s">
        <v>384</v>
      </c>
      <c r="E671" s="22">
        <v>45508.0</v>
      </c>
      <c r="F671" s="18" t="s">
        <v>1131</v>
      </c>
      <c r="G671" s="20"/>
      <c r="H671" s="20"/>
      <c r="I671" s="20"/>
      <c r="J671" s="20"/>
      <c r="K671" s="20"/>
    </row>
    <row r="672">
      <c r="A672" s="17">
        <v>671.0</v>
      </c>
      <c r="B672" s="18" t="s">
        <v>1182</v>
      </c>
      <c r="C672" s="18" t="s">
        <v>260</v>
      </c>
      <c r="D672" s="18" t="s">
        <v>417</v>
      </c>
      <c r="E672" s="22">
        <v>45333.0</v>
      </c>
      <c r="F672" s="21"/>
      <c r="G672" s="20"/>
      <c r="H672" s="20"/>
      <c r="I672" s="20"/>
      <c r="J672" s="20"/>
      <c r="K672" s="20"/>
    </row>
    <row r="673">
      <c r="A673" s="17">
        <v>672.0</v>
      </c>
      <c r="B673" s="18" t="s">
        <v>42</v>
      </c>
      <c r="C673" s="18" t="s">
        <v>286</v>
      </c>
      <c r="D673" s="18" t="s">
        <v>424</v>
      </c>
      <c r="E673" s="22">
        <v>45031.0</v>
      </c>
      <c r="F673" s="21"/>
      <c r="G673" s="20"/>
      <c r="H673" s="20"/>
      <c r="I673" s="20"/>
      <c r="J673" s="20"/>
      <c r="K673" s="20"/>
    </row>
    <row r="674">
      <c r="A674" s="17">
        <v>673.0</v>
      </c>
      <c r="B674" s="18" t="s">
        <v>1183</v>
      </c>
      <c r="C674" s="18" t="s">
        <v>373</v>
      </c>
      <c r="D674" s="18" t="s">
        <v>461</v>
      </c>
      <c r="E674" s="22">
        <v>44964.0</v>
      </c>
      <c r="F674" s="21"/>
      <c r="G674" s="20"/>
      <c r="H674" s="20"/>
      <c r="I674" s="20"/>
      <c r="J674" s="20"/>
      <c r="K674" s="20"/>
    </row>
    <row r="675">
      <c r="A675" s="17">
        <v>674.0</v>
      </c>
      <c r="B675" s="18" t="s">
        <v>1184</v>
      </c>
      <c r="C675" s="18" t="s">
        <v>260</v>
      </c>
      <c r="D675" s="18" t="s">
        <v>417</v>
      </c>
      <c r="E675" s="22">
        <v>44869.0</v>
      </c>
      <c r="F675" s="18" t="s">
        <v>1131</v>
      </c>
      <c r="G675" s="20"/>
      <c r="H675" s="20"/>
      <c r="I675" s="20"/>
      <c r="J675" s="20"/>
      <c r="K675" s="20"/>
    </row>
    <row r="676">
      <c r="A676" s="17">
        <v>675.0</v>
      </c>
      <c r="B676" s="18" t="s">
        <v>1185</v>
      </c>
      <c r="C676" s="18" t="s">
        <v>279</v>
      </c>
      <c r="D676" s="18" t="s">
        <v>277</v>
      </c>
      <c r="E676" s="22">
        <v>44868.0</v>
      </c>
      <c r="F676" s="21"/>
      <c r="G676" s="20"/>
      <c r="H676" s="20"/>
      <c r="I676" s="20"/>
      <c r="J676" s="20"/>
      <c r="K676" s="20"/>
    </row>
    <row r="677">
      <c r="A677" s="17">
        <v>676.0</v>
      </c>
      <c r="B677" s="18" t="s">
        <v>1186</v>
      </c>
      <c r="C677" s="18" t="s">
        <v>273</v>
      </c>
      <c r="D677" s="18" t="s">
        <v>424</v>
      </c>
      <c r="E677" s="22">
        <v>44781.0</v>
      </c>
      <c r="F677" s="18" t="s">
        <v>1131</v>
      </c>
      <c r="G677" s="20"/>
      <c r="H677" s="20"/>
      <c r="I677" s="20"/>
      <c r="J677" s="20"/>
      <c r="K677" s="20"/>
    </row>
    <row r="678">
      <c r="A678" s="17">
        <v>677.0</v>
      </c>
      <c r="B678" s="18" t="s">
        <v>1187</v>
      </c>
      <c r="C678" s="18" t="s">
        <v>300</v>
      </c>
      <c r="D678" s="18" t="s">
        <v>277</v>
      </c>
      <c r="E678" s="22">
        <v>44665.0</v>
      </c>
      <c r="F678" s="21"/>
      <c r="G678" s="20"/>
      <c r="H678" s="20"/>
      <c r="I678" s="20"/>
      <c r="J678" s="20"/>
      <c r="K678" s="20"/>
    </row>
    <row r="679">
      <c r="A679" s="17">
        <v>678.0</v>
      </c>
      <c r="B679" s="18" t="s">
        <v>1188</v>
      </c>
      <c r="C679" s="18" t="s">
        <v>354</v>
      </c>
      <c r="D679" s="18" t="s">
        <v>424</v>
      </c>
      <c r="E679" s="22">
        <v>44612.0</v>
      </c>
      <c r="F679" s="21"/>
      <c r="G679" s="20"/>
      <c r="H679" s="20"/>
      <c r="I679" s="20"/>
      <c r="J679" s="20"/>
      <c r="K679" s="20"/>
    </row>
    <row r="680">
      <c r="A680" s="17">
        <v>679.0</v>
      </c>
      <c r="B680" s="18" t="s">
        <v>1189</v>
      </c>
      <c r="C680" s="18" t="s">
        <v>282</v>
      </c>
      <c r="D680" s="18" t="s">
        <v>461</v>
      </c>
      <c r="E680" s="22">
        <v>44383.0</v>
      </c>
      <c r="F680" s="21"/>
      <c r="G680" s="20"/>
      <c r="H680" s="20"/>
      <c r="I680" s="20"/>
      <c r="J680" s="20"/>
      <c r="K680" s="20"/>
    </row>
    <row r="681">
      <c r="A681" s="17">
        <v>680.0</v>
      </c>
      <c r="B681" s="18" t="s">
        <v>1190</v>
      </c>
      <c r="C681" s="18" t="s">
        <v>288</v>
      </c>
      <c r="D681" s="18" t="s">
        <v>277</v>
      </c>
      <c r="E681" s="22">
        <v>44378.0</v>
      </c>
      <c r="F681" s="21"/>
      <c r="G681" s="20"/>
      <c r="H681" s="20"/>
      <c r="I681" s="20"/>
      <c r="J681" s="20"/>
      <c r="K681" s="20"/>
    </row>
    <row r="682">
      <c r="A682" s="17">
        <v>681.0</v>
      </c>
      <c r="B682" s="18" t="s">
        <v>1191</v>
      </c>
      <c r="C682" s="18" t="s">
        <v>321</v>
      </c>
      <c r="D682" s="18" t="s">
        <v>424</v>
      </c>
      <c r="E682" s="22">
        <v>44363.0</v>
      </c>
      <c r="F682" s="18" t="s">
        <v>1131</v>
      </c>
      <c r="G682" s="20"/>
      <c r="H682" s="20"/>
      <c r="I682" s="20"/>
      <c r="J682" s="20"/>
      <c r="K682" s="20"/>
    </row>
    <row r="683">
      <c r="A683" s="17">
        <v>682.0</v>
      </c>
      <c r="B683" s="18" t="s">
        <v>1192</v>
      </c>
      <c r="C683" s="18" t="s">
        <v>293</v>
      </c>
      <c r="D683" s="18" t="s">
        <v>384</v>
      </c>
      <c r="E683" s="22">
        <v>44314.0</v>
      </c>
      <c r="F683" s="21"/>
      <c r="G683" s="20"/>
      <c r="H683" s="20"/>
      <c r="I683" s="20"/>
      <c r="J683" s="20"/>
      <c r="K683" s="20"/>
    </row>
    <row r="684">
      <c r="A684" s="17">
        <v>683.0</v>
      </c>
      <c r="B684" s="18" t="s">
        <v>1193</v>
      </c>
      <c r="C684" s="18" t="s">
        <v>354</v>
      </c>
      <c r="D684" s="18" t="s">
        <v>424</v>
      </c>
      <c r="E684" s="22">
        <v>44313.0</v>
      </c>
      <c r="F684" s="21"/>
      <c r="G684" s="20"/>
      <c r="H684" s="20"/>
      <c r="I684" s="20"/>
      <c r="J684" s="20"/>
      <c r="K684" s="20"/>
    </row>
    <row r="685">
      <c r="A685" s="17">
        <v>684.0</v>
      </c>
      <c r="B685" s="18" t="s">
        <v>1194</v>
      </c>
      <c r="C685" s="18" t="s">
        <v>282</v>
      </c>
      <c r="D685" s="18" t="s">
        <v>424</v>
      </c>
      <c r="E685" s="22">
        <v>44313.0</v>
      </c>
      <c r="F685" s="21"/>
      <c r="G685" s="20"/>
      <c r="H685" s="20"/>
      <c r="I685" s="20"/>
      <c r="J685" s="20"/>
      <c r="K685" s="20"/>
    </row>
    <row r="686">
      <c r="A686" s="17">
        <v>685.0</v>
      </c>
      <c r="B686" s="18" t="s">
        <v>1195</v>
      </c>
      <c r="C686" s="18" t="s">
        <v>282</v>
      </c>
      <c r="D686" s="18" t="s">
        <v>557</v>
      </c>
      <c r="E686" s="22">
        <v>44255.0</v>
      </c>
      <c r="F686" s="18" t="s">
        <v>1131</v>
      </c>
      <c r="G686" s="20"/>
      <c r="H686" s="20"/>
      <c r="I686" s="20"/>
      <c r="J686" s="20"/>
      <c r="K686" s="20"/>
    </row>
    <row r="687">
      <c r="A687" s="17">
        <v>686.0</v>
      </c>
      <c r="B687" s="18" t="s">
        <v>1196</v>
      </c>
      <c r="C687" s="18" t="s">
        <v>273</v>
      </c>
      <c r="D687" s="18" t="s">
        <v>762</v>
      </c>
      <c r="E687" s="22">
        <v>44098.0</v>
      </c>
      <c r="F687" s="18" t="s">
        <v>1131</v>
      </c>
      <c r="G687" s="20"/>
      <c r="H687" s="20"/>
      <c r="I687" s="20"/>
      <c r="J687" s="20"/>
      <c r="K687" s="20"/>
    </row>
    <row r="688">
      <c r="A688" s="17">
        <v>687.0</v>
      </c>
      <c r="B688" s="18" t="s">
        <v>1197</v>
      </c>
      <c r="C688" s="18" t="s">
        <v>266</v>
      </c>
      <c r="D688" s="18" t="s">
        <v>1028</v>
      </c>
      <c r="E688" s="22">
        <v>44033.0</v>
      </c>
      <c r="F688" s="21"/>
      <c r="G688" s="20"/>
      <c r="H688" s="20"/>
      <c r="I688" s="20"/>
      <c r="J688" s="20"/>
      <c r="K688" s="20"/>
    </row>
    <row r="689">
      <c r="A689" s="17">
        <v>688.0</v>
      </c>
      <c r="B689" s="18" t="s">
        <v>1198</v>
      </c>
      <c r="C689" s="18" t="s">
        <v>260</v>
      </c>
      <c r="D689" s="18" t="s">
        <v>417</v>
      </c>
      <c r="E689" s="22">
        <v>44029.0</v>
      </c>
      <c r="F689" s="21"/>
      <c r="G689" s="20"/>
      <c r="H689" s="20"/>
      <c r="I689" s="20"/>
      <c r="J689" s="20"/>
      <c r="K689" s="20"/>
    </row>
    <row r="690">
      <c r="A690" s="17">
        <v>689.0</v>
      </c>
      <c r="B690" s="18" t="s">
        <v>1199</v>
      </c>
      <c r="C690" s="18" t="s">
        <v>268</v>
      </c>
      <c r="D690" s="18" t="s">
        <v>424</v>
      </c>
      <c r="E690" s="22">
        <v>43881.0</v>
      </c>
      <c r="F690" s="18" t="s">
        <v>1131</v>
      </c>
      <c r="G690" s="20"/>
      <c r="H690" s="20"/>
      <c r="I690" s="20"/>
      <c r="J690" s="20"/>
      <c r="K690" s="20"/>
    </row>
    <row r="691">
      <c r="A691" s="17">
        <v>690.0</v>
      </c>
      <c r="B691" s="18" t="s">
        <v>1200</v>
      </c>
      <c r="C691" s="18" t="s">
        <v>260</v>
      </c>
      <c r="D691" s="18" t="s">
        <v>417</v>
      </c>
      <c r="E691" s="22">
        <v>43867.0</v>
      </c>
      <c r="F691" s="21"/>
      <c r="G691" s="20"/>
      <c r="H691" s="20"/>
      <c r="I691" s="20"/>
      <c r="J691" s="20"/>
      <c r="K691" s="20"/>
    </row>
    <row r="692">
      <c r="A692" s="17">
        <v>691.0</v>
      </c>
      <c r="B692" s="18" t="s">
        <v>1201</v>
      </c>
      <c r="C692" s="18" t="s">
        <v>293</v>
      </c>
      <c r="D692" s="18" t="s">
        <v>424</v>
      </c>
      <c r="E692" s="22">
        <v>43809.0</v>
      </c>
      <c r="F692" s="18" t="s">
        <v>1131</v>
      </c>
      <c r="G692" s="20"/>
      <c r="H692" s="20"/>
      <c r="I692" s="20"/>
      <c r="J692" s="20"/>
      <c r="K692" s="20"/>
    </row>
    <row r="693">
      <c r="A693" s="17">
        <v>692.0</v>
      </c>
      <c r="B693" s="18" t="s">
        <v>1202</v>
      </c>
      <c r="C693" s="18" t="s">
        <v>266</v>
      </c>
      <c r="D693" s="18" t="s">
        <v>1028</v>
      </c>
      <c r="E693" s="22">
        <v>43622.0</v>
      </c>
      <c r="F693" s="21"/>
      <c r="G693" s="20"/>
      <c r="H693" s="20"/>
      <c r="I693" s="20"/>
      <c r="J693" s="20"/>
      <c r="K693" s="20"/>
    </row>
    <row r="694">
      <c r="A694" s="17">
        <v>693.0</v>
      </c>
      <c r="B694" s="18" t="s">
        <v>1203</v>
      </c>
      <c r="C694" s="18" t="s">
        <v>347</v>
      </c>
      <c r="D694" s="18" t="s">
        <v>424</v>
      </c>
      <c r="E694" s="22">
        <v>43594.0</v>
      </c>
      <c r="F694" s="21"/>
      <c r="G694" s="20"/>
      <c r="H694" s="20"/>
      <c r="I694" s="20"/>
      <c r="J694" s="20"/>
      <c r="K694" s="20"/>
    </row>
    <row r="695">
      <c r="A695" s="17">
        <v>694.0</v>
      </c>
      <c r="B695" s="18" t="s">
        <v>1204</v>
      </c>
      <c r="C695" s="18" t="s">
        <v>286</v>
      </c>
      <c r="D695" s="18" t="s">
        <v>424</v>
      </c>
      <c r="E695" s="22">
        <v>43113.0</v>
      </c>
      <c r="F695" s="21"/>
      <c r="G695" s="20"/>
      <c r="H695" s="20"/>
      <c r="I695" s="20"/>
      <c r="J695" s="20"/>
      <c r="K695" s="20"/>
    </row>
    <row r="696">
      <c r="A696" s="17">
        <v>695.0</v>
      </c>
      <c r="B696" s="18" t="s">
        <v>1205</v>
      </c>
      <c r="C696" s="18" t="s">
        <v>347</v>
      </c>
      <c r="D696" s="18" t="s">
        <v>424</v>
      </c>
      <c r="E696" s="22">
        <v>43097.0</v>
      </c>
      <c r="F696" s="21"/>
      <c r="G696" s="20"/>
      <c r="H696" s="20"/>
      <c r="I696" s="20"/>
      <c r="J696" s="20"/>
      <c r="K696" s="20"/>
    </row>
    <row r="697">
      <c r="A697" s="17">
        <v>696.0</v>
      </c>
      <c r="B697" s="18" t="s">
        <v>1206</v>
      </c>
      <c r="C697" s="18" t="s">
        <v>275</v>
      </c>
      <c r="D697" s="18" t="s">
        <v>424</v>
      </c>
      <c r="E697" s="22">
        <v>42998.0</v>
      </c>
      <c r="F697" s="18" t="s">
        <v>1131</v>
      </c>
      <c r="G697" s="20"/>
      <c r="H697" s="20"/>
      <c r="I697" s="20"/>
      <c r="J697" s="20"/>
      <c r="K697" s="20"/>
    </row>
    <row r="698">
      <c r="A698" s="17">
        <v>697.0</v>
      </c>
      <c r="B698" s="18" t="s">
        <v>1207</v>
      </c>
      <c r="C698" s="18" t="s">
        <v>266</v>
      </c>
      <c r="D698" s="18" t="s">
        <v>762</v>
      </c>
      <c r="E698" s="22">
        <v>42919.0</v>
      </c>
      <c r="F698" s="21"/>
      <c r="G698" s="20"/>
      <c r="H698" s="20"/>
      <c r="I698" s="20"/>
      <c r="J698" s="20"/>
      <c r="K698" s="20"/>
    </row>
    <row r="699">
      <c r="A699" s="17">
        <v>698.0</v>
      </c>
      <c r="B699" s="18" t="s">
        <v>1208</v>
      </c>
      <c r="C699" s="18" t="s">
        <v>260</v>
      </c>
      <c r="D699" s="18" t="s">
        <v>417</v>
      </c>
      <c r="E699" s="22">
        <v>42822.0</v>
      </c>
      <c r="F699" s="18" t="s">
        <v>1131</v>
      </c>
      <c r="G699" s="20"/>
      <c r="H699" s="20"/>
      <c r="I699" s="20"/>
      <c r="J699" s="20"/>
      <c r="K699" s="20"/>
    </row>
    <row r="700">
      <c r="A700" s="17">
        <v>699.0</v>
      </c>
      <c r="B700" s="18" t="s">
        <v>1209</v>
      </c>
      <c r="C700" s="18" t="s">
        <v>268</v>
      </c>
      <c r="D700" s="18" t="s">
        <v>424</v>
      </c>
      <c r="E700" s="22">
        <v>42769.0</v>
      </c>
      <c r="F700" s="18" t="s">
        <v>1131</v>
      </c>
      <c r="G700" s="20"/>
      <c r="H700" s="20"/>
      <c r="I700" s="20"/>
      <c r="J700" s="20"/>
      <c r="K700" s="20"/>
    </row>
    <row r="701">
      <c r="A701" s="17">
        <v>700.0</v>
      </c>
      <c r="B701" s="18" t="s">
        <v>1210</v>
      </c>
      <c r="C701" s="18" t="s">
        <v>331</v>
      </c>
      <c r="D701" s="18" t="s">
        <v>461</v>
      </c>
      <c r="E701" s="22">
        <v>42649.0</v>
      </c>
      <c r="F701" s="18" t="s">
        <v>1131</v>
      </c>
      <c r="G701" s="20"/>
      <c r="H701" s="20"/>
      <c r="I701" s="20"/>
      <c r="J701" s="20"/>
      <c r="K701" s="20"/>
    </row>
    <row r="702">
      <c r="A702" s="17">
        <v>701.0</v>
      </c>
      <c r="B702" s="18" t="s">
        <v>1211</v>
      </c>
      <c r="C702" s="18" t="s">
        <v>373</v>
      </c>
      <c r="D702" s="18" t="s">
        <v>461</v>
      </c>
      <c r="E702" s="22">
        <v>42584.0</v>
      </c>
      <c r="F702" s="21"/>
      <c r="G702" s="20"/>
      <c r="H702" s="20"/>
      <c r="I702" s="20"/>
      <c r="J702" s="20"/>
      <c r="K702" s="20"/>
    </row>
    <row r="703">
      <c r="A703" s="17">
        <v>702.0</v>
      </c>
      <c r="B703" s="18" t="s">
        <v>1212</v>
      </c>
      <c r="C703" s="18" t="s">
        <v>293</v>
      </c>
      <c r="D703" s="18" t="s">
        <v>424</v>
      </c>
      <c r="E703" s="22">
        <v>42539.0</v>
      </c>
      <c r="F703" s="21"/>
      <c r="G703" s="20"/>
      <c r="H703" s="20"/>
      <c r="I703" s="20"/>
      <c r="J703" s="20"/>
      <c r="K703" s="20"/>
    </row>
    <row r="704">
      <c r="A704" s="17">
        <v>703.0</v>
      </c>
      <c r="B704" s="18" t="s">
        <v>1213</v>
      </c>
      <c r="C704" s="18" t="s">
        <v>266</v>
      </c>
      <c r="D704" s="18" t="s">
        <v>1028</v>
      </c>
      <c r="E704" s="22">
        <v>42461.0</v>
      </c>
      <c r="F704" s="21"/>
      <c r="G704" s="20"/>
      <c r="H704" s="20"/>
      <c r="I704" s="20"/>
      <c r="J704" s="20"/>
      <c r="K704" s="20"/>
    </row>
    <row r="705">
      <c r="A705" s="17">
        <v>704.0</v>
      </c>
      <c r="B705" s="18" t="s">
        <v>1214</v>
      </c>
      <c r="C705" s="18" t="s">
        <v>288</v>
      </c>
      <c r="D705" s="18" t="s">
        <v>424</v>
      </c>
      <c r="E705" s="22">
        <v>42461.0</v>
      </c>
      <c r="F705" s="21"/>
      <c r="G705" s="20"/>
      <c r="H705" s="20"/>
      <c r="I705" s="20"/>
      <c r="J705" s="20"/>
      <c r="K705" s="20"/>
    </row>
    <row r="706">
      <c r="A706" s="17">
        <v>705.0</v>
      </c>
      <c r="B706" s="18" t="s">
        <v>1215</v>
      </c>
      <c r="C706" s="18" t="s">
        <v>268</v>
      </c>
      <c r="D706" s="18" t="s">
        <v>424</v>
      </c>
      <c r="E706" s="22">
        <v>42355.0</v>
      </c>
      <c r="F706" s="21"/>
      <c r="G706" s="20"/>
      <c r="H706" s="20"/>
      <c r="I706" s="20"/>
      <c r="J706" s="20"/>
      <c r="K706" s="20"/>
    </row>
    <row r="707">
      <c r="A707" s="17">
        <v>706.0</v>
      </c>
      <c r="B707" s="18" t="s">
        <v>1216</v>
      </c>
      <c r="C707" s="18" t="s">
        <v>268</v>
      </c>
      <c r="D707" s="18" t="s">
        <v>424</v>
      </c>
      <c r="E707" s="22">
        <v>42351.0</v>
      </c>
      <c r="F707" s="18" t="s">
        <v>1131</v>
      </c>
      <c r="G707" s="20"/>
      <c r="H707" s="20"/>
      <c r="I707" s="20"/>
      <c r="J707" s="20"/>
      <c r="K707" s="20"/>
    </row>
    <row r="708">
      <c r="A708" s="17">
        <v>707.0</v>
      </c>
      <c r="B708" s="18" t="s">
        <v>1217</v>
      </c>
      <c r="C708" s="18" t="s">
        <v>288</v>
      </c>
      <c r="D708" s="18" t="s">
        <v>424</v>
      </c>
      <c r="E708" s="22">
        <v>42179.0</v>
      </c>
      <c r="F708" s="21"/>
      <c r="G708" s="20"/>
      <c r="H708" s="20"/>
      <c r="I708" s="20"/>
      <c r="J708" s="20"/>
      <c r="K708" s="20"/>
    </row>
    <row r="709">
      <c r="A709" s="17">
        <v>708.0</v>
      </c>
      <c r="B709" s="18" t="s">
        <v>1218</v>
      </c>
      <c r="C709" s="18" t="s">
        <v>260</v>
      </c>
      <c r="D709" s="18" t="s">
        <v>417</v>
      </c>
      <c r="E709" s="22">
        <v>42167.0</v>
      </c>
      <c r="F709" s="18" t="s">
        <v>1131</v>
      </c>
      <c r="G709" s="20"/>
      <c r="H709" s="20"/>
      <c r="I709" s="20"/>
      <c r="J709" s="20"/>
      <c r="K709" s="20"/>
    </row>
    <row r="710">
      <c r="A710" s="17">
        <v>709.0</v>
      </c>
      <c r="B710" s="18" t="s">
        <v>1219</v>
      </c>
      <c r="C710" s="18" t="s">
        <v>354</v>
      </c>
      <c r="D710" s="18" t="s">
        <v>424</v>
      </c>
      <c r="E710" s="22">
        <v>42029.0</v>
      </c>
      <c r="F710" s="21"/>
      <c r="G710" s="20"/>
      <c r="H710" s="20"/>
      <c r="I710" s="20"/>
      <c r="J710" s="20"/>
      <c r="K710" s="20"/>
    </row>
    <row r="711">
      <c r="A711" s="17">
        <v>710.0</v>
      </c>
      <c r="B711" s="18" t="s">
        <v>1220</v>
      </c>
      <c r="C711" s="18" t="s">
        <v>279</v>
      </c>
      <c r="D711" s="18" t="s">
        <v>424</v>
      </c>
      <c r="E711" s="22">
        <v>42016.0</v>
      </c>
      <c r="F711" s="18" t="s">
        <v>1131</v>
      </c>
      <c r="G711" s="20"/>
      <c r="H711" s="20"/>
      <c r="I711" s="20"/>
      <c r="J711" s="20"/>
      <c r="K711" s="20"/>
    </row>
    <row r="712">
      <c r="A712" s="17">
        <v>711.0</v>
      </c>
      <c r="B712" s="18" t="s">
        <v>1221</v>
      </c>
      <c r="C712" s="18" t="s">
        <v>273</v>
      </c>
      <c r="D712" s="18" t="s">
        <v>424</v>
      </c>
      <c r="E712" s="22">
        <v>42012.0</v>
      </c>
      <c r="F712" s="21"/>
      <c r="G712" s="20"/>
      <c r="H712" s="20"/>
      <c r="I712" s="20"/>
      <c r="J712" s="20"/>
      <c r="K712" s="20"/>
    </row>
    <row r="713">
      <c r="A713" s="17">
        <v>712.0</v>
      </c>
      <c r="B713" s="18" t="s">
        <v>1222</v>
      </c>
      <c r="C713" s="18" t="s">
        <v>286</v>
      </c>
      <c r="D713" s="18" t="s">
        <v>1223</v>
      </c>
      <c r="E713" s="22">
        <v>41958.0</v>
      </c>
      <c r="F713" s="21"/>
      <c r="G713" s="20"/>
      <c r="H713" s="20"/>
      <c r="I713" s="20"/>
      <c r="J713" s="20"/>
      <c r="K713" s="20"/>
    </row>
    <row r="714">
      <c r="A714" s="17">
        <v>713.0</v>
      </c>
      <c r="B714" s="18" t="s">
        <v>1224</v>
      </c>
      <c r="C714" s="18" t="s">
        <v>271</v>
      </c>
      <c r="D714" s="18" t="s">
        <v>384</v>
      </c>
      <c r="E714" s="22">
        <v>41945.0</v>
      </c>
      <c r="F714" s="21"/>
      <c r="G714" s="20"/>
      <c r="H714" s="20"/>
      <c r="I714" s="20"/>
      <c r="J714" s="20"/>
      <c r="K714" s="20"/>
    </row>
    <row r="715">
      <c r="A715" s="17">
        <v>714.0</v>
      </c>
      <c r="B715" s="18" t="s">
        <v>1225</v>
      </c>
      <c r="C715" s="18" t="s">
        <v>271</v>
      </c>
      <c r="D715" s="18" t="s">
        <v>384</v>
      </c>
      <c r="E715" s="22">
        <v>41752.0</v>
      </c>
      <c r="F715" s="18" t="s">
        <v>1131</v>
      </c>
      <c r="G715" s="20"/>
      <c r="H715" s="20"/>
      <c r="I715" s="20"/>
      <c r="J715" s="20"/>
      <c r="K715" s="20"/>
    </row>
    <row r="716">
      <c r="A716" s="17">
        <v>715.0</v>
      </c>
      <c r="B716" s="18" t="s">
        <v>1226</v>
      </c>
      <c r="C716" s="18" t="s">
        <v>286</v>
      </c>
      <c r="D716" s="18" t="s">
        <v>424</v>
      </c>
      <c r="E716" s="22">
        <v>41610.0</v>
      </c>
      <c r="F716" s="21"/>
      <c r="G716" s="20"/>
      <c r="H716" s="20"/>
      <c r="I716" s="20"/>
      <c r="J716" s="20"/>
      <c r="K716" s="20"/>
    </row>
    <row r="717">
      <c r="A717" s="17">
        <v>716.0</v>
      </c>
      <c r="B717" s="18" t="s">
        <v>1227</v>
      </c>
      <c r="C717" s="18" t="s">
        <v>315</v>
      </c>
      <c r="D717" s="18" t="s">
        <v>365</v>
      </c>
      <c r="E717" s="22">
        <v>41552.0</v>
      </c>
      <c r="F717" s="21"/>
      <c r="G717" s="20"/>
      <c r="H717" s="20"/>
      <c r="I717" s="20"/>
      <c r="J717" s="20"/>
      <c r="K717" s="20"/>
    </row>
    <row r="718">
      <c r="A718" s="17">
        <v>717.0</v>
      </c>
      <c r="B718" s="18" t="s">
        <v>1228</v>
      </c>
      <c r="C718" s="18" t="s">
        <v>273</v>
      </c>
      <c r="D718" s="18" t="s">
        <v>762</v>
      </c>
      <c r="E718" s="22">
        <v>41499.0</v>
      </c>
      <c r="F718" s="21"/>
      <c r="G718" s="20"/>
      <c r="H718" s="20"/>
      <c r="I718" s="20"/>
      <c r="J718" s="20"/>
      <c r="K718" s="20"/>
    </row>
    <row r="719">
      <c r="A719" s="17">
        <v>718.0</v>
      </c>
      <c r="B719" s="18" t="s">
        <v>147</v>
      </c>
      <c r="C719" s="18" t="s">
        <v>373</v>
      </c>
      <c r="D719" s="18" t="s">
        <v>476</v>
      </c>
      <c r="E719" s="22">
        <v>41377.0</v>
      </c>
      <c r="F719" s="18" t="s">
        <v>1131</v>
      </c>
      <c r="G719" s="20"/>
      <c r="H719" s="20"/>
      <c r="I719" s="20"/>
      <c r="J719" s="20"/>
      <c r="K719" s="20"/>
    </row>
    <row r="720">
      <c r="A720" s="17">
        <v>719.0</v>
      </c>
      <c r="B720" s="18" t="s">
        <v>1229</v>
      </c>
      <c r="C720" s="18" t="s">
        <v>293</v>
      </c>
      <c r="D720" s="18" t="s">
        <v>424</v>
      </c>
      <c r="E720" s="22">
        <v>41370.0</v>
      </c>
      <c r="F720" s="21"/>
      <c r="G720" s="20"/>
      <c r="H720" s="20"/>
      <c r="I720" s="20"/>
      <c r="J720" s="20"/>
      <c r="K720" s="20"/>
    </row>
    <row r="721">
      <c r="A721" s="17">
        <v>720.0</v>
      </c>
      <c r="B721" s="18" t="s">
        <v>1230</v>
      </c>
      <c r="C721" s="18" t="s">
        <v>260</v>
      </c>
      <c r="D721" s="18" t="s">
        <v>417</v>
      </c>
      <c r="E721" s="22">
        <v>41296.0</v>
      </c>
      <c r="F721" s="18" t="s">
        <v>1131</v>
      </c>
      <c r="G721" s="20"/>
      <c r="H721" s="20"/>
      <c r="I721" s="20"/>
      <c r="J721" s="20"/>
      <c r="K721" s="20"/>
    </row>
    <row r="722">
      <c r="A722" s="17">
        <v>721.0</v>
      </c>
      <c r="B722" s="18" t="s">
        <v>1231</v>
      </c>
      <c r="C722" s="18" t="s">
        <v>300</v>
      </c>
      <c r="D722" s="18" t="s">
        <v>417</v>
      </c>
      <c r="E722" s="22">
        <v>41172.0</v>
      </c>
      <c r="F722" s="18" t="s">
        <v>1131</v>
      </c>
      <c r="G722" s="20"/>
      <c r="H722" s="20"/>
      <c r="I722" s="20"/>
      <c r="J722" s="20"/>
      <c r="K722" s="20"/>
    </row>
    <row r="723">
      <c r="A723" s="17">
        <v>722.0</v>
      </c>
      <c r="B723" s="18" t="s">
        <v>1232</v>
      </c>
      <c r="C723" s="18" t="s">
        <v>266</v>
      </c>
      <c r="D723" s="18" t="s">
        <v>1028</v>
      </c>
      <c r="E723" s="22">
        <v>41098.0</v>
      </c>
      <c r="F723" s="21"/>
      <c r="G723" s="20"/>
      <c r="H723" s="20"/>
      <c r="I723" s="20"/>
      <c r="J723" s="20"/>
      <c r="K723" s="20"/>
    </row>
    <row r="724">
      <c r="A724" s="17">
        <v>723.0</v>
      </c>
      <c r="B724" s="18" t="s">
        <v>1233</v>
      </c>
      <c r="C724" s="18" t="s">
        <v>315</v>
      </c>
      <c r="D724" s="18" t="s">
        <v>461</v>
      </c>
      <c r="E724" s="22">
        <v>40987.0</v>
      </c>
      <c r="F724" s="21"/>
      <c r="G724" s="20"/>
      <c r="H724" s="20"/>
      <c r="I724" s="20"/>
      <c r="J724" s="20"/>
      <c r="K724" s="20"/>
    </row>
    <row r="725">
      <c r="A725" s="17">
        <v>724.0</v>
      </c>
      <c r="B725" s="18" t="s">
        <v>1234</v>
      </c>
      <c r="C725" s="18" t="s">
        <v>288</v>
      </c>
      <c r="D725" s="18" t="s">
        <v>424</v>
      </c>
      <c r="E725" s="22">
        <v>40931.0</v>
      </c>
      <c r="F725" s="21"/>
      <c r="G725" s="20"/>
      <c r="H725" s="20"/>
      <c r="I725" s="20"/>
      <c r="J725" s="20"/>
      <c r="K725" s="20"/>
    </row>
    <row r="726">
      <c r="A726" s="17">
        <v>725.0</v>
      </c>
      <c r="B726" s="18" t="s">
        <v>1235</v>
      </c>
      <c r="C726" s="18" t="s">
        <v>260</v>
      </c>
      <c r="D726" s="18" t="s">
        <v>298</v>
      </c>
      <c r="E726" s="22">
        <v>40884.0</v>
      </c>
      <c r="F726" s="18" t="s">
        <v>1131</v>
      </c>
      <c r="G726" s="20"/>
      <c r="H726" s="20"/>
      <c r="I726" s="20"/>
      <c r="J726" s="20"/>
      <c r="K726" s="20"/>
    </row>
    <row r="727">
      <c r="A727" s="17">
        <v>726.0</v>
      </c>
      <c r="B727" s="18" t="s">
        <v>1236</v>
      </c>
      <c r="C727" s="18" t="s">
        <v>347</v>
      </c>
      <c r="D727" s="18" t="s">
        <v>424</v>
      </c>
      <c r="E727" s="22">
        <v>40841.0</v>
      </c>
      <c r="F727" s="18" t="s">
        <v>1131</v>
      </c>
      <c r="G727" s="20"/>
      <c r="H727" s="20"/>
      <c r="I727" s="20"/>
      <c r="J727" s="20"/>
      <c r="K727" s="20"/>
    </row>
    <row r="728">
      <c r="A728" s="17">
        <v>727.0</v>
      </c>
      <c r="B728" s="18" t="s">
        <v>1237</v>
      </c>
      <c r="C728" s="18" t="s">
        <v>354</v>
      </c>
      <c r="D728" s="18" t="s">
        <v>424</v>
      </c>
      <c r="E728" s="22">
        <v>40728.0</v>
      </c>
      <c r="F728" s="18" t="s">
        <v>1131</v>
      </c>
      <c r="G728" s="20"/>
      <c r="H728" s="20"/>
      <c r="I728" s="20"/>
      <c r="J728" s="20"/>
      <c r="K728" s="20"/>
    </row>
    <row r="729">
      <c r="A729" s="17">
        <v>728.0</v>
      </c>
      <c r="B729" s="18" t="s">
        <v>46</v>
      </c>
      <c r="C729" s="18" t="s">
        <v>279</v>
      </c>
      <c r="D729" s="18" t="s">
        <v>277</v>
      </c>
      <c r="E729" s="22">
        <v>40590.0</v>
      </c>
      <c r="F729" s="21"/>
      <c r="G729" s="20"/>
      <c r="H729" s="20"/>
      <c r="I729" s="20"/>
      <c r="J729" s="20"/>
      <c r="K729" s="20"/>
    </row>
    <row r="730">
      <c r="A730" s="17">
        <v>729.0</v>
      </c>
      <c r="B730" s="18" t="s">
        <v>1238</v>
      </c>
      <c r="C730" s="18" t="s">
        <v>288</v>
      </c>
      <c r="D730" s="18" t="s">
        <v>424</v>
      </c>
      <c r="E730" s="22">
        <v>40580.0</v>
      </c>
      <c r="F730" s="18" t="s">
        <v>1131</v>
      </c>
      <c r="G730" s="20"/>
      <c r="H730" s="20"/>
      <c r="I730" s="20"/>
      <c r="J730" s="20"/>
      <c r="K730" s="20"/>
    </row>
    <row r="731">
      <c r="A731" s="17">
        <v>730.0</v>
      </c>
      <c r="B731" s="18" t="s">
        <v>1239</v>
      </c>
      <c r="C731" s="18" t="s">
        <v>321</v>
      </c>
      <c r="D731" s="18" t="s">
        <v>424</v>
      </c>
      <c r="E731" s="22">
        <v>40561.0</v>
      </c>
      <c r="F731" s="18" t="s">
        <v>1131</v>
      </c>
      <c r="G731" s="20"/>
      <c r="H731" s="20"/>
      <c r="I731" s="20"/>
      <c r="J731" s="20"/>
      <c r="K731" s="20"/>
    </row>
    <row r="732">
      <c r="A732" s="17">
        <v>731.0</v>
      </c>
      <c r="B732" s="18" t="s">
        <v>1240</v>
      </c>
      <c r="C732" s="18" t="s">
        <v>820</v>
      </c>
      <c r="D732" s="18" t="s">
        <v>417</v>
      </c>
      <c r="E732" s="22">
        <v>40487.0</v>
      </c>
      <c r="F732" s="21"/>
      <c r="G732" s="20"/>
      <c r="H732" s="20"/>
      <c r="I732" s="20"/>
      <c r="J732" s="20"/>
      <c r="K732" s="20"/>
    </row>
    <row r="733">
      <c r="A733" s="17">
        <v>732.0</v>
      </c>
      <c r="B733" s="18" t="s">
        <v>1241</v>
      </c>
      <c r="C733" s="18" t="s">
        <v>273</v>
      </c>
      <c r="D733" s="18" t="s">
        <v>424</v>
      </c>
      <c r="E733" s="22">
        <v>40359.0</v>
      </c>
      <c r="F733" s="18" t="s">
        <v>1131</v>
      </c>
      <c r="G733" s="20"/>
      <c r="H733" s="20"/>
      <c r="I733" s="20"/>
      <c r="J733" s="20"/>
      <c r="K733" s="20"/>
    </row>
    <row r="734">
      <c r="A734" s="17">
        <v>733.0</v>
      </c>
      <c r="B734" s="18" t="s">
        <v>1242</v>
      </c>
      <c r="C734" s="18" t="s">
        <v>279</v>
      </c>
      <c r="D734" s="18" t="s">
        <v>424</v>
      </c>
      <c r="E734" s="22">
        <v>40252.0</v>
      </c>
      <c r="F734" s="21"/>
      <c r="G734" s="20"/>
      <c r="H734" s="20"/>
      <c r="I734" s="20"/>
      <c r="J734" s="20"/>
      <c r="K734" s="20"/>
    </row>
    <row r="735">
      <c r="A735" s="17">
        <v>734.0</v>
      </c>
      <c r="B735" s="18" t="s">
        <v>1243</v>
      </c>
      <c r="C735" s="18" t="s">
        <v>273</v>
      </c>
      <c r="D735" s="18" t="s">
        <v>277</v>
      </c>
      <c r="E735" s="22">
        <v>40220.0</v>
      </c>
      <c r="F735" s="21"/>
      <c r="G735" s="20"/>
      <c r="H735" s="20"/>
      <c r="I735" s="20"/>
      <c r="J735" s="20"/>
      <c r="K735" s="20"/>
    </row>
    <row r="736">
      <c r="A736" s="17">
        <v>735.0</v>
      </c>
      <c r="B736" s="18" t="s">
        <v>1244</v>
      </c>
      <c r="C736" s="18" t="s">
        <v>288</v>
      </c>
      <c r="D736" s="18" t="s">
        <v>424</v>
      </c>
      <c r="E736" s="22">
        <v>39859.0</v>
      </c>
      <c r="F736" s="21"/>
      <c r="G736" s="20"/>
      <c r="H736" s="20"/>
      <c r="I736" s="20"/>
      <c r="J736" s="20"/>
      <c r="K736" s="20"/>
    </row>
    <row r="737">
      <c r="A737" s="17">
        <v>736.0</v>
      </c>
      <c r="B737" s="18" t="s">
        <v>1245</v>
      </c>
      <c r="C737" s="18" t="s">
        <v>260</v>
      </c>
      <c r="D737" s="18" t="s">
        <v>417</v>
      </c>
      <c r="E737" s="22">
        <v>39851.0</v>
      </c>
      <c r="F737" s="21"/>
      <c r="G737" s="20"/>
      <c r="H737" s="20"/>
      <c r="I737" s="20"/>
      <c r="J737" s="20"/>
      <c r="K737" s="20"/>
    </row>
    <row r="738">
      <c r="A738" s="17">
        <v>737.0</v>
      </c>
      <c r="B738" s="18" t="s">
        <v>1246</v>
      </c>
      <c r="C738" s="18" t="s">
        <v>268</v>
      </c>
      <c r="D738" s="18" t="s">
        <v>424</v>
      </c>
      <c r="E738" s="22">
        <v>39789.0</v>
      </c>
      <c r="F738" s="18" t="s">
        <v>1131</v>
      </c>
      <c r="G738" s="20"/>
      <c r="H738" s="20"/>
      <c r="I738" s="20"/>
      <c r="J738" s="20"/>
      <c r="K738" s="20"/>
    </row>
    <row r="739">
      <c r="A739" s="17">
        <v>738.0</v>
      </c>
      <c r="B739" s="18" t="s">
        <v>1247</v>
      </c>
      <c r="C739" s="18" t="s">
        <v>293</v>
      </c>
      <c r="D739" s="18" t="s">
        <v>424</v>
      </c>
      <c r="E739" s="22">
        <v>39667.0</v>
      </c>
      <c r="F739" s="18" t="s">
        <v>1131</v>
      </c>
      <c r="G739" s="20"/>
      <c r="H739" s="20"/>
      <c r="I739" s="20"/>
      <c r="J739" s="20"/>
      <c r="K739" s="20"/>
    </row>
    <row r="740">
      <c r="A740" s="17">
        <v>739.0</v>
      </c>
      <c r="B740" s="18" t="s">
        <v>1248</v>
      </c>
      <c r="C740" s="18" t="s">
        <v>273</v>
      </c>
      <c r="D740" s="18" t="s">
        <v>762</v>
      </c>
      <c r="E740" s="22">
        <v>39514.0</v>
      </c>
      <c r="F740" s="18" t="s">
        <v>1131</v>
      </c>
      <c r="G740" s="20"/>
      <c r="H740" s="20"/>
      <c r="I740" s="20"/>
      <c r="J740" s="20"/>
      <c r="K740" s="20"/>
    </row>
    <row r="741">
      <c r="A741" s="17">
        <v>740.0</v>
      </c>
      <c r="B741" s="18" t="s">
        <v>1249</v>
      </c>
      <c r="C741" s="18" t="s">
        <v>282</v>
      </c>
      <c r="D741" s="18" t="s">
        <v>476</v>
      </c>
      <c r="E741" s="22">
        <v>39241.0</v>
      </c>
      <c r="F741" s="18" t="s">
        <v>1131</v>
      </c>
      <c r="G741" s="20"/>
      <c r="H741" s="20"/>
      <c r="I741" s="20"/>
      <c r="J741" s="20"/>
      <c r="K741" s="20"/>
    </row>
    <row r="742">
      <c r="A742" s="17">
        <v>741.0</v>
      </c>
      <c r="B742" s="18" t="s">
        <v>1250</v>
      </c>
      <c r="C742" s="18" t="s">
        <v>268</v>
      </c>
      <c r="D742" s="18" t="s">
        <v>277</v>
      </c>
      <c r="E742" s="22">
        <v>39205.0</v>
      </c>
      <c r="F742" s="21"/>
      <c r="G742" s="20"/>
      <c r="H742" s="20"/>
      <c r="I742" s="20"/>
      <c r="J742" s="20"/>
      <c r="K742" s="20"/>
    </row>
    <row r="743">
      <c r="A743" s="17">
        <v>742.0</v>
      </c>
      <c r="B743" s="18" t="s">
        <v>1251</v>
      </c>
      <c r="C743" s="18" t="s">
        <v>275</v>
      </c>
      <c r="D743" s="18" t="s">
        <v>424</v>
      </c>
      <c r="E743" s="22">
        <v>39145.0</v>
      </c>
      <c r="F743" s="21"/>
      <c r="G743" s="20"/>
      <c r="H743" s="20"/>
      <c r="I743" s="20"/>
      <c r="J743" s="20"/>
      <c r="K743" s="20"/>
    </row>
    <row r="744">
      <c r="A744" s="17">
        <v>743.0</v>
      </c>
      <c r="B744" s="18" t="s">
        <v>1252</v>
      </c>
      <c r="C744" s="18" t="s">
        <v>282</v>
      </c>
      <c r="D744" s="18" t="s">
        <v>461</v>
      </c>
      <c r="E744" s="22">
        <v>38999.0</v>
      </c>
      <c r="F744" s="21"/>
      <c r="G744" s="20"/>
      <c r="H744" s="20"/>
      <c r="I744" s="20"/>
      <c r="J744" s="20"/>
      <c r="K744" s="20"/>
    </row>
    <row r="745">
      <c r="A745" s="17">
        <v>744.0</v>
      </c>
      <c r="B745" s="18" t="s">
        <v>1253</v>
      </c>
      <c r="C745" s="18" t="s">
        <v>266</v>
      </c>
      <c r="D745" s="18" t="s">
        <v>1028</v>
      </c>
      <c r="E745" s="22">
        <v>38907.0</v>
      </c>
      <c r="F745" s="21"/>
      <c r="G745" s="20"/>
      <c r="H745" s="20"/>
      <c r="I745" s="20"/>
      <c r="J745" s="20"/>
      <c r="K745" s="20"/>
    </row>
    <row r="746">
      <c r="A746" s="17">
        <v>745.0</v>
      </c>
      <c r="B746" s="18" t="s">
        <v>1254</v>
      </c>
      <c r="C746" s="18" t="s">
        <v>279</v>
      </c>
      <c r="D746" s="18" t="s">
        <v>424</v>
      </c>
      <c r="E746" s="22">
        <v>38883.0</v>
      </c>
      <c r="F746" s="21"/>
      <c r="G746" s="20"/>
      <c r="H746" s="20"/>
      <c r="I746" s="20"/>
      <c r="J746" s="20"/>
      <c r="K746" s="20"/>
    </row>
    <row r="747">
      <c r="A747" s="17">
        <v>746.0</v>
      </c>
      <c r="B747" s="18" t="s">
        <v>1255</v>
      </c>
      <c r="C747" s="18" t="s">
        <v>282</v>
      </c>
      <c r="D747" s="18" t="s">
        <v>476</v>
      </c>
      <c r="E747" s="22">
        <v>38806.0</v>
      </c>
      <c r="F747" s="18" t="s">
        <v>1131</v>
      </c>
      <c r="G747" s="20"/>
      <c r="H747" s="20"/>
      <c r="I747" s="20"/>
      <c r="J747" s="20"/>
      <c r="K747" s="20"/>
    </row>
    <row r="748">
      <c r="A748" s="17">
        <v>747.0</v>
      </c>
      <c r="B748" s="18" t="s">
        <v>1256</v>
      </c>
      <c r="C748" s="18" t="s">
        <v>354</v>
      </c>
      <c r="D748" s="18" t="s">
        <v>424</v>
      </c>
      <c r="E748" s="22">
        <v>38652.0</v>
      </c>
      <c r="F748" s="21"/>
      <c r="G748" s="20"/>
      <c r="H748" s="20"/>
      <c r="I748" s="20"/>
      <c r="J748" s="20"/>
      <c r="K748" s="20"/>
    </row>
    <row r="749">
      <c r="A749" s="17">
        <v>748.0</v>
      </c>
      <c r="B749" s="18" t="s">
        <v>1257</v>
      </c>
      <c r="C749" s="18" t="s">
        <v>260</v>
      </c>
      <c r="D749" s="18" t="s">
        <v>417</v>
      </c>
      <c r="E749" s="22">
        <v>38554.0</v>
      </c>
      <c r="F749" s="21"/>
      <c r="G749" s="20"/>
      <c r="H749" s="20"/>
      <c r="I749" s="20"/>
      <c r="J749" s="20"/>
      <c r="K749" s="20"/>
    </row>
    <row r="750">
      <c r="A750" s="17">
        <v>749.0</v>
      </c>
      <c r="B750" s="18" t="s">
        <v>1172</v>
      </c>
      <c r="C750" s="18" t="s">
        <v>286</v>
      </c>
      <c r="D750" s="18" t="s">
        <v>1223</v>
      </c>
      <c r="E750" s="22">
        <v>38554.0</v>
      </c>
      <c r="F750" s="21"/>
      <c r="G750" s="20"/>
      <c r="H750" s="20"/>
      <c r="I750" s="20"/>
      <c r="J750" s="20"/>
      <c r="K750" s="20"/>
    </row>
    <row r="751">
      <c r="A751" s="17">
        <v>750.0</v>
      </c>
      <c r="B751" s="18" t="s">
        <v>1258</v>
      </c>
      <c r="C751" s="18" t="s">
        <v>347</v>
      </c>
      <c r="D751" s="18" t="s">
        <v>424</v>
      </c>
      <c r="E751" s="22">
        <v>38421.0</v>
      </c>
      <c r="F751" s="21"/>
      <c r="G751" s="20"/>
      <c r="H751" s="20"/>
      <c r="I751" s="20"/>
      <c r="J751" s="20"/>
      <c r="K751" s="20"/>
    </row>
    <row r="752">
      <c r="A752" s="17">
        <v>751.0</v>
      </c>
      <c r="B752" s="18" t="s">
        <v>1259</v>
      </c>
      <c r="C752" s="18" t="s">
        <v>275</v>
      </c>
      <c r="D752" s="18" t="s">
        <v>424</v>
      </c>
      <c r="E752" s="22">
        <v>38263.0</v>
      </c>
      <c r="F752" s="18" t="s">
        <v>1131</v>
      </c>
      <c r="G752" s="20"/>
      <c r="H752" s="20"/>
      <c r="I752" s="20"/>
      <c r="J752" s="20"/>
      <c r="K752" s="20"/>
    </row>
    <row r="753">
      <c r="A753" s="17">
        <v>752.0</v>
      </c>
      <c r="B753" s="18" t="s">
        <v>1260</v>
      </c>
      <c r="C753" s="18" t="s">
        <v>266</v>
      </c>
      <c r="D753" s="18" t="s">
        <v>1028</v>
      </c>
      <c r="E753" s="22">
        <v>38155.0</v>
      </c>
      <c r="F753" s="21"/>
      <c r="G753" s="20"/>
      <c r="H753" s="20"/>
      <c r="I753" s="20"/>
      <c r="J753" s="20"/>
      <c r="K753" s="20"/>
    </row>
    <row r="754">
      <c r="A754" s="17">
        <v>753.0</v>
      </c>
      <c r="B754" s="18" t="s">
        <v>1261</v>
      </c>
      <c r="C754" s="18" t="s">
        <v>354</v>
      </c>
      <c r="D754" s="18" t="s">
        <v>424</v>
      </c>
      <c r="E754" s="22">
        <v>38009.0</v>
      </c>
      <c r="F754" s="21"/>
      <c r="G754" s="20"/>
      <c r="H754" s="20"/>
      <c r="I754" s="20"/>
      <c r="J754" s="20"/>
      <c r="K754" s="20"/>
    </row>
    <row r="755">
      <c r="A755" s="17">
        <v>754.0</v>
      </c>
      <c r="B755" s="18" t="s">
        <v>1262</v>
      </c>
      <c r="C755" s="18" t="s">
        <v>266</v>
      </c>
      <c r="D755" s="18" t="s">
        <v>1028</v>
      </c>
      <c r="E755" s="22">
        <v>37988.0</v>
      </c>
      <c r="F755" s="18" t="s">
        <v>1131</v>
      </c>
      <c r="G755" s="20"/>
      <c r="H755" s="20"/>
      <c r="I755" s="20"/>
      <c r="J755" s="20"/>
      <c r="K755" s="20"/>
    </row>
    <row r="756">
      <c r="A756" s="17">
        <v>755.0</v>
      </c>
      <c r="B756" s="18" t="s">
        <v>1263</v>
      </c>
      <c r="C756" s="18" t="s">
        <v>273</v>
      </c>
      <c r="D756" s="18" t="s">
        <v>762</v>
      </c>
      <c r="E756" s="22">
        <v>37968.0</v>
      </c>
      <c r="F756" s="21"/>
      <c r="G756" s="20"/>
      <c r="H756" s="20"/>
      <c r="I756" s="20"/>
      <c r="J756" s="20"/>
      <c r="K756" s="20"/>
    </row>
    <row r="757">
      <c r="A757" s="17">
        <v>756.0</v>
      </c>
      <c r="B757" s="18" t="s">
        <v>1264</v>
      </c>
      <c r="C757" s="18" t="s">
        <v>260</v>
      </c>
      <c r="D757" s="18" t="s">
        <v>417</v>
      </c>
      <c r="E757" s="22">
        <v>37945.0</v>
      </c>
      <c r="F757" s="18" t="s">
        <v>1131</v>
      </c>
      <c r="G757" s="20"/>
      <c r="H757" s="20"/>
      <c r="I757" s="20"/>
      <c r="J757" s="20"/>
      <c r="K757" s="20"/>
    </row>
    <row r="758">
      <c r="A758" s="17">
        <v>757.0</v>
      </c>
      <c r="B758" s="18" t="s">
        <v>1265</v>
      </c>
      <c r="C758" s="18" t="s">
        <v>282</v>
      </c>
      <c r="D758" s="18" t="s">
        <v>461</v>
      </c>
      <c r="E758" s="22">
        <v>37938.0</v>
      </c>
      <c r="F758" s="21"/>
      <c r="G758" s="20"/>
      <c r="H758" s="20"/>
      <c r="I758" s="20"/>
      <c r="J758" s="20"/>
      <c r="K758" s="20"/>
    </row>
    <row r="759">
      <c r="A759" s="17">
        <v>758.0</v>
      </c>
      <c r="B759" s="18" t="s">
        <v>1266</v>
      </c>
      <c r="C759" s="18" t="s">
        <v>288</v>
      </c>
      <c r="D759" s="18" t="s">
        <v>424</v>
      </c>
      <c r="E759" s="22">
        <v>37870.0</v>
      </c>
      <c r="F759" s="21"/>
      <c r="G759" s="20"/>
      <c r="H759" s="20"/>
      <c r="I759" s="20"/>
      <c r="J759" s="20"/>
      <c r="K759" s="20"/>
    </row>
    <row r="760">
      <c r="A760" s="17">
        <v>759.0</v>
      </c>
      <c r="B760" s="18" t="s">
        <v>1267</v>
      </c>
      <c r="C760" s="18" t="s">
        <v>273</v>
      </c>
      <c r="D760" s="18" t="s">
        <v>424</v>
      </c>
      <c r="E760" s="22">
        <v>37802.0</v>
      </c>
      <c r="F760" s="18" t="s">
        <v>1131</v>
      </c>
      <c r="G760" s="20"/>
      <c r="H760" s="20"/>
      <c r="I760" s="20"/>
      <c r="J760" s="20"/>
      <c r="K760" s="20"/>
    </row>
    <row r="761">
      <c r="A761" s="17">
        <v>760.0</v>
      </c>
      <c r="B761" s="18" t="s">
        <v>1268</v>
      </c>
      <c r="C761" s="18" t="s">
        <v>293</v>
      </c>
      <c r="D761" s="18" t="s">
        <v>424</v>
      </c>
      <c r="E761" s="22">
        <v>37802.0</v>
      </c>
      <c r="F761" s="18" t="s">
        <v>1131</v>
      </c>
      <c r="G761" s="20"/>
      <c r="H761" s="20"/>
      <c r="I761" s="20"/>
      <c r="J761" s="20"/>
      <c r="K761" s="20"/>
    </row>
    <row r="762">
      <c r="A762" s="17">
        <v>761.0</v>
      </c>
      <c r="B762" s="18" t="s">
        <v>1269</v>
      </c>
      <c r="C762" s="18" t="s">
        <v>260</v>
      </c>
      <c r="D762" s="18" t="s">
        <v>417</v>
      </c>
      <c r="E762" s="22">
        <v>37715.0</v>
      </c>
      <c r="F762" s="21"/>
      <c r="G762" s="20"/>
      <c r="H762" s="20"/>
      <c r="I762" s="20"/>
      <c r="J762" s="20"/>
      <c r="K762" s="20"/>
    </row>
    <row r="763">
      <c r="A763" s="17">
        <v>762.0</v>
      </c>
      <c r="B763" s="18" t="s">
        <v>1270</v>
      </c>
      <c r="C763" s="18" t="s">
        <v>354</v>
      </c>
      <c r="D763" s="18" t="s">
        <v>363</v>
      </c>
      <c r="E763" s="22">
        <v>37699.0</v>
      </c>
      <c r="F763" s="21"/>
      <c r="G763" s="20"/>
      <c r="H763" s="20"/>
      <c r="I763" s="20"/>
      <c r="J763" s="20"/>
      <c r="K763" s="20"/>
    </row>
    <row r="764">
      <c r="A764" s="17">
        <v>763.0</v>
      </c>
      <c r="B764" s="18" t="s">
        <v>1271</v>
      </c>
      <c r="C764" s="18" t="s">
        <v>273</v>
      </c>
      <c r="D764" s="18" t="s">
        <v>762</v>
      </c>
      <c r="E764" s="22">
        <v>37631.0</v>
      </c>
      <c r="F764" s="21"/>
      <c r="G764" s="20"/>
      <c r="H764" s="20"/>
      <c r="I764" s="20"/>
      <c r="J764" s="20"/>
      <c r="K764" s="20"/>
    </row>
    <row r="765">
      <c r="A765" s="17">
        <v>764.0</v>
      </c>
      <c r="B765" s="18" t="s">
        <v>1272</v>
      </c>
      <c r="C765" s="18" t="s">
        <v>266</v>
      </c>
      <c r="D765" s="18" t="s">
        <v>1028</v>
      </c>
      <c r="E765" s="22">
        <v>37613.0</v>
      </c>
      <c r="F765" s="21"/>
      <c r="G765" s="20"/>
      <c r="H765" s="20"/>
      <c r="I765" s="20"/>
      <c r="J765" s="20"/>
      <c r="K765" s="20"/>
    </row>
    <row r="766">
      <c r="A766" s="17">
        <v>765.0</v>
      </c>
      <c r="B766" s="18" t="s">
        <v>1273</v>
      </c>
      <c r="C766" s="18" t="s">
        <v>720</v>
      </c>
      <c r="D766" s="18" t="s">
        <v>1023</v>
      </c>
      <c r="E766" s="22">
        <v>37447.0</v>
      </c>
      <c r="F766" s="18" t="s">
        <v>1131</v>
      </c>
      <c r="G766" s="20"/>
      <c r="H766" s="20"/>
      <c r="I766" s="20"/>
      <c r="J766" s="20"/>
      <c r="K766" s="20"/>
    </row>
    <row r="767">
      <c r="A767" s="17">
        <v>766.0</v>
      </c>
      <c r="B767" s="18" t="s">
        <v>1274</v>
      </c>
      <c r="C767" s="18" t="s">
        <v>286</v>
      </c>
      <c r="D767" s="18" t="s">
        <v>424</v>
      </c>
      <c r="E767" s="22">
        <v>37370.0</v>
      </c>
      <c r="F767" s="21"/>
      <c r="G767" s="20"/>
      <c r="H767" s="20"/>
      <c r="I767" s="20"/>
      <c r="J767" s="20"/>
      <c r="K767" s="20"/>
    </row>
    <row r="768">
      <c r="A768" s="17">
        <v>767.0</v>
      </c>
      <c r="B768" s="18" t="s">
        <v>1275</v>
      </c>
      <c r="C768" s="18" t="s">
        <v>354</v>
      </c>
      <c r="D768" s="18" t="s">
        <v>424</v>
      </c>
      <c r="E768" s="22">
        <v>37346.0</v>
      </c>
      <c r="F768" s="18" t="s">
        <v>1131</v>
      </c>
      <c r="G768" s="20"/>
      <c r="H768" s="20"/>
      <c r="I768" s="20"/>
      <c r="J768" s="20"/>
      <c r="K768" s="20"/>
    </row>
    <row r="769">
      <c r="A769" s="17">
        <v>768.0</v>
      </c>
      <c r="B769" s="18" t="s">
        <v>1276</v>
      </c>
      <c r="C769" s="18" t="s">
        <v>306</v>
      </c>
      <c r="D769" s="18" t="s">
        <v>322</v>
      </c>
      <c r="E769" s="22">
        <v>37289.0</v>
      </c>
      <c r="F769" s="21"/>
      <c r="G769" s="20"/>
      <c r="H769" s="20"/>
      <c r="I769" s="20"/>
      <c r="J769" s="20"/>
      <c r="K769" s="20"/>
    </row>
    <row r="770">
      <c r="A770" s="17">
        <v>769.0</v>
      </c>
      <c r="B770" s="18" t="s">
        <v>1277</v>
      </c>
      <c r="C770" s="18" t="s">
        <v>282</v>
      </c>
      <c r="D770" s="18" t="s">
        <v>461</v>
      </c>
      <c r="E770" s="22">
        <v>37233.0</v>
      </c>
      <c r="F770" s="21"/>
      <c r="G770" s="20"/>
      <c r="H770" s="20"/>
      <c r="I770" s="20"/>
      <c r="J770" s="20"/>
      <c r="K770" s="20"/>
    </row>
    <row r="771">
      <c r="A771" s="17">
        <v>770.0</v>
      </c>
      <c r="B771" s="18" t="s">
        <v>1278</v>
      </c>
      <c r="C771" s="18" t="s">
        <v>266</v>
      </c>
      <c r="D771" s="18" t="s">
        <v>1028</v>
      </c>
      <c r="E771" s="22">
        <v>37232.0</v>
      </c>
      <c r="F771" s="18" t="s">
        <v>1131</v>
      </c>
      <c r="G771" s="20"/>
      <c r="H771" s="20"/>
      <c r="I771" s="20"/>
      <c r="J771" s="20"/>
      <c r="K771" s="20"/>
    </row>
    <row r="772">
      <c r="A772" s="17">
        <v>771.0</v>
      </c>
      <c r="B772" s="18" t="s">
        <v>1279</v>
      </c>
      <c r="C772" s="18" t="s">
        <v>300</v>
      </c>
      <c r="D772" s="18" t="s">
        <v>417</v>
      </c>
      <c r="E772" s="22">
        <v>36973.0</v>
      </c>
      <c r="F772" s="18" t="s">
        <v>1131</v>
      </c>
      <c r="G772" s="20"/>
      <c r="H772" s="20"/>
      <c r="I772" s="20"/>
      <c r="J772" s="20"/>
      <c r="K772" s="20"/>
    </row>
    <row r="773">
      <c r="A773" s="17">
        <v>772.0</v>
      </c>
      <c r="B773" s="18" t="s">
        <v>1280</v>
      </c>
      <c r="C773" s="18" t="s">
        <v>268</v>
      </c>
      <c r="D773" s="18" t="s">
        <v>424</v>
      </c>
      <c r="E773" s="22">
        <v>36954.0</v>
      </c>
      <c r="F773" s="18" t="s">
        <v>1131</v>
      </c>
      <c r="G773" s="20"/>
      <c r="H773" s="20"/>
      <c r="I773" s="20"/>
      <c r="J773" s="20"/>
      <c r="K773" s="20"/>
    </row>
    <row r="774">
      <c r="A774" s="17">
        <v>773.0</v>
      </c>
      <c r="B774" s="18" t="s">
        <v>1281</v>
      </c>
      <c r="C774" s="18" t="s">
        <v>275</v>
      </c>
      <c r="D774" s="18" t="s">
        <v>424</v>
      </c>
      <c r="E774" s="22">
        <v>36947.0</v>
      </c>
      <c r="F774" s="21"/>
      <c r="G774" s="20"/>
      <c r="H774" s="20"/>
      <c r="I774" s="20"/>
      <c r="J774" s="20"/>
      <c r="K774" s="20"/>
    </row>
    <row r="775">
      <c r="A775" s="17">
        <v>774.0</v>
      </c>
      <c r="B775" s="18" t="s">
        <v>1282</v>
      </c>
      <c r="C775" s="18" t="s">
        <v>123</v>
      </c>
      <c r="D775" s="18" t="s">
        <v>424</v>
      </c>
      <c r="E775" s="22">
        <v>36828.0</v>
      </c>
      <c r="F775" s="21"/>
      <c r="G775" s="20"/>
      <c r="H775" s="20"/>
      <c r="I775" s="20"/>
      <c r="J775" s="20"/>
      <c r="K775" s="20"/>
    </row>
    <row r="776">
      <c r="A776" s="17">
        <v>775.0</v>
      </c>
      <c r="B776" s="18" t="s">
        <v>1283</v>
      </c>
      <c r="C776" s="18" t="s">
        <v>331</v>
      </c>
      <c r="D776" s="18" t="s">
        <v>461</v>
      </c>
      <c r="E776" s="22">
        <v>36805.0</v>
      </c>
      <c r="F776" s="18" t="s">
        <v>1131</v>
      </c>
      <c r="G776" s="20"/>
      <c r="H776" s="20"/>
      <c r="I776" s="20"/>
      <c r="J776" s="20"/>
      <c r="K776" s="20"/>
    </row>
    <row r="777">
      <c r="A777" s="17">
        <v>776.0</v>
      </c>
      <c r="B777" s="18" t="s">
        <v>1284</v>
      </c>
      <c r="C777" s="18" t="s">
        <v>282</v>
      </c>
      <c r="D777" s="18" t="s">
        <v>461</v>
      </c>
      <c r="E777" s="22">
        <v>36776.0</v>
      </c>
      <c r="F777" s="21"/>
      <c r="G777" s="20"/>
      <c r="H777" s="20"/>
      <c r="I777" s="20"/>
      <c r="J777" s="20"/>
      <c r="K777" s="20"/>
    </row>
    <row r="778">
      <c r="A778" s="17">
        <v>777.0</v>
      </c>
      <c r="B778" s="18" t="s">
        <v>1285</v>
      </c>
      <c r="C778" s="18" t="s">
        <v>720</v>
      </c>
      <c r="D778" s="18" t="s">
        <v>1023</v>
      </c>
      <c r="E778" s="22">
        <v>36774.0</v>
      </c>
      <c r="F778" s="18" t="s">
        <v>1131</v>
      </c>
      <c r="G778" s="20"/>
      <c r="H778" s="20"/>
      <c r="I778" s="20"/>
      <c r="J778" s="20"/>
      <c r="K778" s="20"/>
    </row>
    <row r="779">
      <c r="A779" s="17">
        <v>778.0</v>
      </c>
      <c r="B779" s="18" t="s">
        <v>1286</v>
      </c>
      <c r="C779" s="18" t="s">
        <v>266</v>
      </c>
      <c r="D779" s="18" t="s">
        <v>1028</v>
      </c>
      <c r="E779" s="22">
        <v>36754.0</v>
      </c>
      <c r="F779" s="18" t="s">
        <v>1131</v>
      </c>
      <c r="G779" s="20"/>
      <c r="H779" s="20"/>
      <c r="I779" s="20"/>
      <c r="J779" s="20"/>
      <c r="K779" s="20"/>
    </row>
    <row r="780">
      <c r="A780" s="17">
        <v>779.0</v>
      </c>
      <c r="B780" s="18" t="s">
        <v>1287</v>
      </c>
      <c r="C780" s="18" t="s">
        <v>300</v>
      </c>
      <c r="D780" s="18" t="s">
        <v>417</v>
      </c>
      <c r="E780" s="22">
        <v>36732.0</v>
      </c>
      <c r="F780" s="18" t="s">
        <v>1131</v>
      </c>
      <c r="G780" s="20"/>
      <c r="H780" s="20"/>
      <c r="I780" s="20"/>
      <c r="J780" s="20"/>
      <c r="K780" s="20"/>
    </row>
    <row r="781">
      <c r="A781" s="17">
        <v>780.0</v>
      </c>
      <c r="B781" s="18" t="s">
        <v>1288</v>
      </c>
      <c r="C781" s="18" t="s">
        <v>260</v>
      </c>
      <c r="D781" s="18" t="s">
        <v>417</v>
      </c>
      <c r="E781" s="22">
        <v>36706.0</v>
      </c>
      <c r="F781" s="18" t="s">
        <v>1131</v>
      </c>
      <c r="G781" s="20"/>
      <c r="H781" s="20"/>
      <c r="I781" s="20"/>
      <c r="J781" s="20"/>
      <c r="K781" s="20"/>
    </row>
    <row r="782">
      <c r="A782" s="17">
        <v>781.0</v>
      </c>
      <c r="B782" s="18" t="s">
        <v>1289</v>
      </c>
      <c r="C782" s="18" t="s">
        <v>282</v>
      </c>
      <c r="D782" s="18" t="s">
        <v>337</v>
      </c>
      <c r="E782" s="22">
        <v>36669.0</v>
      </c>
      <c r="F782" s="18" t="s">
        <v>1131</v>
      </c>
      <c r="G782" s="20"/>
      <c r="H782" s="20"/>
      <c r="I782" s="20"/>
      <c r="J782" s="20"/>
      <c r="K782" s="20"/>
    </row>
    <row r="783">
      <c r="A783" s="17">
        <v>782.0</v>
      </c>
      <c r="B783" s="18" t="s">
        <v>1290</v>
      </c>
      <c r="C783" s="18" t="s">
        <v>266</v>
      </c>
      <c r="D783" s="18" t="s">
        <v>277</v>
      </c>
      <c r="E783" s="22">
        <v>36649.0</v>
      </c>
      <c r="F783" s="21"/>
      <c r="G783" s="20"/>
      <c r="H783" s="20"/>
      <c r="I783" s="20"/>
      <c r="J783" s="20"/>
      <c r="K783" s="20"/>
    </row>
    <row r="784">
      <c r="A784" s="17">
        <v>783.0</v>
      </c>
      <c r="B784" s="18" t="s">
        <v>1291</v>
      </c>
      <c r="C784" s="18" t="s">
        <v>260</v>
      </c>
      <c r="D784" s="18" t="s">
        <v>417</v>
      </c>
      <c r="E784" s="22">
        <v>36522.0</v>
      </c>
      <c r="F784" s="21"/>
      <c r="G784" s="20"/>
      <c r="H784" s="20"/>
      <c r="I784" s="20"/>
      <c r="J784" s="20"/>
      <c r="K784" s="20"/>
    </row>
    <row r="785">
      <c r="A785" s="17">
        <v>784.0</v>
      </c>
      <c r="B785" s="18" t="s">
        <v>1292</v>
      </c>
      <c r="C785" s="18" t="s">
        <v>271</v>
      </c>
      <c r="D785" s="18" t="s">
        <v>424</v>
      </c>
      <c r="E785" s="22">
        <v>36334.0</v>
      </c>
      <c r="F785" s="21"/>
      <c r="G785" s="20"/>
      <c r="H785" s="20"/>
      <c r="I785" s="20"/>
      <c r="J785" s="20"/>
      <c r="K785" s="20"/>
    </row>
    <row r="786">
      <c r="A786" s="17">
        <v>785.0</v>
      </c>
      <c r="B786" s="18" t="s">
        <v>1293</v>
      </c>
      <c r="C786" s="18" t="s">
        <v>266</v>
      </c>
      <c r="D786" s="18" t="s">
        <v>1028</v>
      </c>
      <c r="E786" s="22">
        <v>36291.0</v>
      </c>
      <c r="F786" s="18" t="s">
        <v>1131</v>
      </c>
      <c r="G786" s="20"/>
      <c r="H786" s="20"/>
      <c r="I786" s="20"/>
      <c r="J786" s="20"/>
      <c r="K786" s="20"/>
    </row>
    <row r="787">
      <c r="A787" s="17">
        <v>786.0</v>
      </c>
      <c r="B787" s="18" t="s">
        <v>1294</v>
      </c>
      <c r="C787" s="18" t="s">
        <v>279</v>
      </c>
      <c r="D787" s="18" t="s">
        <v>424</v>
      </c>
      <c r="E787" s="22">
        <v>36231.0</v>
      </c>
      <c r="F787" s="18" t="s">
        <v>1131</v>
      </c>
      <c r="G787" s="20"/>
      <c r="H787" s="20"/>
      <c r="I787" s="20"/>
      <c r="J787" s="20"/>
      <c r="K787" s="20"/>
    </row>
    <row r="788">
      <c r="A788" s="17">
        <v>787.0</v>
      </c>
      <c r="B788" s="18" t="s">
        <v>1295</v>
      </c>
      <c r="C788" s="18" t="s">
        <v>275</v>
      </c>
      <c r="D788" s="18" t="s">
        <v>424</v>
      </c>
      <c r="E788" s="22">
        <v>36207.0</v>
      </c>
      <c r="F788" s="21"/>
      <c r="G788" s="20"/>
      <c r="H788" s="20"/>
      <c r="I788" s="20"/>
      <c r="J788" s="20"/>
      <c r="K788" s="20"/>
    </row>
    <row r="789">
      <c r="A789" s="17">
        <v>788.0</v>
      </c>
      <c r="B789" s="18" t="s">
        <v>1296</v>
      </c>
      <c r="C789" s="18" t="s">
        <v>260</v>
      </c>
      <c r="D789" s="18" t="s">
        <v>417</v>
      </c>
      <c r="E789" s="22">
        <v>36172.0</v>
      </c>
      <c r="F789" s="18" t="s">
        <v>1131</v>
      </c>
      <c r="G789" s="20"/>
      <c r="H789" s="20"/>
      <c r="I789" s="20"/>
      <c r="J789" s="20"/>
      <c r="K789" s="20"/>
    </row>
    <row r="790">
      <c r="A790" s="17">
        <v>789.0</v>
      </c>
      <c r="B790" s="18" t="s">
        <v>1297</v>
      </c>
      <c r="C790" s="18" t="s">
        <v>1298</v>
      </c>
      <c r="D790" s="18" t="s">
        <v>454</v>
      </c>
      <c r="E790" s="22">
        <v>36158.0</v>
      </c>
      <c r="F790" s="18" t="s">
        <v>1131</v>
      </c>
      <c r="G790" s="20"/>
      <c r="H790" s="20"/>
      <c r="I790" s="20"/>
      <c r="J790" s="20"/>
      <c r="K790" s="20"/>
    </row>
    <row r="791">
      <c r="A791" s="17">
        <v>790.0</v>
      </c>
      <c r="B791" s="18" t="s">
        <v>1299</v>
      </c>
      <c r="C791" s="18" t="s">
        <v>317</v>
      </c>
      <c r="D791" s="18" t="s">
        <v>424</v>
      </c>
      <c r="E791" s="22">
        <v>36029.0</v>
      </c>
      <c r="F791" s="21"/>
      <c r="G791" s="20"/>
      <c r="H791" s="20"/>
      <c r="I791" s="20"/>
      <c r="J791" s="20"/>
      <c r="K791" s="20"/>
    </row>
    <row r="792">
      <c r="A792" s="17">
        <v>791.0</v>
      </c>
      <c r="B792" s="18" t="s">
        <v>1300</v>
      </c>
      <c r="C792" s="18" t="s">
        <v>260</v>
      </c>
      <c r="D792" s="18" t="s">
        <v>417</v>
      </c>
      <c r="E792" s="22">
        <v>36025.0</v>
      </c>
      <c r="F792" s="18" t="s">
        <v>1131</v>
      </c>
      <c r="G792" s="20"/>
      <c r="H792" s="20"/>
      <c r="I792" s="20"/>
      <c r="J792" s="20"/>
      <c r="K792" s="20"/>
    </row>
    <row r="793">
      <c r="A793" s="17">
        <v>792.0</v>
      </c>
      <c r="B793" s="18" t="s">
        <v>1301</v>
      </c>
      <c r="C793" s="18" t="s">
        <v>266</v>
      </c>
      <c r="D793" s="18" t="s">
        <v>1028</v>
      </c>
      <c r="E793" s="22">
        <v>35942.0</v>
      </c>
      <c r="F793" s="18" t="s">
        <v>1131</v>
      </c>
      <c r="G793" s="20"/>
      <c r="H793" s="20"/>
      <c r="I793" s="20"/>
      <c r="J793" s="20"/>
      <c r="K793" s="20"/>
    </row>
    <row r="794">
      <c r="A794" s="17">
        <v>793.0</v>
      </c>
      <c r="B794" s="18" t="s">
        <v>1302</v>
      </c>
      <c r="C794" s="18" t="s">
        <v>266</v>
      </c>
      <c r="D794" s="18" t="s">
        <v>1028</v>
      </c>
      <c r="E794" s="22">
        <v>35851.0</v>
      </c>
      <c r="F794" s="21"/>
      <c r="G794" s="20"/>
      <c r="H794" s="20"/>
      <c r="I794" s="20"/>
      <c r="J794" s="20"/>
      <c r="K794" s="20"/>
    </row>
    <row r="795">
      <c r="A795" s="17">
        <v>794.0</v>
      </c>
      <c r="B795" s="18" t="s">
        <v>1303</v>
      </c>
      <c r="C795" s="18" t="s">
        <v>288</v>
      </c>
      <c r="D795" s="18" t="s">
        <v>424</v>
      </c>
      <c r="E795" s="22">
        <v>35702.0</v>
      </c>
      <c r="F795" s="21"/>
      <c r="G795" s="20"/>
      <c r="H795" s="20"/>
      <c r="I795" s="20"/>
      <c r="J795" s="20"/>
      <c r="K795" s="20"/>
    </row>
    <row r="796">
      <c r="A796" s="17">
        <v>795.0</v>
      </c>
      <c r="B796" s="18" t="s">
        <v>1304</v>
      </c>
      <c r="C796" s="18" t="s">
        <v>288</v>
      </c>
      <c r="D796" s="18" t="s">
        <v>384</v>
      </c>
      <c r="E796" s="22">
        <v>35674.0</v>
      </c>
      <c r="F796" s="18" t="s">
        <v>1131</v>
      </c>
      <c r="G796" s="20"/>
      <c r="H796" s="20"/>
      <c r="I796" s="20"/>
      <c r="J796" s="20"/>
      <c r="K796" s="20"/>
    </row>
    <row r="797">
      <c r="A797" s="17">
        <v>796.0</v>
      </c>
      <c r="B797" s="18" t="s">
        <v>1305</v>
      </c>
      <c r="C797" s="18" t="s">
        <v>293</v>
      </c>
      <c r="D797" s="18" t="s">
        <v>363</v>
      </c>
      <c r="E797" s="22">
        <v>35565.0</v>
      </c>
      <c r="F797" s="18" t="s">
        <v>1131</v>
      </c>
      <c r="G797" s="20"/>
      <c r="H797" s="20"/>
      <c r="I797" s="20"/>
      <c r="J797" s="20"/>
      <c r="K797" s="20"/>
    </row>
    <row r="798">
      <c r="A798" s="17">
        <v>797.0</v>
      </c>
      <c r="B798" s="18" t="s">
        <v>1306</v>
      </c>
      <c r="C798" s="18" t="s">
        <v>266</v>
      </c>
      <c r="D798" s="18" t="s">
        <v>1028</v>
      </c>
      <c r="E798" s="22">
        <v>35563.0</v>
      </c>
      <c r="F798" s="21"/>
      <c r="G798" s="20"/>
      <c r="H798" s="20"/>
      <c r="I798" s="20"/>
      <c r="J798" s="20"/>
      <c r="K798" s="20"/>
    </row>
    <row r="799">
      <c r="A799" s="17">
        <v>798.0</v>
      </c>
      <c r="B799" s="18" t="s">
        <v>1307</v>
      </c>
      <c r="C799" s="18" t="s">
        <v>279</v>
      </c>
      <c r="D799" s="18" t="s">
        <v>424</v>
      </c>
      <c r="E799" s="22">
        <v>35544.0</v>
      </c>
      <c r="F799" s="21"/>
      <c r="G799" s="20"/>
      <c r="H799" s="20"/>
      <c r="I799" s="20"/>
      <c r="J799" s="20"/>
      <c r="K799" s="20"/>
    </row>
    <row r="800">
      <c r="A800" s="17">
        <v>799.0</v>
      </c>
      <c r="B800" s="18" t="s">
        <v>1308</v>
      </c>
      <c r="C800" s="18" t="s">
        <v>315</v>
      </c>
      <c r="D800" s="18" t="s">
        <v>277</v>
      </c>
      <c r="E800" s="22">
        <v>35507.0</v>
      </c>
      <c r="F800" s="18" t="s">
        <v>1131</v>
      </c>
      <c r="G800" s="20"/>
      <c r="H800" s="20"/>
      <c r="I800" s="20"/>
      <c r="J800" s="20"/>
      <c r="K800" s="20"/>
    </row>
    <row r="801">
      <c r="A801" s="17">
        <v>800.0</v>
      </c>
      <c r="B801" s="18" t="s">
        <v>1309</v>
      </c>
      <c r="C801" s="18" t="s">
        <v>260</v>
      </c>
      <c r="D801" s="18" t="s">
        <v>417</v>
      </c>
      <c r="E801" s="22">
        <v>35477.0</v>
      </c>
      <c r="F801" s="18" t="s">
        <v>1131</v>
      </c>
      <c r="G801" s="20"/>
      <c r="H801" s="20"/>
      <c r="I801" s="20"/>
      <c r="J801" s="20"/>
      <c r="K801" s="20"/>
    </row>
    <row r="802">
      <c r="A802" s="17">
        <v>801.0</v>
      </c>
      <c r="B802" s="18" t="s">
        <v>1310</v>
      </c>
      <c r="C802" s="18" t="s">
        <v>279</v>
      </c>
      <c r="D802" s="18" t="s">
        <v>424</v>
      </c>
      <c r="E802" s="22">
        <v>35422.0</v>
      </c>
      <c r="F802" s="21"/>
      <c r="G802" s="20"/>
      <c r="H802" s="20"/>
      <c r="I802" s="20"/>
      <c r="J802" s="20"/>
      <c r="K802" s="20"/>
    </row>
    <row r="803">
      <c r="A803" s="17">
        <v>802.0</v>
      </c>
      <c r="B803" s="18" t="s">
        <v>1311</v>
      </c>
      <c r="C803" s="18" t="s">
        <v>266</v>
      </c>
      <c r="D803" s="18" t="s">
        <v>1028</v>
      </c>
      <c r="E803" s="22">
        <v>35411.0</v>
      </c>
      <c r="F803" s="18" t="s">
        <v>1131</v>
      </c>
      <c r="G803" s="20"/>
      <c r="H803" s="20"/>
      <c r="I803" s="20"/>
      <c r="J803" s="20"/>
      <c r="K803" s="20"/>
    </row>
    <row r="804">
      <c r="A804" s="17">
        <v>803.0</v>
      </c>
      <c r="B804" s="18" t="s">
        <v>1312</v>
      </c>
      <c r="C804" s="18" t="s">
        <v>273</v>
      </c>
      <c r="D804" s="18" t="s">
        <v>424</v>
      </c>
      <c r="E804" s="22">
        <v>35219.0</v>
      </c>
      <c r="F804" s="18" t="s">
        <v>1131</v>
      </c>
      <c r="G804" s="20"/>
      <c r="H804" s="20"/>
      <c r="I804" s="20"/>
      <c r="J804" s="20"/>
      <c r="K804" s="20"/>
    </row>
    <row r="805">
      <c r="A805" s="17">
        <v>804.0</v>
      </c>
      <c r="B805" s="18" t="s">
        <v>1313</v>
      </c>
      <c r="C805" s="18" t="s">
        <v>282</v>
      </c>
      <c r="D805" s="18" t="s">
        <v>461</v>
      </c>
      <c r="E805" s="22">
        <v>35029.0</v>
      </c>
      <c r="F805" s="21"/>
      <c r="G805" s="20"/>
      <c r="H805" s="20"/>
      <c r="I805" s="20"/>
      <c r="J805" s="20"/>
      <c r="K805" s="20"/>
    </row>
    <row r="806">
      <c r="A806" s="17">
        <v>805.0</v>
      </c>
      <c r="B806" s="18" t="s">
        <v>1314</v>
      </c>
      <c r="C806" s="18" t="s">
        <v>720</v>
      </c>
      <c r="D806" s="18" t="s">
        <v>1315</v>
      </c>
      <c r="E806" s="22">
        <v>35004.0</v>
      </c>
      <c r="F806" s="18" t="s">
        <v>1131</v>
      </c>
      <c r="G806" s="20"/>
      <c r="H806" s="20"/>
      <c r="I806" s="20"/>
      <c r="J806" s="20"/>
      <c r="K806" s="20"/>
    </row>
    <row r="807">
      <c r="A807" s="17">
        <v>806.0</v>
      </c>
      <c r="B807" s="18" t="s">
        <v>1316</v>
      </c>
      <c r="C807" s="18" t="s">
        <v>268</v>
      </c>
      <c r="D807" s="18" t="s">
        <v>424</v>
      </c>
      <c r="E807" s="22">
        <v>34923.0</v>
      </c>
      <c r="F807" s="21"/>
      <c r="G807" s="20"/>
      <c r="H807" s="20"/>
      <c r="I807" s="20"/>
      <c r="J807" s="20"/>
      <c r="K807" s="20"/>
    </row>
    <row r="808">
      <c r="A808" s="17">
        <v>807.0</v>
      </c>
      <c r="B808" s="18" t="s">
        <v>1317</v>
      </c>
      <c r="C808" s="18" t="s">
        <v>266</v>
      </c>
      <c r="D808" s="18" t="s">
        <v>1028</v>
      </c>
      <c r="E808" s="22">
        <v>34866.0</v>
      </c>
      <c r="F808" s="18" t="s">
        <v>1131</v>
      </c>
      <c r="G808" s="20"/>
      <c r="H808" s="20"/>
      <c r="I808" s="20"/>
      <c r="J808" s="20"/>
      <c r="K808" s="20"/>
    </row>
    <row r="809">
      <c r="A809" s="17">
        <v>808.0</v>
      </c>
      <c r="B809" s="18" t="s">
        <v>1318</v>
      </c>
      <c r="C809" s="18" t="s">
        <v>279</v>
      </c>
      <c r="D809" s="18" t="s">
        <v>424</v>
      </c>
      <c r="E809" s="22">
        <v>34690.0</v>
      </c>
      <c r="F809" s="21"/>
      <c r="G809" s="20"/>
      <c r="H809" s="20"/>
      <c r="I809" s="20"/>
      <c r="J809" s="20"/>
      <c r="K809" s="20"/>
    </row>
    <row r="810">
      <c r="A810" s="17">
        <v>809.0</v>
      </c>
      <c r="B810" s="18" t="s">
        <v>1319</v>
      </c>
      <c r="C810" s="18" t="s">
        <v>279</v>
      </c>
      <c r="D810" s="18" t="s">
        <v>424</v>
      </c>
      <c r="E810" s="22">
        <v>34537.0</v>
      </c>
      <c r="F810" s="21"/>
      <c r="G810" s="20"/>
      <c r="H810" s="20"/>
      <c r="I810" s="20"/>
      <c r="J810" s="20"/>
      <c r="K810" s="20"/>
    </row>
    <row r="811">
      <c r="A811" s="17">
        <v>810.0</v>
      </c>
      <c r="B811" s="18" t="s">
        <v>1320</v>
      </c>
      <c r="C811" s="18" t="s">
        <v>260</v>
      </c>
      <c r="D811" s="18" t="s">
        <v>417</v>
      </c>
      <c r="E811" s="22">
        <v>34518.0</v>
      </c>
      <c r="F811" s="21"/>
      <c r="G811" s="20"/>
      <c r="H811" s="20"/>
      <c r="I811" s="20"/>
      <c r="J811" s="20"/>
      <c r="K811" s="20"/>
    </row>
    <row r="812">
      <c r="A812" s="17">
        <v>811.0</v>
      </c>
      <c r="B812" s="18" t="s">
        <v>165</v>
      </c>
      <c r="C812" s="18" t="s">
        <v>260</v>
      </c>
      <c r="D812" s="18" t="s">
        <v>417</v>
      </c>
      <c r="E812" s="22">
        <v>34476.0</v>
      </c>
      <c r="F812" s="21"/>
      <c r="G812" s="20"/>
      <c r="H812" s="20"/>
      <c r="I812" s="20"/>
      <c r="J812" s="20"/>
      <c r="K812" s="20"/>
    </row>
    <row r="813">
      <c r="A813" s="17">
        <v>812.0</v>
      </c>
      <c r="B813" s="18" t="s">
        <v>1321</v>
      </c>
      <c r="C813" s="18" t="s">
        <v>300</v>
      </c>
      <c r="D813" s="18" t="s">
        <v>417</v>
      </c>
      <c r="E813" s="22">
        <v>34444.0</v>
      </c>
      <c r="F813" s="21"/>
      <c r="G813" s="20"/>
      <c r="H813" s="20"/>
      <c r="I813" s="20"/>
      <c r="J813" s="20"/>
      <c r="K813" s="20"/>
    </row>
    <row r="814">
      <c r="A814" s="17">
        <v>813.0</v>
      </c>
      <c r="B814" s="18" t="s">
        <v>1322</v>
      </c>
      <c r="C814" s="18" t="s">
        <v>282</v>
      </c>
      <c r="D814" s="18" t="s">
        <v>384</v>
      </c>
      <c r="E814" s="22">
        <v>34443.0</v>
      </c>
      <c r="F814" s="18" t="s">
        <v>1131</v>
      </c>
      <c r="G814" s="20"/>
      <c r="H814" s="20"/>
      <c r="I814" s="20"/>
      <c r="J814" s="20"/>
      <c r="K814" s="20"/>
    </row>
    <row r="815">
      <c r="A815" s="17">
        <v>814.0</v>
      </c>
      <c r="B815" s="18" t="s">
        <v>1323</v>
      </c>
      <c r="C815" s="18" t="s">
        <v>279</v>
      </c>
      <c r="D815" s="18" t="s">
        <v>424</v>
      </c>
      <c r="E815" s="22">
        <v>34363.0</v>
      </c>
      <c r="F815" s="18" t="s">
        <v>1131</v>
      </c>
      <c r="G815" s="20"/>
      <c r="H815" s="20"/>
      <c r="I815" s="20"/>
      <c r="J815" s="20"/>
      <c r="K815" s="20"/>
    </row>
    <row r="816">
      <c r="A816" s="17">
        <v>815.0</v>
      </c>
      <c r="B816" s="18" t="s">
        <v>1324</v>
      </c>
      <c r="C816" s="18" t="s">
        <v>288</v>
      </c>
      <c r="D816" s="18" t="s">
        <v>424</v>
      </c>
      <c r="E816" s="22">
        <v>34342.0</v>
      </c>
      <c r="F816" s="21"/>
      <c r="G816" s="20"/>
      <c r="H816" s="20"/>
      <c r="I816" s="20"/>
      <c r="J816" s="20"/>
      <c r="K816" s="20"/>
    </row>
    <row r="817">
      <c r="A817" s="17">
        <v>816.0</v>
      </c>
      <c r="B817" s="18" t="s">
        <v>1325</v>
      </c>
      <c r="C817" s="18" t="s">
        <v>273</v>
      </c>
      <c r="D817" s="18" t="s">
        <v>424</v>
      </c>
      <c r="E817" s="22">
        <v>34266.0</v>
      </c>
      <c r="F817" s="18" t="s">
        <v>1131</v>
      </c>
      <c r="G817" s="20"/>
      <c r="H817" s="20"/>
      <c r="I817" s="20"/>
      <c r="J817" s="20"/>
      <c r="K817" s="20"/>
    </row>
    <row r="818">
      <c r="A818" s="17">
        <v>817.0</v>
      </c>
      <c r="B818" s="18" t="s">
        <v>1326</v>
      </c>
      <c r="C818" s="18" t="s">
        <v>260</v>
      </c>
      <c r="D818" s="18" t="s">
        <v>417</v>
      </c>
      <c r="E818" s="22">
        <v>34207.0</v>
      </c>
      <c r="F818" s="18" t="s">
        <v>1131</v>
      </c>
      <c r="G818" s="20"/>
      <c r="H818" s="20"/>
      <c r="I818" s="20"/>
      <c r="J818" s="20"/>
      <c r="K818" s="20"/>
    </row>
    <row r="819">
      <c r="A819" s="17">
        <v>818.0</v>
      </c>
      <c r="B819" s="18" t="s">
        <v>166</v>
      </c>
      <c r="C819" s="18" t="s">
        <v>665</v>
      </c>
      <c r="D819" s="18" t="s">
        <v>417</v>
      </c>
      <c r="E819" s="22">
        <v>34206.0</v>
      </c>
      <c r="F819" s="21"/>
      <c r="G819" s="20"/>
      <c r="H819" s="20"/>
      <c r="I819" s="20"/>
      <c r="J819" s="20"/>
      <c r="K819" s="20"/>
    </row>
    <row r="820">
      <c r="A820" s="17">
        <v>819.0</v>
      </c>
      <c r="B820" s="18" t="s">
        <v>610</v>
      </c>
      <c r="C820" s="18" t="s">
        <v>268</v>
      </c>
      <c r="D820" s="18" t="s">
        <v>1327</v>
      </c>
      <c r="E820" s="22">
        <v>34162.0</v>
      </c>
      <c r="F820" s="18" t="s">
        <v>1131</v>
      </c>
      <c r="G820" s="20"/>
      <c r="H820" s="20"/>
      <c r="I820" s="20"/>
      <c r="J820" s="20"/>
      <c r="K820" s="20"/>
    </row>
    <row r="821">
      <c r="A821" s="17">
        <v>820.0</v>
      </c>
      <c r="B821" s="18" t="s">
        <v>1328</v>
      </c>
      <c r="C821" s="18" t="s">
        <v>288</v>
      </c>
      <c r="D821" s="18" t="s">
        <v>424</v>
      </c>
      <c r="E821" s="22">
        <v>34114.0</v>
      </c>
      <c r="F821" s="21"/>
      <c r="G821" s="20"/>
      <c r="H821" s="20"/>
      <c r="I821" s="20"/>
      <c r="J821" s="20"/>
      <c r="K821" s="20"/>
    </row>
    <row r="822">
      <c r="A822" s="17">
        <v>821.0</v>
      </c>
      <c r="B822" s="18" t="s">
        <v>1329</v>
      </c>
      <c r="C822" s="18" t="s">
        <v>286</v>
      </c>
      <c r="D822" s="18" t="s">
        <v>337</v>
      </c>
      <c r="E822" s="22">
        <v>34056.0</v>
      </c>
      <c r="F822" s="18" t="s">
        <v>1131</v>
      </c>
      <c r="G822" s="20"/>
      <c r="H822" s="20"/>
      <c r="I822" s="20"/>
      <c r="J822" s="20"/>
      <c r="K822" s="20"/>
    </row>
    <row r="823">
      <c r="A823" s="17">
        <v>822.0</v>
      </c>
      <c r="B823" s="18" t="s">
        <v>1330</v>
      </c>
      <c r="C823" s="18" t="s">
        <v>286</v>
      </c>
      <c r="D823" s="18" t="s">
        <v>424</v>
      </c>
      <c r="E823" s="22">
        <v>34042.0</v>
      </c>
      <c r="F823" s="21"/>
      <c r="G823" s="20"/>
      <c r="H823" s="20"/>
      <c r="I823" s="20"/>
      <c r="J823" s="20"/>
      <c r="K823" s="20"/>
    </row>
    <row r="824">
      <c r="A824" s="17">
        <v>823.0</v>
      </c>
      <c r="B824" s="18" t="s">
        <v>1331</v>
      </c>
      <c r="C824" s="18" t="s">
        <v>288</v>
      </c>
      <c r="D824" s="18" t="s">
        <v>277</v>
      </c>
      <c r="E824" s="22">
        <v>34039.0</v>
      </c>
      <c r="F824" s="21"/>
      <c r="G824" s="20"/>
      <c r="H824" s="20"/>
      <c r="I824" s="20"/>
      <c r="J824" s="20"/>
      <c r="K824" s="20"/>
    </row>
    <row r="825">
      <c r="A825" s="17">
        <v>824.0</v>
      </c>
      <c r="B825" s="18" t="s">
        <v>1332</v>
      </c>
      <c r="C825" s="18" t="s">
        <v>260</v>
      </c>
      <c r="D825" s="18" t="s">
        <v>417</v>
      </c>
      <c r="E825" s="22">
        <v>34011.0</v>
      </c>
      <c r="F825" s="18" t="s">
        <v>1131</v>
      </c>
      <c r="G825" s="20"/>
      <c r="H825" s="20"/>
      <c r="I825" s="20"/>
      <c r="J825" s="20"/>
      <c r="K825" s="20"/>
    </row>
    <row r="826">
      <c r="A826" s="17">
        <v>825.0</v>
      </c>
      <c r="B826" s="18" t="s">
        <v>1333</v>
      </c>
      <c r="C826" s="18" t="s">
        <v>317</v>
      </c>
      <c r="D826" s="18" t="s">
        <v>1223</v>
      </c>
      <c r="E826" s="22">
        <v>33981.0</v>
      </c>
      <c r="F826" s="21"/>
      <c r="G826" s="20"/>
      <c r="H826" s="20"/>
      <c r="I826" s="20"/>
      <c r="J826" s="20"/>
      <c r="K826" s="20"/>
    </row>
    <row r="827">
      <c r="A827" s="17">
        <v>826.0</v>
      </c>
      <c r="B827" s="18" t="s">
        <v>1334</v>
      </c>
      <c r="C827" s="18" t="s">
        <v>317</v>
      </c>
      <c r="D827" s="18" t="s">
        <v>363</v>
      </c>
      <c r="E827" s="22">
        <v>33980.0</v>
      </c>
      <c r="F827" s="21"/>
      <c r="G827" s="20"/>
      <c r="H827" s="20"/>
      <c r="I827" s="20"/>
      <c r="J827" s="20"/>
      <c r="K827" s="20"/>
    </row>
    <row r="828">
      <c r="A828" s="17">
        <v>827.0</v>
      </c>
      <c r="B828" s="18" t="s">
        <v>1335</v>
      </c>
      <c r="C828" s="18" t="s">
        <v>354</v>
      </c>
      <c r="D828" s="18" t="s">
        <v>424</v>
      </c>
      <c r="E828" s="22">
        <v>33935.0</v>
      </c>
      <c r="F828" s="18" t="s">
        <v>1131</v>
      </c>
      <c r="G828" s="20"/>
      <c r="H828" s="20"/>
      <c r="I828" s="20"/>
      <c r="J828" s="20"/>
      <c r="K828" s="20"/>
    </row>
    <row r="829">
      <c r="A829" s="17">
        <v>828.0</v>
      </c>
      <c r="B829" s="18" t="s">
        <v>1336</v>
      </c>
      <c r="C829" s="18" t="s">
        <v>347</v>
      </c>
      <c r="D829" s="18" t="s">
        <v>365</v>
      </c>
      <c r="E829" s="22">
        <v>33890.0</v>
      </c>
      <c r="F829" s="21"/>
      <c r="G829" s="20"/>
      <c r="H829" s="20"/>
      <c r="I829" s="20"/>
      <c r="J829" s="20"/>
      <c r="K829" s="20"/>
    </row>
    <row r="830">
      <c r="A830" s="17">
        <v>829.0</v>
      </c>
      <c r="B830" s="18" t="s">
        <v>1337</v>
      </c>
      <c r="C830" s="18" t="s">
        <v>268</v>
      </c>
      <c r="D830" s="18" t="s">
        <v>424</v>
      </c>
      <c r="E830" s="22">
        <v>33762.0</v>
      </c>
      <c r="F830" s="18" t="s">
        <v>1131</v>
      </c>
      <c r="G830" s="20"/>
      <c r="H830" s="20"/>
      <c r="I830" s="20"/>
      <c r="J830" s="20"/>
      <c r="K830" s="20"/>
    </row>
    <row r="831">
      <c r="A831" s="17">
        <v>830.0</v>
      </c>
      <c r="B831" s="18" t="s">
        <v>1338</v>
      </c>
      <c r="C831" s="18" t="s">
        <v>293</v>
      </c>
      <c r="D831" s="18" t="s">
        <v>363</v>
      </c>
      <c r="E831" s="22">
        <v>33757.0</v>
      </c>
      <c r="F831" s="18" t="s">
        <v>1131</v>
      </c>
      <c r="G831" s="20"/>
      <c r="H831" s="20"/>
      <c r="I831" s="20"/>
      <c r="J831" s="20"/>
      <c r="K831" s="20"/>
    </row>
    <row r="832">
      <c r="A832" s="17">
        <v>831.0</v>
      </c>
      <c r="B832" s="18" t="s">
        <v>1339</v>
      </c>
      <c r="C832" s="18" t="s">
        <v>282</v>
      </c>
      <c r="D832" s="18" t="s">
        <v>476</v>
      </c>
      <c r="E832" s="22">
        <v>33753.0</v>
      </c>
      <c r="F832" s="18" t="s">
        <v>1131</v>
      </c>
      <c r="G832" s="20"/>
      <c r="H832" s="20"/>
      <c r="I832" s="20"/>
      <c r="J832" s="20"/>
      <c r="K832" s="20"/>
    </row>
    <row r="833">
      <c r="A833" s="17">
        <v>832.0</v>
      </c>
      <c r="B833" s="18" t="s">
        <v>1340</v>
      </c>
      <c r="C833" s="18" t="s">
        <v>286</v>
      </c>
      <c r="D833" s="18" t="s">
        <v>1223</v>
      </c>
      <c r="E833" s="22">
        <v>33738.0</v>
      </c>
      <c r="F833" s="21"/>
      <c r="G833" s="20"/>
      <c r="H833" s="20"/>
      <c r="I833" s="20"/>
      <c r="J833" s="20"/>
      <c r="K833" s="20"/>
    </row>
    <row r="834">
      <c r="A834" s="17">
        <v>833.0</v>
      </c>
      <c r="B834" s="18" t="s">
        <v>1341</v>
      </c>
      <c r="C834" s="18" t="s">
        <v>271</v>
      </c>
      <c r="D834" s="18" t="s">
        <v>424</v>
      </c>
      <c r="E834" s="22">
        <v>33732.0</v>
      </c>
      <c r="F834" s="18" t="s">
        <v>1131</v>
      </c>
      <c r="G834" s="20"/>
      <c r="H834" s="20"/>
      <c r="I834" s="20"/>
      <c r="J834" s="20"/>
      <c r="K834" s="20"/>
    </row>
    <row r="835">
      <c r="A835" s="17">
        <v>834.0</v>
      </c>
      <c r="B835" s="18" t="s">
        <v>1342</v>
      </c>
      <c r="C835" s="18" t="s">
        <v>273</v>
      </c>
      <c r="D835" s="18" t="s">
        <v>424</v>
      </c>
      <c r="E835" s="22">
        <v>33722.0</v>
      </c>
      <c r="F835" s="21"/>
      <c r="G835" s="20"/>
      <c r="H835" s="20"/>
      <c r="I835" s="20"/>
      <c r="J835" s="20"/>
      <c r="K835" s="20"/>
    </row>
    <row r="836">
      <c r="A836" s="17">
        <v>835.0</v>
      </c>
      <c r="B836" s="18" t="s">
        <v>1343</v>
      </c>
      <c r="C836" s="18" t="s">
        <v>279</v>
      </c>
      <c r="D836" s="18" t="s">
        <v>424</v>
      </c>
      <c r="E836" s="22">
        <v>33608.0</v>
      </c>
      <c r="F836" s="21"/>
      <c r="G836" s="20"/>
      <c r="H836" s="20"/>
      <c r="I836" s="20"/>
      <c r="J836" s="20"/>
      <c r="K836" s="20"/>
    </row>
    <row r="837">
      <c r="A837" s="17">
        <v>836.0</v>
      </c>
      <c r="B837" s="18" t="s">
        <v>1344</v>
      </c>
      <c r="C837" s="18" t="s">
        <v>260</v>
      </c>
      <c r="D837" s="18" t="s">
        <v>417</v>
      </c>
      <c r="E837" s="22">
        <v>33607.0</v>
      </c>
      <c r="F837" s="21"/>
      <c r="G837" s="20"/>
      <c r="H837" s="20"/>
      <c r="I837" s="20"/>
      <c r="J837" s="20"/>
      <c r="K837" s="20"/>
    </row>
    <row r="838">
      <c r="A838" s="17">
        <v>837.0</v>
      </c>
      <c r="B838" s="18" t="s">
        <v>1345</v>
      </c>
      <c r="C838" s="18" t="s">
        <v>306</v>
      </c>
      <c r="D838" s="18" t="s">
        <v>322</v>
      </c>
      <c r="E838" s="22">
        <v>33564.0</v>
      </c>
      <c r="F838" s="21"/>
      <c r="G838" s="20"/>
      <c r="H838" s="20"/>
      <c r="I838" s="20"/>
      <c r="J838" s="20"/>
      <c r="K838" s="20"/>
    </row>
    <row r="839">
      <c r="A839" s="17">
        <v>838.0</v>
      </c>
      <c r="B839" s="18" t="s">
        <v>1346</v>
      </c>
      <c r="C839" s="18" t="s">
        <v>286</v>
      </c>
      <c r="D839" s="18" t="s">
        <v>1223</v>
      </c>
      <c r="E839" s="22">
        <v>33490.0</v>
      </c>
      <c r="F839" s="21"/>
      <c r="G839" s="20"/>
      <c r="H839" s="20"/>
      <c r="I839" s="20"/>
      <c r="J839" s="20"/>
      <c r="K839" s="20"/>
    </row>
    <row r="840">
      <c r="A840" s="17">
        <v>839.0</v>
      </c>
      <c r="B840" s="18" t="s">
        <v>1347</v>
      </c>
      <c r="C840" s="18" t="s">
        <v>354</v>
      </c>
      <c r="D840" s="18" t="s">
        <v>363</v>
      </c>
      <c r="E840" s="22">
        <v>33273.0</v>
      </c>
      <c r="F840" s="21"/>
      <c r="G840" s="20"/>
      <c r="H840" s="20"/>
      <c r="I840" s="20"/>
      <c r="J840" s="20"/>
      <c r="K840" s="20"/>
    </row>
    <row r="841">
      <c r="A841" s="17">
        <v>840.0</v>
      </c>
      <c r="B841" s="18" t="s">
        <v>1348</v>
      </c>
      <c r="C841" s="18" t="s">
        <v>282</v>
      </c>
      <c r="D841" s="18" t="s">
        <v>384</v>
      </c>
      <c r="E841" s="22">
        <v>33243.0</v>
      </c>
      <c r="F841" s="18" t="s">
        <v>1131</v>
      </c>
      <c r="G841" s="20"/>
      <c r="H841" s="20"/>
      <c r="I841" s="20"/>
      <c r="J841" s="20"/>
      <c r="K841" s="20"/>
    </row>
    <row r="842">
      <c r="A842" s="17">
        <v>841.0</v>
      </c>
      <c r="B842" s="18" t="s">
        <v>1349</v>
      </c>
      <c r="C842" s="18" t="s">
        <v>317</v>
      </c>
      <c r="D842" s="18" t="s">
        <v>1223</v>
      </c>
      <c r="E842" s="22">
        <v>33236.0</v>
      </c>
      <c r="F842" s="21"/>
      <c r="G842" s="20"/>
      <c r="H842" s="20"/>
      <c r="I842" s="20"/>
      <c r="J842" s="20"/>
      <c r="K842" s="20"/>
    </row>
    <row r="843">
      <c r="A843" s="17">
        <v>842.0</v>
      </c>
      <c r="B843" s="18" t="s">
        <v>1350</v>
      </c>
      <c r="C843" s="18" t="s">
        <v>260</v>
      </c>
      <c r="D843" s="18" t="s">
        <v>417</v>
      </c>
      <c r="E843" s="22">
        <v>33225.0</v>
      </c>
      <c r="F843" s="21"/>
      <c r="G843" s="20"/>
      <c r="H843" s="20"/>
      <c r="I843" s="20"/>
      <c r="J843" s="20"/>
      <c r="K843" s="20"/>
    </row>
    <row r="844">
      <c r="A844" s="17">
        <v>843.0</v>
      </c>
      <c r="B844" s="18" t="s">
        <v>1351</v>
      </c>
      <c r="C844" s="18" t="s">
        <v>273</v>
      </c>
      <c r="D844" s="18" t="s">
        <v>424</v>
      </c>
      <c r="E844" s="22">
        <v>33187.0</v>
      </c>
      <c r="F844" s="21"/>
      <c r="G844" s="20"/>
      <c r="H844" s="20"/>
      <c r="I844" s="20"/>
      <c r="J844" s="20"/>
      <c r="K844" s="20"/>
    </row>
    <row r="845">
      <c r="A845" s="17">
        <v>844.0</v>
      </c>
      <c r="B845" s="18" t="s">
        <v>1352</v>
      </c>
      <c r="C845" s="18" t="s">
        <v>282</v>
      </c>
      <c r="D845" s="18" t="s">
        <v>461</v>
      </c>
      <c r="E845" s="22">
        <v>33187.0</v>
      </c>
      <c r="F845" s="21"/>
      <c r="G845" s="20"/>
      <c r="H845" s="20"/>
      <c r="I845" s="20"/>
      <c r="J845" s="20"/>
      <c r="K845" s="20"/>
    </row>
    <row r="846">
      <c r="A846" s="17">
        <v>845.0</v>
      </c>
      <c r="B846" s="18" t="s">
        <v>1353</v>
      </c>
      <c r="C846" s="18" t="s">
        <v>288</v>
      </c>
      <c r="D846" s="18" t="s">
        <v>424</v>
      </c>
      <c r="E846" s="22">
        <v>33114.0</v>
      </c>
      <c r="F846" s="18" t="s">
        <v>1131</v>
      </c>
      <c r="G846" s="20"/>
      <c r="H846" s="20"/>
      <c r="I846" s="20"/>
      <c r="J846" s="20"/>
      <c r="K846" s="20"/>
    </row>
    <row r="847">
      <c r="A847" s="17">
        <v>846.0</v>
      </c>
      <c r="B847" s="18" t="s">
        <v>1354</v>
      </c>
      <c r="C847" s="18" t="s">
        <v>288</v>
      </c>
      <c r="D847" s="18" t="s">
        <v>424</v>
      </c>
      <c r="E847" s="22">
        <v>33103.0</v>
      </c>
      <c r="F847" s="21"/>
      <c r="G847" s="20"/>
      <c r="H847" s="20"/>
      <c r="I847" s="20"/>
      <c r="J847" s="20"/>
      <c r="K847" s="20"/>
    </row>
    <row r="848">
      <c r="A848" s="17">
        <v>847.0</v>
      </c>
      <c r="B848" s="18" t="s">
        <v>1355</v>
      </c>
      <c r="C848" s="18" t="s">
        <v>282</v>
      </c>
      <c r="D848" s="18" t="s">
        <v>384</v>
      </c>
      <c r="E848" s="22">
        <v>32954.0</v>
      </c>
      <c r="F848" s="18" t="s">
        <v>1131</v>
      </c>
      <c r="G848" s="20"/>
      <c r="H848" s="20"/>
      <c r="I848" s="20"/>
      <c r="J848" s="20"/>
      <c r="K848" s="20"/>
    </row>
    <row r="849">
      <c r="A849" s="17">
        <v>848.0</v>
      </c>
      <c r="B849" s="18" t="s">
        <v>1356</v>
      </c>
      <c r="C849" s="18" t="s">
        <v>282</v>
      </c>
      <c r="D849" s="18" t="s">
        <v>858</v>
      </c>
      <c r="E849" s="22">
        <v>32905.0</v>
      </c>
      <c r="F849" s="18" t="s">
        <v>1131</v>
      </c>
      <c r="G849" s="20"/>
      <c r="H849" s="20"/>
      <c r="I849" s="20"/>
      <c r="J849" s="20"/>
      <c r="K849" s="20"/>
    </row>
    <row r="850">
      <c r="A850" s="17">
        <v>849.0</v>
      </c>
      <c r="B850" s="18" t="s">
        <v>1357</v>
      </c>
      <c r="C850" s="18" t="s">
        <v>271</v>
      </c>
      <c r="D850" s="18" t="s">
        <v>363</v>
      </c>
      <c r="E850" s="22">
        <v>32893.0</v>
      </c>
      <c r="F850" s="21"/>
      <c r="G850" s="20"/>
      <c r="H850" s="20"/>
      <c r="I850" s="20"/>
      <c r="J850" s="20"/>
      <c r="K850" s="20"/>
    </row>
    <row r="851">
      <c r="A851" s="17">
        <v>850.0</v>
      </c>
      <c r="B851" s="18" t="s">
        <v>155</v>
      </c>
      <c r="C851" s="18" t="s">
        <v>232</v>
      </c>
      <c r="D851" s="18" t="s">
        <v>417</v>
      </c>
      <c r="E851" s="22">
        <v>32758.0</v>
      </c>
      <c r="F851" s="18" t="s">
        <v>1131</v>
      </c>
      <c r="G851" s="20"/>
      <c r="H851" s="20"/>
      <c r="I851" s="20"/>
      <c r="J851" s="20"/>
      <c r="K851" s="20"/>
    </row>
    <row r="852">
      <c r="A852" s="17">
        <v>851.0</v>
      </c>
      <c r="B852" s="18" t="s">
        <v>1358</v>
      </c>
      <c r="C852" s="18" t="s">
        <v>279</v>
      </c>
      <c r="D852" s="18" t="s">
        <v>424</v>
      </c>
      <c r="E852" s="22">
        <v>32735.0</v>
      </c>
      <c r="F852" s="21"/>
      <c r="G852" s="20"/>
      <c r="H852" s="20"/>
      <c r="I852" s="20"/>
      <c r="J852" s="20"/>
      <c r="K852" s="20"/>
    </row>
    <row r="853">
      <c r="A853" s="17">
        <v>852.0</v>
      </c>
      <c r="B853" s="18" t="s">
        <v>1359</v>
      </c>
      <c r="C853" s="18" t="s">
        <v>347</v>
      </c>
      <c r="D853" s="18" t="s">
        <v>365</v>
      </c>
      <c r="E853" s="22">
        <v>32730.0</v>
      </c>
      <c r="F853" s="21"/>
      <c r="G853" s="20"/>
      <c r="H853" s="20"/>
      <c r="I853" s="20"/>
      <c r="J853" s="20"/>
      <c r="K853" s="20"/>
    </row>
    <row r="854">
      <c r="A854" s="17">
        <v>853.0</v>
      </c>
      <c r="B854" s="18" t="s">
        <v>1360</v>
      </c>
      <c r="C854" s="18" t="s">
        <v>273</v>
      </c>
      <c r="D854" s="18" t="s">
        <v>363</v>
      </c>
      <c r="E854" s="22">
        <v>32689.0</v>
      </c>
      <c r="F854" s="18" t="s">
        <v>1131</v>
      </c>
      <c r="G854" s="20"/>
      <c r="H854" s="20"/>
      <c r="I854" s="20"/>
      <c r="J854" s="20"/>
      <c r="K854" s="20"/>
    </row>
    <row r="855">
      <c r="A855" s="17">
        <v>854.0</v>
      </c>
      <c r="B855" s="18" t="s">
        <v>1361</v>
      </c>
      <c r="C855" s="18" t="s">
        <v>279</v>
      </c>
      <c r="D855" s="18" t="s">
        <v>424</v>
      </c>
      <c r="E855" s="22">
        <v>32640.0</v>
      </c>
      <c r="F855" s="18" t="s">
        <v>1131</v>
      </c>
      <c r="G855" s="20"/>
      <c r="H855" s="20"/>
      <c r="I855" s="20"/>
      <c r="J855" s="20"/>
      <c r="K855" s="20"/>
    </row>
    <row r="856">
      <c r="A856" s="17">
        <v>855.0</v>
      </c>
      <c r="B856" s="18" t="s">
        <v>1362</v>
      </c>
      <c r="C856" s="18" t="s">
        <v>293</v>
      </c>
      <c r="D856" s="18" t="s">
        <v>363</v>
      </c>
      <c r="E856" s="22">
        <v>32574.0</v>
      </c>
      <c r="F856" s="18" t="s">
        <v>1131</v>
      </c>
      <c r="G856" s="20"/>
      <c r="H856" s="20"/>
      <c r="I856" s="20"/>
      <c r="J856" s="20"/>
      <c r="K856" s="20"/>
    </row>
    <row r="857">
      <c r="A857" s="17">
        <v>856.0</v>
      </c>
      <c r="B857" s="18" t="s">
        <v>1363</v>
      </c>
      <c r="C857" s="18" t="s">
        <v>260</v>
      </c>
      <c r="D857" s="18" t="s">
        <v>417</v>
      </c>
      <c r="E857" s="22">
        <v>32561.0</v>
      </c>
      <c r="F857" s="21"/>
      <c r="G857" s="20"/>
      <c r="H857" s="20"/>
      <c r="I857" s="20"/>
      <c r="J857" s="20"/>
      <c r="K857" s="20"/>
    </row>
    <row r="858">
      <c r="A858" s="17">
        <v>857.0</v>
      </c>
      <c r="B858" s="18" t="s">
        <v>1364</v>
      </c>
      <c r="C858" s="18" t="s">
        <v>286</v>
      </c>
      <c r="D858" s="18" t="s">
        <v>1223</v>
      </c>
      <c r="E858" s="22">
        <v>32526.0</v>
      </c>
      <c r="F858" s="21"/>
      <c r="G858" s="20"/>
      <c r="H858" s="20"/>
      <c r="I858" s="20"/>
      <c r="J858" s="20"/>
      <c r="K858" s="20"/>
    </row>
    <row r="859">
      <c r="A859" s="17">
        <v>858.0</v>
      </c>
      <c r="B859" s="18" t="s">
        <v>1365</v>
      </c>
      <c r="C859" s="18" t="s">
        <v>266</v>
      </c>
      <c r="D859" s="18" t="s">
        <v>1028</v>
      </c>
      <c r="E859" s="22">
        <v>32511.0</v>
      </c>
      <c r="F859" s="21"/>
      <c r="G859" s="20"/>
      <c r="H859" s="20"/>
      <c r="I859" s="20"/>
      <c r="J859" s="20"/>
      <c r="K859" s="20"/>
    </row>
    <row r="860">
      <c r="A860" s="17">
        <v>859.0</v>
      </c>
      <c r="B860" s="18" t="s">
        <v>1366</v>
      </c>
      <c r="C860" s="18" t="s">
        <v>266</v>
      </c>
      <c r="D860" s="18" t="s">
        <v>1028</v>
      </c>
      <c r="E860" s="22">
        <v>32496.0</v>
      </c>
      <c r="F860" s="21"/>
      <c r="G860" s="20"/>
      <c r="H860" s="20"/>
      <c r="I860" s="20"/>
      <c r="J860" s="20"/>
      <c r="K860" s="20"/>
    </row>
    <row r="861">
      <c r="A861" s="17">
        <v>860.0</v>
      </c>
      <c r="B861" s="18" t="s">
        <v>1367</v>
      </c>
      <c r="C861" s="18" t="s">
        <v>273</v>
      </c>
      <c r="D861" s="18" t="s">
        <v>424</v>
      </c>
      <c r="E861" s="22">
        <v>32439.0</v>
      </c>
      <c r="F861" s="18" t="s">
        <v>1131</v>
      </c>
      <c r="G861" s="20"/>
      <c r="H861" s="20"/>
      <c r="I861" s="20"/>
      <c r="J861" s="20"/>
      <c r="K861" s="20"/>
    </row>
    <row r="862">
      <c r="A862" s="17">
        <v>861.0</v>
      </c>
      <c r="B862" s="18" t="s">
        <v>1368</v>
      </c>
      <c r="C862" s="18" t="s">
        <v>268</v>
      </c>
      <c r="D862" s="18" t="s">
        <v>424</v>
      </c>
      <c r="E862" s="22">
        <v>32417.0</v>
      </c>
      <c r="F862" s="21"/>
      <c r="G862" s="20"/>
      <c r="H862" s="20"/>
      <c r="I862" s="20"/>
      <c r="J862" s="20"/>
      <c r="K862" s="20"/>
    </row>
    <row r="863">
      <c r="A863" s="17">
        <v>862.0</v>
      </c>
      <c r="B863" s="18" t="s">
        <v>1369</v>
      </c>
      <c r="C863" s="18" t="s">
        <v>268</v>
      </c>
      <c r="D863" s="18" t="s">
        <v>424</v>
      </c>
      <c r="E863" s="22">
        <v>32395.0</v>
      </c>
      <c r="F863" s="21"/>
      <c r="G863" s="20"/>
      <c r="H863" s="20"/>
      <c r="I863" s="20"/>
      <c r="J863" s="20"/>
      <c r="K863" s="20"/>
    </row>
    <row r="864">
      <c r="A864" s="17">
        <v>863.0</v>
      </c>
      <c r="B864" s="18" t="s">
        <v>1370</v>
      </c>
      <c r="C864" s="18" t="s">
        <v>271</v>
      </c>
      <c r="D864" s="18" t="s">
        <v>363</v>
      </c>
      <c r="E864" s="22">
        <v>32385.0</v>
      </c>
      <c r="F864" s="18" t="s">
        <v>1131</v>
      </c>
      <c r="G864" s="20"/>
      <c r="H864" s="20"/>
      <c r="I864" s="20"/>
      <c r="J864" s="20"/>
      <c r="K864" s="20"/>
    </row>
    <row r="865">
      <c r="A865" s="17">
        <v>864.0</v>
      </c>
      <c r="B865" s="18" t="s">
        <v>1371</v>
      </c>
      <c r="C865" s="18" t="s">
        <v>282</v>
      </c>
      <c r="D865" s="18" t="s">
        <v>384</v>
      </c>
      <c r="E865" s="22">
        <v>32370.0</v>
      </c>
      <c r="F865" s="21"/>
      <c r="G865" s="20"/>
      <c r="H865" s="20"/>
      <c r="I865" s="20"/>
      <c r="J865" s="20"/>
      <c r="K865" s="20"/>
    </row>
    <row r="866">
      <c r="A866" s="17">
        <v>865.0</v>
      </c>
      <c r="B866" s="18" t="s">
        <v>1372</v>
      </c>
      <c r="C866" s="18" t="s">
        <v>321</v>
      </c>
      <c r="D866" s="18" t="s">
        <v>424</v>
      </c>
      <c r="E866" s="22">
        <v>32331.0</v>
      </c>
      <c r="F866" s="18" t="s">
        <v>1131</v>
      </c>
      <c r="G866" s="20"/>
      <c r="H866" s="20"/>
      <c r="I866" s="20"/>
      <c r="J866" s="20"/>
      <c r="K866" s="20"/>
    </row>
    <row r="867">
      <c r="A867" s="17">
        <v>866.0</v>
      </c>
      <c r="B867" s="18" t="s">
        <v>1373</v>
      </c>
      <c r="C867" s="18" t="s">
        <v>288</v>
      </c>
      <c r="D867" s="18" t="s">
        <v>424</v>
      </c>
      <c r="E867" s="22">
        <v>32329.0</v>
      </c>
      <c r="F867" s="18" t="s">
        <v>1131</v>
      </c>
      <c r="G867" s="20"/>
      <c r="H867" s="20"/>
      <c r="I867" s="20"/>
      <c r="J867" s="20"/>
      <c r="K867" s="20"/>
    </row>
    <row r="868">
      <c r="A868" s="17">
        <v>867.0</v>
      </c>
      <c r="B868" s="18" t="s">
        <v>1374</v>
      </c>
      <c r="C868" s="18" t="s">
        <v>354</v>
      </c>
      <c r="D868" s="18" t="s">
        <v>424</v>
      </c>
      <c r="E868" s="22">
        <v>32298.0</v>
      </c>
      <c r="F868" s="18" t="s">
        <v>1131</v>
      </c>
      <c r="G868" s="20"/>
      <c r="H868" s="20"/>
      <c r="I868" s="20"/>
      <c r="J868" s="20"/>
      <c r="K868" s="20"/>
    </row>
    <row r="869">
      <c r="A869" s="17">
        <v>868.0</v>
      </c>
      <c r="B869" s="18" t="s">
        <v>1375</v>
      </c>
      <c r="C869" s="18" t="s">
        <v>288</v>
      </c>
      <c r="D869" s="18" t="s">
        <v>424</v>
      </c>
      <c r="E869" s="22">
        <v>32296.0</v>
      </c>
      <c r="F869" s="21"/>
      <c r="G869" s="20"/>
      <c r="H869" s="20"/>
      <c r="I869" s="20"/>
      <c r="J869" s="20"/>
      <c r="K869" s="20"/>
    </row>
    <row r="870">
      <c r="A870" s="17">
        <v>869.0</v>
      </c>
      <c r="B870" s="18" t="s">
        <v>1376</v>
      </c>
      <c r="C870" s="18" t="s">
        <v>288</v>
      </c>
      <c r="D870" s="18" t="s">
        <v>424</v>
      </c>
      <c r="E870" s="22">
        <v>32294.0</v>
      </c>
      <c r="F870" s="21"/>
      <c r="G870" s="20"/>
      <c r="H870" s="20"/>
      <c r="I870" s="20"/>
      <c r="J870" s="20"/>
      <c r="K870" s="20"/>
    </row>
    <row r="871">
      <c r="A871" s="17">
        <v>870.0</v>
      </c>
      <c r="B871" s="18" t="s">
        <v>1377</v>
      </c>
      <c r="C871" s="18" t="s">
        <v>282</v>
      </c>
      <c r="D871" s="18" t="s">
        <v>461</v>
      </c>
      <c r="E871" s="22">
        <v>32243.0</v>
      </c>
      <c r="F871" s="21"/>
      <c r="G871" s="20"/>
      <c r="H871" s="20"/>
      <c r="I871" s="20"/>
      <c r="J871" s="20"/>
      <c r="K871" s="20"/>
    </row>
    <row r="872">
      <c r="A872" s="17">
        <v>871.0</v>
      </c>
      <c r="B872" s="18" t="s">
        <v>1378</v>
      </c>
      <c r="C872" s="18" t="s">
        <v>273</v>
      </c>
      <c r="D872" s="18" t="s">
        <v>424</v>
      </c>
      <c r="E872" s="22">
        <v>32228.0</v>
      </c>
      <c r="F872" s="21"/>
      <c r="G872" s="20"/>
      <c r="H872" s="20"/>
      <c r="I872" s="20"/>
      <c r="J872" s="20"/>
      <c r="K872" s="20"/>
    </row>
    <row r="873">
      <c r="A873" s="17">
        <v>872.0</v>
      </c>
      <c r="B873" s="18" t="s">
        <v>1379</v>
      </c>
      <c r="C873" s="18" t="s">
        <v>268</v>
      </c>
      <c r="D873" s="18" t="s">
        <v>424</v>
      </c>
      <c r="E873" s="22">
        <v>32191.0</v>
      </c>
      <c r="F873" s="21"/>
      <c r="G873" s="20"/>
      <c r="H873" s="20"/>
      <c r="I873" s="20"/>
      <c r="J873" s="20"/>
      <c r="K873" s="20"/>
    </row>
    <row r="874">
      <c r="A874" s="17">
        <v>873.0</v>
      </c>
      <c r="B874" s="18" t="s">
        <v>1380</v>
      </c>
      <c r="C874" s="18" t="s">
        <v>273</v>
      </c>
      <c r="D874" s="18" t="s">
        <v>762</v>
      </c>
      <c r="E874" s="22">
        <v>32171.0</v>
      </c>
      <c r="F874" s="18" t="s">
        <v>1131</v>
      </c>
      <c r="G874" s="20"/>
      <c r="H874" s="20"/>
      <c r="I874" s="20"/>
      <c r="J874" s="20"/>
      <c r="K874" s="20"/>
    </row>
    <row r="875">
      <c r="A875" s="17">
        <v>874.0</v>
      </c>
      <c r="B875" s="18" t="s">
        <v>1381</v>
      </c>
      <c r="C875" s="18" t="s">
        <v>282</v>
      </c>
      <c r="D875" s="18" t="s">
        <v>557</v>
      </c>
      <c r="E875" s="22">
        <v>32145.0</v>
      </c>
      <c r="F875" s="18" t="s">
        <v>1131</v>
      </c>
      <c r="G875" s="20"/>
      <c r="H875" s="20"/>
      <c r="I875" s="20"/>
      <c r="J875" s="20"/>
      <c r="K875" s="20"/>
    </row>
    <row r="876">
      <c r="A876" s="17">
        <v>875.0</v>
      </c>
      <c r="B876" s="18" t="s">
        <v>1382</v>
      </c>
      <c r="C876" s="18" t="s">
        <v>317</v>
      </c>
      <c r="D876" s="18" t="s">
        <v>363</v>
      </c>
      <c r="E876" s="22">
        <v>32134.0</v>
      </c>
      <c r="F876" s="21"/>
      <c r="G876" s="20"/>
      <c r="H876" s="20"/>
      <c r="I876" s="20"/>
      <c r="J876" s="20"/>
      <c r="K876" s="20"/>
    </row>
    <row r="877">
      <c r="A877" s="17">
        <v>876.0</v>
      </c>
      <c r="B877" s="18" t="s">
        <v>1383</v>
      </c>
      <c r="C877" s="18" t="s">
        <v>279</v>
      </c>
      <c r="D877" s="18" t="s">
        <v>424</v>
      </c>
      <c r="E877" s="22">
        <v>32124.0</v>
      </c>
      <c r="F877" s="18" t="s">
        <v>1131</v>
      </c>
      <c r="G877" s="20"/>
      <c r="H877" s="20"/>
      <c r="I877" s="20"/>
      <c r="J877" s="20"/>
      <c r="K877" s="20"/>
    </row>
    <row r="878">
      <c r="A878" s="17">
        <v>877.0</v>
      </c>
      <c r="B878" s="18" t="s">
        <v>1384</v>
      </c>
      <c r="C878" s="18" t="s">
        <v>273</v>
      </c>
      <c r="D878" s="18" t="s">
        <v>762</v>
      </c>
      <c r="E878" s="22">
        <v>32024.0</v>
      </c>
      <c r="F878" s="21"/>
      <c r="G878" s="20"/>
      <c r="H878" s="20"/>
      <c r="I878" s="20"/>
      <c r="J878" s="20"/>
      <c r="K878" s="20"/>
    </row>
    <row r="879">
      <c r="A879" s="17">
        <v>878.0</v>
      </c>
      <c r="B879" s="18" t="s">
        <v>1385</v>
      </c>
      <c r="C879" s="18" t="s">
        <v>260</v>
      </c>
      <c r="D879" s="18" t="s">
        <v>417</v>
      </c>
      <c r="E879" s="22">
        <v>32001.0</v>
      </c>
      <c r="F879" s="21"/>
      <c r="G879" s="20"/>
      <c r="H879" s="20"/>
      <c r="I879" s="20"/>
      <c r="J879" s="20"/>
      <c r="K879" s="20"/>
    </row>
    <row r="880">
      <c r="A880" s="17">
        <v>879.0</v>
      </c>
      <c r="B880" s="18" t="s">
        <v>1386</v>
      </c>
      <c r="C880" s="18" t="s">
        <v>282</v>
      </c>
      <c r="D880" s="18" t="s">
        <v>384</v>
      </c>
      <c r="E880" s="22">
        <v>31742.0</v>
      </c>
      <c r="F880" s="21"/>
      <c r="G880" s="20"/>
      <c r="H880" s="20"/>
      <c r="I880" s="20"/>
      <c r="J880" s="20"/>
      <c r="K880" s="20"/>
    </row>
    <row r="881">
      <c r="A881" s="17">
        <v>880.0</v>
      </c>
      <c r="B881" s="18" t="s">
        <v>1387</v>
      </c>
      <c r="C881" s="18" t="s">
        <v>266</v>
      </c>
      <c r="D881" s="18" t="s">
        <v>1028</v>
      </c>
      <c r="E881" s="22">
        <v>31693.0</v>
      </c>
      <c r="F881" s="18" t="s">
        <v>1131</v>
      </c>
      <c r="G881" s="20"/>
      <c r="H881" s="20"/>
      <c r="I881" s="20"/>
      <c r="J881" s="20"/>
      <c r="K881" s="20"/>
    </row>
    <row r="882">
      <c r="A882" s="17">
        <v>881.0</v>
      </c>
      <c r="B882" s="18" t="s">
        <v>1388</v>
      </c>
      <c r="C882" s="18" t="s">
        <v>260</v>
      </c>
      <c r="D882" s="18" t="s">
        <v>417</v>
      </c>
      <c r="E882" s="22">
        <v>31630.0</v>
      </c>
      <c r="F882" s="21"/>
      <c r="G882" s="20"/>
      <c r="H882" s="20"/>
      <c r="I882" s="20"/>
      <c r="J882" s="20"/>
      <c r="K882" s="20"/>
    </row>
    <row r="883">
      <c r="A883" s="17">
        <v>882.0</v>
      </c>
      <c r="B883" s="18" t="s">
        <v>1389</v>
      </c>
      <c r="C883" s="18" t="s">
        <v>321</v>
      </c>
      <c r="D883" s="18" t="s">
        <v>277</v>
      </c>
      <c r="E883" s="22">
        <v>31613.0</v>
      </c>
      <c r="F883" s="21"/>
      <c r="G883" s="20"/>
      <c r="H883" s="20"/>
      <c r="I883" s="20"/>
      <c r="J883" s="20"/>
      <c r="K883" s="20"/>
    </row>
    <row r="884">
      <c r="A884" s="17">
        <v>883.0</v>
      </c>
      <c r="B884" s="18" t="s">
        <v>1390</v>
      </c>
      <c r="C884" s="18" t="s">
        <v>266</v>
      </c>
      <c r="D884" s="18" t="s">
        <v>1028</v>
      </c>
      <c r="E884" s="22">
        <v>31539.0</v>
      </c>
      <c r="F884" s="21"/>
      <c r="G884" s="20"/>
      <c r="H884" s="20"/>
      <c r="I884" s="20"/>
      <c r="J884" s="20"/>
      <c r="K884" s="20"/>
    </row>
    <row r="885">
      <c r="A885" s="17">
        <v>884.0</v>
      </c>
      <c r="B885" s="18" t="s">
        <v>1391</v>
      </c>
      <c r="C885" s="18" t="s">
        <v>266</v>
      </c>
      <c r="D885" s="18" t="s">
        <v>1028</v>
      </c>
      <c r="E885" s="22">
        <v>31516.0</v>
      </c>
      <c r="F885" s="21"/>
      <c r="G885" s="20"/>
      <c r="H885" s="20"/>
      <c r="I885" s="20"/>
      <c r="J885" s="20"/>
      <c r="K885" s="20"/>
    </row>
    <row r="886">
      <c r="A886" s="17">
        <v>885.0</v>
      </c>
      <c r="B886" s="18" t="s">
        <v>1392</v>
      </c>
      <c r="C886" s="18" t="s">
        <v>279</v>
      </c>
      <c r="D886" s="18" t="s">
        <v>424</v>
      </c>
      <c r="E886" s="22">
        <v>31482.0</v>
      </c>
      <c r="F886" s="21"/>
      <c r="G886" s="20"/>
      <c r="H886" s="20"/>
      <c r="I886" s="20"/>
      <c r="J886" s="20"/>
      <c r="K886" s="20"/>
    </row>
    <row r="887">
      <c r="A887" s="17">
        <v>886.0</v>
      </c>
      <c r="B887" s="18" t="s">
        <v>1393</v>
      </c>
      <c r="C887" s="18" t="s">
        <v>273</v>
      </c>
      <c r="D887" s="18" t="s">
        <v>424</v>
      </c>
      <c r="E887" s="22">
        <v>31443.0</v>
      </c>
      <c r="F887" s="21"/>
      <c r="G887" s="20"/>
      <c r="H887" s="20"/>
      <c r="I887" s="20"/>
      <c r="J887" s="20"/>
      <c r="K887" s="20"/>
    </row>
    <row r="888">
      <c r="A888" s="17">
        <v>887.0</v>
      </c>
      <c r="B888" s="18" t="s">
        <v>1394</v>
      </c>
      <c r="C888" s="18" t="s">
        <v>286</v>
      </c>
      <c r="D888" s="18" t="s">
        <v>1223</v>
      </c>
      <c r="E888" s="22">
        <v>31432.0</v>
      </c>
      <c r="F888" s="21"/>
      <c r="G888" s="20"/>
      <c r="H888" s="20"/>
      <c r="I888" s="20"/>
      <c r="J888" s="20"/>
      <c r="K888" s="20"/>
    </row>
    <row r="889">
      <c r="A889" s="17">
        <v>888.0</v>
      </c>
      <c r="B889" s="18" t="s">
        <v>1395</v>
      </c>
      <c r="C889" s="18" t="s">
        <v>331</v>
      </c>
      <c r="D889" s="18" t="s">
        <v>461</v>
      </c>
      <c r="E889" s="22">
        <v>31347.0</v>
      </c>
      <c r="F889" s="18" t="s">
        <v>1131</v>
      </c>
      <c r="G889" s="20"/>
      <c r="H889" s="20"/>
      <c r="I889" s="20"/>
      <c r="J889" s="20"/>
      <c r="K889" s="20"/>
    </row>
    <row r="890">
      <c r="A890" s="17">
        <v>889.0</v>
      </c>
      <c r="B890" s="18" t="s">
        <v>1396</v>
      </c>
      <c r="C890" s="18" t="s">
        <v>273</v>
      </c>
      <c r="D890" s="18" t="s">
        <v>424</v>
      </c>
      <c r="E890" s="22">
        <v>31320.0</v>
      </c>
      <c r="F890" s="18" t="s">
        <v>1131</v>
      </c>
      <c r="G890" s="20"/>
      <c r="H890" s="20"/>
      <c r="I890" s="20"/>
      <c r="J890" s="20"/>
      <c r="K890" s="20"/>
    </row>
    <row r="891">
      <c r="A891" s="17">
        <v>890.0</v>
      </c>
      <c r="B891" s="18" t="s">
        <v>1397</v>
      </c>
      <c r="C891" s="18" t="s">
        <v>347</v>
      </c>
      <c r="D891" s="18" t="s">
        <v>365</v>
      </c>
      <c r="E891" s="22">
        <v>31258.0</v>
      </c>
      <c r="F891" s="18" t="s">
        <v>1131</v>
      </c>
      <c r="G891" s="20"/>
      <c r="H891" s="20"/>
      <c r="I891" s="20"/>
      <c r="J891" s="20"/>
      <c r="K891" s="20"/>
    </row>
    <row r="892">
      <c r="A892" s="17">
        <v>891.0</v>
      </c>
      <c r="B892" s="18" t="s">
        <v>1398</v>
      </c>
      <c r="C892" s="18" t="s">
        <v>260</v>
      </c>
      <c r="D892" s="18" t="s">
        <v>363</v>
      </c>
      <c r="E892" s="22">
        <v>31238.0</v>
      </c>
      <c r="F892" s="18" t="s">
        <v>1131</v>
      </c>
      <c r="G892" s="20"/>
      <c r="H892" s="20"/>
      <c r="I892" s="20"/>
      <c r="J892" s="20"/>
      <c r="K892" s="20"/>
    </row>
    <row r="893">
      <c r="A893" s="17">
        <v>892.0</v>
      </c>
      <c r="B893" s="18" t="s">
        <v>1399</v>
      </c>
      <c r="C893" s="18" t="s">
        <v>720</v>
      </c>
      <c r="D893" s="18" t="s">
        <v>1023</v>
      </c>
      <c r="E893" s="22">
        <v>31214.0</v>
      </c>
      <c r="F893" s="21"/>
      <c r="G893" s="20"/>
      <c r="H893" s="20"/>
      <c r="I893" s="20"/>
      <c r="J893" s="20"/>
      <c r="K893" s="20"/>
    </row>
    <row r="894">
      <c r="A894" s="17">
        <v>893.0</v>
      </c>
      <c r="B894" s="18" t="s">
        <v>1400</v>
      </c>
      <c r="C894" s="18" t="s">
        <v>275</v>
      </c>
      <c r="D894" s="18" t="s">
        <v>363</v>
      </c>
      <c r="E894" s="22">
        <v>31198.0</v>
      </c>
      <c r="F894" s="21"/>
      <c r="G894" s="20"/>
      <c r="H894" s="20"/>
      <c r="I894" s="20"/>
      <c r="J894" s="20"/>
      <c r="K894" s="20"/>
    </row>
    <row r="895">
      <c r="A895" s="17">
        <v>894.0</v>
      </c>
      <c r="B895" s="18" t="s">
        <v>1401</v>
      </c>
      <c r="C895" s="18" t="s">
        <v>279</v>
      </c>
      <c r="D895" s="18" t="s">
        <v>424</v>
      </c>
      <c r="E895" s="22">
        <v>31127.0</v>
      </c>
      <c r="F895" s="21"/>
      <c r="G895" s="20"/>
      <c r="H895" s="20"/>
      <c r="I895" s="20"/>
      <c r="J895" s="20"/>
      <c r="K895" s="20"/>
    </row>
    <row r="896">
      <c r="A896" s="17">
        <v>895.0</v>
      </c>
      <c r="B896" s="18" t="s">
        <v>1402</v>
      </c>
      <c r="C896" s="18" t="s">
        <v>279</v>
      </c>
      <c r="D896" s="18" t="s">
        <v>424</v>
      </c>
      <c r="E896" s="22">
        <v>30973.0</v>
      </c>
      <c r="F896" s="21"/>
      <c r="G896" s="20"/>
      <c r="H896" s="20"/>
      <c r="I896" s="20"/>
      <c r="J896" s="20"/>
      <c r="K896" s="20"/>
    </row>
    <row r="897">
      <c r="A897" s="17">
        <v>896.0</v>
      </c>
      <c r="B897" s="18" t="s">
        <v>1403</v>
      </c>
      <c r="C897" s="18" t="s">
        <v>275</v>
      </c>
      <c r="D897" s="18" t="s">
        <v>424</v>
      </c>
      <c r="E897" s="22">
        <v>30947.0</v>
      </c>
      <c r="F897" s="18" t="s">
        <v>1131</v>
      </c>
      <c r="G897" s="20"/>
      <c r="H897" s="20"/>
      <c r="I897" s="20"/>
      <c r="J897" s="20"/>
      <c r="K897" s="20"/>
    </row>
    <row r="898">
      <c r="A898" s="17">
        <v>897.0</v>
      </c>
      <c r="B898" s="18" t="s">
        <v>1404</v>
      </c>
      <c r="C898" s="18" t="s">
        <v>266</v>
      </c>
      <c r="D898" s="18" t="s">
        <v>1028</v>
      </c>
      <c r="E898" s="22">
        <v>30858.0</v>
      </c>
      <c r="F898" s="21"/>
      <c r="G898" s="20"/>
      <c r="H898" s="20"/>
      <c r="I898" s="20"/>
      <c r="J898" s="20"/>
      <c r="K898" s="20"/>
    </row>
    <row r="899">
      <c r="A899" s="17">
        <v>898.0</v>
      </c>
      <c r="B899" s="18" t="s">
        <v>1405</v>
      </c>
      <c r="C899" s="18" t="s">
        <v>232</v>
      </c>
      <c r="D899" s="18" t="s">
        <v>417</v>
      </c>
      <c r="E899" s="22">
        <v>30785.0</v>
      </c>
      <c r="F899" s="18" t="s">
        <v>1131</v>
      </c>
      <c r="G899" s="20"/>
      <c r="H899" s="20"/>
      <c r="I899" s="20"/>
      <c r="J899" s="20"/>
      <c r="K899" s="20"/>
    </row>
    <row r="900">
      <c r="A900" s="17">
        <v>899.0</v>
      </c>
      <c r="B900" s="18" t="s">
        <v>1406</v>
      </c>
      <c r="C900" s="18" t="s">
        <v>268</v>
      </c>
      <c r="D900" s="18" t="s">
        <v>424</v>
      </c>
      <c r="E900" s="22">
        <v>30768.0</v>
      </c>
      <c r="F900" s="21"/>
      <c r="G900" s="20"/>
      <c r="H900" s="20"/>
      <c r="I900" s="20"/>
      <c r="J900" s="20"/>
      <c r="K900" s="20"/>
    </row>
    <row r="901">
      <c r="A901" s="17">
        <v>900.0</v>
      </c>
      <c r="B901" s="18" t="s">
        <v>1407</v>
      </c>
      <c r="C901" s="18" t="s">
        <v>321</v>
      </c>
      <c r="D901" s="18" t="s">
        <v>424</v>
      </c>
      <c r="E901" s="22">
        <v>30758.0</v>
      </c>
      <c r="F901" s="21"/>
      <c r="G901" s="20"/>
      <c r="H901" s="20"/>
      <c r="I901" s="20"/>
      <c r="J901" s="20"/>
      <c r="K901" s="20"/>
    </row>
    <row r="902">
      <c r="A902" s="17">
        <v>901.0</v>
      </c>
      <c r="B902" s="18" t="s">
        <v>1408</v>
      </c>
      <c r="C902" s="18" t="s">
        <v>260</v>
      </c>
      <c r="D902" s="18" t="s">
        <v>417</v>
      </c>
      <c r="E902" s="22">
        <v>30439.0</v>
      </c>
      <c r="F902" s="18" t="s">
        <v>1131</v>
      </c>
      <c r="G902" s="20"/>
      <c r="H902" s="20"/>
      <c r="I902" s="20"/>
      <c r="J902" s="20"/>
      <c r="K902" s="20"/>
    </row>
    <row r="903">
      <c r="A903" s="17">
        <v>902.0</v>
      </c>
      <c r="B903" s="18" t="s">
        <v>1409</v>
      </c>
      <c r="C903" s="18" t="s">
        <v>273</v>
      </c>
      <c r="D903" s="18" t="s">
        <v>762</v>
      </c>
      <c r="E903" s="22">
        <v>30222.0</v>
      </c>
      <c r="F903" s="18" t="s">
        <v>1131</v>
      </c>
      <c r="G903" s="20"/>
      <c r="H903" s="20"/>
      <c r="I903" s="20"/>
      <c r="J903" s="20"/>
      <c r="K903" s="20"/>
    </row>
    <row r="904">
      <c r="A904" s="17">
        <v>903.0</v>
      </c>
      <c r="B904" s="18" t="s">
        <v>1410</v>
      </c>
      <c r="C904" s="18" t="s">
        <v>273</v>
      </c>
      <c r="D904" s="18" t="s">
        <v>762</v>
      </c>
      <c r="E904" s="22">
        <v>30212.0</v>
      </c>
      <c r="F904" s="18" t="s">
        <v>1131</v>
      </c>
      <c r="G904" s="20"/>
      <c r="H904" s="20"/>
      <c r="I904" s="20"/>
      <c r="J904" s="20"/>
      <c r="K904" s="20"/>
    </row>
    <row r="905">
      <c r="A905" s="17">
        <v>904.0</v>
      </c>
      <c r="B905" s="18" t="s">
        <v>1411</v>
      </c>
      <c r="C905" s="18" t="s">
        <v>260</v>
      </c>
      <c r="D905" s="18" t="s">
        <v>417</v>
      </c>
      <c r="E905" s="22">
        <v>30201.0</v>
      </c>
      <c r="F905" s="21"/>
      <c r="G905" s="20"/>
      <c r="H905" s="20"/>
      <c r="I905" s="20"/>
      <c r="J905" s="20"/>
      <c r="K905" s="20"/>
    </row>
    <row r="906">
      <c r="A906" s="17">
        <v>905.0</v>
      </c>
      <c r="B906" s="18" t="s">
        <v>1412</v>
      </c>
      <c r="C906" s="18" t="s">
        <v>286</v>
      </c>
      <c r="D906" s="18" t="s">
        <v>1223</v>
      </c>
      <c r="E906" s="22">
        <v>30109.0</v>
      </c>
      <c r="F906" s="21"/>
      <c r="G906" s="20"/>
      <c r="H906" s="20"/>
      <c r="I906" s="20"/>
      <c r="J906" s="20"/>
      <c r="K906" s="20"/>
    </row>
    <row r="907">
      <c r="A907" s="17">
        <v>906.0</v>
      </c>
      <c r="B907" s="18" t="s">
        <v>1413</v>
      </c>
      <c r="C907" s="18" t="s">
        <v>286</v>
      </c>
      <c r="D907" s="18" t="s">
        <v>1223</v>
      </c>
      <c r="E907" s="22">
        <v>30082.0</v>
      </c>
      <c r="F907" s="21"/>
      <c r="G907" s="20"/>
      <c r="H907" s="20"/>
      <c r="I907" s="20"/>
      <c r="J907" s="20"/>
      <c r="K907" s="20"/>
    </row>
    <row r="908">
      <c r="A908" s="17">
        <v>907.0</v>
      </c>
      <c r="B908" s="18" t="s">
        <v>1414</v>
      </c>
      <c r="C908" s="18" t="s">
        <v>273</v>
      </c>
      <c r="D908" s="18" t="s">
        <v>762</v>
      </c>
      <c r="E908" s="22">
        <v>30064.0</v>
      </c>
      <c r="F908" s="18" t="s">
        <v>1131</v>
      </c>
      <c r="G908" s="20"/>
      <c r="H908" s="20"/>
      <c r="I908" s="20"/>
      <c r="J908" s="20"/>
      <c r="K908" s="20"/>
    </row>
    <row r="909">
      <c r="A909" s="17">
        <v>908.0</v>
      </c>
      <c r="B909" s="18" t="s">
        <v>1415</v>
      </c>
      <c r="C909" s="18" t="s">
        <v>273</v>
      </c>
      <c r="D909" s="18" t="s">
        <v>762</v>
      </c>
      <c r="E909" s="22">
        <v>30016.0</v>
      </c>
      <c r="F909" s="21"/>
      <c r="G909" s="20"/>
      <c r="H909" s="20"/>
      <c r="I909" s="20"/>
      <c r="J909" s="20"/>
      <c r="K909" s="20"/>
    </row>
    <row r="910">
      <c r="A910" s="17">
        <v>909.0</v>
      </c>
      <c r="B910" s="18" t="s">
        <v>1416</v>
      </c>
      <c r="C910" s="18" t="s">
        <v>288</v>
      </c>
      <c r="D910" s="18" t="s">
        <v>384</v>
      </c>
      <c r="E910" s="22">
        <v>30000.0</v>
      </c>
      <c r="F910" s="21"/>
      <c r="G910" s="20"/>
      <c r="H910" s="20"/>
      <c r="I910" s="20"/>
      <c r="J910" s="20"/>
      <c r="K910" s="20"/>
    </row>
    <row r="911">
      <c r="A911" s="17">
        <v>910.0</v>
      </c>
      <c r="B911" s="18" t="s">
        <v>1417</v>
      </c>
      <c r="C911" s="18" t="s">
        <v>347</v>
      </c>
      <c r="D911" s="18" t="s">
        <v>424</v>
      </c>
      <c r="E911" s="22">
        <v>29960.0</v>
      </c>
      <c r="F911" s="18" t="s">
        <v>1131</v>
      </c>
      <c r="G911" s="20"/>
      <c r="H911" s="20"/>
      <c r="I911" s="20"/>
      <c r="J911" s="20"/>
      <c r="K911" s="20"/>
    </row>
    <row r="912">
      <c r="A912" s="17">
        <v>911.0</v>
      </c>
      <c r="B912" s="18" t="s">
        <v>1418</v>
      </c>
      <c r="C912" s="18" t="s">
        <v>266</v>
      </c>
      <c r="D912" s="18" t="s">
        <v>1028</v>
      </c>
      <c r="E912" s="22">
        <v>29893.0</v>
      </c>
      <c r="F912" s="21"/>
      <c r="G912" s="20"/>
      <c r="H912" s="20"/>
      <c r="I912" s="20"/>
      <c r="J912" s="20"/>
      <c r="K912" s="20"/>
    </row>
    <row r="913">
      <c r="A913" s="17">
        <v>912.0</v>
      </c>
      <c r="B913" s="18" t="s">
        <v>1419</v>
      </c>
      <c r="C913" s="18" t="s">
        <v>306</v>
      </c>
      <c r="D913" s="18" t="s">
        <v>322</v>
      </c>
      <c r="E913" s="22">
        <v>29866.0</v>
      </c>
      <c r="F913" s="21"/>
      <c r="G913" s="20"/>
      <c r="H913" s="20"/>
      <c r="I913" s="20"/>
      <c r="J913" s="20"/>
      <c r="K913" s="20"/>
    </row>
    <row r="914">
      <c r="A914" s="17">
        <v>913.0</v>
      </c>
      <c r="B914" s="18" t="s">
        <v>1420</v>
      </c>
      <c r="C914" s="18" t="s">
        <v>288</v>
      </c>
      <c r="D914" s="18" t="s">
        <v>424</v>
      </c>
      <c r="E914" s="22">
        <v>29682.0</v>
      </c>
      <c r="F914" s="18" t="s">
        <v>1131</v>
      </c>
      <c r="G914" s="20"/>
      <c r="H914" s="20"/>
      <c r="I914" s="20"/>
      <c r="J914" s="20"/>
      <c r="K914" s="20"/>
    </row>
    <row r="915">
      <c r="A915" s="17">
        <v>914.0</v>
      </c>
      <c r="B915" s="18" t="s">
        <v>1421</v>
      </c>
      <c r="C915" s="18" t="s">
        <v>260</v>
      </c>
      <c r="D915" s="18" t="s">
        <v>417</v>
      </c>
      <c r="E915" s="22">
        <v>29663.0</v>
      </c>
      <c r="F915" s="18" t="s">
        <v>1131</v>
      </c>
      <c r="G915" s="20"/>
      <c r="H915" s="20"/>
      <c r="I915" s="20"/>
      <c r="J915" s="20"/>
      <c r="K915" s="20"/>
    </row>
    <row r="916">
      <c r="A916" s="17">
        <v>915.0</v>
      </c>
      <c r="B916" s="18" t="s">
        <v>1422</v>
      </c>
      <c r="C916" s="18" t="s">
        <v>268</v>
      </c>
      <c r="D916" s="18" t="s">
        <v>277</v>
      </c>
      <c r="E916" s="22">
        <v>29645.0</v>
      </c>
      <c r="F916" s="21"/>
      <c r="G916" s="20"/>
      <c r="H916" s="20"/>
      <c r="I916" s="20"/>
      <c r="J916" s="20"/>
      <c r="K916" s="20"/>
    </row>
    <row r="917">
      <c r="A917" s="17">
        <v>916.0</v>
      </c>
      <c r="B917" s="18" t="s">
        <v>1423</v>
      </c>
      <c r="C917" s="18" t="s">
        <v>293</v>
      </c>
      <c r="D917" s="18" t="s">
        <v>384</v>
      </c>
      <c r="E917" s="22">
        <v>29613.0</v>
      </c>
      <c r="F917" s="21"/>
      <c r="G917" s="20"/>
      <c r="H917" s="20"/>
      <c r="I917" s="20"/>
      <c r="J917" s="20"/>
      <c r="K917" s="20"/>
    </row>
    <row r="918">
      <c r="A918" s="17">
        <v>917.0</v>
      </c>
      <c r="B918" s="18" t="s">
        <v>1424</v>
      </c>
      <c r="C918" s="18" t="s">
        <v>306</v>
      </c>
      <c r="D918" s="18" t="s">
        <v>277</v>
      </c>
      <c r="E918" s="22">
        <v>29609.0</v>
      </c>
      <c r="F918" s="21"/>
      <c r="G918" s="20"/>
      <c r="H918" s="20"/>
      <c r="I918" s="20"/>
      <c r="J918" s="20"/>
      <c r="K918" s="20"/>
    </row>
    <row r="919">
      <c r="A919" s="17">
        <v>918.0</v>
      </c>
      <c r="B919" s="18" t="s">
        <v>1425</v>
      </c>
      <c r="C919" s="18" t="s">
        <v>279</v>
      </c>
      <c r="D919" s="18" t="s">
        <v>424</v>
      </c>
      <c r="E919" s="22">
        <v>29572.0</v>
      </c>
      <c r="F919" s="18" t="s">
        <v>1131</v>
      </c>
      <c r="G919" s="20"/>
      <c r="H919" s="20"/>
      <c r="I919" s="20"/>
      <c r="J919" s="20"/>
      <c r="K919" s="20"/>
    </row>
    <row r="920">
      <c r="A920" s="17">
        <v>919.0</v>
      </c>
      <c r="B920" s="18" t="s">
        <v>1426</v>
      </c>
      <c r="C920" s="18" t="s">
        <v>288</v>
      </c>
      <c r="D920" s="18" t="s">
        <v>424</v>
      </c>
      <c r="E920" s="22">
        <v>29565.0</v>
      </c>
      <c r="F920" s="21"/>
      <c r="G920" s="20"/>
      <c r="H920" s="20"/>
      <c r="I920" s="20"/>
      <c r="J920" s="20"/>
      <c r="K920" s="20"/>
    </row>
    <row r="921">
      <c r="A921" s="17">
        <v>920.0</v>
      </c>
      <c r="B921" s="18" t="s">
        <v>1155</v>
      </c>
      <c r="C921" s="18" t="s">
        <v>293</v>
      </c>
      <c r="D921" s="18" t="s">
        <v>363</v>
      </c>
      <c r="E921" s="22">
        <v>29436.0</v>
      </c>
      <c r="F921" s="21"/>
      <c r="G921" s="20"/>
      <c r="H921" s="20"/>
      <c r="I921" s="20"/>
      <c r="J921" s="20"/>
      <c r="K921" s="20"/>
    </row>
    <row r="922">
      <c r="A922" s="17">
        <v>921.0</v>
      </c>
      <c r="B922" s="18" t="s">
        <v>1427</v>
      </c>
      <c r="C922" s="18" t="s">
        <v>273</v>
      </c>
      <c r="D922" s="18" t="s">
        <v>762</v>
      </c>
      <c r="E922" s="22">
        <v>29417.0</v>
      </c>
      <c r="F922" s="18" t="s">
        <v>1131</v>
      </c>
      <c r="G922" s="20"/>
      <c r="H922" s="20"/>
      <c r="I922" s="20"/>
      <c r="J922" s="20"/>
      <c r="K922" s="20"/>
    </row>
    <row r="923">
      <c r="A923" s="17">
        <v>922.0</v>
      </c>
      <c r="B923" s="18" t="s">
        <v>1428</v>
      </c>
      <c r="C923" s="18" t="s">
        <v>273</v>
      </c>
      <c r="D923" s="18" t="s">
        <v>762</v>
      </c>
      <c r="E923" s="22">
        <v>29391.0</v>
      </c>
      <c r="F923" s="18" t="s">
        <v>1131</v>
      </c>
      <c r="G923" s="20"/>
      <c r="H923" s="20"/>
      <c r="I923" s="20"/>
      <c r="J923" s="20"/>
      <c r="K923" s="20"/>
    </row>
    <row r="924">
      <c r="A924" s="17">
        <v>923.0</v>
      </c>
      <c r="B924" s="18" t="s">
        <v>1429</v>
      </c>
      <c r="C924" s="18" t="s">
        <v>288</v>
      </c>
      <c r="D924" s="18" t="s">
        <v>277</v>
      </c>
      <c r="E924" s="22">
        <v>29379.0</v>
      </c>
      <c r="F924" s="21"/>
      <c r="G924" s="20"/>
      <c r="H924" s="20"/>
      <c r="I924" s="20"/>
      <c r="J924" s="20"/>
      <c r="K924" s="20"/>
    </row>
    <row r="925">
      <c r="A925" s="17">
        <v>924.0</v>
      </c>
      <c r="B925" s="18" t="s">
        <v>1430</v>
      </c>
      <c r="C925" s="18" t="s">
        <v>373</v>
      </c>
      <c r="D925" s="18" t="s">
        <v>277</v>
      </c>
      <c r="E925" s="22">
        <v>29329.0</v>
      </c>
      <c r="F925" s="21"/>
      <c r="G925" s="20"/>
      <c r="H925" s="20"/>
      <c r="I925" s="20"/>
      <c r="J925" s="20"/>
      <c r="K925" s="20"/>
    </row>
    <row r="926">
      <c r="A926" s="17">
        <v>925.0</v>
      </c>
      <c r="B926" s="18" t="s">
        <v>1431</v>
      </c>
      <c r="C926" s="18" t="s">
        <v>354</v>
      </c>
      <c r="D926" s="18" t="s">
        <v>424</v>
      </c>
      <c r="E926" s="22">
        <v>29246.0</v>
      </c>
      <c r="F926" s="21"/>
      <c r="G926" s="20"/>
      <c r="H926" s="20"/>
      <c r="I926" s="20"/>
      <c r="J926" s="20"/>
      <c r="K926" s="20"/>
    </row>
    <row r="927">
      <c r="A927" s="17">
        <v>926.0</v>
      </c>
      <c r="B927" s="18" t="s">
        <v>1432</v>
      </c>
      <c r="C927" s="18" t="s">
        <v>282</v>
      </c>
      <c r="D927" s="18" t="s">
        <v>461</v>
      </c>
      <c r="E927" s="22">
        <v>29238.0</v>
      </c>
      <c r="F927" s="21"/>
      <c r="G927" s="20"/>
      <c r="H927" s="20"/>
      <c r="I927" s="20"/>
      <c r="J927" s="20"/>
      <c r="K927" s="20"/>
    </row>
    <row r="928">
      <c r="A928" s="17">
        <v>927.0</v>
      </c>
      <c r="B928" s="18" t="s">
        <v>1433</v>
      </c>
      <c r="C928" s="18" t="s">
        <v>279</v>
      </c>
      <c r="D928" s="18" t="s">
        <v>424</v>
      </c>
      <c r="E928" s="22">
        <v>29236.0</v>
      </c>
      <c r="F928" s="18" t="s">
        <v>1131</v>
      </c>
      <c r="G928" s="20"/>
      <c r="H928" s="20"/>
      <c r="I928" s="20"/>
      <c r="J928" s="20"/>
      <c r="K928" s="20"/>
    </row>
    <row r="929">
      <c r="A929" s="17">
        <v>928.0</v>
      </c>
      <c r="B929" s="18" t="s">
        <v>1434</v>
      </c>
      <c r="C929" s="18" t="s">
        <v>260</v>
      </c>
      <c r="D929" s="18" t="s">
        <v>417</v>
      </c>
      <c r="E929" s="22">
        <v>29218.0</v>
      </c>
      <c r="F929" s="21"/>
      <c r="G929" s="20"/>
      <c r="H929" s="20"/>
      <c r="I929" s="20"/>
      <c r="J929" s="20"/>
      <c r="K929" s="20"/>
    </row>
    <row r="930">
      <c r="A930" s="17">
        <v>929.0</v>
      </c>
      <c r="B930" s="18" t="s">
        <v>1435</v>
      </c>
      <c r="C930" s="18" t="s">
        <v>354</v>
      </c>
      <c r="D930" s="18" t="s">
        <v>424</v>
      </c>
      <c r="E930" s="22">
        <v>29171.0</v>
      </c>
      <c r="F930" s="18" t="s">
        <v>1131</v>
      </c>
      <c r="G930" s="20"/>
      <c r="H930" s="20"/>
      <c r="I930" s="20"/>
      <c r="J930" s="20"/>
      <c r="K930" s="20"/>
    </row>
    <row r="931">
      <c r="A931" s="17">
        <v>930.0</v>
      </c>
      <c r="B931" s="18" t="s">
        <v>1436</v>
      </c>
      <c r="C931" s="18" t="s">
        <v>273</v>
      </c>
      <c r="D931" s="18" t="s">
        <v>762</v>
      </c>
      <c r="E931" s="22">
        <v>29050.0</v>
      </c>
      <c r="F931" s="18" t="s">
        <v>1131</v>
      </c>
      <c r="G931" s="20"/>
      <c r="H931" s="20"/>
      <c r="I931" s="20"/>
      <c r="J931" s="20"/>
      <c r="K931" s="20"/>
    </row>
    <row r="932">
      <c r="A932" s="17">
        <v>931.0</v>
      </c>
      <c r="B932" s="18" t="s">
        <v>1437</v>
      </c>
      <c r="C932" s="18" t="s">
        <v>260</v>
      </c>
      <c r="D932" s="18" t="s">
        <v>417</v>
      </c>
      <c r="E932" s="22">
        <v>29012.0</v>
      </c>
      <c r="F932" s="21"/>
      <c r="G932" s="20"/>
      <c r="H932" s="20"/>
      <c r="I932" s="20"/>
      <c r="J932" s="20"/>
      <c r="K932" s="20"/>
    </row>
    <row r="933">
      <c r="A933" s="17">
        <v>932.0</v>
      </c>
      <c r="B933" s="18" t="s">
        <v>1438</v>
      </c>
      <c r="C933" s="18" t="s">
        <v>665</v>
      </c>
      <c r="D933" s="18" t="s">
        <v>417</v>
      </c>
      <c r="E933" s="22">
        <v>28899.0</v>
      </c>
      <c r="F933" s="18" t="s">
        <v>1131</v>
      </c>
      <c r="G933" s="20"/>
      <c r="H933" s="20"/>
      <c r="I933" s="20"/>
      <c r="J933" s="20"/>
      <c r="K933" s="20"/>
    </row>
    <row r="934">
      <c r="A934" s="17">
        <v>933.0</v>
      </c>
      <c r="B934" s="18" t="s">
        <v>1439</v>
      </c>
      <c r="C934" s="18" t="s">
        <v>306</v>
      </c>
      <c r="D934" s="18" t="s">
        <v>322</v>
      </c>
      <c r="E934" s="22">
        <v>28887.0</v>
      </c>
      <c r="F934" s="18" t="s">
        <v>1131</v>
      </c>
      <c r="G934" s="20"/>
      <c r="H934" s="20"/>
      <c r="I934" s="20"/>
      <c r="J934" s="20"/>
      <c r="K934" s="20"/>
    </row>
    <row r="935">
      <c r="A935" s="17">
        <v>934.0</v>
      </c>
      <c r="B935" s="18" t="s">
        <v>1440</v>
      </c>
      <c r="C935" s="18" t="s">
        <v>331</v>
      </c>
      <c r="D935" s="18" t="s">
        <v>363</v>
      </c>
      <c r="E935" s="22">
        <v>28780.0</v>
      </c>
      <c r="F935" s="21"/>
      <c r="G935" s="20"/>
      <c r="H935" s="20"/>
      <c r="I935" s="20"/>
      <c r="J935" s="20"/>
      <c r="K935" s="20"/>
    </row>
    <row r="936">
      <c r="A936" s="17">
        <v>935.0</v>
      </c>
      <c r="B936" s="18" t="s">
        <v>1441</v>
      </c>
      <c r="C936" s="18" t="s">
        <v>471</v>
      </c>
      <c r="D936" s="18" t="s">
        <v>1023</v>
      </c>
      <c r="E936" s="22">
        <v>28742.0</v>
      </c>
      <c r="F936" s="18" t="s">
        <v>1131</v>
      </c>
      <c r="G936" s="20"/>
      <c r="H936" s="20"/>
      <c r="I936" s="20"/>
      <c r="J936" s="20"/>
      <c r="K936" s="20"/>
    </row>
    <row r="937">
      <c r="A937" s="17">
        <v>936.0</v>
      </c>
      <c r="B937" s="18" t="s">
        <v>1442</v>
      </c>
      <c r="C937" s="18" t="s">
        <v>279</v>
      </c>
      <c r="D937" s="18" t="s">
        <v>424</v>
      </c>
      <c r="E937" s="22">
        <v>28504.0</v>
      </c>
      <c r="F937" s="18" t="s">
        <v>1131</v>
      </c>
      <c r="G937" s="20"/>
      <c r="H937" s="20"/>
      <c r="I937" s="20"/>
      <c r="J937" s="20"/>
      <c r="K937" s="20"/>
    </row>
    <row r="938">
      <c r="A938" s="17">
        <v>937.0</v>
      </c>
      <c r="B938" s="18" t="s">
        <v>1443</v>
      </c>
      <c r="C938" s="18" t="s">
        <v>279</v>
      </c>
      <c r="D938" s="18" t="s">
        <v>424</v>
      </c>
      <c r="E938" s="22">
        <v>28492.0</v>
      </c>
      <c r="F938" s="21"/>
      <c r="G938" s="20"/>
      <c r="H938" s="20"/>
      <c r="I938" s="20"/>
      <c r="J938" s="20"/>
      <c r="K938" s="20"/>
    </row>
    <row r="939">
      <c r="A939" s="17">
        <v>938.0</v>
      </c>
      <c r="B939" s="18" t="s">
        <v>1444</v>
      </c>
      <c r="C939" s="18" t="s">
        <v>279</v>
      </c>
      <c r="D939" s="18" t="s">
        <v>424</v>
      </c>
      <c r="E939" s="22">
        <v>28458.0</v>
      </c>
      <c r="F939" s="21"/>
      <c r="G939" s="20"/>
      <c r="H939" s="20"/>
      <c r="I939" s="20"/>
      <c r="J939" s="20"/>
      <c r="K939" s="20"/>
    </row>
    <row r="940">
      <c r="A940" s="17">
        <v>939.0</v>
      </c>
      <c r="B940" s="18" t="s">
        <v>1445</v>
      </c>
      <c r="C940" s="18" t="s">
        <v>354</v>
      </c>
      <c r="D940" s="18" t="s">
        <v>424</v>
      </c>
      <c r="E940" s="22">
        <v>28439.0</v>
      </c>
      <c r="F940" s="21"/>
      <c r="G940" s="20"/>
      <c r="H940" s="20"/>
      <c r="I940" s="20"/>
      <c r="J940" s="20"/>
      <c r="K940" s="20"/>
    </row>
    <row r="941">
      <c r="A941" s="17">
        <v>940.0</v>
      </c>
      <c r="B941" s="18" t="s">
        <v>1446</v>
      </c>
      <c r="C941" s="18" t="s">
        <v>279</v>
      </c>
      <c r="D941" s="18" t="s">
        <v>424</v>
      </c>
      <c r="E941" s="22">
        <v>28387.0</v>
      </c>
      <c r="F941" s="21"/>
      <c r="G941" s="20"/>
      <c r="H941" s="20"/>
      <c r="I941" s="20"/>
      <c r="J941" s="20"/>
      <c r="K941" s="20"/>
    </row>
    <row r="942">
      <c r="A942" s="17">
        <v>941.0</v>
      </c>
      <c r="B942" s="18" t="s">
        <v>1447</v>
      </c>
      <c r="C942" s="18" t="s">
        <v>279</v>
      </c>
      <c r="D942" s="18" t="s">
        <v>424</v>
      </c>
      <c r="E942" s="22">
        <v>28349.0</v>
      </c>
      <c r="F942" s="21"/>
      <c r="G942" s="20"/>
      <c r="H942" s="20"/>
      <c r="I942" s="20"/>
      <c r="J942" s="20"/>
      <c r="K942" s="20"/>
    </row>
    <row r="943">
      <c r="A943" s="17">
        <v>942.0</v>
      </c>
      <c r="B943" s="18" t="s">
        <v>1448</v>
      </c>
      <c r="C943" s="18" t="s">
        <v>282</v>
      </c>
      <c r="D943" s="18" t="s">
        <v>384</v>
      </c>
      <c r="E943" s="22">
        <v>28307.0</v>
      </c>
      <c r="F943" s="18" t="s">
        <v>1131</v>
      </c>
      <c r="G943" s="20"/>
      <c r="H943" s="20"/>
      <c r="I943" s="20"/>
      <c r="J943" s="20"/>
      <c r="K943" s="20"/>
    </row>
    <row r="944">
      <c r="A944" s="17">
        <v>943.0</v>
      </c>
      <c r="B944" s="18" t="s">
        <v>1449</v>
      </c>
      <c r="C944" s="18" t="s">
        <v>282</v>
      </c>
      <c r="D944" s="18" t="s">
        <v>384</v>
      </c>
      <c r="E944" s="22">
        <v>28288.0</v>
      </c>
      <c r="F944" s="18" t="s">
        <v>1131</v>
      </c>
      <c r="G944" s="20"/>
      <c r="H944" s="20"/>
      <c r="I944" s="20"/>
      <c r="J944" s="20"/>
      <c r="K944" s="20"/>
    </row>
    <row r="945">
      <c r="A945" s="17">
        <v>944.0</v>
      </c>
      <c r="B945" s="18" t="s">
        <v>1450</v>
      </c>
      <c r="C945" s="18" t="s">
        <v>266</v>
      </c>
      <c r="D945" s="18" t="s">
        <v>1028</v>
      </c>
      <c r="E945" s="22">
        <v>28219.0</v>
      </c>
      <c r="F945" s="21"/>
      <c r="G945" s="20"/>
      <c r="H945" s="20"/>
      <c r="I945" s="20"/>
      <c r="J945" s="20"/>
      <c r="K945" s="20"/>
    </row>
    <row r="946">
      <c r="A946" s="17">
        <v>945.0</v>
      </c>
      <c r="B946" s="18" t="s">
        <v>1451</v>
      </c>
      <c r="C946" s="18" t="s">
        <v>282</v>
      </c>
      <c r="D946" s="18" t="s">
        <v>277</v>
      </c>
      <c r="E946" s="22">
        <v>28212.0</v>
      </c>
      <c r="F946" s="21"/>
      <c r="G946" s="20"/>
      <c r="H946" s="20"/>
      <c r="I946" s="20"/>
      <c r="J946" s="20"/>
      <c r="K946" s="20"/>
    </row>
    <row r="947">
      <c r="A947" s="17">
        <v>946.0</v>
      </c>
      <c r="B947" s="18" t="s">
        <v>1452</v>
      </c>
      <c r="C947" s="18" t="s">
        <v>279</v>
      </c>
      <c r="D947" s="18" t="s">
        <v>424</v>
      </c>
      <c r="E947" s="22">
        <v>28174.0</v>
      </c>
      <c r="F947" s="21"/>
      <c r="G947" s="20"/>
      <c r="H947" s="20"/>
      <c r="I947" s="20"/>
      <c r="J947" s="20"/>
      <c r="K947" s="20"/>
    </row>
    <row r="948">
      <c r="A948" s="17">
        <v>947.0</v>
      </c>
      <c r="B948" s="18" t="s">
        <v>1453</v>
      </c>
      <c r="C948" s="18" t="s">
        <v>273</v>
      </c>
      <c r="D948" s="18" t="s">
        <v>762</v>
      </c>
      <c r="E948" s="22">
        <v>28146.0</v>
      </c>
      <c r="F948" s="21"/>
      <c r="G948" s="20"/>
      <c r="H948" s="20"/>
      <c r="I948" s="20"/>
      <c r="J948" s="20"/>
      <c r="K948" s="20"/>
    </row>
    <row r="949">
      <c r="A949" s="17">
        <v>948.0</v>
      </c>
      <c r="B949" s="18" t="s">
        <v>1454</v>
      </c>
      <c r="C949" s="18" t="s">
        <v>260</v>
      </c>
      <c r="D949" s="18" t="s">
        <v>417</v>
      </c>
      <c r="E949" s="22">
        <v>28116.0</v>
      </c>
      <c r="F949" s="21"/>
      <c r="G949" s="20"/>
      <c r="H949" s="20"/>
      <c r="I949" s="20"/>
      <c r="J949" s="20"/>
      <c r="K949" s="20"/>
    </row>
    <row r="950">
      <c r="A950" s="17">
        <v>949.0</v>
      </c>
      <c r="B950" s="18" t="s">
        <v>1455</v>
      </c>
      <c r="C950" s="18" t="s">
        <v>266</v>
      </c>
      <c r="D950" s="18" t="s">
        <v>762</v>
      </c>
      <c r="E950" s="22">
        <v>28068.0</v>
      </c>
      <c r="F950" s="21"/>
      <c r="G950" s="20"/>
      <c r="H950" s="20"/>
      <c r="I950" s="20"/>
      <c r="J950" s="20"/>
      <c r="K950" s="20"/>
    </row>
    <row r="951">
      <c r="A951" s="17">
        <v>950.0</v>
      </c>
      <c r="B951" s="18" t="s">
        <v>1456</v>
      </c>
      <c r="C951" s="18" t="s">
        <v>268</v>
      </c>
      <c r="D951" s="18" t="s">
        <v>424</v>
      </c>
      <c r="E951" s="22">
        <v>27954.0</v>
      </c>
      <c r="F951" s="18" t="s">
        <v>1131</v>
      </c>
      <c r="G951" s="20"/>
      <c r="H951" s="20"/>
      <c r="I951" s="20"/>
      <c r="J951" s="20"/>
      <c r="K951" s="20"/>
    </row>
    <row r="952">
      <c r="A952" s="17">
        <v>951.0</v>
      </c>
      <c r="B952" s="18" t="s">
        <v>952</v>
      </c>
      <c r="C952" s="18" t="s">
        <v>268</v>
      </c>
      <c r="D952" s="18" t="s">
        <v>424</v>
      </c>
      <c r="E952" s="22">
        <v>27922.0</v>
      </c>
      <c r="F952" s="21"/>
      <c r="G952" s="20"/>
      <c r="H952" s="20"/>
      <c r="I952" s="20"/>
      <c r="J952" s="20"/>
      <c r="K952" s="20"/>
    </row>
    <row r="953">
      <c r="A953" s="17">
        <v>952.0</v>
      </c>
      <c r="B953" s="18" t="s">
        <v>1457</v>
      </c>
      <c r="C953" s="18" t="s">
        <v>268</v>
      </c>
      <c r="D953" s="18" t="s">
        <v>424</v>
      </c>
      <c r="E953" s="22">
        <v>27859.0</v>
      </c>
      <c r="F953" s="18" t="s">
        <v>1131</v>
      </c>
      <c r="G953" s="20"/>
      <c r="H953" s="20"/>
      <c r="I953" s="20"/>
      <c r="J953" s="20"/>
      <c r="K953" s="20"/>
    </row>
    <row r="954">
      <c r="A954" s="17">
        <v>953.0</v>
      </c>
      <c r="B954" s="18" t="s">
        <v>1458</v>
      </c>
      <c r="C954" s="18" t="s">
        <v>354</v>
      </c>
      <c r="D954" s="18" t="s">
        <v>363</v>
      </c>
      <c r="E954" s="22">
        <v>27845.0</v>
      </c>
      <c r="F954" s="21"/>
      <c r="G954" s="20"/>
      <c r="H954" s="20"/>
      <c r="I954" s="20"/>
      <c r="J954" s="20"/>
      <c r="K954" s="20"/>
    </row>
    <row r="955">
      <c r="A955" s="17">
        <v>954.0</v>
      </c>
      <c r="B955" s="18" t="s">
        <v>1459</v>
      </c>
      <c r="C955" s="18" t="s">
        <v>331</v>
      </c>
      <c r="D955" s="18" t="s">
        <v>461</v>
      </c>
      <c r="E955" s="22">
        <v>27839.0</v>
      </c>
      <c r="F955" s="18" t="s">
        <v>1131</v>
      </c>
      <c r="G955" s="20"/>
      <c r="H955" s="20"/>
      <c r="I955" s="20"/>
      <c r="J955" s="20"/>
      <c r="K955" s="20"/>
    </row>
    <row r="956">
      <c r="A956" s="17">
        <v>955.0</v>
      </c>
      <c r="B956" s="18" t="s">
        <v>1460</v>
      </c>
      <c r="C956" s="18" t="s">
        <v>268</v>
      </c>
      <c r="D956" s="18" t="s">
        <v>424</v>
      </c>
      <c r="E956" s="22">
        <v>27822.0</v>
      </c>
      <c r="F956" s="18" t="s">
        <v>1131</v>
      </c>
      <c r="G956" s="20"/>
      <c r="H956" s="20"/>
      <c r="I956" s="20"/>
      <c r="J956" s="20"/>
      <c r="K956" s="20"/>
    </row>
    <row r="957">
      <c r="A957" s="17">
        <v>956.0</v>
      </c>
      <c r="B957" s="18" t="s">
        <v>1461</v>
      </c>
      <c r="C957" s="18" t="s">
        <v>266</v>
      </c>
      <c r="D957" s="18" t="s">
        <v>1028</v>
      </c>
      <c r="E957" s="22">
        <v>27815.0</v>
      </c>
      <c r="F957" s="21"/>
      <c r="G957" s="20"/>
      <c r="H957" s="20"/>
      <c r="I957" s="20"/>
      <c r="J957" s="20"/>
      <c r="K957" s="20"/>
    </row>
    <row r="958">
      <c r="A958" s="17">
        <v>957.0</v>
      </c>
      <c r="B958" s="18" t="s">
        <v>1462</v>
      </c>
      <c r="C958" s="18" t="s">
        <v>260</v>
      </c>
      <c r="D958" s="18" t="s">
        <v>417</v>
      </c>
      <c r="E958" s="22">
        <v>27815.0</v>
      </c>
      <c r="F958" s="21"/>
      <c r="G958" s="20"/>
      <c r="H958" s="20"/>
      <c r="I958" s="20"/>
      <c r="J958" s="20"/>
      <c r="K958" s="20"/>
    </row>
    <row r="959">
      <c r="A959" s="17">
        <v>958.0</v>
      </c>
      <c r="B959" s="18" t="s">
        <v>1463</v>
      </c>
      <c r="C959" s="18" t="s">
        <v>347</v>
      </c>
      <c r="D959" s="18" t="s">
        <v>365</v>
      </c>
      <c r="E959" s="22">
        <v>27794.0</v>
      </c>
      <c r="F959" s="21"/>
      <c r="G959" s="20"/>
      <c r="H959" s="20"/>
      <c r="I959" s="20"/>
      <c r="J959" s="20"/>
      <c r="K959" s="20"/>
    </row>
    <row r="960">
      <c r="A960" s="17">
        <v>959.0</v>
      </c>
      <c r="B960" s="18" t="s">
        <v>1452</v>
      </c>
      <c r="C960" s="18" t="s">
        <v>279</v>
      </c>
      <c r="D960" s="18" t="s">
        <v>424</v>
      </c>
      <c r="E960" s="22">
        <v>27792.0</v>
      </c>
      <c r="F960" s="21"/>
      <c r="G960" s="20"/>
      <c r="H960" s="20"/>
      <c r="I960" s="20"/>
      <c r="J960" s="20"/>
      <c r="K960" s="20"/>
    </row>
    <row r="961">
      <c r="A961" s="17">
        <v>960.0</v>
      </c>
      <c r="B961" s="18" t="s">
        <v>1464</v>
      </c>
      <c r="C961" s="18" t="s">
        <v>268</v>
      </c>
      <c r="D961" s="18" t="s">
        <v>424</v>
      </c>
      <c r="E961" s="22">
        <v>27790.0</v>
      </c>
      <c r="F961" s="18" t="s">
        <v>1131</v>
      </c>
      <c r="G961" s="20"/>
      <c r="H961" s="20"/>
      <c r="I961" s="20"/>
      <c r="J961" s="20"/>
      <c r="K961" s="20"/>
    </row>
    <row r="962">
      <c r="A962" s="17">
        <v>961.0</v>
      </c>
      <c r="B962" s="18" t="s">
        <v>1465</v>
      </c>
      <c r="C962" s="18" t="s">
        <v>279</v>
      </c>
      <c r="D962" s="18" t="s">
        <v>424</v>
      </c>
      <c r="E962" s="22">
        <v>27736.0</v>
      </c>
      <c r="F962" s="21"/>
      <c r="G962" s="20"/>
      <c r="H962" s="20"/>
      <c r="I962" s="20"/>
      <c r="J962" s="20"/>
      <c r="K962" s="20"/>
    </row>
    <row r="963">
      <c r="A963" s="17">
        <v>962.0</v>
      </c>
      <c r="B963" s="18" t="s">
        <v>1466</v>
      </c>
      <c r="C963" s="18" t="s">
        <v>266</v>
      </c>
      <c r="D963" s="18" t="s">
        <v>1028</v>
      </c>
      <c r="E963" s="22">
        <v>27732.0</v>
      </c>
      <c r="F963" s="21"/>
      <c r="G963" s="20"/>
      <c r="H963" s="20"/>
      <c r="I963" s="20"/>
      <c r="J963" s="20"/>
      <c r="K963" s="20"/>
    </row>
    <row r="964">
      <c r="A964" s="17">
        <v>963.0</v>
      </c>
      <c r="B964" s="18" t="s">
        <v>1467</v>
      </c>
      <c r="C964" s="18" t="s">
        <v>266</v>
      </c>
      <c r="D964" s="18" t="s">
        <v>762</v>
      </c>
      <c r="E964" s="22">
        <v>27614.0</v>
      </c>
      <c r="F964" s="21"/>
      <c r="G964" s="20"/>
      <c r="H964" s="20"/>
      <c r="I964" s="20"/>
      <c r="J964" s="20"/>
      <c r="K964" s="20"/>
    </row>
    <row r="965">
      <c r="A965" s="17">
        <v>964.0</v>
      </c>
      <c r="B965" s="18" t="s">
        <v>1468</v>
      </c>
      <c r="C965" s="18" t="s">
        <v>306</v>
      </c>
      <c r="D965" s="18" t="s">
        <v>322</v>
      </c>
      <c r="E965" s="22">
        <v>27570.0</v>
      </c>
      <c r="F965" s="21"/>
      <c r="G965" s="20"/>
      <c r="H965" s="20"/>
      <c r="I965" s="20"/>
      <c r="J965" s="20"/>
      <c r="K965" s="20"/>
    </row>
    <row r="966">
      <c r="A966" s="17">
        <v>965.0</v>
      </c>
      <c r="B966" s="18" t="s">
        <v>1469</v>
      </c>
      <c r="C966" s="18" t="s">
        <v>268</v>
      </c>
      <c r="D966" s="18" t="s">
        <v>424</v>
      </c>
      <c r="E966" s="22">
        <v>27563.0</v>
      </c>
      <c r="F966" s="21"/>
      <c r="G966" s="20"/>
      <c r="H966" s="20"/>
      <c r="I966" s="20"/>
      <c r="J966" s="20"/>
      <c r="K966" s="20"/>
    </row>
    <row r="967">
      <c r="A967" s="17">
        <v>966.0</v>
      </c>
      <c r="B967" s="18" t="s">
        <v>1470</v>
      </c>
      <c r="C967" s="18" t="s">
        <v>282</v>
      </c>
      <c r="D967" s="18" t="s">
        <v>461</v>
      </c>
      <c r="E967" s="22">
        <v>27545.0</v>
      </c>
      <c r="F967" s="21"/>
      <c r="G967" s="20"/>
      <c r="H967" s="20"/>
      <c r="I967" s="20"/>
      <c r="J967" s="20"/>
      <c r="K967" s="20"/>
    </row>
    <row r="968">
      <c r="A968" s="17">
        <v>967.0</v>
      </c>
      <c r="B968" s="18" t="s">
        <v>1471</v>
      </c>
      <c r="C968" s="18" t="s">
        <v>306</v>
      </c>
      <c r="D968" s="18" t="s">
        <v>322</v>
      </c>
      <c r="E968" s="22">
        <v>27541.0</v>
      </c>
      <c r="F968" s="21"/>
      <c r="G968" s="20"/>
      <c r="H968" s="20"/>
      <c r="I968" s="20"/>
      <c r="J968" s="20"/>
      <c r="K968" s="20"/>
    </row>
    <row r="969">
      <c r="A969" s="17">
        <v>968.0</v>
      </c>
      <c r="B969" s="18" t="s">
        <v>1472</v>
      </c>
      <c r="C969" s="18" t="s">
        <v>260</v>
      </c>
      <c r="D969" s="18" t="s">
        <v>417</v>
      </c>
      <c r="E969" s="22">
        <v>27516.0</v>
      </c>
      <c r="F969" s="21"/>
      <c r="G969" s="20"/>
      <c r="H969" s="20"/>
      <c r="I969" s="20"/>
      <c r="J969" s="20"/>
      <c r="K969" s="20"/>
    </row>
    <row r="970">
      <c r="A970" s="17">
        <v>969.0</v>
      </c>
      <c r="B970" s="18" t="s">
        <v>1473</v>
      </c>
      <c r="C970" s="18" t="s">
        <v>286</v>
      </c>
      <c r="D970" s="18" t="s">
        <v>424</v>
      </c>
      <c r="E970" s="22">
        <v>27492.0</v>
      </c>
      <c r="F970" s="21"/>
      <c r="G970" s="20"/>
      <c r="H970" s="20"/>
      <c r="I970" s="20"/>
      <c r="J970" s="20"/>
      <c r="K970" s="20"/>
    </row>
    <row r="971">
      <c r="A971" s="17">
        <v>970.0</v>
      </c>
      <c r="B971" s="18" t="s">
        <v>1474</v>
      </c>
      <c r="C971" s="18" t="s">
        <v>273</v>
      </c>
      <c r="D971" s="18" t="s">
        <v>762</v>
      </c>
      <c r="E971" s="22">
        <v>27454.0</v>
      </c>
      <c r="F971" s="21"/>
      <c r="G971" s="20"/>
      <c r="H971" s="20"/>
      <c r="I971" s="20"/>
      <c r="J971" s="20"/>
      <c r="K971" s="20"/>
    </row>
    <row r="972">
      <c r="A972" s="17">
        <v>971.0</v>
      </c>
      <c r="B972" s="18" t="s">
        <v>1475</v>
      </c>
      <c r="C972" s="18" t="s">
        <v>279</v>
      </c>
      <c r="D972" s="18" t="s">
        <v>277</v>
      </c>
      <c r="E972" s="22">
        <v>27360.0</v>
      </c>
      <c r="F972" s="21"/>
      <c r="G972" s="20"/>
      <c r="H972" s="20"/>
      <c r="I972" s="20"/>
      <c r="J972" s="20"/>
      <c r="K972" s="20"/>
    </row>
    <row r="973">
      <c r="A973" s="17">
        <v>972.0</v>
      </c>
      <c r="B973" s="18" t="s">
        <v>1476</v>
      </c>
      <c r="C973" s="18" t="s">
        <v>275</v>
      </c>
      <c r="D973" s="18" t="s">
        <v>424</v>
      </c>
      <c r="E973" s="22">
        <v>27354.0</v>
      </c>
      <c r="F973" s="21"/>
      <c r="G973" s="20"/>
      <c r="H973" s="20"/>
      <c r="I973" s="20"/>
      <c r="J973" s="20"/>
      <c r="K973" s="20"/>
    </row>
    <row r="974">
      <c r="A974" s="17">
        <v>973.0</v>
      </c>
      <c r="B974" s="18" t="s">
        <v>1477</v>
      </c>
      <c r="C974" s="18" t="s">
        <v>282</v>
      </c>
      <c r="D974" s="18" t="s">
        <v>461</v>
      </c>
      <c r="E974" s="22">
        <v>27338.0</v>
      </c>
      <c r="F974" s="21"/>
      <c r="G974" s="20"/>
      <c r="H974" s="20"/>
      <c r="I974" s="20"/>
      <c r="J974" s="20"/>
      <c r="K974" s="20"/>
    </row>
    <row r="975">
      <c r="A975" s="17">
        <v>974.0</v>
      </c>
      <c r="B975" s="18" t="s">
        <v>1012</v>
      </c>
      <c r="C975" s="18" t="s">
        <v>286</v>
      </c>
      <c r="D975" s="18" t="s">
        <v>384</v>
      </c>
      <c r="E975" s="22">
        <v>27302.0</v>
      </c>
      <c r="F975" s="18" t="s">
        <v>1131</v>
      </c>
      <c r="G975" s="20"/>
      <c r="H975" s="20"/>
      <c r="I975" s="20"/>
      <c r="J975" s="20"/>
      <c r="K975" s="20"/>
    </row>
    <row r="976">
      <c r="A976" s="17">
        <v>975.0</v>
      </c>
      <c r="B976" s="18" t="s">
        <v>1478</v>
      </c>
      <c r="C976" s="18" t="s">
        <v>275</v>
      </c>
      <c r="D976" s="18" t="s">
        <v>363</v>
      </c>
      <c r="E976" s="22">
        <v>27161.0</v>
      </c>
      <c r="F976" s="21"/>
      <c r="G976" s="20"/>
      <c r="H976" s="20"/>
      <c r="I976" s="20"/>
      <c r="J976" s="20"/>
      <c r="K976" s="20"/>
    </row>
    <row r="977">
      <c r="A977" s="17">
        <v>976.0</v>
      </c>
      <c r="B977" s="18" t="s">
        <v>1479</v>
      </c>
      <c r="C977" s="18" t="s">
        <v>275</v>
      </c>
      <c r="D977" s="18" t="s">
        <v>363</v>
      </c>
      <c r="E977" s="22">
        <v>27106.0</v>
      </c>
      <c r="F977" s="21"/>
      <c r="G977" s="20"/>
      <c r="H977" s="20"/>
      <c r="I977" s="20"/>
      <c r="J977" s="20"/>
      <c r="K977" s="20"/>
    </row>
    <row r="978">
      <c r="A978" s="17">
        <v>977.0</v>
      </c>
      <c r="B978" s="18" t="s">
        <v>1480</v>
      </c>
      <c r="C978" s="18" t="s">
        <v>266</v>
      </c>
      <c r="D978" s="18" t="s">
        <v>762</v>
      </c>
      <c r="E978" s="22">
        <v>27088.0</v>
      </c>
      <c r="F978" s="18" t="s">
        <v>1131</v>
      </c>
      <c r="G978" s="20"/>
      <c r="H978" s="20"/>
      <c r="I978" s="20"/>
      <c r="J978" s="20"/>
      <c r="K978" s="20"/>
    </row>
    <row r="979">
      <c r="A979" s="17">
        <v>978.0</v>
      </c>
      <c r="B979" s="18" t="s">
        <v>1481</v>
      </c>
      <c r="C979" s="18" t="s">
        <v>260</v>
      </c>
      <c r="D979" s="18" t="s">
        <v>417</v>
      </c>
      <c r="E979" s="22">
        <v>26999.0</v>
      </c>
      <c r="F979" s="21"/>
      <c r="G979" s="20"/>
      <c r="H979" s="20"/>
      <c r="I979" s="20"/>
      <c r="J979" s="20"/>
      <c r="K979" s="20"/>
    </row>
    <row r="980">
      <c r="A980" s="17">
        <v>979.0</v>
      </c>
      <c r="B980" s="18" t="s">
        <v>1482</v>
      </c>
      <c r="C980" s="18" t="s">
        <v>268</v>
      </c>
      <c r="D980" s="18" t="s">
        <v>424</v>
      </c>
      <c r="E980" s="22">
        <v>26875.0</v>
      </c>
      <c r="F980" s="21"/>
      <c r="G980" s="20"/>
      <c r="H980" s="20"/>
      <c r="I980" s="20"/>
      <c r="J980" s="20"/>
      <c r="K980" s="20"/>
    </row>
    <row r="981">
      <c r="A981" s="17">
        <v>980.0</v>
      </c>
      <c r="B981" s="18" t="s">
        <v>1483</v>
      </c>
      <c r="C981" s="18" t="s">
        <v>273</v>
      </c>
      <c r="D981" s="18" t="s">
        <v>424</v>
      </c>
      <c r="E981" s="22">
        <v>26838.0</v>
      </c>
      <c r="F981" s="21"/>
      <c r="G981" s="20"/>
      <c r="H981" s="20"/>
      <c r="I981" s="20"/>
      <c r="J981" s="20"/>
      <c r="K981" s="20"/>
    </row>
    <row r="982">
      <c r="A982" s="17">
        <v>981.0</v>
      </c>
      <c r="B982" s="18" t="s">
        <v>1310</v>
      </c>
      <c r="C982" s="18" t="s">
        <v>232</v>
      </c>
      <c r="D982" s="18" t="s">
        <v>363</v>
      </c>
      <c r="E982" s="22">
        <v>26837.0</v>
      </c>
      <c r="F982" s="21"/>
      <c r="G982" s="20"/>
      <c r="H982" s="20"/>
      <c r="I982" s="20"/>
      <c r="J982" s="20"/>
      <c r="K982" s="20"/>
    </row>
    <row r="983">
      <c r="A983" s="17">
        <v>982.0</v>
      </c>
      <c r="B983" s="18" t="s">
        <v>1484</v>
      </c>
      <c r="C983" s="18" t="s">
        <v>273</v>
      </c>
      <c r="D983" s="18" t="s">
        <v>762</v>
      </c>
      <c r="E983" s="22">
        <v>26830.0</v>
      </c>
      <c r="F983" s="18" t="s">
        <v>1131</v>
      </c>
      <c r="G983" s="20"/>
      <c r="H983" s="20"/>
      <c r="I983" s="20"/>
      <c r="J983" s="20"/>
      <c r="K983" s="20"/>
    </row>
    <row r="984">
      <c r="A984" s="17">
        <v>983.0</v>
      </c>
      <c r="B984" s="18" t="s">
        <v>1485</v>
      </c>
      <c r="C984" s="18" t="s">
        <v>271</v>
      </c>
      <c r="D984" s="18" t="s">
        <v>363</v>
      </c>
      <c r="E984" s="22">
        <v>26801.0</v>
      </c>
      <c r="F984" s="18" t="s">
        <v>1131</v>
      </c>
      <c r="G984" s="20"/>
      <c r="H984" s="20"/>
      <c r="I984" s="20"/>
      <c r="J984" s="20"/>
      <c r="K984" s="20"/>
    </row>
    <row r="985">
      <c r="A985" s="17">
        <v>984.0</v>
      </c>
      <c r="B985" s="18" t="s">
        <v>1486</v>
      </c>
      <c r="C985" s="18" t="s">
        <v>260</v>
      </c>
      <c r="D985" s="18" t="s">
        <v>417</v>
      </c>
      <c r="E985" s="22">
        <v>26712.0</v>
      </c>
      <c r="F985" s="21"/>
      <c r="G985" s="20"/>
      <c r="H985" s="20"/>
      <c r="I985" s="20"/>
      <c r="J985" s="20"/>
      <c r="K985" s="20"/>
    </row>
    <row r="986">
      <c r="A986" s="17">
        <v>985.0</v>
      </c>
      <c r="B986" s="18" t="s">
        <v>1487</v>
      </c>
      <c r="C986" s="18" t="s">
        <v>260</v>
      </c>
      <c r="D986" s="18" t="s">
        <v>417</v>
      </c>
      <c r="E986" s="22">
        <v>26689.0</v>
      </c>
      <c r="F986" s="21"/>
      <c r="G986" s="20"/>
      <c r="H986" s="20"/>
      <c r="I986" s="20"/>
      <c r="J986" s="20"/>
      <c r="K986" s="20"/>
    </row>
    <row r="987">
      <c r="A987" s="17">
        <v>986.0</v>
      </c>
      <c r="B987" s="18" t="s">
        <v>887</v>
      </c>
      <c r="C987" s="18" t="s">
        <v>282</v>
      </c>
      <c r="D987" s="18" t="s">
        <v>384</v>
      </c>
      <c r="E987" s="22">
        <v>26683.0</v>
      </c>
      <c r="F987" s="21"/>
      <c r="G987" s="20"/>
      <c r="H987" s="20"/>
      <c r="I987" s="20"/>
      <c r="J987" s="20"/>
      <c r="K987" s="20"/>
    </row>
    <row r="988">
      <c r="A988" s="17">
        <v>987.0</v>
      </c>
      <c r="B988" s="18" t="s">
        <v>1488</v>
      </c>
      <c r="C988" s="18" t="s">
        <v>282</v>
      </c>
      <c r="D988" s="18" t="s">
        <v>461</v>
      </c>
      <c r="E988" s="22">
        <v>26678.0</v>
      </c>
      <c r="F988" s="21"/>
      <c r="G988" s="20"/>
      <c r="H988" s="20"/>
      <c r="I988" s="20"/>
      <c r="J988" s="20"/>
      <c r="K988" s="20"/>
    </row>
    <row r="989">
      <c r="A989" s="17">
        <v>988.0</v>
      </c>
      <c r="B989" s="18" t="s">
        <v>1489</v>
      </c>
      <c r="C989" s="18" t="s">
        <v>273</v>
      </c>
      <c r="D989" s="18" t="s">
        <v>762</v>
      </c>
      <c r="E989" s="22">
        <v>26652.0</v>
      </c>
      <c r="F989" s="21"/>
      <c r="G989" s="20"/>
      <c r="H989" s="20"/>
      <c r="I989" s="20"/>
      <c r="J989" s="20"/>
      <c r="K989" s="20"/>
    </row>
    <row r="990">
      <c r="A990" s="17">
        <v>989.0</v>
      </c>
      <c r="B990" s="18" t="s">
        <v>1490</v>
      </c>
      <c r="C990" s="18" t="s">
        <v>260</v>
      </c>
      <c r="D990" s="18" t="s">
        <v>417</v>
      </c>
      <c r="E990" s="22">
        <v>26572.0</v>
      </c>
      <c r="F990" s="21"/>
      <c r="G990" s="20"/>
      <c r="H990" s="20"/>
      <c r="I990" s="20"/>
      <c r="J990" s="20"/>
      <c r="K990" s="20"/>
    </row>
    <row r="991">
      <c r="A991" s="17">
        <v>990.0</v>
      </c>
      <c r="B991" s="18" t="s">
        <v>1491</v>
      </c>
      <c r="C991" s="18" t="s">
        <v>354</v>
      </c>
      <c r="D991" s="18" t="s">
        <v>424</v>
      </c>
      <c r="E991" s="22">
        <v>26547.0</v>
      </c>
      <c r="F991" s="21"/>
      <c r="G991" s="20"/>
      <c r="H991" s="20"/>
      <c r="I991" s="20"/>
      <c r="J991" s="20"/>
      <c r="K991" s="20"/>
    </row>
    <row r="992">
      <c r="A992" s="17">
        <v>991.0</v>
      </c>
      <c r="B992" s="18" t="s">
        <v>1492</v>
      </c>
      <c r="C992" s="18" t="s">
        <v>266</v>
      </c>
      <c r="D992" s="18" t="s">
        <v>1028</v>
      </c>
      <c r="E992" s="22">
        <v>26521.0</v>
      </c>
      <c r="F992" s="21"/>
      <c r="G992" s="20"/>
      <c r="H992" s="20"/>
      <c r="I992" s="20"/>
      <c r="J992" s="20"/>
      <c r="K992" s="20"/>
    </row>
    <row r="993">
      <c r="A993" s="17">
        <v>992.0</v>
      </c>
      <c r="B993" s="18" t="s">
        <v>1493</v>
      </c>
      <c r="C993" s="18" t="s">
        <v>279</v>
      </c>
      <c r="D993" s="18" t="s">
        <v>424</v>
      </c>
      <c r="E993" s="22">
        <v>26411.0</v>
      </c>
      <c r="F993" s="18" t="s">
        <v>1131</v>
      </c>
      <c r="G993" s="20"/>
      <c r="H993" s="20"/>
      <c r="I993" s="20"/>
      <c r="J993" s="20"/>
      <c r="K993" s="20"/>
    </row>
    <row r="994">
      <c r="A994" s="17">
        <v>993.0</v>
      </c>
      <c r="B994" s="18" t="s">
        <v>1494</v>
      </c>
      <c r="C994" s="18" t="s">
        <v>260</v>
      </c>
      <c r="D994" s="18" t="s">
        <v>417</v>
      </c>
      <c r="E994" s="22">
        <v>26363.0</v>
      </c>
      <c r="F994" s="18" t="s">
        <v>1131</v>
      </c>
      <c r="G994" s="20"/>
      <c r="H994" s="20"/>
      <c r="I994" s="20"/>
      <c r="J994" s="20"/>
      <c r="K994" s="20"/>
    </row>
    <row r="995">
      <c r="A995" s="17">
        <v>994.0</v>
      </c>
      <c r="B995" s="18" t="s">
        <v>1495</v>
      </c>
      <c r="C995" s="18" t="s">
        <v>260</v>
      </c>
      <c r="D995" s="18" t="s">
        <v>417</v>
      </c>
      <c r="E995" s="22">
        <v>26324.0</v>
      </c>
      <c r="F995" s="21"/>
      <c r="G995" s="20"/>
      <c r="H995" s="20"/>
      <c r="I995" s="20"/>
      <c r="J995" s="20"/>
      <c r="K995" s="20"/>
    </row>
    <row r="996">
      <c r="A996" s="17">
        <v>995.0</v>
      </c>
      <c r="B996" s="18" t="s">
        <v>1496</v>
      </c>
      <c r="C996" s="18" t="s">
        <v>266</v>
      </c>
      <c r="D996" s="18" t="s">
        <v>1028</v>
      </c>
      <c r="E996" s="22">
        <v>26304.0</v>
      </c>
      <c r="F996" s="21"/>
      <c r="G996" s="20"/>
      <c r="H996" s="20"/>
      <c r="I996" s="20"/>
      <c r="J996" s="20"/>
      <c r="K996" s="20"/>
    </row>
    <row r="997">
      <c r="A997" s="17">
        <v>996.0</v>
      </c>
      <c r="B997" s="18" t="s">
        <v>1497</v>
      </c>
      <c r="C997" s="18" t="s">
        <v>266</v>
      </c>
      <c r="D997" s="18" t="s">
        <v>762</v>
      </c>
      <c r="E997" s="22">
        <v>26224.0</v>
      </c>
      <c r="F997" s="18" t="s">
        <v>1131</v>
      </c>
      <c r="G997" s="20"/>
      <c r="H997" s="20"/>
      <c r="I997" s="20"/>
      <c r="J997" s="20"/>
      <c r="K997" s="20"/>
    </row>
    <row r="998">
      <c r="A998" s="17">
        <v>997.0</v>
      </c>
      <c r="B998" s="18" t="s">
        <v>1498</v>
      </c>
      <c r="C998" s="18" t="s">
        <v>288</v>
      </c>
      <c r="D998" s="18" t="s">
        <v>424</v>
      </c>
      <c r="E998" s="22">
        <v>26202.0</v>
      </c>
      <c r="F998" s="21"/>
      <c r="G998" s="20"/>
      <c r="H998" s="20"/>
      <c r="I998" s="20"/>
      <c r="J998" s="20"/>
      <c r="K998" s="20"/>
    </row>
    <row r="999">
      <c r="A999" s="17">
        <v>998.0</v>
      </c>
      <c r="B999" s="18" t="s">
        <v>1499</v>
      </c>
      <c r="C999" s="18" t="s">
        <v>260</v>
      </c>
      <c r="D999" s="18" t="s">
        <v>417</v>
      </c>
      <c r="E999" s="22">
        <v>26184.0</v>
      </c>
      <c r="F999" s="21"/>
      <c r="G999" s="20"/>
      <c r="H999" s="20"/>
      <c r="I999" s="20"/>
      <c r="J999" s="20"/>
      <c r="K999" s="20"/>
    </row>
    <row r="1000">
      <c r="A1000" s="17">
        <v>999.0</v>
      </c>
      <c r="B1000" s="18" t="s">
        <v>1500</v>
      </c>
      <c r="C1000" s="18" t="s">
        <v>282</v>
      </c>
      <c r="D1000" s="18" t="s">
        <v>461</v>
      </c>
      <c r="E1000" s="22">
        <v>26149.0</v>
      </c>
      <c r="F1000" s="21"/>
      <c r="G1000" s="20"/>
      <c r="H1000" s="20"/>
      <c r="I1000" s="20"/>
      <c r="J1000" s="20"/>
      <c r="K1000" s="20"/>
    </row>
    <row r="1001">
      <c r="A1001" s="17">
        <v>1000.0</v>
      </c>
      <c r="B1001" s="18" t="s">
        <v>1501</v>
      </c>
      <c r="C1001" s="18" t="s">
        <v>266</v>
      </c>
      <c r="D1001" s="18" t="s">
        <v>1028</v>
      </c>
      <c r="E1001" s="22">
        <v>26088.0</v>
      </c>
      <c r="F1001" s="18" t="s">
        <v>1131</v>
      </c>
      <c r="G1001" s="20"/>
      <c r="H1001" s="20"/>
      <c r="I1001" s="20"/>
      <c r="J1001" s="20"/>
      <c r="K1001" s="20"/>
    </row>
    <row r="1002">
      <c r="A1002" s="17">
        <v>1001.0</v>
      </c>
      <c r="B1002" s="18" t="s">
        <v>1502</v>
      </c>
      <c r="C1002" s="18" t="s">
        <v>260</v>
      </c>
      <c r="D1002" s="18" t="s">
        <v>417</v>
      </c>
      <c r="E1002" s="22">
        <v>25993.0</v>
      </c>
      <c r="F1002" s="21"/>
      <c r="G1002" s="20"/>
      <c r="H1002" s="20"/>
      <c r="I1002" s="20"/>
      <c r="J1002" s="20"/>
      <c r="K1002" s="20"/>
    </row>
    <row r="1003">
      <c r="A1003" s="17">
        <v>1002.0</v>
      </c>
      <c r="B1003" s="18" t="s">
        <v>1005</v>
      </c>
      <c r="C1003" s="18" t="s">
        <v>273</v>
      </c>
      <c r="D1003" s="18" t="s">
        <v>762</v>
      </c>
      <c r="E1003" s="22">
        <v>25980.0</v>
      </c>
      <c r="F1003" s="18" t="s">
        <v>1131</v>
      </c>
      <c r="G1003" s="20"/>
      <c r="H1003" s="20"/>
      <c r="I1003" s="20"/>
      <c r="J1003" s="20"/>
      <c r="K1003" s="20"/>
    </row>
    <row r="1004">
      <c r="A1004" s="17">
        <v>1003.0</v>
      </c>
      <c r="B1004" s="18" t="s">
        <v>1503</v>
      </c>
      <c r="C1004" s="18" t="s">
        <v>306</v>
      </c>
      <c r="D1004" s="18" t="s">
        <v>294</v>
      </c>
      <c r="E1004" s="22">
        <v>25944.0</v>
      </c>
      <c r="F1004" s="18" t="s">
        <v>1131</v>
      </c>
      <c r="G1004" s="20"/>
      <c r="H1004" s="20"/>
      <c r="I1004" s="20"/>
      <c r="J1004" s="20"/>
      <c r="K1004" s="20"/>
    </row>
    <row r="1005">
      <c r="A1005" s="17">
        <v>1004.0</v>
      </c>
      <c r="B1005" s="18" t="s">
        <v>1504</v>
      </c>
      <c r="C1005" s="18" t="s">
        <v>260</v>
      </c>
      <c r="D1005" s="18" t="s">
        <v>417</v>
      </c>
      <c r="E1005" s="22">
        <v>25933.0</v>
      </c>
      <c r="F1005" s="21"/>
      <c r="G1005" s="20"/>
      <c r="H1005" s="20"/>
      <c r="I1005" s="20"/>
      <c r="J1005" s="20"/>
      <c r="K1005" s="20"/>
    </row>
    <row r="1006">
      <c r="A1006" s="17">
        <v>1005.0</v>
      </c>
      <c r="B1006" s="18" t="s">
        <v>1505</v>
      </c>
      <c r="C1006" s="18" t="s">
        <v>273</v>
      </c>
      <c r="D1006" s="18" t="s">
        <v>762</v>
      </c>
      <c r="E1006" s="22">
        <v>25931.0</v>
      </c>
      <c r="F1006" s="21"/>
      <c r="G1006" s="20"/>
      <c r="H1006" s="20"/>
      <c r="I1006" s="20"/>
      <c r="J1006" s="20"/>
      <c r="K1006" s="20"/>
    </row>
    <row r="1007">
      <c r="A1007" s="17">
        <v>1006.0</v>
      </c>
      <c r="B1007" s="18" t="s">
        <v>1506</v>
      </c>
      <c r="C1007" s="18" t="s">
        <v>288</v>
      </c>
      <c r="D1007" s="18" t="s">
        <v>424</v>
      </c>
      <c r="E1007" s="22">
        <v>25890.0</v>
      </c>
      <c r="F1007" s="21"/>
      <c r="G1007" s="20"/>
      <c r="H1007" s="20"/>
      <c r="I1007" s="20"/>
      <c r="J1007" s="20"/>
      <c r="K1007" s="20"/>
    </row>
    <row r="1008">
      <c r="A1008" s="17">
        <v>1007.0</v>
      </c>
      <c r="B1008" s="18" t="s">
        <v>1507</v>
      </c>
      <c r="C1008" s="18" t="s">
        <v>279</v>
      </c>
      <c r="D1008" s="18" t="s">
        <v>424</v>
      </c>
      <c r="E1008" s="22">
        <v>25884.0</v>
      </c>
      <c r="F1008" s="21"/>
      <c r="G1008" s="20"/>
      <c r="H1008" s="20"/>
      <c r="I1008" s="20"/>
      <c r="J1008" s="20"/>
      <c r="K1008" s="20"/>
    </row>
    <row r="1009">
      <c r="A1009" s="17">
        <v>1008.0</v>
      </c>
      <c r="B1009" s="18" t="s">
        <v>1508</v>
      </c>
      <c r="C1009" s="18" t="s">
        <v>260</v>
      </c>
      <c r="D1009" s="18" t="s">
        <v>417</v>
      </c>
      <c r="E1009" s="22">
        <v>25843.0</v>
      </c>
      <c r="F1009" s="21"/>
      <c r="G1009" s="20"/>
      <c r="H1009" s="20"/>
      <c r="I1009" s="20"/>
      <c r="J1009" s="20"/>
      <c r="K1009" s="20"/>
    </row>
    <row r="1010">
      <c r="A1010" s="17">
        <v>1009.0</v>
      </c>
      <c r="B1010" s="18" t="s">
        <v>1509</v>
      </c>
      <c r="C1010" s="18" t="s">
        <v>286</v>
      </c>
      <c r="D1010" s="18" t="s">
        <v>1223</v>
      </c>
      <c r="E1010" s="22">
        <v>25811.0</v>
      </c>
      <c r="F1010" s="21"/>
      <c r="G1010" s="20"/>
      <c r="H1010" s="20"/>
      <c r="I1010" s="20"/>
      <c r="J1010" s="20"/>
      <c r="K1010" s="20"/>
    </row>
    <row r="1011">
      <c r="A1011" s="17">
        <v>1010.0</v>
      </c>
      <c r="B1011" s="18" t="s">
        <v>1510</v>
      </c>
      <c r="C1011" s="18" t="s">
        <v>266</v>
      </c>
      <c r="D1011" s="18" t="s">
        <v>1028</v>
      </c>
      <c r="E1011" s="22">
        <v>25713.0</v>
      </c>
      <c r="F1011" s="21"/>
      <c r="G1011" s="20"/>
      <c r="H1011" s="20"/>
      <c r="I1011" s="20"/>
      <c r="J1011" s="20"/>
      <c r="K1011" s="20"/>
    </row>
    <row r="1012">
      <c r="A1012" s="17">
        <v>1011.0</v>
      </c>
      <c r="B1012" s="18" t="s">
        <v>1511</v>
      </c>
      <c r="C1012" s="18" t="s">
        <v>260</v>
      </c>
      <c r="D1012" s="18" t="s">
        <v>417</v>
      </c>
      <c r="E1012" s="22">
        <v>25651.0</v>
      </c>
      <c r="F1012" s="18" t="s">
        <v>1131</v>
      </c>
      <c r="G1012" s="20"/>
      <c r="H1012" s="20"/>
      <c r="I1012" s="20"/>
      <c r="J1012" s="20"/>
      <c r="K1012" s="20"/>
    </row>
    <row r="1013">
      <c r="A1013" s="17">
        <v>1012.0</v>
      </c>
      <c r="B1013" s="18" t="s">
        <v>1512</v>
      </c>
      <c r="C1013" s="18" t="s">
        <v>279</v>
      </c>
      <c r="D1013" s="18" t="s">
        <v>424</v>
      </c>
      <c r="E1013" s="22">
        <v>25572.0</v>
      </c>
      <c r="F1013" s="18" t="s">
        <v>1131</v>
      </c>
      <c r="G1013" s="20"/>
      <c r="H1013" s="20"/>
      <c r="I1013" s="20"/>
      <c r="J1013" s="20"/>
      <c r="K1013" s="20"/>
    </row>
    <row r="1014">
      <c r="A1014" s="17">
        <v>1013.0</v>
      </c>
      <c r="B1014" s="18" t="s">
        <v>1513</v>
      </c>
      <c r="C1014" s="18" t="s">
        <v>268</v>
      </c>
      <c r="D1014" s="18" t="s">
        <v>424</v>
      </c>
      <c r="E1014" s="22">
        <v>25558.0</v>
      </c>
      <c r="F1014" s="18" t="s">
        <v>1131</v>
      </c>
      <c r="G1014" s="20"/>
      <c r="H1014" s="20"/>
      <c r="I1014" s="20"/>
      <c r="J1014" s="20"/>
      <c r="K1014" s="20"/>
    </row>
    <row r="1015">
      <c r="A1015" s="17">
        <v>1014.0</v>
      </c>
      <c r="B1015" s="18" t="s">
        <v>1514</v>
      </c>
      <c r="C1015" s="18" t="s">
        <v>273</v>
      </c>
      <c r="D1015" s="18" t="s">
        <v>363</v>
      </c>
      <c r="E1015" s="22">
        <v>25555.0</v>
      </c>
      <c r="F1015" s="18" t="s">
        <v>1131</v>
      </c>
      <c r="G1015" s="20"/>
      <c r="H1015" s="20"/>
      <c r="I1015" s="20"/>
      <c r="J1015" s="20"/>
      <c r="K1015" s="20"/>
    </row>
    <row r="1016">
      <c r="A1016" s="17">
        <v>1015.0</v>
      </c>
      <c r="B1016" s="18" t="s">
        <v>1515</v>
      </c>
      <c r="C1016" s="18" t="s">
        <v>273</v>
      </c>
      <c r="D1016" s="18" t="s">
        <v>762</v>
      </c>
      <c r="E1016" s="22">
        <v>25505.0</v>
      </c>
      <c r="F1016" s="21"/>
      <c r="G1016" s="20"/>
      <c r="H1016" s="20"/>
      <c r="I1016" s="20"/>
      <c r="J1016" s="20"/>
      <c r="K1016" s="20"/>
    </row>
    <row r="1017">
      <c r="A1017" s="17">
        <v>1016.0</v>
      </c>
      <c r="B1017" s="18" t="s">
        <v>1516</v>
      </c>
      <c r="C1017" s="18" t="s">
        <v>273</v>
      </c>
      <c r="D1017" s="18" t="s">
        <v>762</v>
      </c>
      <c r="E1017" s="22">
        <v>25501.0</v>
      </c>
      <c r="F1017" s="21"/>
      <c r="G1017" s="20"/>
      <c r="H1017" s="20"/>
      <c r="I1017" s="20"/>
      <c r="J1017" s="20"/>
      <c r="K1017" s="20"/>
    </row>
    <row r="1018">
      <c r="A1018" s="17">
        <v>1017.0</v>
      </c>
      <c r="B1018" s="18" t="s">
        <v>1517</v>
      </c>
      <c r="C1018" s="18" t="s">
        <v>288</v>
      </c>
      <c r="D1018" s="18" t="s">
        <v>424</v>
      </c>
      <c r="E1018" s="22">
        <v>25467.0</v>
      </c>
      <c r="F1018" s="21"/>
      <c r="G1018" s="20"/>
      <c r="H1018" s="20"/>
      <c r="I1018" s="20"/>
      <c r="J1018" s="20"/>
      <c r="K1018" s="20"/>
    </row>
    <row r="1019">
      <c r="A1019" s="17">
        <v>1018.0</v>
      </c>
      <c r="B1019" s="18" t="s">
        <v>1518</v>
      </c>
      <c r="C1019" s="18" t="s">
        <v>373</v>
      </c>
      <c r="D1019" s="18" t="s">
        <v>557</v>
      </c>
      <c r="E1019" s="22">
        <v>25423.0</v>
      </c>
      <c r="F1019" s="18" t="s">
        <v>1131</v>
      </c>
      <c r="G1019" s="20"/>
      <c r="H1019" s="20"/>
      <c r="I1019" s="20"/>
      <c r="J1019" s="20"/>
      <c r="K1019" s="20"/>
    </row>
    <row r="1020">
      <c r="A1020" s="17">
        <v>1019.0</v>
      </c>
      <c r="B1020" s="18" t="s">
        <v>1519</v>
      </c>
      <c r="C1020" s="18" t="s">
        <v>282</v>
      </c>
      <c r="D1020" s="18" t="s">
        <v>384</v>
      </c>
      <c r="E1020" s="22">
        <v>25327.0</v>
      </c>
      <c r="F1020" s="21"/>
      <c r="G1020" s="20"/>
      <c r="H1020" s="20"/>
      <c r="I1020" s="20"/>
      <c r="J1020" s="20"/>
      <c r="K1020" s="20"/>
    </row>
    <row r="1021">
      <c r="A1021" s="17">
        <v>1020.0</v>
      </c>
      <c r="B1021" s="18" t="s">
        <v>1520</v>
      </c>
      <c r="C1021" s="18" t="s">
        <v>268</v>
      </c>
      <c r="D1021" s="18" t="s">
        <v>424</v>
      </c>
      <c r="E1021" s="22">
        <v>25275.0</v>
      </c>
      <c r="F1021" s="21"/>
      <c r="G1021" s="20"/>
      <c r="H1021" s="20"/>
      <c r="I1021" s="20"/>
      <c r="J1021" s="20"/>
      <c r="K1021" s="20"/>
    </row>
    <row r="1022">
      <c r="A1022" s="17">
        <v>1021.0</v>
      </c>
      <c r="B1022" s="18" t="s">
        <v>1521</v>
      </c>
      <c r="C1022" s="18" t="s">
        <v>288</v>
      </c>
      <c r="D1022" s="18" t="s">
        <v>384</v>
      </c>
      <c r="E1022" s="22">
        <v>25215.0</v>
      </c>
      <c r="F1022" s="21"/>
      <c r="G1022" s="20"/>
      <c r="H1022" s="20"/>
      <c r="I1022" s="20"/>
      <c r="J1022" s="20"/>
      <c r="K1022" s="20"/>
    </row>
    <row r="1023">
      <c r="A1023" s="17">
        <v>1022.0</v>
      </c>
      <c r="B1023" s="18" t="s">
        <v>1522</v>
      </c>
      <c r="C1023" s="18" t="s">
        <v>288</v>
      </c>
      <c r="D1023" s="18" t="s">
        <v>424</v>
      </c>
      <c r="E1023" s="22">
        <v>25199.0</v>
      </c>
      <c r="F1023" s="21"/>
      <c r="G1023" s="20"/>
      <c r="H1023" s="20"/>
      <c r="I1023" s="20"/>
      <c r="J1023" s="20"/>
      <c r="K1023" s="20"/>
    </row>
    <row r="1024">
      <c r="A1024" s="17">
        <v>1023.0</v>
      </c>
      <c r="B1024" s="18" t="s">
        <v>1523</v>
      </c>
      <c r="C1024" s="18" t="s">
        <v>273</v>
      </c>
      <c r="D1024" s="18" t="s">
        <v>762</v>
      </c>
      <c r="E1024" s="22">
        <v>25194.0</v>
      </c>
      <c r="F1024" s="18" t="s">
        <v>1131</v>
      </c>
      <c r="G1024" s="20"/>
      <c r="H1024" s="20"/>
      <c r="I1024" s="20"/>
      <c r="J1024" s="20"/>
      <c r="K1024" s="20"/>
    </row>
    <row r="1025">
      <c r="A1025" s="17">
        <v>1024.0</v>
      </c>
      <c r="B1025" s="18" t="s">
        <v>1524</v>
      </c>
      <c r="C1025" s="18" t="s">
        <v>260</v>
      </c>
      <c r="D1025" s="18" t="s">
        <v>417</v>
      </c>
      <c r="E1025" s="22">
        <v>25181.0</v>
      </c>
      <c r="F1025" s="18" t="s">
        <v>1131</v>
      </c>
      <c r="G1025" s="20"/>
      <c r="H1025" s="20"/>
      <c r="I1025" s="20"/>
      <c r="J1025" s="20"/>
      <c r="K1025" s="20"/>
    </row>
    <row r="1026">
      <c r="A1026" s="17">
        <v>1025.0</v>
      </c>
      <c r="B1026" s="18" t="s">
        <v>1525</v>
      </c>
      <c r="C1026" s="18" t="s">
        <v>331</v>
      </c>
      <c r="D1026" s="18" t="s">
        <v>461</v>
      </c>
      <c r="E1026" s="22">
        <v>25151.0</v>
      </c>
      <c r="F1026" s="21"/>
      <c r="G1026" s="20"/>
      <c r="H1026" s="20"/>
      <c r="I1026" s="20"/>
      <c r="J1026" s="20"/>
      <c r="K1026" s="20"/>
    </row>
    <row r="1027">
      <c r="A1027" s="17">
        <v>1026.0</v>
      </c>
      <c r="B1027" s="18" t="s">
        <v>1526</v>
      </c>
      <c r="C1027" s="18" t="s">
        <v>282</v>
      </c>
      <c r="D1027" s="18" t="s">
        <v>384</v>
      </c>
      <c r="E1027" s="22">
        <v>25107.0</v>
      </c>
      <c r="F1027" s="21"/>
      <c r="G1027" s="20"/>
      <c r="H1027" s="20"/>
      <c r="I1027" s="20"/>
      <c r="J1027" s="20"/>
      <c r="K1027" s="20"/>
    </row>
    <row r="1028">
      <c r="A1028" s="17">
        <v>1027.0</v>
      </c>
      <c r="B1028" s="18" t="s">
        <v>1527</v>
      </c>
      <c r="C1028" s="18" t="s">
        <v>288</v>
      </c>
      <c r="D1028" s="18" t="s">
        <v>424</v>
      </c>
      <c r="E1028" s="22">
        <v>25103.0</v>
      </c>
      <c r="F1028" s="18" t="s">
        <v>1131</v>
      </c>
      <c r="G1028" s="20"/>
      <c r="H1028" s="20"/>
      <c r="I1028" s="20"/>
      <c r="J1028" s="20"/>
      <c r="K1028" s="20"/>
    </row>
    <row r="1029">
      <c r="A1029" s="17">
        <v>1028.0</v>
      </c>
      <c r="B1029" s="18" t="s">
        <v>1528</v>
      </c>
      <c r="C1029" s="18" t="s">
        <v>266</v>
      </c>
      <c r="D1029" s="18" t="s">
        <v>1028</v>
      </c>
      <c r="E1029" s="22">
        <v>25031.0</v>
      </c>
      <c r="F1029" s="21"/>
      <c r="G1029" s="20"/>
      <c r="H1029" s="20"/>
      <c r="I1029" s="20"/>
      <c r="J1029" s="20"/>
      <c r="K1029" s="20"/>
    </row>
    <row r="1030">
      <c r="A1030" s="17">
        <v>1029.0</v>
      </c>
      <c r="B1030" s="18" t="s">
        <v>1529</v>
      </c>
      <c r="C1030" s="18" t="s">
        <v>279</v>
      </c>
      <c r="D1030" s="18" t="s">
        <v>424</v>
      </c>
      <c r="E1030" s="22">
        <v>25009.0</v>
      </c>
      <c r="F1030" s="21"/>
      <c r="G1030" s="20"/>
      <c r="H1030" s="20"/>
      <c r="I1030" s="20"/>
      <c r="J1030" s="20"/>
      <c r="K1030" s="20"/>
    </row>
    <row r="1031">
      <c r="A1031" s="17">
        <v>1030.0</v>
      </c>
      <c r="B1031" s="18" t="s">
        <v>1530</v>
      </c>
      <c r="C1031" s="18" t="s">
        <v>286</v>
      </c>
      <c r="D1031" s="18" t="s">
        <v>1223</v>
      </c>
      <c r="E1031" s="22">
        <v>24992.0</v>
      </c>
      <c r="F1031" s="21"/>
      <c r="G1031" s="20"/>
      <c r="H1031" s="20"/>
      <c r="I1031" s="20"/>
      <c r="J1031" s="20"/>
      <c r="K1031" s="20"/>
    </row>
    <row r="1032">
      <c r="A1032" s="17">
        <v>1031.0</v>
      </c>
      <c r="B1032" s="18" t="s">
        <v>1531</v>
      </c>
      <c r="C1032" s="18" t="s">
        <v>288</v>
      </c>
      <c r="D1032" s="18" t="s">
        <v>384</v>
      </c>
      <c r="E1032" s="22">
        <v>24908.0</v>
      </c>
      <c r="F1032" s="18" t="s">
        <v>1131</v>
      </c>
      <c r="G1032" s="20"/>
      <c r="H1032" s="20"/>
      <c r="I1032" s="20"/>
      <c r="J1032" s="20"/>
      <c r="K1032" s="20"/>
    </row>
    <row r="1033">
      <c r="A1033" s="17">
        <v>1032.0</v>
      </c>
      <c r="B1033" s="18" t="s">
        <v>1532</v>
      </c>
      <c r="C1033" s="18" t="s">
        <v>282</v>
      </c>
      <c r="D1033" s="18" t="s">
        <v>384</v>
      </c>
      <c r="E1033" s="22">
        <v>24844.0</v>
      </c>
      <c r="F1033" s="21"/>
      <c r="G1033" s="20"/>
      <c r="H1033" s="20"/>
      <c r="I1033" s="20"/>
      <c r="J1033" s="20"/>
      <c r="K1033" s="20"/>
    </row>
    <row r="1034">
      <c r="A1034" s="17">
        <v>1033.0</v>
      </c>
      <c r="B1034" s="18" t="s">
        <v>1533</v>
      </c>
      <c r="C1034" s="18" t="s">
        <v>279</v>
      </c>
      <c r="D1034" s="18" t="s">
        <v>424</v>
      </c>
      <c r="E1034" s="22">
        <v>24789.0</v>
      </c>
      <c r="F1034" s="21"/>
      <c r="G1034" s="20"/>
      <c r="H1034" s="20"/>
      <c r="I1034" s="20"/>
      <c r="J1034" s="20"/>
      <c r="K1034" s="20"/>
    </row>
    <row r="1035">
      <c r="A1035" s="17">
        <v>1034.0</v>
      </c>
      <c r="B1035" s="18" t="s">
        <v>1534</v>
      </c>
      <c r="C1035" s="18" t="s">
        <v>300</v>
      </c>
      <c r="D1035" s="18" t="s">
        <v>417</v>
      </c>
      <c r="E1035" s="22">
        <v>24769.0</v>
      </c>
      <c r="F1035" s="21"/>
      <c r="G1035" s="20"/>
      <c r="H1035" s="20"/>
      <c r="I1035" s="20"/>
      <c r="J1035" s="20"/>
      <c r="K1035" s="20"/>
    </row>
    <row r="1036">
      <c r="A1036" s="17">
        <v>1035.0</v>
      </c>
      <c r="B1036" s="18" t="s">
        <v>1535</v>
      </c>
      <c r="C1036" s="18" t="s">
        <v>373</v>
      </c>
      <c r="D1036" s="18" t="s">
        <v>461</v>
      </c>
      <c r="E1036" s="22">
        <v>24743.0</v>
      </c>
      <c r="F1036" s="21"/>
      <c r="G1036" s="20"/>
      <c r="H1036" s="20"/>
      <c r="I1036" s="20"/>
      <c r="J1036" s="20"/>
      <c r="K1036" s="20"/>
    </row>
    <row r="1037">
      <c r="A1037" s="17">
        <v>1036.0</v>
      </c>
      <c r="B1037" s="18" t="s">
        <v>1392</v>
      </c>
      <c r="C1037" s="18" t="s">
        <v>282</v>
      </c>
      <c r="D1037" s="18" t="s">
        <v>384</v>
      </c>
      <c r="E1037" s="22">
        <v>24661.0</v>
      </c>
      <c r="F1037" s="21"/>
      <c r="G1037" s="20"/>
      <c r="H1037" s="20"/>
      <c r="I1037" s="20"/>
      <c r="J1037" s="20"/>
      <c r="K1037" s="20"/>
    </row>
    <row r="1038">
      <c r="A1038" s="17">
        <v>1037.0</v>
      </c>
      <c r="B1038" s="18" t="s">
        <v>1536</v>
      </c>
      <c r="C1038" s="18" t="s">
        <v>266</v>
      </c>
      <c r="D1038" s="18" t="s">
        <v>1028</v>
      </c>
      <c r="E1038" s="22">
        <v>24613.0</v>
      </c>
      <c r="F1038" s="18" t="s">
        <v>1131</v>
      </c>
      <c r="G1038" s="20"/>
      <c r="H1038" s="20"/>
      <c r="I1038" s="20"/>
      <c r="J1038" s="20"/>
      <c r="K1038" s="20"/>
    </row>
    <row r="1039">
      <c r="A1039" s="17">
        <v>1038.0</v>
      </c>
      <c r="B1039" s="18" t="s">
        <v>1537</v>
      </c>
      <c r="C1039" s="18" t="s">
        <v>282</v>
      </c>
      <c r="D1039" s="18" t="s">
        <v>461</v>
      </c>
      <c r="E1039" s="22">
        <v>24602.0</v>
      </c>
      <c r="F1039" s="21"/>
      <c r="G1039" s="20"/>
      <c r="H1039" s="20"/>
      <c r="I1039" s="20"/>
      <c r="J1039" s="20"/>
      <c r="K1039" s="20"/>
    </row>
    <row r="1040">
      <c r="A1040" s="17">
        <v>1039.0</v>
      </c>
      <c r="B1040" s="18" t="s">
        <v>1538</v>
      </c>
      <c r="C1040" s="18" t="s">
        <v>286</v>
      </c>
      <c r="D1040" s="18" t="s">
        <v>1223</v>
      </c>
      <c r="E1040" s="22">
        <v>24548.0</v>
      </c>
      <c r="F1040" s="21"/>
      <c r="G1040" s="20"/>
      <c r="H1040" s="20"/>
      <c r="I1040" s="20"/>
      <c r="J1040" s="20"/>
      <c r="K1040" s="20"/>
    </row>
    <row r="1041">
      <c r="A1041" s="17">
        <v>1040.0</v>
      </c>
      <c r="B1041" s="18" t="s">
        <v>1539</v>
      </c>
      <c r="C1041" s="18" t="s">
        <v>282</v>
      </c>
      <c r="D1041" s="18" t="s">
        <v>384</v>
      </c>
      <c r="E1041" s="22">
        <v>24488.0</v>
      </c>
      <c r="F1041" s="18" t="s">
        <v>1131</v>
      </c>
      <c r="G1041" s="20"/>
      <c r="H1041" s="20"/>
      <c r="I1041" s="20"/>
      <c r="J1041" s="20"/>
      <c r="K1041" s="20"/>
    </row>
    <row r="1042">
      <c r="A1042" s="17">
        <v>1041.0</v>
      </c>
      <c r="B1042" s="18" t="s">
        <v>1540</v>
      </c>
      <c r="C1042" s="18" t="s">
        <v>279</v>
      </c>
      <c r="D1042" s="18" t="s">
        <v>424</v>
      </c>
      <c r="E1042" s="22">
        <v>24413.0</v>
      </c>
      <c r="F1042" s="21"/>
      <c r="G1042" s="20"/>
      <c r="H1042" s="20"/>
      <c r="I1042" s="20"/>
      <c r="J1042" s="20"/>
      <c r="K1042" s="20"/>
    </row>
    <row r="1043">
      <c r="A1043" s="17">
        <v>1042.0</v>
      </c>
      <c r="B1043" s="18" t="s">
        <v>1541</v>
      </c>
      <c r="C1043" s="18" t="s">
        <v>273</v>
      </c>
      <c r="D1043" s="18" t="s">
        <v>424</v>
      </c>
      <c r="E1043" s="22">
        <v>24404.0</v>
      </c>
      <c r="F1043" s="18" t="s">
        <v>1131</v>
      </c>
      <c r="G1043" s="20"/>
      <c r="H1043" s="20"/>
      <c r="I1043" s="20"/>
      <c r="J1043" s="20"/>
      <c r="K1043" s="20"/>
    </row>
    <row r="1044">
      <c r="A1044" s="17">
        <v>1043.0</v>
      </c>
      <c r="B1044" s="18" t="s">
        <v>1542</v>
      </c>
      <c r="C1044" s="18" t="s">
        <v>266</v>
      </c>
      <c r="D1044" s="18" t="s">
        <v>762</v>
      </c>
      <c r="E1044" s="22">
        <v>24327.0</v>
      </c>
      <c r="F1044" s="21"/>
      <c r="G1044" s="20"/>
      <c r="H1044" s="20"/>
      <c r="I1044" s="20"/>
      <c r="J1044" s="20"/>
      <c r="K1044" s="20"/>
    </row>
    <row r="1045">
      <c r="A1045" s="17">
        <v>1044.0</v>
      </c>
      <c r="B1045" s="18" t="s">
        <v>1543</v>
      </c>
      <c r="C1045" s="18" t="s">
        <v>273</v>
      </c>
      <c r="D1045" s="18" t="s">
        <v>363</v>
      </c>
      <c r="E1045" s="22">
        <v>24326.0</v>
      </c>
      <c r="F1045" s="21"/>
      <c r="G1045" s="20"/>
      <c r="H1045" s="20"/>
      <c r="I1045" s="20"/>
      <c r="J1045" s="20"/>
      <c r="K1045" s="20"/>
    </row>
    <row r="1046">
      <c r="A1046" s="17">
        <v>1045.0</v>
      </c>
      <c r="B1046" s="18" t="s">
        <v>51</v>
      </c>
      <c r="C1046" s="18" t="s">
        <v>306</v>
      </c>
      <c r="D1046" s="18" t="s">
        <v>322</v>
      </c>
      <c r="E1046" s="22">
        <v>24323.0</v>
      </c>
      <c r="F1046" s="21"/>
      <c r="G1046" s="20"/>
      <c r="H1046" s="20"/>
      <c r="I1046" s="20"/>
      <c r="J1046" s="20"/>
      <c r="K1046" s="20"/>
    </row>
    <row r="1047">
      <c r="A1047" s="17">
        <v>1046.0</v>
      </c>
      <c r="B1047" s="18" t="s">
        <v>1544</v>
      </c>
      <c r="C1047" s="18" t="s">
        <v>288</v>
      </c>
      <c r="D1047" s="18" t="s">
        <v>384</v>
      </c>
      <c r="E1047" s="22">
        <v>24312.0</v>
      </c>
      <c r="F1047" s="21"/>
      <c r="G1047" s="20"/>
      <c r="H1047" s="20"/>
      <c r="I1047" s="20"/>
      <c r="J1047" s="20"/>
      <c r="K1047" s="20"/>
    </row>
    <row r="1048">
      <c r="A1048" s="17">
        <v>1047.0</v>
      </c>
      <c r="B1048" s="18" t="s">
        <v>1545</v>
      </c>
      <c r="C1048" s="18" t="s">
        <v>273</v>
      </c>
      <c r="D1048" s="18" t="s">
        <v>762</v>
      </c>
      <c r="E1048" s="22">
        <v>24309.0</v>
      </c>
      <c r="F1048" s="21"/>
      <c r="G1048" s="20"/>
      <c r="H1048" s="20"/>
      <c r="I1048" s="20"/>
      <c r="J1048" s="20"/>
      <c r="K1048" s="20"/>
    </row>
    <row r="1049">
      <c r="A1049" s="17">
        <v>1048.0</v>
      </c>
      <c r="B1049" s="18" t="s">
        <v>1546</v>
      </c>
      <c r="C1049" s="18" t="s">
        <v>260</v>
      </c>
      <c r="D1049" s="18" t="s">
        <v>417</v>
      </c>
      <c r="E1049" s="22">
        <v>24276.0</v>
      </c>
      <c r="F1049" s="21"/>
      <c r="G1049" s="20"/>
      <c r="H1049" s="20"/>
      <c r="I1049" s="20"/>
      <c r="J1049" s="20"/>
      <c r="K1049" s="20"/>
    </row>
    <row r="1050">
      <c r="A1050" s="17">
        <v>1049.0</v>
      </c>
      <c r="B1050" s="18" t="s">
        <v>1547</v>
      </c>
      <c r="C1050" s="18" t="s">
        <v>317</v>
      </c>
      <c r="D1050" s="18" t="s">
        <v>417</v>
      </c>
      <c r="E1050" s="22">
        <v>24125.0</v>
      </c>
      <c r="F1050" s="18" t="s">
        <v>1131</v>
      </c>
      <c r="G1050" s="20"/>
      <c r="H1050" s="20"/>
      <c r="I1050" s="20"/>
      <c r="J1050" s="20"/>
      <c r="K1050" s="20"/>
    </row>
    <row r="1051">
      <c r="A1051" s="17">
        <v>1050.0</v>
      </c>
      <c r="B1051" s="18" t="s">
        <v>1548</v>
      </c>
      <c r="C1051" s="18" t="s">
        <v>282</v>
      </c>
      <c r="D1051" s="18" t="s">
        <v>384</v>
      </c>
      <c r="E1051" s="22">
        <v>24082.0</v>
      </c>
      <c r="F1051" s="18" t="s">
        <v>1131</v>
      </c>
      <c r="G1051" s="20"/>
      <c r="H1051" s="20"/>
      <c r="I1051" s="20"/>
      <c r="J1051" s="20"/>
      <c r="K1051" s="20"/>
    </row>
    <row r="1052">
      <c r="A1052" s="17">
        <v>1051.0</v>
      </c>
      <c r="B1052" s="18" t="s">
        <v>1549</v>
      </c>
      <c r="C1052" s="18" t="s">
        <v>331</v>
      </c>
      <c r="D1052" s="18" t="s">
        <v>363</v>
      </c>
      <c r="E1052" s="22">
        <v>24049.0</v>
      </c>
      <c r="F1052" s="21"/>
      <c r="G1052" s="20"/>
      <c r="H1052" s="20"/>
      <c r="I1052" s="20"/>
      <c r="J1052" s="20"/>
      <c r="K1052" s="20"/>
    </row>
    <row r="1053">
      <c r="A1053" s="17">
        <v>1052.0</v>
      </c>
      <c r="B1053" s="18" t="s">
        <v>1550</v>
      </c>
      <c r="C1053" s="18" t="s">
        <v>665</v>
      </c>
      <c r="D1053" s="18" t="s">
        <v>417</v>
      </c>
      <c r="E1053" s="22">
        <v>23986.0</v>
      </c>
      <c r="F1053" s="21"/>
      <c r="G1053" s="20"/>
      <c r="H1053" s="20"/>
      <c r="I1053" s="20"/>
      <c r="J1053" s="20"/>
      <c r="K1053" s="20"/>
    </row>
    <row r="1054">
      <c r="A1054" s="17">
        <v>1053.0</v>
      </c>
      <c r="B1054" s="18" t="s">
        <v>1551</v>
      </c>
      <c r="C1054" s="18" t="s">
        <v>288</v>
      </c>
      <c r="D1054" s="18" t="s">
        <v>384</v>
      </c>
      <c r="E1054" s="22">
        <v>23937.0</v>
      </c>
      <c r="F1054" s="21"/>
      <c r="G1054" s="20"/>
      <c r="H1054" s="20"/>
      <c r="I1054" s="20"/>
      <c r="J1054" s="20"/>
      <c r="K1054" s="20"/>
    </row>
    <row r="1055">
      <c r="A1055" s="17">
        <v>1054.0</v>
      </c>
      <c r="B1055" s="18" t="s">
        <v>1552</v>
      </c>
      <c r="C1055" s="18" t="s">
        <v>331</v>
      </c>
      <c r="D1055" s="18" t="s">
        <v>461</v>
      </c>
      <c r="E1055" s="22">
        <v>23920.0</v>
      </c>
      <c r="F1055" s="21"/>
      <c r="G1055" s="20"/>
      <c r="H1055" s="20"/>
      <c r="I1055" s="20"/>
      <c r="J1055" s="20"/>
      <c r="K1055" s="20"/>
    </row>
    <row r="1056">
      <c r="A1056" s="17">
        <v>1055.0</v>
      </c>
      <c r="B1056" s="18" t="s">
        <v>1553</v>
      </c>
      <c r="C1056" s="18" t="s">
        <v>293</v>
      </c>
      <c r="D1056" s="18" t="s">
        <v>363</v>
      </c>
      <c r="E1056" s="22">
        <v>23862.0</v>
      </c>
      <c r="F1056" s="21"/>
      <c r="G1056" s="20"/>
      <c r="H1056" s="20"/>
      <c r="I1056" s="20"/>
      <c r="J1056" s="20"/>
      <c r="K1056" s="20"/>
    </row>
    <row r="1057">
      <c r="A1057" s="17">
        <v>1056.0</v>
      </c>
      <c r="B1057" s="18" t="s">
        <v>1554</v>
      </c>
      <c r="C1057" s="18" t="s">
        <v>300</v>
      </c>
      <c r="D1057" s="18" t="s">
        <v>417</v>
      </c>
      <c r="E1057" s="22">
        <v>23851.0</v>
      </c>
      <c r="F1057" s="18" t="s">
        <v>1131</v>
      </c>
      <c r="G1057" s="20"/>
      <c r="H1057" s="20"/>
      <c r="I1057" s="20"/>
      <c r="J1057" s="20"/>
      <c r="K1057" s="20"/>
    </row>
    <row r="1058">
      <c r="A1058" s="17">
        <v>1057.0</v>
      </c>
      <c r="B1058" s="18" t="s">
        <v>1555</v>
      </c>
      <c r="C1058" s="18" t="s">
        <v>306</v>
      </c>
      <c r="D1058" s="18" t="s">
        <v>322</v>
      </c>
      <c r="E1058" s="22">
        <v>23826.0</v>
      </c>
      <c r="F1058" s="21"/>
      <c r="G1058" s="20"/>
      <c r="H1058" s="20"/>
      <c r="I1058" s="20"/>
      <c r="J1058" s="20"/>
      <c r="K1058" s="20"/>
    </row>
    <row r="1059">
      <c r="A1059" s="17">
        <v>1058.0</v>
      </c>
      <c r="B1059" s="18" t="s">
        <v>1556</v>
      </c>
      <c r="C1059" s="18" t="s">
        <v>273</v>
      </c>
      <c r="D1059" s="18" t="s">
        <v>762</v>
      </c>
      <c r="E1059" s="22">
        <v>23740.0</v>
      </c>
      <c r="F1059" s="18" t="s">
        <v>1131</v>
      </c>
      <c r="G1059" s="20"/>
      <c r="H1059" s="20"/>
      <c r="I1059" s="20"/>
      <c r="J1059" s="20"/>
      <c r="K1059" s="20"/>
    </row>
    <row r="1060">
      <c r="A1060" s="17">
        <v>1059.0</v>
      </c>
      <c r="B1060" s="18" t="s">
        <v>1557</v>
      </c>
      <c r="C1060" s="18" t="s">
        <v>266</v>
      </c>
      <c r="D1060" s="18" t="s">
        <v>1028</v>
      </c>
      <c r="E1060" s="22">
        <v>23729.0</v>
      </c>
      <c r="F1060" s="21"/>
      <c r="G1060" s="20"/>
      <c r="H1060" s="20"/>
      <c r="I1060" s="20"/>
      <c r="J1060" s="20"/>
      <c r="K1060" s="20"/>
    </row>
    <row r="1061">
      <c r="A1061" s="17">
        <v>1060.0</v>
      </c>
      <c r="B1061" s="18" t="s">
        <v>1558</v>
      </c>
      <c r="C1061" s="18" t="s">
        <v>288</v>
      </c>
      <c r="D1061" s="18" t="s">
        <v>384</v>
      </c>
      <c r="E1061" s="22">
        <v>23724.0</v>
      </c>
      <c r="F1061" s="18" t="s">
        <v>1131</v>
      </c>
      <c r="G1061" s="20"/>
      <c r="H1061" s="20"/>
      <c r="I1061" s="20"/>
      <c r="J1061" s="20"/>
      <c r="K1061" s="20"/>
    </row>
    <row r="1062">
      <c r="A1062" s="17">
        <v>1061.0</v>
      </c>
      <c r="B1062" s="18" t="s">
        <v>1559</v>
      </c>
      <c r="C1062" s="18" t="s">
        <v>273</v>
      </c>
      <c r="D1062" s="18" t="s">
        <v>762</v>
      </c>
      <c r="E1062" s="22">
        <v>23660.0</v>
      </c>
      <c r="F1062" s="18" t="s">
        <v>1131</v>
      </c>
      <c r="G1062" s="20"/>
      <c r="H1062" s="20"/>
      <c r="I1062" s="20"/>
      <c r="J1062" s="20"/>
      <c r="K1062" s="20"/>
    </row>
    <row r="1063">
      <c r="A1063" s="17">
        <v>1062.0</v>
      </c>
      <c r="B1063" s="18" t="s">
        <v>1560</v>
      </c>
      <c r="C1063" s="18" t="s">
        <v>273</v>
      </c>
      <c r="D1063" s="18" t="s">
        <v>762</v>
      </c>
      <c r="E1063" s="22">
        <v>23656.0</v>
      </c>
      <c r="F1063" s="18" t="s">
        <v>1131</v>
      </c>
      <c r="G1063" s="20"/>
      <c r="H1063" s="20"/>
      <c r="I1063" s="20"/>
      <c r="J1063" s="20"/>
      <c r="K1063" s="20"/>
    </row>
    <row r="1064">
      <c r="A1064" s="17">
        <v>1063.0</v>
      </c>
      <c r="B1064" s="18" t="s">
        <v>1561</v>
      </c>
      <c r="C1064" s="18" t="s">
        <v>282</v>
      </c>
      <c r="D1064" s="18" t="s">
        <v>277</v>
      </c>
      <c r="E1064" s="22">
        <v>23599.0</v>
      </c>
      <c r="F1064" s="21"/>
      <c r="G1064" s="20"/>
      <c r="H1064" s="20"/>
      <c r="I1064" s="20"/>
      <c r="J1064" s="20"/>
      <c r="K1064" s="20"/>
    </row>
    <row r="1065">
      <c r="A1065" s="17">
        <v>1064.0</v>
      </c>
      <c r="B1065" s="18" t="s">
        <v>1562</v>
      </c>
      <c r="C1065" s="18" t="s">
        <v>282</v>
      </c>
      <c r="D1065" s="18" t="s">
        <v>384</v>
      </c>
      <c r="E1065" s="22">
        <v>23596.0</v>
      </c>
      <c r="F1065" s="21"/>
      <c r="G1065" s="20"/>
      <c r="H1065" s="20"/>
      <c r="I1065" s="20"/>
      <c r="J1065" s="20"/>
      <c r="K1065" s="20"/>
    </row>
    <row r="1066">
      <c r="A1066" s="17">
        <v>1065.0</v>
      </c>
      <c r="B1066" s="18" t="s">
        <v>1563</v>
      </c>
      <c r="C1066" s="18" t="s">
        <v>286</v>
      </c>
      <c r="D1066" s="18" t="s">
        <v>1223</v>
      </c>
      <c r="E1066" s="22">
        <v>23576.0</v>
      </c>
      <c r="F1066" s="21"/>
      <c r="G1066" s="20"/>
      <c r="H1066" s="20"/>
      <c r="I1066" s="20"/>
      <c r="J1066" s="20"/>
      <c r="K1066" s="20"/>
    </row>
    <row r="1067">
      <c r="A1067" s="17">
        <v>1066.0</v>
      </c>
      <c r="B1067" s="18" t="s">
        <v>1564</v>
      </c>
      <c r="C1067" s="18" t="s">
        <v>279</v>
      </c>
      <c r="D1067" s="18" t="s">
        <v>424</v>
      </c>
      <c r="E1067" s="22">
        <v>23559.0</v>
      </c>
      <c r="F1067" s="18" t="s">
        <v>1131</v>
      </c>
      <c r="G1067" s="20"/>
      <c r="H1067" s="20"/>
      <c r="I1067" s="20"/>
      <c r="J1067" s="20"/>
      <c r="K1067" s="20"/>
    </row>
    <row r="1068">
      <c r="A1068" s="17">
        <v>1067.0</v>
      </c>
      <c r="B1068" s="18" t="s">
        <v>1565</v>
      </c>
      <c r="C1068" s="18" t="s">
        <v>282</v>
      </c>
      <c r="D1068" s="18" t="s">
        <v>337</v>
      </c>
      <c r="E1068" s="22">
        <v>23456.0</v>
      </c>
      <c r="F1068" s="18" t="s">
        <v>1131</v>
      </c>
      <c r="G1068" s="20"/>
      <c r="H1068" s="20"/>
      <c r="I1068" s="20"/>
      <c r="J1068" s="20"/>
      <c r="K1068" s="20"/>
    </row>
    <row r="1069">
      <c r="A1069" s="17">
        <v>1068.0</v>
      </c>
      <c r="B1069" s="18" t="s">
        <v>1566</v>
      </c>
      <c r="C1069" s="18" t="s">
        <v>293</v>
      </c>
      <c r="D1069" s="18" t="s">
        <v>363</v>
      </c>
      <c r="E1069" s="22">
        <v>23424.0</v>
      </c>
      <c r="F1069" s="21"/>
      <c r="G1069" s="20"/>
      <c r="H1069" s="20"/>
      <c r="I1069" s="20"/>
      <c r="J1069" s="20"/>
      <c r="K1069" s="20"/>
    </row>
    <row r="1070">
      <c r="A1070" s="17">
        <v>1069.0</v>
      </c>
      <c r="B1070" s="18" t="s">
        <v>1567</v>
      </c>
      <c r="C1070" s="18" t="s">
        <v>300</v>
      </c>
      <c r="D1070" s="18" t="s">
        <v>417</v>
      </c>
      <c r="E1070" s="22">
        <v>23419.0</v>
      </c>
      <c r="F1070" s="18" t="s">
        <v>1131</v>
      </c>
      <c r="G1070" s="20"/>
      <c r="H1070" s="20"/>
      <c r="I1070" s="20"/>
      <c r="J1070" s="20"/>
      <c r="K1070" s="20"/>
    </row>
    <row r="1071">
      <c r="A1071" s="17">
        <v>1070.0</v>
      </c>
      <c r="B1071" s="18" t="s">
        <v>1568</v>
      </c>
      <c r="C1071" s="18" t="s">
        <v>260</v>
      </c>
      <c r="D1071" s="18" t="s">
        <v>417</v>
      </c>
      <c r="E1071" s="22">
        <v>23416.0</v>
      </c>
      <c r="F1071" s="18" t="s">
        <v>1131</v>
      </c>
      <c r="G1071" s="20"/>
      <c r="H1071" s="20"/>
      <c r="I1071" s="20"/>
      <c r="J1071" s="20"/>
      <c r="K1071" s="20"/>
    </row>
    <row r="1072">
      <c r="A1072" s="17">
        <v>1071.0</v>
      </c>
      <c r="B1072" s="18" t="s">
        <v>1569</v>
      </c>
      <c r="C1072" s="18" t="s">
        <v>282</v>
      </c>
      <c r="D1072" s="18" t="s">
        <v>384</v>
      </c>
      <c r="E1072" s="22">
        <v>23406.0</v>
      </c>
      <c r="F1072" s="21"/>
      <c r="G1072" s="20"/>
      <c r="H1072" s="20"/>
      <c r="I1072" s="20"/>
      <c r="J1072" s="20"/>
      <c r="K1072" s="20"/>
    </row>
    <row r="1073">
      <c r="A1073" s="17">
        <v>1072.0</v>
      </c>
      <c r="B1073" s="18" t="s">
        <v>1570</v>
      </c>
      <c r="C1073" s="18" t="s">
        <v>273</v>
      </c>
      <c r="D1073" s="18" t="s">
        <v>762</v>
      </c>
      <c r="E1073" s="22">
        <v>23331.0</v>
      </c>
      <c r="F1073" s="21"/>
      <c r="G1073" s="20"/>
      <c r="H1073" s="20"/>
      <c r="I1073" s="20"/>
      <c r="J1073" s="20"/>
      <c r="K1073" s="20"/>
    </row>
    <row r="1074">
      <c r="A1074" s="17">
        <v>1073.0</v>
      </c>
      <c r="B1074" s="18" t="s">
        <v>66</v>
      </c>
      <c r="C1074" s="18" t="s">
        <v>665</v>
      </c>
      <c r="D1074" s="18" t="s">
        <v>762</v>
      </c>
      <c r="E1074" s="22">
        <v>23331.0</v>
      </c>
      <c r="F1074" s="21"/>
      <c r="G1074" s="20"/>
      <c r="H1074" s="20"/>
      <c r="I1074" s="20"/>
      <c r="J1074" s="20"/>
      <c r="K1074" s="20"/>
    </row>
    <row r="1075">
      <c r="A1075" s="17">
        <v>1074.0</v>
      </c>
      <c r="B1075" s="18" t="s">
        <v>1571</v>
      </c>
      <c r="C1075" s="18" t="s">
        <v>293</v>
      </c>
      <c r="D1075" s="18" t="s">
        <v>363</v>
      </c>
      <c r="E1075" s="22">
        <v>23273.0</v>
      </c>
      <c r="F1075" s="21"/>
      <c r="G1075" s="20"/>
      <c r="H1075" s="20"/>
      <c r="I1075" s="20"/>
      <c r="J1075" s="20"/>
      <c r="K1075" s="20"/>
    </row>
    <row r="1076">
      <c r="A1076" s="17">
        <v>1075.0</v>
      </c>
      <c r="B1076" s="18" t="s">
        <v>1572</v>
      </c>
      <c r="C1076" s="18" t="s">
        <v>266</v>
      </c>
      <c r="D1076" s="18" t="s">
        <v>1028</v>
      </c>
      <c r="E1076" s="22">
        <v>23234.0</v>
      </c>
      <c r="F1076" s="21"/>
      <c r="G1076" s="20"/>
      <c r="H1076" s="20"/>
      <c r="I1076" s="20"/>
      <c r="J1076" s="20"/>
      <c r="K1076" s="20"/>
    </row>
    <row r="1077">
      <c r="A1077" s="17">
        <v>1076.0</v>
      </c>
      <c r="B1077" s="18" t="s">
        <v>1573</v>
      </c>
      <c r="C1077" s="18" t="s">
        <v>282</v>
      </c>
      <c r="D1077" s="18" t="s">
        <v>461</v>
      </c>
      <c r="E1077" s="22">
        <v>23234.0</v>
      </c>
      <c r="F1077" s="21"/>
      <c r="G1077" s="20"/>
      <c r="H1077" s="20"/>
      <c r="I1077" s="20"/>
      <c r="J1077" s="20"/>
      <c r="K1077" s="20"/>
    </row>
    <row r="1078">
      <c r="A1078" s="17">
        <v>1077.0</v>
      </c>
      <c r="B1078" s="18" t="s">
        <v>1574</v>
      </c>
      <c r="C1078" s="18" t="s">
        <v>354</v>
      </c>
      <c r="D1078" s="18" t="s">
        <v>424</v>
      </c>
      <c r="E1078" s="22">
        <v>23234.0</v>
      </c>
      <c r="F1078" s="18" t="s">
        <v>1131</v>
      </c>
      <c r="G1078" s="20"/>
      <c r="H1078" s="20"/>
      <c r="I1078" s="20"/>
      <c r="J1078" s="20"/>
      <c r="K1078" s="20"/>
    </row>
    <row r="1079">
      <c r="A1079" s="17">
        <v>1078.0</v>
      </c>
      <c r="B1079" s="18" t="s">
        <v>236</v>
      </c>
      <c r="C1079" s="18" t="s">
        <v>275</v>
      </c>
      <c r="D1079" s="18" t="s">
        <v>424</v>
      </c>
      <c r="E1079" s="22">
        <v>23218.0</v>
      </c>
      <c r="F1079" s="21"/>
      <c r="G1079" s="20"/>
      <c r="H1079" s="20"/>
      <c r="I1079" s="20"/>
      <c r="J1079" s="20"/>
      <c r="K1079" s="20"/>
    </row>
    <row r="1080">
      <c r="A1080" s="17">
        <v>1079.0</v>
      </c>
      <c r="B1080" s="18" t="s">
        <v>1575</v>
      </c>
      <c r="C1080" s="18" t="s">
        <v>273</v>
      </c>
      <c r="D1080" s="18" t="s">
        <v>762</v>
      </c>
      <c r="E1080" s="22">
        <v>23191.0</v>
      </c>
      <c r="F1080" s="18" t="s">
        <v>1131</v>
      </c>
      <c r="G1080" s="20"/>
      <c r="H1080" s="20"/>
      <c r="I1080" s="20"/>
      <c r="J1080" s="20"/>
      <c r="K1080" s="20"/>
    </row>
    <row r="1081">
      <c r="A1081" s="17">
        <v>1080.0</v>
      </c>
      <c r="B1081" s="18" t="s">
        <v>1576</v>
      </c>
      <c r="C1081" s="18" t="s">
        <v>266</v>
      </c>
      <c r="D1081" s="18" t="s">
        <v>1028</v>
      </c>
      <c r="E1081" s="22">
        <v>23176.0</v>
      </c>
      <c r="F1081" s="21"/>
      <c r="G1081" s="20"/>
      <c r="H1081" s="20"/>
      <c r="I1081" s="20"/>
      <c r="J1081" s="20"/>
      <c r="K1081" s="20"/>
    </row>
    <row r="1082">
      <c r="A1082" s="17">
        <v>1081.0</v>
      </c>
      <c r="B1082" s="18" t="s">
        <v>1577</v>
      </c>
      <c r="C1082" s="18" t="s">
        <v>286</v>
      </c>
      <c r="D1082" s="18" t="s">
        <v>365</v>
      </c>
      <c r="E1082" s="22">
        <v>23124.0</v>
      </c>
      <c r="F1082" s="18" t="s">
        <v>1131</v>
      </c>
      <c r="G1082" s="20"/>
      <c r="H1082" s="20"/>
      <c r="I1082" s="20"/>
      <c r="J1082" s="20"/>
      <c r="K1082" s="20"/>
    </row>
    <row r="1083">
      <c r="A1083" s="17">
        <v>1082.0</v>
      </c>
      <c r="B1083" s="18" t="s">
        <v>1578</v>
      </c>
      <c r="C1083" s="18" t="s">
        <v>347</v>
      </c>
      <c r="D1083" s="18" t="s">
        <v>365</v>
      </c>
      <c r="E1083" s="22">
        <v>23114.0</v>
      </c>
      <c r="F1083" s="21"/>
      <c r="G1083" s="20"/>
      <c r="H1083" s="20"/>
      <c r="I1083" s="20"/>
      <c r="J1083" s="20"/>
      <c r="K1083" s="20"/>
    </row>
    <row r="1084">
      <c r="A1084" s="17">
        <v>1083.0</v>
      </c>
      <c r="B1084" s="18" t="s">
        <v>1579</v>
      </c>
      <c r="C1084" s="18" t="s">
        <v>268</v>
      </c>
      <c r="D1084" s="18" t="s">
        <v>424</v>
      </c>
      <c r="E1084" s="22">
        <v>23057.0</v>
      </c>
      <c r="F1084" s="21"/>
      <c r="G1084" s="20"/>
      <c r="H1084" s="20"/>
      <c r="I1084" s="20"/>
      <c r="J1084" s="20"/>
      <c r="K1084" s="20"/>
    </row>
    <row r="1085">
      <c r="A1085" s="17">
        <v>1084.0</v>
      </c>
      <c r="B1085" s="18" t="s">
        <v>1580</v>
      </c>
      <c r="C1085" s="18" t="s">
        <v>288</v>
      </c>
      <c r="D1085" s="18" t="s">
        <v>384</v>
      </c>
      <c r="E1085" s="22">
        <v>23024.0</v>
      </c>
      <c r="F1085" s="21"/>
      <c r="G1085" s="20"/>
      <c r="H1085" s="20"/>
      <c r="I1085" s="20"/>
      <c r="J1085" s="20"/>
      <c r="K1085" s="20"/>
    </row>
    <row r="1086">
      <c r="A1086" s="17">
        <v>1085.0</v>
      </c>
      <c r="B1086" s="18" t="s">
        <v>1581</v>
      </c>
      <c r="C1086" s="18" t="s">
        <v>279</v>
      </c>
      <c r="D1086" s="18" t="s">
        <v>424</v>
      </c>
      <c r="E1086" s="22">
        <v>22977.0</v>
      </c>
      <c r="F1086" s="18" t="s">
        <v>1131</v>
      </c>
      <c r="G1086" s="20"/>
      <c r="H1086" s="20"/>
      <c r="I1086" s="20"/>
      <c r="J1086" s="20"/>
      <c r="K1086" s="20"/>
    </row>
    <row r="1087">
      <c r="A1087" s="17">
        <v>1086.0</v>
      </c>
      <c r="B1087" s="18" t="s">
        <v>1582</v>
      </c>
      <c r="C1087" s="18" t="s">
        <v>266</v>
      </c>
      <c r="D1087" s="18" t="s">
        <v>762</v>
      </c>
      <c r="E1087" s="22">
        <v>22959.0</v>
      </c>
      <c r="F1087" s="21"/>
      <c r="G1087" s="20"/>
      <c r="H1087" s="20"/>
      <c r="I1087" s="20"/>
      <c r="J1087" s="20"/>
      <c r="K1087" s="20"/>
    </row>
    <row r="1088">
      <c r="A1088" s="17">
        <v>1087.0</v>
      </c>
      <c r="B1088" s="18" t="s">
        <v>1583</v>
      </c>
      <c r="C1088" s="18" t="s">
        <v>286</v>
      </c>
      <c r="D1088" s="18" t="s">
        <v>1223</v>
      </c>
      <c r="E1088" s="22">
        <v>22936.0</v>
      </c>
      <c r="F1088" s="21"/>
      <c r="G1088" s="20"/>
      <c r="H1088" s="20"/>
      <c r="I1088" s="20"/>
      <c r="J1088" s="20"/>
      <c r="K1088" s="20"/>
    </row>
    <row r="1089">
      <c r="A1089" s="17">
        <v>1088.0</v>
      </c>
      <c r="B1089" s="18" t="s">
        <v>1584</v>
      </c>
      <c r="C1089" s="18" t="s">
        <v>279</v>
      </c>
      <c r="D1089" s="18" t="s">
        <v>424</v>
      </c>
      <c r="E1089" s="22">
        <v>22932.0</v>
      </c>
      <c r="F1089" s="21"/>
      <c r="G1089" s="20"/>
      <c r="H1089" s="20"/>
      <c r="I1089" s="20"/>
      <c r="J1089" s="20"/>
      <c r="K1089" s="20"/>
    </row>
    <row r="1090">
      <c r="A1090" s="17">
        <v>1089.0</v>
      </c>
      <c r="B1090" s="18" t="s">
        <v>1585</v>
      </c>
      <c r="C1090" s="18" t="s">
        <v>260</v>
      </c>
      <c r="D1090" s="18" t="s">
        <v>417</v>
      </c>
      <c r="E1090" s="22">
        <v>22901.0</v>
      </c>
      <c r="F1090" s="21"/>
      <c r="G1090" s="20"/>
      <c r="H1090" s="20"/>
      <c r="I1090" s="20"/>
      <c r="J1090" s="20"/>
      <c r="K1090" s="20"/>
    </row>
    <row r="1091">
      <c r="A1091" s="17">
        <v>1090.0</v>
      </c>
      <c r="B1091" s="18" t="s">
        <v>1586</v>
      </c>
      <c r="C1091" s="18" t="s">
        <v>273</v>
      </c>
      <c r="D1091" s="18" t="s">
        <v>762</v>
      </c>
      <c r="E1091" s="22">
        <v>22894.0</v>
      </c>
      <c r="F1091" s="18" t="s">
        <v>1131</v>
      </c>
      <c r="G1091" s="20"/>
      <c r="H1091" s="20"/>
      <c r="I1091" s="20"/>
      <c r="J1091" s="20"/>
      <c r="K1091" s="20"/>
    </row>
    <row r="1092">
      <c r="A1092" s="17">
        <v>1091.0</v>
      </c>
      <c r="B1092" s="18" t="s">
        <v>1587</v>
      </c>
      <c r="C1092" s="18" t="s">
        <v>473</v>
      </c>
      <c r="D1092" s="18" t="s">
        <v>384</v>
      </c>
      <c r="E1092" s="22">
        <v>22888.0</v>
      </c>
      <c r="F1092" s="18" t="s">
        <v>1131</v>
      </c>
      <c r="G1092" s="20"/>
      <c r="H1092" s="20"/>
      <c r="I1092" s="20"/>
      <c r="J1092" s="20"/>
      <c r="K1092" s="20"/>
    </row>
    <row r="1093">
      <c r="A1093" s="17">
        <v>1092.0</v>
      </c>
      <c r="B1093" s="18" t="s">
        <v>1588</v>
      </c>
      <c r="C1093" s="18" t="s">
        <v>279</v>
      </c>
      <c r="D1093" s="18" t="s">
        <v>424</v>
      </c>
      <c r="E1093" s="22">
        <v>22836.0</v>
      </c>
      <c r="F1093" s="21"/>
      <c r="G1093" s="20"/>
      <c r="H1093" s="20"/>
      <c r="I1093" s="20"/>
      <c r="J1093" s="20"/>
      <c r="K1093" s="20"/>
    </row>
    <row r="1094">
      <c r="A1094" s="17">
        <v>1093.0</v>
      </c>
      <c r="B1094" s="18" t="s">
        <v>1589</v>
      </c>
      <c r="C1094" s="18" t="s">
        <v>260</v>
      </c>
      <c r="D1094" s="18" t="s">
        <v>417</v>
      </c>
      <c r="E1094" s="22">
        <v>22827.0</v>
      </c>
      <c r="F1094" s="21"/>
      <c r="G1094" s="20"/>
      <c r="H1094" s="20"/>
      <c r="I1094" s="20"/>
      <c r="J1094" s="20"/>
      <c r="K1094" s="20"/>
    </row>
    <row r="1095">
      <c r="A1095" s="17">
        <v>1094.0</v>
      </c>
      <c r="B1095" s="18" t="s">
        <v>1590</v>
      </c>
      <c r="C1095" s="18" t="s">
        <v>282</v>
      </c>
      <c r="D1095" s="18" t="s">
        <v>337</v>
      </c>
      <c r="E1095" s="22">
        <v>22781.0</v>
      </c>
      <c r="F1095" s="18" t="s">
        <v>1131</v>
      </c>
      <c r="G1095" s="20"/>
      <c r="H1095" s="20"/>
      <c r="I1095" s="20"/>
      <c r="J1095" s="20"/>
      <c r="K1095" s="20"/>
    </row>
    <row r="1096">
      <c r="A1096" s="17">
        <v>1095.0</v>
      </c>
      <c r="B1096" s="18" t="s">
        <v>1591</v>
      </c>
      <c r="C1096" s="18" t="s">
        <v>273</v>
      </c>
      <c r="D1096" s="18" t="s">
        <v>762</v>
      </c>
      <c r="E1096" s="22">
        <v>22781.0</v>
      </c>
      <c r="F1096" s="21"/>
      <c r="G1096" s="20"/>
      <c r="H1096" s="20"/>
      <c r="I1096" s="20"/>
      <c r="J1096" s="20"/>
      <c r="K1096" s="20"/>
    </row>
    <row r="1097">
      <c r="A1097" s="17">
        <v>1096.0</v>
      </c>
      <c r="B1097" s="18" t="s">
        <v>1592</v>
      </c>
      <c r="C1097" s="18" t="s">
        <v>282</v>
      </c>
      <c r="D1097" s="18" t="s">
        <v>384</v>
      </c>
      <c r="E1097" s="22">
        <v>22775.0</v>
      </c>
      <c r="F1097" s="18" t="s">
        <v>1131</v>
      </c>
      <c r="G1097" s="20"/>
      <c r="H1097" s="20"/>
      <c r="I1097" s="20"/>
      <c r="J1097" s="20"/>
      <c r="K1097" s="20"/>
    </row>
    <row r="1098">
      <c r="A1098" s="17">
        <v>1097.0</v>
      </c>
      <c r="B1098" s="18" t="s">
        <v>1593</v>
      </c>
      <c r="C1098" s="18" t="s">
        <v>282</v>
      </c>
      <c r="D1098" s="18" t="s">
        <v>476</v>
      </c>
      <c r="E1098" s="22">
        <v>22712.0</v>
      </c>
      <c r="F1098" s="18" t="s">
        <v>1131</v>
      </c>
      <c r="G1098" s="20"/>
      <c r="H1098" s="20"/>
      <c r="I1098" s="20"/>
      <c r="J1098" s="20"/>
      <c r="K1098" s="20"/>
    </row>
    <row r="1099">
      <c r="A1099" s="17">
        <v>1098.0</v>
      </c>
      <c r="B1099" s="18" t="s">
        <v>1594</v>
      </c>
      <c r="C1099" s="18" t="s">
        <v>354</v>
      </c>
      <c r="D1099" s="18" t="s">
        <v>424</v>
      </c>
      <c r="E1099" s="22">
        <v>22640.0</v>
      </c>
      <c r="F1099" s="21"/>
      <c r="G1099" s="20"/>
      <c r="H1099" s="20"/>
      <c r="I1099" s="20"/>
      <c r="J1099" s="20"/>
      <c r="K1099" s="20"/>
    </row>
    <row r="1100">
      <c r="A1100" s="17">
        <v>1099.0</v>
      </c>
      <c r="B1100" s="18" t="s">
        <v>1595</v>
      </c>
      <c r="C1100" s="18" t="s">
        <v>300</v>
      </c>
      <c r="D1100" s="18" t="s">
        <v>417</v>
      </c>
      <c r="E1100" s="22">
        <v>22635.0</v>
      </c>
      <c r="F1100" s="21"/>
      <c r="G1100" s="20"/>
      <c r="H1100" s="20"/>
      <c r="I1100" s="20"/>
      <c r="J1100" s="20"/>
      <c r="K1100" s="20"/>
    </row>
    <row r="1101">
      <c r="A1101" s="17">
        <v>1100.0</v>
      </c>
      <c r="B1101" s="18" t="s">
        <v>1596</v>
      </c>
      <c r="C1101" s="18" t="s">
        <v>288</v>
      </c>
      <c r="D1101" s="18" t="s">
        <v>384</v>
      </c>
      <c r="E1101" s="22">
        <v>22623.0</v>
      </c>
      <c r="F1101" s="21"/>
      <c r="G1101" s="20"/>
      <c r="H1101" s="20"/>
      <c r="I1101" s="20"/>
      <c r="J1101" s="20"/>
      <c r="K1101" s="20"/>
    </row>
    <row r="1102">
      <c r="A1102" s="17">
        <v>1101.0</v>
      </c>
      <c r="B1102" s="18" t="s">
        <v>1597</v>
      </c>
      <c r="C1102" s="18" t="s">
        <v>288</v>
      </c>
      <c r="D1102" s="18" t="s">
        <v>424</v>
      </c>
      <c r="E1102" s="22">
        <v>22607.0</v>
      </c>
      <c r="F1102" s="18" t="s">
        <v>1131</v>
      </c>
      <c r="G1102" s="20"/>
      <c r="H1102" s="20"/>
      <c r="I1102" s="20"/>
      <c r="J1102" s="20"/>
      <c r="K1102" s="20"/>
    </row>
    <row r="1103">
      <c r="A1103" s="17">
        <v>1102.0</v>
      </c>
      <c r="B1103" s="18" t="s">
        <v>1598</v>
      </c>
      <c r="C1103" s="18" t="s">
        <v>282</v>
      </c>
      <c r="D1103" s="18" t="s">
        <v>384</v>
      </c>
      <c r="E1103" s="22">
        <v>22606.0</v>
      </c>
      <c r="F1103" s="21"/>
      <c r="G1103" s="20"/>
      <c r="H1103" s="20"/>
      <c r="I1103" s="20"/>
      <c r="J1103" s="20"/>
      <c r="K1103" s="20"/>
    </row>
    <row r="1104">
      <c r="A1104" s="17">
        <v>1103.0</v>
      </c>
      <c r="B1104" s="18" t="s">
        <v>1599</v>
      </c>
      <c r="C1104" s="18" t="s">
        <v>260</v>
      </c>
      <c r="D1104" s="18" t="s">
        <v>417</v>
      </c>
      <c r="E1104" s="22">
        <v>22587.0</v>
      </c>
      <c r="F1104" s="21"/>
      <c r="G1104" s="20"/>
      <c r="H1104" s="20"/>
      <c r="I1104" s="20"/>
      <c r="J1104" s="20"/>
      <c r="K1104" s="20"/>
    </row>
    <row r="1105">
      <c r="A1105" s="17">
        <v>1104.0</v>
      </c>
      <c r="B1105" s="18" t="s">
        <v>1600</v>
      </c>
      <c r="C1105" s="18" t="s">
        <v>288</v>
      </c>
      <c r="D1105" s="18" t="s">
        <v>384</v>
      </c>
      <c r="E1105" s="22">
        <v>22535.0</v>
      </c>
      <c r="F1105" s="21"/>
      <c r="G1105" s="20"/>
      <c r="H1105" s="20"/>
      <c r="I1105" s="20"/>
      <c r="J1105" s="20"/>
      <c r="K1105" s="20"/>
    </row>
    <row r="1106">
      <c r="A1106" s="17">
        <v>1105.0</v>
      </c>
      <c r="B1106" s="18" t="s">
        <v>1601</v>
      </c>
      <c r="C1106" s="18" t="s">
        <v>260</v>
      </c>
      <c r="D1106" s="18" t="s">
        <v>417</v>
      </c>
      <c r="E1106" s="22">
        <v>22516.0</v>
      </c>
      <c r="F1106" s="21"/>
      <c r="G1106" s="20"/>
      <c r="H1106" s="20"/>
      <c r="I1106" s="20"/>
      <c r="J1106" s="20"/>
      <c r="K1106" s="20"/>
    </row>
    <row r="1107">
      <c r="A1107" s="17">
        <v>1106.0</v>
      </c>
      <c r="B1107" s="18" t="s">
        <v>1602</v>
      </c>
      <c r="C1107" s="18" t="s">
        <v>331</v>
      </c>
      <c r="D1107" s="18" t="s">
        <v>1023</v>
      </c>
      <c r="E1107" s="22">
        <v>22516.0</v>
      </c>
      <c r="F1107" s="21"/>
      <c r="G1107" s="20"/>
      <c r="H1107" s="20"/>
      <c r="I1107" s="20"/>
      <c r="J1107" s="20"/>
      <c r="K1107" s="20"/>
    </row>
    <row r="1108">
      <c r="A1108" s="17">
        <v>1107.0</v>
      </c>
      <c r="B1108" s="18" t="s">
        <v>1603</v>
      </c>
      <c r="C1108" s="18" t="s">
        <v>268</v>
      </c>
      <c r="D1108" s="18" t="s">
        <v>424</v>
      </c>
      <c r="E1108" s="22">
        <v>22431.0</v>
      </c>
      <c r="F1108" s="21"/>
      <c r="G1108" s="20"/>
      <c r="H1108" s="20"/>
      <c r="I1108" s="20"/>
      <c r="J1108" s="20"/>
      <c r="K1108" s="20"/>
    </row>
    <row r="1109">
      <c r="A1109" s="17">
        <v>1108.0</v>
      </c>
      <c r="B1109" s="18" t="s">
        <v>1604</v>
      </c>
      <c r="C1109" s="18" t="s">
        <v>282</v>
      </c>
      <c r="D1109" s="18" t="s">
        <v>384</v>
      </c>
      <c r="E1109" s="22">
        <v>22378.0</v>
      </c>
      <c r="F1109" s="21"/>
      <c r="G1109" s="20"/>
      <c r="H1109" s="20"/>
      <c r="I1109" s="20"/>
      <c r="J1109" s="20"/>
      <c r="K1109" s="20"/>
    </row>
    <row r="1110">
      <c r="A1110" s="17">
        <v>1109.0</v>
      </c>
      <c r="B1110" s="18" t="s">
        <v>1605</v>
      </c>
      <c r="C1110" s="18" t="s">
        <v>288</v>
      </c>
      <c r="D1110" s="18" t="s">
        <v>384</v>
      </c>
      <c r="E1110" s="22">
        <v>22339.0</v>
      </c>
      <c r="F1110" s="21"/>
      <c r="G1110" s="20"/>
      <c r="H1110" s="20"/>
      <c r="I1110" s="20"/>
      <c r="J1110" s="20"/>
      <c r="K1110" s="20"/>
    </row>
    <row r="1111">
      <c r="A1111" s="17">
        <v>1110.0</v>
      </c>
      <c r="B1111" s="18" t="s">
        <v>1606</v>
      </c>
      <c r="C1111" s="18" t="s">
        <v>260</v>
      </c>
      <c r="D1111" s="18" t="s">
        <v>417</v>
      </c>
      <c r="E1111" s="22">
        <v>22330.0</v>
      </c>
      <c r="F1111" s="21"/>
      <c r="G1111" s="20"/>
      <c r="H1111" s="20"/>
      <c r="I1111" s="20"/>
      <c r="J1111" s="20"/>
      <c r="K1111" s="20"/>
    </row>
    <row r="1112">
      <c r="A1112" s="17">
        <v>1111.0</v>
      </c>
      <c r="B1112" s="18" t="s">
        <v>1607</v>
      </c>
      <c r="C1112" s="18" t="s">
        <v>279</v>
      </c>
      <c r="D1112" s="18" t="s">
        <v>424</v>
      </c>
      <c r="E1112" s="22">
        <v>22326.0</v>
      </c>
      <c r="F1112" s="21"/>
      <c r="G1112" s="20"/>
      <c r="H1112" s="20"/>
      <c r="I1112" s="20"/>
      <c r="J1112" s="20"/>
      <c r="K1112" s="20"/>
    </row>
    <row r="1113">
      <c r="A1113" s="17">
        <v>1112.0</v>
      </c>
      <c r="B1113" s="18" t="s">
        <v>1608</v>
      </c>
      <c r="C1113" s="18" t="s">
        <v>300</v>
      </c>
      <c r="D1113" s="18" t="s">
        <v>417</v>
      </c>
      <c r="E1113" s="22">
        <v>22302.0</v>
      </c>
      <c r="F1113" s="21"/>
      <c r="G1113" s="20"/>
      <c r="H1113" s="20"/>
      <c r="I1113" s="20"/>
      <c r="J1113" s="20"/>
      <c r="K1113" s="20"/>
    </row>
    <row r="1114">
      <c r="A1114" s="17">
        <v>1113.0</v>
      </c>
      <c r="B1114" s="18" t="s">
        <v>1609</v>
      </c>
      <c r="C1114" s="18" t="s">
        <v>279</v>
      </c>
      <c r="D1114" s="18" t="s">
        <v>424</v>
      </c>
      <c r="E1114" s="22">
        <v>22293.0</v>
      </c>
      <c r="F1114" s="21"/>
      <c r="G1114" s="20"/>
      <c r="H1114" s="20"/>
      <c r="I1114" s="20"/>
      <c r="J1114" s="20"/>
      <c r="K1114" s="20"/>
    </row>
    <row r="1115">
      <c r="A1115" s="17">
        <v>1114.0</v>
      </c>
      <c r="B1115" s="18" t="s">
        <v>1610</v>
      </c>
      <c r="C1115" s="18" t="s">
        <v>279</v>
      </c>
      <c r="D1115" s="18" t="s">
        <v>424</v>
      </c>
      <c r="E1115" s="22">
        <v>22282.0</v>
      </c>
      <c r="F1115" s="21"/>
      <c r="G1115" s="20"/>
      <c r="H1115" s="20"/>
      <c r="I1115" s="20"/>
      <c r="J1115" s="20"/>
      <c r="K1115" s="20"/>
    </row>
    <row r="1116">
      <c r="A1116" s="17">
        <v>1115.0</v>
      </c>
      <c r="B1116" s="18" t="s">
        <v>1611</v>
      </c>
      <c r="C1116" s="18" t="s">
        <v>373</v>
      </c>
      <c r="D1116" s="18" t="s">
        <v>363</v>
      </c>
      <c r="E1116" s="22">
        <v>22258.0</v>
      </c>
      <c r="F1116" s="18" t="s">
        <v>1131</v>
      </c>
      <c r="G1116" s="20"/>
      <c r="H1116" s="20"/>
      <c r="I1116" s="20"/>
      <c r="J1116" s="20"/>
      <c r="K1116" s="20"/>
    </row>
    <row r="1117">
      <c r="A1117" s="17">
        <v>1116.0</v>
      </c>
      <c r="B1117" s="18" t="s">
        <v>1612</v>
      </c>
      <c r="C1117" s="18" t="s">
        <v>300</v>
      </c>
      <c r="D1117" s="18" t="s">
        <v>384</v>
      </c>
      <c r="E1117" s="22">
        <v>22175.0</v>
      </c>
      <c r="F1117" s="21"/>
      <c r="G1117" s="20"/>
      <c r="H1117" s="20"/>
      <c r="I1117" s="20"/>
      <c r="J1117" s="20"/>
      <c r="K1117" s="20"/>
    </row>
    <row r="1118">
      <c r="A1118" s="17">
        <v>1117.0</v>
      </c>
      <c r="B1118" s="18" t="s">
        <v>1613</v>
      </c>
      <c r="C1118" s="18" t="s">
        <v>279</v>
      </c>
      <c r="D1118" s="18" t="s">
        <v>424</v>
      </c>
      <c r="E1118" s="22">
        <v>22152.0</v>
      </c>
      <c r="F1118" s="21"/>
      <c r="G1118" s="20"/>
      <c r="H1118" s="20"/>
      <c r="I1118" s="20"/>
      <c r="J1118" s="20"/>
      <c r="K1118" s="20"/>
    </row>
    <row r="1119">
      <c r="A1119" s="17">
        <v>1118.0</v>
      </c>
      <c r="B1119" s="18" t="s">
        <v>1614</v>
      </c>
      <c r="C1119" s="18" t="s">
        <v>282</v>
      </c>
      <c r="D1119" s="18" t="s">
        <v>384</v>
      </c>
      <c r="E1119" s="22">
        <v>22082.0</v>
      </c>
      <c r="F1119" s="21"/>
      <c r="G1119" s="20"/>
      <c r="H1119" s="20"/>
      <c r="I1119" s="20"/>
      <c r="J1119" s="20"/>
      <c r="K1119" s="20"/>
    </row>
    <row r="1120">
      <c r="A1120" s="17">
        <v>1119.0</v>
      </c>
      <c r="B1120" s="18" t="s">
        <v>1615</v>
      </c>
      <c r="C1120" s="18" t="s">
        <v>317</v>
      </c>
      <c r="D1120" s="18" t="s">
        <v>298</v>
      </c>
      <c r="E1120" s="22">
        <v>22080.0</v>
      </c>
      <c r="F1120" s="18" t="s">
        <v>1131</v>
      </c>
      <c r="G1120" s="20"/>
      <c r="H1120" s="20"/>
      <c r="I1120" s="20"/>
      <c r="J1120" s="20"/>
      <c r="K1120" s="20"/>
    </row>
    <row r="1121">
      <c r="A1121" s="17">
        <v>1120.0</v>
      </c>
      <c r="B1121" s="18" t="s">
        <v>1616</v>
      </c>
      <c r="C1121" s="18" t="s">
        <v>275</v>
      </c>
      <c r="D1121" s="18" t="s">
        <v>363</v>
      </c>
      <c r="E1121" s="22">
        <v>22051.0</v>
      </c>
      <c r="F1121" s="21"/>
      <c r="G1121" s="20"/>
      <c r="H1121" s="20"/>
      <c r="I1121" s="20"/>
      <c r="J1121" s="20"/>
      <c r="K1121" s="20"/>
    </row>
    <row r="1122">
      <c r="A1122" s="17">
        <v>1121.0</v>
      </c>
      <c r="B1122" s="18" t="s">
        <v>1617</v>
      </c>
      <c r="C1122" s="18" t="s">
        <v>373</v>
      </c>
      <c r="D1122" s="18" t="s">
        <v>461</v>
      </c>
      <c r="E1122" s="22">
        <v>22027.0</v>
      </c>
      <c r="F1122" s="21"/>
      <c r="G1122" s="20"/>
      <c r="H1122" s="20"/>
      <c r="I1122" s="20"/>
      <c r="J1122" s="20"/>
      <c r="K1122" s="20"/>
    </row>
    <row r="1123">
      <c r="A1123" s="17">
        <v>1122.0</v>
      </c>
      <c r="B1123" s="18" t="s">
        <v>1618</v>
      </c>
      <c r="C1123" s="18" t="s">
        <v>1298</v>
      </c>
      <c r="D1123" s="18" t="s">
        <v>363</v>
      </c>
      <c r="E1123" s="22">
        <v>21965.0</v>
      </c>
      <c r="F1123" s="21"/>
      <c r="G1123" s="20"/>
      <c r="H1123" s="20"/>
      <c r="I1123" s="20"/>
      <c r="J1123" s="20"/>
      <c r="K1123" s="20"/>
    </row>
    <row r="1124">
      <c r="A1124" s="17">
        <v>1123.0</v>
      </c>
      <c r="B1124" s="18" t="s">
        <v>1619</v>
      </c>
      <c r="C1124" s="18" t="s">
        <v>286</v>
      </c>
      <c r="D1124" s="18" t="s">
        <v>1223</v>
      </c>
      <c r="E1124" s="22">
        <v>21957.0</v>
      </c>
      <c r="F1124" s="21"/>
      <c r="G1124" s="20"/>
      <c r="H1124" s="20"/>
      <c r="I1124" s="20"/>
      <c r="J1124" s="20"/>
      <c r="K1124" s="20"/>
    </row>
    <row r="1125">
      <c r="A1125" s="17">
        <v>1124.0</v>
      </c>
      <c r="B1125" s="18" t="s">
        <v>1620</v>
      </c>
      <c r="C1125" s="18" t="s">
        <v>273</v>
      </c>
      <c r="D1125" s="18" t="s">
        <v>762</v>
      </c>
      <c r="E1125" s="22">
        <v>21943.0</v>
      </c>
      <c r="F1125" s="18" t="s">
        <v>1131</v>
      </c>
      <c r="G1125" s="20"/>
      <c r="H1125" s="20"/>
      <c r="I1125" s="20"/>
      <c r="J1125" s="20"/>
      <c r="K1125" s="20"/>
    </row>
    <row r="1126">
      <c r="A1126" s="17">
        <v>1125.0</v>
      </c>
      <c r="B1126" s="18" t="s">
        <v>1621</v>
      </c>
      <c r="C1126" s="18" t="s">
        <v>275</v>
      </c>
      <c r="D1126" s="18" t="s">
        <v>424</v>
      </c>
      <c r="E1126" s="22">
        <v>21932.0</v>
      </c>
      <c r="F1126" s="21"/>
      <c r="G1126" s="20"/>
      <c r="H1126" s="20"/>
      <c r="I1126" s="20"/>
      <c r="J1126" s="20"/>
      <c r="K1126" s="20"/>
    </row>
    <row r="1127">
      <c r="A1127" s="17">
        <v>1126.0</v>
      </c>
      <c r="B1127" s="18" t="s">
        <v>1622</v>
      </c>
      <c r="C1127" s="18" t="s">
        <v>273</v>
      </c>
      <c r="D1127" s="18" t="s">
        <v>762</v>
      </c>
      <c r="E1127" s="22">
        <v>21923.0</v>
      </c>
      <c r="F1127" s="21"/>
      <c r="G1127" s="20"/>
      <c r="H1127" s="20"/>
      <c r="I1127" s="20"/>
      <c r="J1127" s="20"/>
      <c r="K1127" s="20"/>
    </row>
    <row r="1128">
      <c r="A1128" s="17">
        <v>1127.0</v>
      </c>
      <c r="B1128" s="18" t="s">
        <v>1623</v>
      </c>
      <c r="C1128" s="18" t="s">
        <v>300</v>
      </c>
      <c r="D1128" s="18" t="s">
        <v>417</v>
      </c>
      <c r="E1128" s="22">
        <v>21899.0</v>
      </c>
      <c r="F1128" s="18" t="s">
        <v>1131</v>
      </c>
      <c r="G1128" s="20"/>
      <c r="H1128" s="20"/>
      <c r="I1128" s="20"/>
      <c r="J1128" s="20"/>
      <c r="K1128" s="20"/>
    </row>
    <row r="1129">
      <c r="A1129" s="17">
        <v>1128.0</v>
      </c>
      <c r="B1129" s="18" t="s">
        <v>1624</v>
      </c>
      <c r="C1129" s="18" t="s">
        <v>347</v>
      </c>
      <c r="D1129" s="18" t="s">
        <v>365</v>
      </c>
      <c r="E1129" s="22">
        <v>21896.0</v>
      </c>
      <c r="F1129" s="21"/>
      <c r="G1129" s="20"/>
      <c r="H1129" s="20"/>
      <c r="I1129" s="20"/>
      <c r="J1129" s="20"/>
      <c r="K1129" s="20"/>
    </row>
    <row r="1130">
      <c r="A1130" s="17">
        <v>1129.0</v>
      </c>
      <c r="B1130" s="18" t="s">
        <v>1625</v>
      </c>
      <c r="C1130" s="18" t="s">
        <v>1626</v>
      </c>
      <c r="D1130" s="18" t="s">
        <v>363</v>
      </c>
      <c r="E1130" s="22">
        <v>21893.0</v>
      </c>
      <c r="F1130" s="21"/>
      <c r="G1130" s="20"/>
      <c r="H1130" s="20"/>
      <c r="I1130" s="20"/>
      <c r="J1130" s="20"/>
      <c r="K1130" s="20"/>
    </row>
    <row r="1131">
      <c r="A1131" s="17">
        <v>1130.0</v>
      </c>
      <c r="B1131" s="18" t="s">
        <v>1627</v>
      </c>
      <c r="C1131" s="18" t="s">
        <v>288</v>
      </c>
      <c r="D1131" s="18" t="s">
        <v>384</v>
      </c>
      <c r="E1131" s="22">
        <v>21883.0</v>
      </c>
      <c r="F1131" s="18" t="s">
        <v>1131</v>
      </c>
      <c r="G1131" s="20"/>
      <c r="H1131" s="20"/>
      <c r="I1131" s="20"/>
      <c r="J1131" s="20"/>
      <c r="K1131" s="20"/>
    </row>
    <row r="1132">
      <c r="A1132" s="17">
        <v>1131.0</v>
      </c>
      <c r="B1132" s="18" t="s">
        <v>1067</v>
      </c>
      <c r="C1132" s="18" t="s">
        <v>279</v>
      </c>
      <c r="D1132" s="18" t="s">
        <v>424</v>
      </c>
      <c r="E1132" s="22">
        <v>21842.0</v>
      </c>
      <c r="F1132" s="21"/>
      <c r="G1132" s="20"/>
      <c r="H1132" s="20"/>
      <c r="I1132" s="20"/>
      <c r="J1132" s="20"/>
      <c r="K1132" s="20"/>
    </row>
    <row r="1133">
      <c r="A1133" s="17">
        <v>1132.0</v>
      </c>
      <c r="B1133" s="18" t="s">
        <v>1628</v>
      </c>
      <c r="C1133" s="18" t="s">
        <v>260</v>
      </c>
      <c r="D1133" s="18" t="s">
        <v>363</v>
      </c>
      <c r="E1133" s="22">
        <v>21819.0</v>
      </c>
      <c r="F1133" s="21"/>
      <c r="G1133" s="20"/>
      <c r="H1133" s="20"/>
      <c r="I1133" s="20"/>
      <c r="J1133" s="20"/>
      <c r="K1133" s="20"/>
    </row>
    <row r="1134">
      <c r="A1134" s="17">
        <v>1133.0</v>
      </c>
      <c r="B1134" s="18" t="s">
        <v>1629</v>
      </c>
      <c r="C1134" s="18" t="s">
        <v>300</v>
      </c>
      <c r="D1134" s="18" t="s">
        <v>417</v>
      </c>
      <c r="E1134" s="22">
        <v>21815.0</v>
      </c>
      <c r="F1134" s="21"/>
      <c r="G1134" s="20"/>
      <c r="H1134" s="20"/>
      <c r="I1134" s="20"/>
      <c r="J1134" s="20"/>
      <c r="K1134" s="20"/>
    </row>
    <row r="1135">
      <c r="A1135" s="17">
        <v>1134.0</v>
      </c>
      <c r="B1135" s="18" t="s">
        <v>1630</v>
      </c>
      <c r="C1135" s="18" t="s">
        <v>286</v>
      </c>
      <c r="D1135" s="18" t="s">
        <v>1223</v>
      </c>
      <c r="E1135" s="22">
        <v>21803.0</v>
      </c>
      <c r="F1135" s="21"/>
      <c r="G1135" s="20"/>
      <c r="H1135" s="20"/>
      <c r="I1135" s="20"/>
      <c r="J1135" s="20"/>
      <c r="K1135" s="20"/>
    </row>
    <row r="1136">
      <c r="A1136" s="17">
        <v>1135.0</v>
      </c>
      <c r="B1136" s="18" t="s">
        <v>1631</v>
      </c>
      <c r="C1136" s="18" t="s">
        <v>282</v>
      </c>
      <c r="D1136" s="18" t="s">
        <v>384</v>
      </c>
      <c r="E1136" s="22">
        <v>21783.0</v>
      </c>
      <c r="F1136" s="21"/>
      <c r="G1136" s="20"/>
      <c r="H1136" s="20"/>
      <c r="I1136" s="20"/>
      <c r="J1136" s="20"/>
      <c r="K1136" s="20"/>
    </row>
    <row r="1137">
      <c r="A1137" s="17">
        <v>1136.0</v>
      </c>
      <c r="B1137" s="18" t="s">
        <v>1632</v>
      </c>
      <c r="C1137" s="18" t="s">
        <v>260</v>
      </c>
      <c r="D1137" s="18" t="s">
        <v>417</v>
      </c>
      <c r="E1137" s="22">
        <v>21706.0</v>
      </c>
      <c r="F1137" s="21"/>
      <c r="G1137" s="20"/>
      <c r="H1137" s="20"/>
      <c r="I1137" s="20"/>
      <c r="J1137" s="20"/>
      <c r="K1137" s="20"/>
    </row>
    <row r="1138">
      <c r="A1138" s="17">
        <v>1137.0</v>
      </c>
      <c r="B1138" s="18" t="s">
        <v>1633</v>
      </c>
      <c r="C1138" s="18" t="s">
        <v>279</v>
      </c>
      <c r="D1138" s="18" t="s">
        <v>424</v>
      </c>
      <c r="E1138" s="22">
        <v>21643.0</v>
      </c>
      <c r="F1138" s="21"/>
      <c r="G1138" s="20"/>
      <c r="H1138" s="20"/>
      <c r="I1138" s="20"/>
      <c r="J1138" s="20"/>
      <c r="K1138" s="20"/>
    </row>
    <row r="1139">
      <c r="A1139" s="17">
        <v>1138.0</v>
      </c>
      <c r="B1139" s="18" t="s">
        <v>1634</v>
      </c>
      <c r="C1139" s="18" t="s">
        <v>266</v>
      </c>
      <c r="D1139" s="18" t="s">
        <v>762</v>
      </c>
      <c r="E1139" s="22">
        <v>21643.0</v>
      </c>
      <c r="F1139" s="21"/>
      <c r="G1139" s="20"/>
      <c r="H1139" s="20"/>
      <c r="I1139" s="20"/>
      <c r="J1139" s="20"/>
      <c r="K1139" s="20"/>
    </row>
    <row r="1140">
      <c r="A1140" s="17">
        <v>1139.0</v>
      </c>
      <c r="B1140" s="18" t="s">
        <v>1635</v>
      </c>
      <c r="C1140" s="18" t="s">
        <v>273</v>
      </c>
      <c r="D1140" s="18" t="s">
        <v>762</v>
      </c>
      <c r="E1140" s="22">
        <v>21638.0</v>
      </c>
      <c r="F1140" s="21"/>
      <c r="G1140" s="20"/>
      <c r="H1140" s="20"/>
      <c r="I1140" s="20"/>
      <c r="J1140" s="20"/>
      <c r="K1140" s="20"/>
    </row>
    <row r="1141">
      <c r="A1141" s="17">
        <v>1140.0</v>
      </c>
      <c r="B1141" s="18" t="s">
        <v>1636</v>
      </c>
      <c r="C1141" s="18" t="s">
        <v>282</v>
      </c>
      <c r="D1141" s="18" t="s">
        <v>384</v>
      </c>
      <c r="E1141" s="22">
        <v>21568.0</v>
      </c>
      <c r="F1141" s="21"/>
      <c r="G1141" s="20"/>
      <c r="H1141" s="20"/>
      <c r="I1141" s="20"/>
      <c r="J1141" s="20"/>
      <c r="K1141" s="20"/>
    </row>
    <row r="1142">
      <c r="A1142" s="17">
        <v>1141.0</v>
      </c>
      <c r="B1142" s="18" t="s">
        <v>1637</v>
      </c>
      <c r="C1142" s="18" t="s">
        <v>288</v>
      </c>
      <c r="D1142" s="18" t="s">
        <v>384</v>
      </c>
      <c r="E1142" s="22">
        <v>21507.0</v>
      </c>
      <c r="F1142" s="21"/>
      <c r="G1142" s="20"/>
      <c r="H1142" s="20"/>
      <c r="I1142" s="20"/>
      <c r="J1142" s="20"/>
      <c r="K1142" s="20"/>
    </row>
    <row r="1143">
      <c r="A1143" s="17">
        <v>1142.0</v>
      </c>
      <c r="B1143" s="18" t="s">
        <v>1638</v>
      </c>
      <c r="C1143" s="18" t="s">
        <v>273</v>
      </c>
      <c r="D1143" s="18" t="s">
        <v>762</v>
      </c>
      <c r="E1143" s="22">
        <v>21503.0</v>
      </c>
      <c r="F1143" s="18" t="s">
        <v>1131</v>
      </c>
      <c r="G1143" s="20"/>
      <c r="H1143" s="20"/>
      <c r="I1143" s="20"/>
      <c r="J1143" s="20"/>
      <c r="K1143" s="20"/>
    </row>
    <row r="1144">
      <c r="A1144" s="17">
        <v>1143.0</v>
      </c>
      <c r="B1144" s="18" t="s">
        <v>1639</v>
      </c>
      <c r="C1144" s="18" t="s">
        <v>288</v>
      </c>
      <c r="D1144" s="18" t="s">
        <v>384</v>
      </c>
      <c r="E1144" s="22">
        <v>21490.0</v>
      </c>
      <c r="F1144" s="21"/>
      <c r="G1144" s="20"/>
      <c r="H1144" s="20"/>
      <c r="I1144" s="20"/>
      <c r="J1144" s="20"/>
      <c r="K1144" s="20"/>
    </row>
    <row r="1145">
      <c r="A1145" s="17">
        <v>1144.0</v>
      </c>
      <c r="B1145" s="18" t="s">
        <v>1640</v>
      </c>
      <c r="C1145" s="18" t="s">
        <v>288</v>
      </c>
      <c r="D1145" s="18" t="s">
        <v>384</v>
      </c>
      <c r="E1145" s="22">
        <v>21423.0</v>
      </c>
      <c r="F1145" s="21"/>
      <c r="G1145" s="20"/>
      <c r="H1145" s="20"/>
      <c r="I1145" s="20"/>
      <c r="J1145" s="20"/>
      <c r="K1145" s="20"/>
    </row>
    <row r="1146">
      <c r="A1146" s="17">
        <v>1145.0</v>
      </c>
      <c r="B1146" s="18" t="s">
        <v>1641</v>
      </c>
      <c r="C1146" s="18" t="s">
        <v>300</v>
      </c>
      <c r="D1146" s="18" t="s">
        <v>417</v>
      </c>
      <c r="E1146" s="22">
        <v>21384.0</v>
      </c>
      <c r="F1146" s="21"/>
      <c r="G1146" s="20"/>
      <c r="H1146" s="20"/>
      <c r="I1146" s="20"/>
      <c r="J1146" s="20"/>
      <c r="K1146" s="20"/>
    </row>
    <row r="1147">
      <c r="A1147" s="17">
        <v>1146.0</v>
      </c>
      <c r="B1147" s="18" t="s">
        <v>997</v>
      </c>
      <c r="C1147" s="18" t="s">
        <v>282</v>
      </c>
      <c r="D1147" s="18" t="s">
        <v>384</v>
      </c>
      <c r="E1147" s="22">
        <v>21373.0</v>
      </c>
      <c r="F1147" s="21"/>
      <c r="G1147" s="20"/>
      <c r="H1147" s="20"/>
      <c r="I1147" s="20"/>
      <c r="J1147" s="20"/>
      <c r="K1147" s="20"/>
    </row>
    <row r="1148">
      <c r="A1148" s="17">
        <v>1147.0</v>
      </c>
      <c r="B1148" s="18" t="s">
        <v>1642</v>
      </c>
      <c r="C1148" s="18" t="s">
        <v>282</v>
      </c>
      <c r="D1148" s="18" t="s">
        <v>384</v>
      </c>
      <c r="E1148" s="22">
        <v>21271.0</v>
      </c>
      <c r="F1148" s="21"/>
      <c r="G1148" s="20"/>
      <c r="H1148" s="20"/>
      <c r="I1148" s="20"/>
      <c r="J1148" s="20"/>
      <c r="K1148" s="20"/>
    </row>
    <row r="1149">
      <c r="A1149" s="17">
        <v>1148.0</v>
      </c>
      <c r="B1149" s="18" t="s">
        <v>1643</v>
      </c>
      <c r="C1149" s="18" t="s">
        <v>286</v>
      </c>
      <c r="D1149" s="18" t="s">
        <v>1223</v>
      </c>
      <c r="E1149" s="22">
        <v>21262.0</v>
      </c>
      <c r="F1149" s="21"/>
      <c r="G1149" s="20"/>
      <c r="H1149" s="20"/>
      <c r="I1149" s="20"/>
      <c r="J1149" s="20"/>
      <c r="K1149" s="20"/>
    </row>
    <row r="1150">
      <c r="A1150" s="17">
        <v>1149.0</v>
      </c>
      <c r="B1150" s="18" t="s">
        <v>1644</v>
      </c>
      <c r="C1150" s="18" t="s">
        <v>273</v>
      </c>
      <c r="D1150" s="18" t="s">
        <v>762</v>
      </c>
      <c r="E1150" s="22">
        <v>21250.0</v>
      </c>
      <c r="F1150" s="18" t="s">
        <v>1131</v>
      </c>
      <c r="G1150" s="20"/>
      <c r="H1150" s="20"/>
      <c r="I1150" s="20"/>
      <c r="J1150" s="20"/>
      <c r="K1150" s="20"/>
    </row>
    <row r="1151">
      <c r="A1151" s="17">
        <v>1150.0</v>
      </c>
      <c r="B1151" s="18" t="s">
        <v>1645</v>
      </c>
      <c r="C1151" s="18" t="s">
        <v>282</v>
      </c>
      <c r="D1151" s="18" t="s">
        <v>363</v>
      </c>
      <c r="E1151" s="22">
        <v>21206.0</v>
      </c>
      <c r="F1151" s="21"/>
      <c r="G1151" s="20"/>
      <c r="H1151" s="20"/>
      <c r="I1151" s="20"/>
      <c r="J1151" s="20"/>
      <c r="K1151" s="20"/>
    </row>
    <row r="1152">
      <c r="A1152" s="17">
        <v>1151.0</v>
      </c>
      <c r="B1152" s="18" t="s">
        <v>1646</v>
      </c>
      <c r="C1152" s="18" t="s">
        <v>268</v>
      </c>
      <c r="D1152" s="18" t="s">
        <v>424</v>
      </c>
      <c r="E1152" s="22">
        <v>21173.0</v>
      </c>
      <c r="F1152" s="18" t="s">
        <v>1131</v>
      </c>
      <c r="G1152" s="20"/>
      <c r="H1152" s="20"/>
      <c r="I1152" s="20"/>
      <c r="J1152" s="20"/>
      <c r="K1152" s="20"/>
    </row>
    <row r="1153">
      <c r="A1153" s="17">
        <v>1152.0</v>
      </c>
      <c r="B1153" s="18" t="s">
        <v>1577</v>
      </c>
      <c r="C1153" s="18" t="s">
        <v>282</v>
      </c>
      <c r="D1153" s="18" t="s">
        <v>384</v>
      </c>
      <c r="E1153" s="22">
        <v>21142.0</v>
      </c>
      <c r="F1153" s="18" t="s">
        <v>1131</v>
      </c>
      <c r="G1153" s="20"/>
      <c r="H1153" s="20"/>
      <c r="I1153" s="20"/>
      <c r="J1153" s="20"/>
      <c r="K1153" s="20"/>
    </row>
    <row r="1154">
      <c r="A1154" s="17">
        <v>1153.0</v>
      </c>
      <c r="B1154" s="18" t="s">
        <v>1647</v>
      </c>
      <c r="C1154" s="18" t="s">
        <v>260</v>
      </c>
      <c r="D1154" s="18" t="s">
        <v>417</v>
      </c>
      <c r="E1154" s="22">
        <v>21127.0</v>
      </c>
      <c r="F1154" s="18" t="s">
        <v>1131</v>
      </c>
      <c r="G1154" s="20"/>
      <c r="H1154" s="20"/>
      <c r="I1154" s="20"/>
      <c r="J1154" s="20"/>
      <c r="K1154" s="20"/>
    </row>
    <row r="1155">
      <c r="A1155" s="17">
        <v>1154.0</v>
      </c>
      <c r="B1155" s="18" t="s">
        <v>1648</v>
      </c>
      <c r="C1155" s="18" t="s">
        <v>275</v>
      </c>
      <c r="D1155" s="18" t="s">
        <v>424</v>
      </c>
      <c r="E1155" s="22">
        <v>21107.0</v>
      </c>
      <c r="F1155" s="21"/>
      <c r="G1155" s="20"/>
      <c r="H1155" s="20"/>
      <c r="I1155" s="20"/>
      <c r="J1155" s="20"/>
      <c r="K1155" s="20"/>
    </row>
    <row r="1156">
      <c r="A1156" s="17">
        <v>1155.0</v>
      </c>
      <c r="B1156" s="18" t="s">
        <v>1649</v>
      </c>
      <c r="C1156" s="18" t="s">
        <v>260</v>
      </c>
      <c r="D1156" s="18" t="s">
        <v>417</v>
      </c>
      <c r="E1156" s="22">
        <v>21083.0</v>
      </c>
      <c r="F1156" s="21"/>
      <c r="G1156" s="20"/>
      <c r="H1156" s="20"/>
      <c r="I1156" s="20"/>
      <c r="J1156" s="20"/>
      <c r="K1156" s="20"/>
    </row>
    <row r="1157">
      <c r="A1157" s="17">
        <v>1156.0</v>
      </c>
      <c r="B1157" s="18" t="s">
        <v>1650</v>
      </c>
      <c r="C1157" s="18" t="s">
        <v>273</v>
      </c>
      <c r="D1157" s="18" t="s">
        <v>762</v>
      </c>
      <c r="E1157" s="22">
        <v>21045.0</v>
      </c>
      <c r="F1157" s="21"/>
      <c r="G1157" s="20"/>
      <c r="H1157" s="20"/>
      <c r="I1157" s="20"/>
      <c r="J1157" s="20"/>
      <c r="K1157" s="20"/>
    </row>
    <row r="1158">
      <c r="A1158" s="17">
        <v>1157.0</v>
      </c>
      <c r="B1158" s="18" t="s">
        <v>1651</v>
      </c>
      <c r="C1158" s="18" t="s">
        <v>331</v>
      </c>
      <c r="D1158" s="18" t="s">
        <v>1023</v>
      </c>
      <c r="E1158" s="22">
        <v>20997.0</v>
      </c>
      <c r="F1158" s="21"/>
      <c r="G1158" s="20"/>
      <c r="H1158" s="20"/>
      <c r="I1158" s="20"/>
      <c r="J1158" s="20"/>
      <c r="K1158" s="20"/>
    </row>
    <row r="1159">
      <c r="A1159" s="17">
        <v>1158.0</v>
      </c>
      <c r="B1159" s="18" t="s">
        <v>1652</v>
      </c>
      <c r="C1159" s="18" t="s">
        <v>282</v>
      </c>
      <c r="D1159" s="18" t="s">
        <v>384</v>
      </c>
      <c r="E1159" s="22">
        <v>20986.0</v>
      </c>
      <c r="F1159" s="21"/>
      <c r="G1159" s="20"/>
      <c r="H1159" s="20"/>
      <c r="I1159" s="20"/>
      <c r="J1159" s="20"/>
      <c r="K1159" s="20"/>
    </row>
    <row r="1160">
      <c r="A1160" s="17">
        <v>1159.0</v>
      </c>
      <c r="B1160" s="18" t="s">
        <v>1653</v>
      </c>
      <c r="C1160" s="18" t="s">
        <v>306</v>
      </c>
      <c r="D1160" s="18" t="s">
        <v>322</v>
      </c>
      <c r="E1160" s="22">
        <v>20961.0</v>
      </c>
      <c r="F1160" s="21"/>
      <c r="G1160" s="20"/>
      <c r="H1160" s="20"/>
      <c r="I1160" s="20"/>
      <c r="J1160" s="20"/>
      <c r="K1160" s="20"/>
    </row>
    <row r="1161">
      <c r="A1161" s="17">
        <v>1160.0</v>
      </c>
      <c r="B1161" s="18" t="s">
        <v>496</v>
      </c>
      <c r="C1161" s="18" t="s">
        <v>288</v>
      </c>
      <c r="D1161" s="18" t="s">
        <v>384</v>
      </c>
      <c r="E1161" s="22">
        <v>20942.0</v>
      </c>
      <c r="F1161" s="21"/>
      <c r="G1161" s="20"/>
      <c r="H1161" s="20"/>
      <c r="I1161" s="20"/>
      <c r="J1161" s="20"/>
      <c r="K1161" s="20"/>
    </row>
    <row r="1162">
      <c r="A1162" s="17">
        <v>1161.0</v>
      </c>
      <c r="B1162" s="18" t="s">
        <v>1654</v>
      </c>
      <c r="C1162" s="18" t="s">
        <v>288</v>
      </c>
      <c r="D1162" s="18" t="s">
        <v>384</v>
      </c>
      <c r="E1162" s="22">
        <v>20939.0</v>
      </c>
      <c r="F1162" s="21"/>
      <c r="G1162" s="20"/>
      <c r="H1162" s="20"/>
      <c r="I1162" s="20"/>
      <c r="J1162" s="20"/>
      <c r="K1162" s="20"/>
    </row>
    <row r="1163">
      <c r="A1163" s="17">
        <v>1162.0</v>
      </c>
      <c r="B1163" s="18" t="s">
        <v>1655</v>
      </c>
      <c r="C1163" s="18" t="s">
        <v>273</v>
      </c>
      <c r="D1163" s="18" t="s">
        <v>762</v>
      </c>
      <c r="E1163" s="22">
        <v>20912.0</v>
      </c>
      <c r="F1163" s="21"/>
      <c r="G1163" s="20"/>
      <c r="H1163" s="20"/>
      <c r="I1163" s="20"/>
      <c r="J1163" s="20"/>
      <c r="K1163" s="20"/>
    </row>
    <row r="1164">
      <c r="A1164" s="17">
        <v>1163.0</v>
      </c>
      <c r="B1164" s="18" t="s">
        <v>1656</v>
      </c>
      <c r="C1164" s="18" t="s">
        <v>273</v>
      </c>
      <c r="D1164" s="18" t="s">
        <v>363</v>
      </c>
      <c r="E1164" s="22">
        <v>20901.0</v>
      </c>
      <c r="F1164" s="21"/>
      <c r="G1164" s="20"/>
      <c r="H1164" s="20"/>
      <c r="I1164" s="20"/>
      <c r="J1164" s="20"/>
      <c r="K1164" s="20"/>
    </row>
    <row r="1165">
      <c r="A1165" s="17">
        <v>1164.0</v>
      </c>
      <c r="B1165" s="18" t="s">
        <v>1657</v>
      </c>
      <c r="C1165" s="18" t="s">
        <v>354</v>
      </c>
      <c r="D1165" s="18" t="s">
        <v>363</v>
      </c>
      <c r="E1165" s="22">
        <v>20863.0</v>
      </c>
      <c r="F1165" s="21"/>
      <c r="G1165" s="20"/>
      <c r="H1165" s="20"/>
      <c r="I1165" s="20"/>
      <c r="J1165" s="20"/>
      <c r="K1165" s="20"/>
    </row>
    <row r="1166">
      <c r="A1166" s="17">
        <v>1165.0</v>
      </c>
      <c r="B1166" s="18" t="s">
        <v>1658</v>
      </c>
      <c r="C1166" s="18" t="s">
        <v>286</v>
      </c>
      <c r="D1166" s="18" t="s">
        <v>1223</v>
      </c>
      <c r="E1166" s="22">
        <v>20860.0</v>
      </c>
      <c r="F1166" s="21"/>
      <c r="G1166" s="20"/>
      <c r="H1166" s="20"/>
      <c r="I1166" s="20"/>
      <c r="J1166" s="20"/>
      <c r="K1166" s="20"/>
    </row>
    <row r="1167">
      <c r="A1167" s="17">
        <v>1166.0</v>
      </c>
      <c r="B1167" s="18" t="s">
        <v>1659</v>
      </c>
      <c r="C1167" s="18" t="s">
        <v>288</v>
      </c>
      <c r="D1167" s="18" t="s">
        <v>384</v>
      </c>
      <c r="E1167" s="22">
        <v>20855.0</v>
      </c>
      <c r="F1167" s="21"/>
      <c r="G1167" s="20"/>
      <c r="H1167" s="20"/>
      <c r="I1167" s="20"/>
      <c r="J1167" s="20"/>
      <c r="K1167" s="20"/>
    </row>
    <row r="1168">
      <c r="A1168" s="17">
        <v>1167.0</v>
      </c>
      <c r="B1168" s="18" t="s">
        <v>1660</v>
      </c>
      <c r="C1168" s="18" t="s">
        <v>275</v>
      </c>
      <c r="D1168" s="18" t="s">
        <v>363</v>
      </c>
      <c r="E1168" s="22">
        <v>20846.0</v>
      </c>
      <c r="F1168" s="21"/>
      <c r="G1168" s="20"/>
      <c r="H1168" s="20"/>
      <c r="I1168" s="20"/>
      <c r="J1168" s="20"/>
      <c r="K1168" s="20"/>
    </row>
    <row r="1169">
      <c r="A1169" s="17">
        <v>1168.0</v>
      </c>
      <c r="B1169" s="18" t="s">
        <v>1661</v>
      </c>
      <c r="C1169" s="18" t="s">
        <v>279</v>
      </c>
      <c r="D1169" s="18" t="s">
        <v>424</v>
      </c>
      <c r="E1169" s="22">
        <v>20830.0</v>
      </c>
      <c r="F1169" s="21"/>
      <c r="G1169" s="20"/>
      <c r="H1169" s="20"/>
      <c r="I1169" s="20"/>
      <c r="J1169" s="20"/>
      <c r="K1169" s="20"/>
    </row>
    <row r="1170">
      <c r="A1170" s="17">
        <v>1169.0</v>
      </c>
      <c r="B1170" s="18" t="s">
        <v>1662</v>
      </c>
      <c r="C1170" s="18" t="s">
        <v>331</v>
      </c>
      <c r="D1170" s="18" t="s">
        <v>1023</v>
      </c>
      <c r="E1170" s="22">
        <v>20811.0</v>
      </c>
      <c r="F1170" s="21"/>
      <c r="G1170" s="20"/>
      <c r="H1170" s="20"/>
      <c r="I1170" s="20"/>
      <c r="J1170" s="20"/>
      <c r="K1170" s="20"/>
    </row>
    <row r="1171">
      <c r="A1171" s="17">
        <v>1170.0</v>
      </c>
      <c r="B1171" s="18" t="s">
        <v>1663</v>
      </c>
      <c r="C1171" s="18" t="s">
        <v>273</v>
      </c>
      <c r="D1171" s="18" t="s">
        <v>762</v>
      </c>
      <c r="E1171" s="22">
        <v>20771.0</v>
      </c>
      <c r="F1171" s="21"/>
      <c r="G1171" s="20"/>
      <c r="H1171" s="20"/>
      <c r="I1171" s="20"/>
      <c r="J1171" s="20"/>
      <c r="K1171" s="20"/>
    </row>
    <row r="1172">
      <c r="A1172" s="17">
        <v>1171.0</v>
      </c>
      <c r="B1172" s="18" t="s">
        <v>1664</v>
      </c>
      <c r="C1172" s="18" t="s">
        <v>279</v>
      </c>
      <c r="D1172" s="18" t="s">
        <v>424</v>
      </c>
      <c r="E1172" s="22">
        <v>20765.0</v>
      </c>
      <c r="F1172" s="21"/>
      <c r="G1172" s="20"/>
      <c r="H1172" s="20"/>
      <c r="I1172" s="20"/>
      <c r="J1172" s="20"/>
      <c r="K1172" s="20"/>
    </row>
    <row r="1173">
      <c r="A1173" s="17">
        <v>1172.0</v>
      </c>
      <c r="B1173" s="18" t="s">
        <v>1665</v>
      </c>
      <c r="C1173" s="18" t="s">
        <v>282</v>
      </c>
      <c r="D1173" s="18" t="s">
        <v>384</v>
      </c>
      <c r="E1173" s="22">
        <v>20684.0</v>
      </c>
      <c r="F1173" s="21"/>
      <c r="G1173" s="20"/>
      <c r="H1173" s="20"/>
      <c r="I1173" s="20"/>
      <c r="J1173" s="20"/>
      <c r="K1173" s="20"/>
    </row>
    <row r="1174">
      <c r="A1174" s="17">
        <v>1173.0</v>
      </c>
      <c r="B1174" s="18" t="s">
        <v>1666</v>
      </c>
      <c r="C1174" s="18" t="s">
        <v>260</v>
      </c>
      <c r="D1174" s="18" t="s">
        <v>417</v>
      </c>
      <c r="E1174" s="22">
        <v>20538.0</v>
      </c>
      <c r="F1174" s="21"/>
      <c r="G1174" s="20"/>
      <c r="H1174" s="20"/>
      <c r="I1174" s="20"/>
      <c r="J1174" s="20"/>
      <c r="K1174" s="20"/>
    </row>
    <row r="1175">
      <c r="A1175" s="17">
        <v>1174.0</v>
      </c>
      <c r="B1175" s="18" t="s">
        <v>1667</v>
      </c>
      <c r="C1175" s="18" t="s">
        <v>473</v>
      </c>
      <c r="D1175" s="18" t="s">
        <v>384</v>
      </c>
      <c r="E1175" s="22">
        <v>20532.0</v>
      </c>
      <c r="F1175" s="21"/>
      <c r="G1175" s="20"/>
      <c r="H1175" s="20"/>
      <c r="I1175" s="20"/>
      <c r="J1175" s="20"/>
      <c r="K1175" s="20"/>
    </row>
    <row r="1176">
      <c r="A1176" s="17">
        <v>1175.0</v>
      </c>
      <c r="B1176" s="18" t="s">
        <v>1668</v>
      </c>
      <c r="C1176" s="18" t="s">
        <v>288</v>
      </c>
      <c r="D1176" s="18" t="s">
        <v>384</v>
      </c>
      <c r="E1176" s="22">
        <v>20523.0</v>
      </c>
      <c r="F1176" s="21"/>
      <c r="G1176" s="20"/>
      <c r="H1176" s="20"/>
      <c r="I1176" s="20"/>
      <c r="J1176" s="20"/>
      <c r="K1176" s="20"/>
    </row>
    <row r="1177">
      <c r="A1177" s="17">
        <v>1176.0</v>
      </c>
      <c r="B1177" s="18" t="s">
        <v>1669</v>
      </c>
      <c r="C1177" s="18" t="s">
        <v>354</v>
      </c>
      <c r="D1177" s="18" t="s">
        <v>424</v>
      </c>
      <c r="E1177" s="22">
        <v>20510.0</v>
      </c>
      <c r="F1177" s="18" t="s">
        <v>1131</v>
      </c>
      <c r="G1177" s="20"/>
      <c r="H1177" s="20"/>
      <c r="I1177" s="20"/>
      <c r="J1177" s="20"/>
      <c r="K1177" s="20"/>
    </row>
    <row r="1178">
      <c r="A1178" s="17">
        <v>1177.0</v>
      </c>
      <c r="B1178" s="18" t="s">
        <v>1670</v>
      </c>
      <c r="C1178" s="18" t="s">
        <v>260</v>
      </c>
      <c r="D1178" s="18" t="s">
        <v>417</v>
      </c>
      <c r="E1178" s="22">
        <v>20500.0</v>
      </c>
      <c r="F1178" s="21"/>
      <c r="G1178" s="20"/>
      <c r="H1178" s="20"/>
      <c r="I1178" s="20"/>
      <c r="J1178" s="20"/>
      <c r="K1178" s="20"/>
    </row>
    <row r="1179">
      <c r="A1179" s="17">
        <v>1178.0</v>
      </c>
      <c r="B1179" s="18" t="s">
        <v>1671</v>
      </c>
      <c r="C1179" s="18" t="s">
        <v>282</v>
      </c>
      <c r="D1179" s="18" t="s">
        <v>384</v>
      </c>
      <c r="E1179" s="22">
        <v>20470.0</v>
      </c>
      <c r="F1179" s="21"/>
      <c r="G1179" s="20"/>
      <c r="H1179" s="20"/>
      <c r="I1179" s="20"/>
      <c r="J1179" s="20"/>
      <c r="K1179" s="20"/>
    </row>
    <row r="1180">
      <c r="A1180" s="17">
        <v>1179.0</v>
      </c>
      <c r="B1180" s="18" t="s">
        <v>1672</v>
      </c>
      <c r="C1180" s="18" t="s">
        <v>273</v>
      </c>
      <c r="D1180" s="18" t="s">
        <v>762</v>
      </c>
      <c r="E1180" s="22">
        <v>20380.0</v>
      </c>
      <c r="F1180" s="21"/>
      <c r="G1180" s="20"/>
      <c r="H1180" s="20"/>
      <c r="I1180" s="20"/>
      <c r="J1180" s="20"/>
      <c r="K1180" s="20"/>
    </row>
    <row r="1181">
      <c r="A1181" s="17">
        <v>1180.0</v>
      </c>
      <c r="B1181" s="18" t="s">
        <v>1673</v>
      </c>
      <c r="C1181" s="18" t="s">
        <v>266</v>
      </c>
      <c r="D1181" s="18" t="s">
        <v>762</v>
      </c>
      <c r="E1181" s="22">
        <v>20363.0</v>
      </c>
      <c r="F1181" s="21"/>
      <c r="G1181" s="20"/>
      <c r="H1181" s="20"/>
      <c r="I1181" s="20"/>
      <c r="J1181" s="20"/>
      <c r="K1181" s="20"/>
    </row>
    <row r="1182">
      <c r="A1182" s="17">
        <v>1181.0</v>
      </c>
      <c r="B1182" s="18" t="s">
        <v>1674</v>
      </c>
      <c r="C1182" s="18" t="s">
        <v>273</v>
      </c>
      <c r="D1182" s="18" t="s">
        <v>762</v>
      </c>
      <c r="E1182" s="22">
        <v>20309.0</v>
      </c>
      <c r="F1182" s="21"/>
      <c r="G1182" s="20"/>
      <c r="H1182" s="20"/>
      <c r="I1182" s="20"/>
      <c r="J1182" s="20"/>
      <c r="K1182" s="20"/>
    </row>
    <row r="1183">
      <c r="A1183" s="17">
        <v>1182.0</v>
      </c>
      <c r="B1183" s="18" t="s">
        <v>1675</v>
      </c>
      <c r="C1183" s="18" t="s">
        <v>232</v>
      </c>
      <c r="D1183" s="18" t="s">
        <v>384</v>
      </c>
      <c r="E1183" s="22">
        <v>20279.0</v>
      </c>
      <c r="F1183" s="18" t="s">
        <v>1131</v>
      </c>
      <c r="G1183" s="20"/>
      <c r="H1183" s="20"/>
      <c r="I1183" s="20"/>
      <c r="J1183" s="20"/>
      <c r="K1183" s="20"/>
    </row>
    <row r="1184">
      <c r="A1184" s="17">
        <v>1183.0</v>
      </c>
      <c r="B1184" s="18" t="s">
        <v>1676</v>
      </c>
      <c r="C1184" s="18" t="s">
        <v>282</v>
      </c>
      <c r="D1184" s="18" t="s">
        <v>461</v>
      </c>
      <c r="E1184" s="22">
        <v>20217.0</v>
      </c>
      <c r="F1184" s="21"/>
      <c r="G1184" s="20"/>
      <c r="H1184" s="20"/>
      <c r="I1184" s="20"/>
      <c r="J1184" s="20"/>
      <c r="K1184" s="20"/>
    </row>
    <row r="1185">
      <c r="A1185" s="17">
        <v>1184.0</v>
      </c>
      <c r="B1185" s="18" t="s">
        <v>1677</v>
      </c>
      <c r="C1185" s="18" t="s">
        <v>321</v>
      </c>
      <c r="D1185" s="18" t="s">
        <v>384</v>
      </c>
      <c r="E1185" s="22">
        <v>20213.0</v>
      </c>
      <c r="F1185" s="21"/>
      <c r="G1185" s="20"/>
      <c r="H1185" s="20"/>
      <c r="I1185" s="20"/>
      <c r="J1185" s="20"/>
      <c r="K1185" s="20"/>
    </row>
    <row r="1186">
      <c r="A1186" s="17">
        <v>1185.0</v>
      </c>
      <c r="B1186" s="18" t="s">
        <v>1678</v>
      </c>
      <c r="C1186" s="18" t="s">
        <v>266</v>
      </c>
      <c r="D1186" s="18" t="s">
        <v>762</v>
      </c>
      <c r="E1186" s="22">
        <v>20202.0</v>
      </c>
      <c r="F1186" s="21"/>
      <c r="G1186" s="20"/>
      <c r="H1186" s="20"/>
      <c r="I1186" s="20"/>
      <c r="J1186" s="20"/>
      <c r="K1186" s="20"/>
    </row>
    <row r="1187">
      <c r="A1187" s="17">
        <v>1186.0</v>
      </c>
      <c r="B1187" s="18" t="s">
        <v>1679</v>
      </c>
      <c r="C1187" s="18" t="s">
        <v>286</v>
      </c>
      <c r="D1187" s="18" t="s">
        <v>1223</v>
      </c>
      <c r="E1187" s="22">
        <v>20177.0</v>
      </c>
      <c r="F1187" s="21"/>
      <c r="G1187" s="20"/>
      <c r="H1187" s="20"/>
      <c r="I1187" s="20"/>
      <c r="J1187" s="20"/>
      <c r="K1187" s="20"/>
    </row>
    <row r="1188">
      <c r="A1188" s="17">
        <v>1187.0</v>
      </c>
      <c r="B1188" s="18" t="s">
        <v>1680</v>
      </c>
      <c r="C1188" s="18" t="s">
        <v>279</v>
      </c>
      <c r="D1188" s="18" t="s">
        <v>424</v>
      </c>
      <c r="E1188" s="22">
        <v>20169.0</v>
      </c>
      <c r="F1188" s="21"/>
      <c r="G1188" s="20"/>
      <c r="H1188" s="20"/>
      <c r="I1188" s="20"/>
      <c r="J1188" s="20"/>
      <c r="K1188" s="20"/>
    </row>
    <row r="1189">
      <c r="A1189" s="17">
        <v>1188.0</v>
      </c>
      <c r="B1189" s="18" t="s">
        <v>1681</v>
      </c>
      <c r="C1189" s="18" t="s">
        <v>260</v>
      </c>
      <c r="D1189" s="18" t="s">
        <v>417</v>
      </c>
      <c r="E1189" s="22">
        <v>20148.0</v>
      </c>
      <c r="F1189" s="18" t="s">
        <v>1131</v>
      </c>
      <c r="G1189" s="20"/>
      <c r="H1189" s="20"/>
      <c r="I1189" s="20"/>
      <c r="J1189" s="20"/>
      <c r="K1189" s="20"/>
    </row>
    <row r="1190">
      <c r="A1190" s="17">
        <v>1189.0</v>
      </c>
      <c r="B1190" s="18" t="s">
        <v>1682</v>
      </c>
      <c r="C1190" s="18" t="s">
        <v>282</v>
      </c>
      <c r="D1190" s="18" t="s">
        <v>461</v>
      </c>
      <c r="E1190" s="22">
        <v>20107.0</v>
      </c>
      <c r="F1190" s="21"/>
      <c r="G1190" s="20"/>
      <c r="H1190" s="20"/>
      <c r="I1190" s="20"/>
      <c r="J1190" s="20"/>
      <c r="K1190" s="20"/>
    </row>
    <row r="1191">
      <c r="A1191" s="17">
        <v>1190.0</v>
      </c>
      <c r="B1191" s="18" t="s">
        <v>1683</v>
      </c>
      <c r="C1191" s="18" t="s">
        <v>273</v>
      </c>
      <c r="D1191" s="18" t="s">
        <v>424</v>
      </c>
      <c r="E1191" s="22">
        <v>20075.0</v>
      </c>
      <c r="F1191" s="21"/>
      <c r="G1191" s="20"/>
      <c r="H1191" s="20"/>
      <c r="I1191" s="20"/>
      <c r="J1191" s="20"/>
      <c r="K1191" s="20"/>
    </row>
    <row r="1192">
      <c r="A1192" s="17">
        <v>1191.0</v>
      </c>
      <c r="B1192" s="18" t="s">
        <v>1684</v>
      </c>
      <c r="C1192" s="18" t="s">
        <v>232</v>
      </c>
      <c r="D1192" s="18" t="s">
        <v>417</v>
      </c>
      <c r="E1192" s="22">
        <v>19996.0</v>
      </c>
      <c r="F1192" s="18" t="s">
        <v>1685</v>
      </c>
      <c r="G1192" s="20"/>
      <c r="H1192" s="20"/>
      <c r="I1192" s="20"/>
      <c r="J1192" s="20"/>
      <c r="K1192" s="20"/>
    </row>
    <row r="1193">
      <c r="A1193" s="17">
        <v>1192.0</v>
      </c>
      <c r="B1193" s="18" t="s">
        <v>1686</v>
      </c>
      <c r="C1193" s="18" t="s">
        <v>453</v>
      </c>
      <c r="D1193" s="18" t="s">
        <v>454</v>
      </c>
      <c r="E1193" s="22">
        <v>19731.0</v>
      </c>
      <c r="F1193" s="21"/>
      <c r="G1193" s="20"/>
      <c r="H1193" s="20"/>
      <c r="I1193" s="20"/>
      <c r="J1193" s="20"/>
      <c r="K1193" s="20"/>
    </row>
    <row r="1194">
      <c r="A1194" s="17">
        <v>1193.0</v>
      </c>
      <c r="B1194" s="18" t="s">
        <v>1687</v>
      </c>
      <c r="C1194" s="18" t="s">
        <v>275</v>
      </c>
      <c r="D1194" s="21"/>
      <c r="E1194" s="19">
        <v>19500.0</v>
      </c>
      <c r="F1194" s="21"/>
      <c r="G1194" s="20"/>
      <c r="H1194" s="20"/>
      <c r="I1194" s="20"/>
      <c r="J1194" s="20"/>
      <c r="K1194" s="20"/>
    </row>
    <row r="1195">
      <c r="A1195" s="17">
        <v>1194.0</v>
      </c>
      <c r="B1195" s="18" t="s">
        <v>1688</v>
      </c>
      <c r="C1195" s="18" t="s">
        <v>300</v>
      </c>
      <c r="D1195" s="18" t="s">
        <v>363</v>
      </c>
      <c r="E1195" s="22">
        <v>19485.0</v>
      </c>
      <c r="F1195" s="18" t="s">
        <v>1685</v>
      </c>
      <c r="G1195" s="20"/>
      <c r="H1195" s="20"/>
      <c r="I1195" s="20"/>
      <c r="J1195" s="20"/>
      <c r="K1195" s="20"/>
    </row>
    <row r="1196">
      <c r="A1196" s="17">
        <v>1195.0</v>
      </c>
      <c r="B1196" s="18" t="s">
        <v>1689</v>
      </c>
      <c r="C1196" s="18" t="s">
        <v>354</v>
      </c>
      <c r="D1196" s="18" t="s">
        <v>424</v>
      </c>
      <c r="E1196" s="22">
        <v>18850.0</v>
      </c>
      <c r="F1196" s="21"/>
      <c r="G1196" s="20"/>
      <c r="H1196" s="20"/>
      <c r="I1196" s="20"/>
      <c r="J1196" s="20"/>
      <c r="K1196" s="20"/>
    </row>
    <row r="1197">
      <c r="A1197" s="17">
        <v>1196.0</v>
      </c>
      <c r="B1197" s="18" t="s">
        <v>1690</v>
      </c>
      <c r="C1197" s="18" t="s">
        <v>232</v>
      </c>
      <c r="D1197" s="18" t="s">
        <v>417</v>
      </c>
      <c r="E1197" s="22">
        <v>18526.0</v>
      </c>
      <c r="F1197" s="18" t="s">
        <v>1685</v>
      </c>
      <c r="G1197" s="20"/>
      <c r="H1197" s="20"/>
      <c r="I1197" s="20"/>
      <c r="J1197" s="20"/>
      <c r="K1197" s="20"/>
    </row>
    <row r="1198">
      <c r="A1198" s="17">
        <v>1197.0</v>
      </c>
      <c r="B1198" s="18" t="s">
        <v>1691</v>
      </c>
      <c r="C1198" s="18" t="s">
        <v>288</v>
      </c>
      <c r="D1198" s="18" t="s">
        <v>337</v>
      </c>
      <c r="E1198" s="22">
        <v>16964.0</v>
      </c>
      <c r="F1198" s="18" t="s">
        <v>1685</v>
      </c>
      <c r="G1198" s="20"/>
      <c r="H1198" s="20"/>
      <c r="I1198" s="20"/>
      <c r="J1198" s="20"/>
      <c r="K1198" s="20"/>
    </row>
    <row r="1199">
      <c r="A1199" s="17">
        <v>1198.0</v>
      </c>
      <c r="B1199" s="18" t="s">
        <v>1692</v>
      </c>
      <c r="C1199" s="18" t="s">
        <v>279</v>
      </c>
      <c r="D1199" s="18" t="s">
        <v>424</v>
      </c>
      <c r="E1199" s="22">
        <v>16729.0</v>
      </c>
      <c r="F1199" s="18" t="s">
        <v>1685</v>
      </c>
      <c r="G1199" s="20"/>
      <c r="H1199" s="20"/>
      <c r="I1199" s="20"/>
      <c r="J1199" s="20"/>
      <c r="K1199" s="20"/>
    </row>
    <row r="1200">
      <c r="A1200" s="17">
        <v>1199.0</v>
      </c>
      <c r="B1200" s="18" t="s">
        <v>1693</v>
      </c>
      <c r="C1200" s="18" t="s">
        <v>273</v>
      </c>
      <c r="D1200" s="18" t="s">
        <v>762</v>
      </c>
      <c r="E1200" s="22">
        <v>14989.0</v>
      </c>
      <c r="F1200" s="18" t="s">
        <v>1685</v>
      </c>
      <c r="G1200" s="20"/>
      <c r="H1200" s="20"/>
      <c r="I1200" s="20"/>
      <c r="J1200" s="20"/>
      <c r="K1200" s="20"/>
    </row>
    <row r="1201">
      <c r="A1201" s="17">
        <v>1200.0</v>
      </c>
      <c r="B1201" s="18" t="s">
        <v>1694</v>
      </c>
      <c r="C1201" s="18" t="s">
        <v>275</v>
      </c>
      <c r="D1201" s="18" t="s">
        <v>298</v>
      </c>
      <c r="E1201" s="22">
        <v>14956.0</v>
      </c>
      <c r="F1201" s="18" t="s">
        <v>1685</v>
      </c>
      <c r="G1201" s="20"/>
      <c r="H1201" s="20"/>
      <c r="I1201" s="20"/>
      <c r="J1201" s="20"/>
      <c r="K1201" s="20"/>
    </row>
    <row r="1202">
      <c r="A1202" s="17">
        <v>1201.0</v>
      </c>
      <c r="B1202" s="18" t="s">
        <v>1695</v>
      </c>
      <c r="C1202" s="18" t="s">
        <v>266</v>
      </c>
      <c r="D1202" s="18" t="s">
        <v>363</v>
      </c>
      <c r="E1202" s="22">
        <v>14924.0</v>
      </c>
      <c r="F1202" s="21"/>
      <c r="G1202" s="20"/>
      <c r="H1202" s="20"/>
      <c r="I1202" s="20"/>
      <c r="J1202" s="20"/>
      <c r="K1202" s="20"/>
    </row>
    <row r="1203">
      <c r="A1203" s="17">
        <v>1202.0</v>
      </c>
      <c r="B1203" s="18" t="s">
        <v>1696</v>
      </c>
      <c r="C1203" s="18" t="s">
        <v>282</v>
      </c>
      <c r="D1203" s="18" t="s">
        <v>384</v>
      </c>
      <c r="E1203" s="22">
        <v>14786.0</v>
      </c>
      <c r="F1203" s="18" t="s">
        <v>1685</v>
      </c>
      <c r="G1203" s="20"/>
      <c r="H1203" s="20"/>
      <c r="I1203" s="20"/>
      <c r="J1203" s="20"/>
      <c r="K1203" s="20"/>
    </row>
    <row r="1204">
      <c r="A1204" s="17">
        <v>1203.0</v>
      </c>
      <c r="B1204" s="18" t="s">
        <v>1697</v>
      </c>
      <c r="C1204" s="18" t="s">
        <v>268</v>
      </c>
      <c r="D1204" s="18" t="s">
        <v>298</v>
      </c>
      <c r="E1204" s="22">
        <v>11957.0</v>
      </c>
      <c r="F1204" s="18" t="s">
        <v>1685</v>
      </c>
      <c r="G1204" s="20"/>
      <c r="H1204" s="20"/>
      <c r="I1204" s="20"/>
      <c r="J1204" s="20"/>
      <c r="K1204" s="20"/>
    </row>
    <row r="1205">
      <c r="A1205" s="17">
        <v>1204.0</v>
      </c>
      <c r="B1205" s="18" t="s">
        <v>1698</v>
      </c>
      <c r="C1205" s="18" t="s">
        <v>260</v>
      </c>
      <c r="D1205" s="18" t="s">
        <v>384</v>
      </c>
      <c r="E1205" s="22">
        <v>11517.0</v>
      </c>
      <c r="F1205" s="18" t="s">
        <v>1685</v>
      </c>
      <c r="G1205" s="20"/>
      <c r="H1205" s="20"/>
      <c r="I1205" s="20"/>
      <c r="J1205" s="20"/>
      <c r="K1205" s="20"/>
    </row>
    <row r="1206">
      <c r="A1206" s="17">
        <v>1205.0</v>
      </c>
      <c r="B1206" s="18" t="s">
        <v>1699</v>
      </c>
      <c r="C1206" s="18" t="s">
        <v>286</v>
      </c>
      <c r="D1206" s="18" t="s">
        <v>363</v>
      </c>
      <c r="E1206" s="22">
        <v>10803.0</v>
      </c>
      <c r="F1206" s="18" t="s">
        <v>1685</v>
      </c>
      <c r="G1206" s="20"/>
      <c r="H1206" s="20"/>
      <c r="I1206" s="20"/>
      <c r="J1206" s="20"/>
      <c r="K1206" s="20"/>
    </row>
    <row r="1207">
      <c r="A1207" s="17">
        <v>1206.0</v>
      </c>
      <c r="B1207" s="18" t="s">
        <v>491</v>
      </c>
      <c r="C1207" s="18" t="s">
        <v>268</v>
      </c>
      <c r="D1207" s="18" t="s">
        <v>363</v>
      </c>
      <c r="E1207" s="22">
        <v>10147.0</v>
      </c>
      <c r="F1207" s="18" t="s">
        <v>1685</v>
      </c>
      <c r="G1207" s="20"/>
      <c r="H1207" s="20"/>
      <c r="I1207" s="20"/>
      <c r="J1207" s="20"/>
      <c r="K1207" s="20"/>
    </row>
    <row r="1208">
      <c r="A1208" s="17">
        <v>1207.0</v>
      </c>
      <c r="B1208" s="18" t="s">
        <v>1700</v>
      </c>
      <c r="C1208" s="18" t="s">
        <v>354</v>
      </c>
      <c r="D1208" s="18" t="s">
        <v>1223</v>
      </c>
      <c r="E1208" s="22">
        <v>10032.0</v>
      </c>
      <c r="F1208" s="21"/>
      <c r="G1208" s="20"/>
      <c r="H1208" s="20"/>
      <c r="I1208" s="20"/>
      <c r="J1208" s="20"/>
      <c r="K1208" s="20"/>
    </row>
    <row r="1209">
      <c r="A1209" s="17">
        <v>1208.0</v>
      </c>
      <c r="B1209" s="18" t="s">
        <v>1701</v>
      </c>
      <c r="C1209" s="18" t="s">
        <v>282</v>
      </c>
      <c r="D1209" s="18" t="s">
        <v>384</v>
      </c>
      <c r="E1209" s="22">
        <v>9205.0</v>
      </c>
      <c r="F1209" s="18" t="s">
        <v>1702</v>
      </c>
      <c r="G1209" s="20"/>
      <c r="H1209" s="20"/>
      <c r="I1209" s="20"/>
      <c r="J1209" s="20"/>
      <c r="K1209" s="20"/>
    </row>
    <row r="1210">
      <c r="A1210" s="17">
        <v>1209.0</v>
      </c>
      <c r="B1210" s="18" t="s">
        <v>1703</v>
      </c>
      <c r="C1210" s="18" t="s">
        <v>373</v>
      </c>
      <c r="D1210" s="18" t="s">
        <v>476</v>
      </c>
      <c r="E1210" s="22">
        <v>9079.0</v>
      </c>
      <c r="F1210" s="18" t="s">
        <v>1702</v>
      </c>
      <c r="G1210" s="20"/>
      <c r="H1210" s="20"/>
      <c r="I1210" s="20"/>
      <c r="J1210" s="20"/>
      <c r="K1210" s="20"/>
    </row>
    <row r="1211">
      <c r="A1211" s="17">
        <v>1210.0</v>
      </c>
      <c r="B1211" s="18" t="s">
        <v>1704</v>
      </c>
      <c r="C1211" s="18" t="s">
        <v>347</v>
      </c>
      <c r="D1211" s="18" t="s">
        <v>1705</v>
      </c>
      <c r="E1211" s="22">
        <v>8334.0</v>
      </c>
      <c r="F1211" s="18" t="s">
        <v>1702</v>
      </c>
      <c r="G1211" s="20"/>
      <c r="H1211" s="20"/>
      <c r="I1211" s="20"/>
      <c r="J1211" s="20"/>
      <c r="K1211" s="20"/>
    </row>
    <row r="1212">
      <c r="A1212" s="17">
        <v>1211.0</v>
      </c>
      <c r="B1212" s="18" t="s">
        <v>1706</v>
      </c>
      <c r="C1212" s="18" t="s">
        <v>266</v>
      </c>
      <c r="D1212" s="18" t="s">
        <v>298</v>
      </c>
      <c r="E1212" s="22">
        <v>7034.0</v>
      </c>
      <c r="F1212" s="18" t="s">
        <v>1702</v>
      </c>
      <c r="G1212" s="20"/>
      <c r="H1212" s="20"/>
      <c r="I1212" s="20"/>
      <c r="J1212" s="20"/>
      <c r="K1212" s="20"/>
    </row>
    <row r="1213">
      <c r="A1213" s="17">
        <v>1212.0</v>
      </c>
      <c r="B1213" s="18" t="s">
        <v>1373</v>
      </c>
      <c r="C1213" s="18" t="s">
        <v>288</v>
      </c>
      <c r="D1213" s="18" t="s">
        <v>363</v>
      </c>
      <c r="E1213" s="22">
        <v>6735.0</v>
      </c>
      <c r="F1213" s="18" t="s">
        <v>1702</v>
      </c>
      <c r="G1213" s="20"/>
      <c r="H1213" s="20"/>
      <c r="I1213" s="20"/>
      <c r="J1213" s="20"/>
      <c r="K1213" s="20"/>
    </row>
    <row r="1214">
      <c r="A1214" s="17">
        <v>1213.0</v>
      </c>
      <c r="B1214" s="18" t="s">
        <v>1707</v>
      </c>
      <c r="C1214" s="18" t="s">
        <v>260</v>
      </c>
      <c r="D1214" s="18" t="s">
        <v>417</v>
      </c>
      <c r="E1214" s="22">
        <v>6386.0</v>
      </c>
      <c r="F1214" s="18" t="s">
        <v>1702</v>
      </c>
      <c r="G1214" s="20"/>
      <c r="H1214" s="20"/>
      <c r="I1214" s="20"/>
      <c r="J1214" s="20"/>
      <c r="K1214" s="20"/>
    </row>
    <row r="1215">
      <c r="A1215" s="17">
        <v>1214.0</v>
      </c>
      <c r="B1215" s="18" t="s">
        <v>1708</v>
      </c>
      <c r="C1215" s="18" t="s">
        <v>286</v>
      </c>
      <c r="D1215" s="18" t="s">
        <v>298</v>
      </c>
      <c r="E1215" s="22">
        <v>6327.0</v>
      </c>
      <c r="F1215" s="18" t="s">
        <v>1702</v>
      </c>
      <c r="G1215" s="20"/>
      <c r="H1215" s="20"/>
      <c r="I1215" s="20"/>
      <c r="J1215" s="20"/>
      <c r="K1215" s="20"/>
    </row>
    <row r="1216">
      <c r="A1216" s="17">
        <v>1215.0</v>
      </c>
      <c r="B1216" s="18" t="s">
        <v>1709</v>
      </c>
      <c r="C1216" s="18" t="s">
        <v>306</v>
      </c>
      <c r="D1216" s="18" t="s">
        <v>1710</v>
      </c>
      <c r="E1216" s="22">
        <v>4630.0</v>
      </c>
      <c r="F1216" s="21"/>
      <c r="G1216" s="20"/>
      <c r="H1216" s="20"/>
      <c r="I1216" s="20"/>
      <c r="J1216" s="20"/>
      <c r="K1216" s="20"/>
    </row>
    <row r="1217">
      <c r="A1217" s="21"/>
      <c r="B1217" s="10" t="s">
        <v>17</v>
      </c>
      <c r="C1217" s="23" t="s">
        <v>273</v>
      </c>
      <c r="D1217" s="20"/>
      <c r="E1217" s="20"/>
      <c r="F1217" s="20"/>
      <c r="G1217" s="20"/>
      <c r="H1217" s="20"/>
      <c r="I1217" s="20"/>
      <c r="J1217" s="20"/>
      <c r="K1217" s="20"/>
    </row>
    <row r="1218">
      <c r="A1218" s="18" t="s">
        <v>1711</v>
      </c>
      <c r="B1218" s="10" t="s">
        <v>114</v>
      </c>
      <c r="C1218" s="23" t="s">
        <v>282</v>
      </c>
      <c r="D1218" s="20"/>
      <c r="E1218" s="20"/>
      <c r="F1218" s="20"/>
      <c r="G1218" s="20"/>
      <c r="H1218" s="20"/>
      <c r="I1218" s="20"/>
      <c r="J1218" s="20"/>
      <c r="K1218" s="20"/>
    </row>
    <row r="1219">
      <c r="A1219" s="24"/>
      <c r="B1219" s="10" t="s">
        <v>247</v>
      </c>
      <c r="C1219" s="25" t="s">
        <v>266</v>
      </c>
      <c r="D1219" s="26"/>
      <c r="E1219" s="26"/>
      <c r="F1219" s="26"/>
      <c r="G1219" s="26"/>
      <c r="H1219" s="26"/>
      <c r="I1219" s="26"/>
      <c r="J1219" s="26"/>
      <c r="K1219" s="26"/>
    </row>
    <row r="1220">
      <c r="A1220" s="24"/>
      <c r="B1220" s="10" t="s">
        <v>182</v>
      </c>
      <c r="C1220" s="25" t="s">
        <v>354</v>
      </c>
      <c r="D1220" s="26"/>
      <c r="E1220" s="26"/>
      <c r="F1220" s="26"/>
      <c r="G1220" s="26"/>
      <c r="H1220" s="26"/>
      <c r="I1220" s="26"/>
      <c r="J1220" s="26"/>
      <c r="K1220" s="26"/>
    </row>
    <row r="1221">
      <c r="A1221" s="24"/>
      <c r="B1221" s="10" t="s">
        <v>68</v>
      </c>
      <c r="C1221" s="25" t="s">
        <v>266</v>
      </c>
      <c r="D1221" s="26"/>
      <c r="E1221" s="26"/>
      <c r="F1221" s="26"/>
      <c r="G1221" s="26"/>
      <c r="H1221" s="26"/>
      <c r="I1221" s="26"/>
      <c r="J1221" s="26"/>
      <c r="K1221" s="26"/>
    </row>
    <row r="1222">
      <c r="A1222" s="24"/>
      <c r="B1222" s="10" t="s">
        <v>50</v>
      </c>
      <c r="C1222" s="25" t="s">
        <v>268</v>
      </c>
      <c r="D1222" s="26"/>
      <c r="E1222" s="26"/>
      <c r="F1222" s="26"/>
      <c r="G1222" s="26"/>
      <c r="H1222" s="26"/>
      <c r="I1222" s="26"/>
      <c r="J1222" s="26"/>
      <c r="K1222" s="26"/>
    </row>
    <row r="1223">
      <c r="A1223" s="24"/>
      <c r="B1223" s="11" t="s">
        <v>36</v>
      </c>
      <c r="C1223" s="25" t="s">
        <v>275</v>
      </c>
      <c r="D1223" s="26"/>
      <c r="E1223" s="26"/>
      <c r="F1223" s="26"/>
      <c r="G1223" s="26"/>
      <c r="H1223" s="26"/>
      <c r="I1223" s="26"/>
      <c r="J1223" s="26"/>
      <c r="K1223" s="26"/>
    </row>
    <row r="1224">
      <c r="A1224" s="24"/>
      <c r="B1224" s="10" t="s">
        <v>167</v>
      </c>
      <c r="C1224" s="25" t="s">
        <v>266</v>
      </c>
      <c r="D1224" s="26"/>
      <c r="E1224" s="26"/>
      <c r="F1224" s="26"/>
      <c r="G1224" s="26"/>
      <c r="H1224" s="26"/>
      <c r="I1224" s="26"/>
      <c r="J1224" s="26"/>
      <c r="K1224" s="26"/>
    </row>
    <row r="1225">
      <c r="A1225" s="24"/>
      <c r="B1225" s="10" t="s">
        <v>173</v>
      </c>
      <c r="C1225" s="11" t="s">
        <v>260</v>
      </c>
      <c r="D1225" s="26"/>
      <c r="E1225" s="26"/>
      <c r="F1225" s="26"/>
      <c r="G1225" s="26"/>
      <c r="H1225" s="26"/>
      <c r="I1225" s="26"/>
      <c r="J1225" s="26"/>
      <c r="K1225" s="26"/>
    </row>
    <row r="1226">
      <c r="A1226" s="24"/>
      <c r="B1226" s="11" t="s">
        <v>44</v>
      </c>
      <c r="C1226" s="25" t="s">
        <v>1712</v>
      </c>
      <c r="D1226" s="26"/>
      <c r="E1226" s="26"/>
      <c r="F1226" s="26"/>
      <c r="G1226" s="26"/>
      <c r="H1226" s="26"/>
      <c r="I1226" s="26"/>
      <c r="J1226" s="26"/>
      <c r="K1226" s="26"/>
    </row>
    <row r="1227">
      <c r="A1227" s="24"/>
      <c r="B1227" s="11" t="s">
        <v>251</v>
      </c>
      <c r="C1227" s="25" t="s">
        <v>275</v>
      </c>
      <c r="D1227" s="26"/>
      <c r="E1227" s="26"/>
      <c r="F1227" s="26"/>
      <c r="G1227" s="26"/>
      <c r="H1227" s="26"/>
      <c r="I1227" s="26"/>
      <c r="J1227" s="26"/>
      <c r="K1227" s="26"/>
    </row>
    <row r="1228">
      <c r="A1228" s="24"/>
      <c r="B1228" s="10" t="s">
        <v>232</v>
      </c>
      <c r="C1228" s="25" t="s">
        <v>331</v>
      </c>
      <c r="D1228" s="26"/>
      <c r="E1228" s="26"/>
      <c r="F1228" s="26"/>
      <c r="G1228" s="26"/>
      <c r="H1228" s="26"/>
      <c r="I1228" s="26"/>
      <c r="J1228" s="26"/>
      <c r="K1228" s="26"/>
    </row>
    <row r="1229">
      <c r="A1229" s="24"/>
      <c r="B1229" s="10" t="s">
        <v>115</v>
      </c>
      <c r="C1229" s="25" t="s">
        <v>288</v>
      </c>
      <c r="D1229" s="26"/>
      <c r="E1229" s="26"/>
      <c r="F1229" s="26"/>
      <c r="G1229" s="26"/>
      <c r="H1229" s="26"/>
      <c r="I1229" s="26"/>
      <c r="J1229" s="26"/>
      <c r="K1229" s="26"/>
    </row>
    <row r="1230">
      <c r="A1230" s="24"/>
      <c r="B1230" s="27" t="s">
        <v>30</v>
      </c>
      <c r="C1230" s="25" t="s">
        <v>665</v>
      </c>
      <c r="D1230" s="26"/>
      <c r="E1230" s="26"/>
      <c r="F1230" s="26"/>
      <c r="G1230" s="26"/>
      <c r="H1230" s="26"/>
      <c r="I1230" s="26"/>
      <c r="J1230" s="26"/>
      <c r="K1230" s="26"/>
    </row>
    <row r="1231">
      <c r="A1231" s="24"/>
      <c r="B1231" s="27" t="s">
        <v>91</v>
      </c>
      <c r="C1231" s="25" t="s">
        <v>1712</v>
      </c>
      <c r="D1231" s="26"/>
      <c r="E1231" s="26"/>
      <c r="F1231" s="26"/>
      <c r="G1231" s="26"/>
      <c r="H1231" s="26"/>
      <c r="I1231" s="26"/>
      <c r="J1231" s="26"/>
      <c r="K1231" s="26"/>
    </row>
    <row r="1232">
      <c r="A1232" s="24"/>
      <c r="B1232" s="11" t="s">
        <v>33</v>
      </c>
      <c r="C1232" s="25" t="s">
        <v>279</v>
      </c>
      <c r="D1232" s="26"/>
      <c r="E1232" s="26"/>
      <c r="F1232" s="26"/>
      <c r="G1232" s="26"/>
      <c r="H1232" s="26"/>
      <c r="I1232" s="26"/>
      <c r="J1232" s="26"/>
      <c r="K1232" s="26"/>
    </row>
    <row r="1233">
      <c r="A1233" s="24"/>
      <c r="B1233" s="10" t="s">
        <v>252</v>
      </c>
      <c r="C1233" s="25" t="s">
        <v>275</v>
      </c>
      <c r="D1233" s="26"/>
      <c r="E1233" s="26"/>
      <c r="F1233" s="26"/>
      <c r="G1233" s="26"/>
      <c r="H1233" s="26"/>
      <c r="I1233" s="26"/>
      <c r="J1233" s="26"/>
      <c r="K1233" s="26"/>
    </row>
    <row r="1234">
      <c r="A1234" s="24"/>
      <c r="B1234" s="10" t="s">
        <v>234</v>
      </c>
      <c r="C1234" s="25" t="s">
        <v>275</v>
      </c>
      <c r="D1234" s="26"/>
      <c r="E1234" s="26"/>
      <c r="F1234" s="26"/>
      <c r="G1234" s="26"/>
      <c r="H1234" s="26"/>
      <c r="I1234" s="26"/>
      <c r="J1234" s="26"/>
      <c r="K1234" s="26"/>
    </row>
    <row r="1235">
      <c r="A1235" s="24"/>
      <c r="B1235" s="10" t="s">
        <v>240</v>
      </c>
      <c r="C1235" s="25" t="s">
        <v>471</v>
      </c>
      <c r="D1235" s="26"/>
      <c r="E1235" s="26"/>
      <c r="F1235" s="26"/>
      <c r="G1235" s="26"/>
      <c r="H1235" s="26"/>
      <c r="I1235" s="26"/>
      <c r="J1235" s="26"/>
      <c r="K1235" s="26"/>
    </row>
    <row r="1236">
      <c r="A1236" s="24"/>
      <c r="B1236" s="10" t="s">
        <v>191</v>
      </c>
      <c r="C1236" s="25" t="s">
        <v>1712</v>
      </c>
      <c r="D1236" s="26"/>
      <c r="E1236" s="26"/>
      <c r="F1236" s="26"/>
      <c r="G1236" s="26"/>
      <c r="H1236" s="26"/>
      <c r="I1236" s="26"/>
      <c r="J1236" s="26"/>
      <c r="K1236" s="26"/>
    </row>
    <row r="1237">
      <c r="A1237" s="24"/>
      <c r="B1237" s="10" t="s">
        <v>90</v>
      </c>
      <c r="C1237" s="25" t="s">
        <v>665</v>
      </c>
      <c r="D1237" s="26"/>
      <c r="E1237" s="26"/>
      <c r="F1237" s="26"/>
      <c r="G1237" s="26"/>
      <c r="H1237" s="26"/>
      <c r="I1237" s="26"/>
      <c r="J1237" s="26"/>
      <c r="K1237" s="26"/>
    </row>
    <row r="1238">
      <c r="A1238" s="24"/>
      <c r="B1238" s="27" t="s">
        <v>35</v>
      </c>
      <c r="C1238" s="25" t="s">
        <v>321</v>
      </c>
      <c r="D1238" s="26"/>
      <c r="E1238" s="26"/>
      <c r="F1238" s="26"/>
      <c r="G1238" s="26"/>
      <c r="H1238" s="26"/>
      <c r="I1238" s="26"/>
      <c r="J1238" s="26"/>
      <c r="K1238" s="26"/>
    </row>
    <row r="1239">
      <c r="A1239" s="24"/>
      <c r="B1239" s="10" t="s">
        <v>143</v>
      </c>
      <c r="C1239" s="25" t="s">
        <v>266</v>
      </c>
      <c r="D1239" s="26"/>
      <c r="E1239" s="26"/>
      <c r="F1239" s="26"/>
      <c r="G1239" s="26"/>
      <c r="H1239" s="26"/>
      <c r="I1239" s="26"/>
      <c r="J1239" s="26"/>
      <c r="K1239" s="26"/>
    </row>
    <row r="1240">
      <c r="A1240" s="24"/>
      <c r="B1240" s="11" t="s">
        <v>201</v>
      </c>
      <c r="C1240" s="25" t="s">
        <v>266</v>
      </c>
      <c r="D1240" s="26"/>
      <c r="E1240" s="26"/>
      <c r="F1240" s="26"/>
      <c r="G1240" s="26"/>
      <c r="H1240" s="26"/>
      <c r="I1240" s="26"/>
      <c r="J1240" s="26"/>
      <c r="K1240" s="26"/>
    </row>
    <row r="1241">
      <c r="A1241" s="24"/>
      <c r="B1241" s="27" t="s">
        <v>37</v>
      </c>
      <c r="C1241" s="11" t="s">
        <v>1712</v>
      </c>
      <c r="D1241" s="26"/>
      <c r="E1241" s="26"/>
      <c r="F1241" s="26"/>
      <c r="G1241" s="26"/>
      <c r="H1241" s="26"/>
      <c r="I1241" s="26"/>
      <c r="J1241" s="26"/>
      <c r="K1241" s="26"/>
    </row>
    <row r="1242">
      <c r="A1242" s="24"/>
      <c r="B1242" s="10" t="s">
        <v>63</v>
      </c>
      <c r="C1242" s="25" t="s">
        <v>321</v>
      </c>
      <c r="D1242" s="26"/>
      <c r="E1242" s="26"/>
      <c r="F1242" s="26"/>
      <c r="G1242" s="26"/>
      <c r="H1242" s="26"/>
      <c r="I1242" s="26"/>
      <c r="J1242" s="26"/>
      <c r="K1242" s="26"/>
    </row>
    <row r="1243">
      <c r="A1243" s="24"/>
      <c r="B1243" s="10" t="s">
        <v>139</v>
      </c>
      <c r="C1243" s="25" t="s">
        <v>266</v>
      </c>
      <c r="D1243" s="26"/>
      <c r="E1243" s="26"/>
      <c r="F1243" s="26"/>
      <c r="G1243" s="26"/>
      <c r="H1243" s="26"/>
      <c r="I1243" s="26"/>
      <c r="J1243" s="26"/>
      <c r="K1243" s="26"/>
    </row>
    <row r="1244">
      <c r="A1244" s="24"/>
      <c r="B1244" s="11" t="s">
        <v>138</v>
      </c>
      <c r="C1244" s="25" t="s">
        <v>266</v>
      </c>
      <c r="D1244" s="26"/>
      <c r="E1244" s="26"/>
      <c r="F1244" s="26"/>
      <c r="G1244" s="26"/>
      <c r="H1244" s="26"/>
      <c r="I1244" s="26"/>
      <c r="J1244" s="26"/>
      <c r="K1244" s="26"/>
    </row>
    <row r="1245">
      <c r="A1245" s="24"/>
      <c r="B1245" s="27" t="s">
        <v>152</v>
      </c>
      <c r="C1245" s="25" t="s">
        <v>286</v>
      </c>
      <c r="D1245" s="26"/>
      <c r="E1245" s="26"/>
      <c r="F1245" s="26"/>
      <c r="G1245" s="26"/>
      <c r="H1245" s="26"/>
      <c r="I1245" s="26"/>
      <c r="J1245" s="26"/>
      <c r="K1245" s="26"/>
    </row>
    <row r="1246">
      <c r="A1246" s="24"/>
      <c r="B1246" s="27" t="s">
        <v>205</v>
      </c>
      <c r="C1246" s="25" t="s">
        <v>1712</v>
      </c>
      <c r="D1246" s="26"/>
      <c r="E1246" s="26"/>
      <c r="F1246" s="26"/>
      <c r="G1246" s="26"/>
      <c r="H1246" s="26"/>
      <c r="I1246" s="26"/>
      <c r="J1246" s="26"/>
      <c r="K1246" s="26"/>
    </row>
    <row r="1247">
      <c r="A1247" s="24"/>
      <c r="B1247" s="10" t="s">
        <v>107</v>
      </c>
      <c r="C1247" s="25" t="s">
        <v>268</v>
      </c>
      <c r="D1247" s="26"/>
      <c r="E1247" s="26"/>
      <c r="F1247" s="26"/>
      <c r="G1247" s="26"/>
      <c r="H1247" s="26"/>
      <c r="I1247" s="26"/>
      <c r="J1247" s="26"/>
      <c r="K1247" s="26"/>
    </row>
    <row r="1248">
      <c r="A1248" s="24"/>
      <c r="B1248" s="10" t="s">
        <v>121</v>
      </c>
      <c r="C1248" s="25" t="s">
        <v>286</v>
      </c>
      <c r="D1248" s="26"/>
      <c r="E1248" s="26"/>
      <c r="F1248" s="26"/>
      <c r="G1248" s="26"/>
      <c r="H1248" s="26"/>
      <c r="I1248" s="26"/>
      <c r="J1248" s="26"/>
      <c r="K1248" s="26"/>
    </row>
    <row r="1249">
      <c r="A1249" s="24"/>
      <c r="B1249" s="10" t="s">
        <v>95</v>
      </c>
      <c r="C1249" s="25" t="s">
        <v>282</v>
      </c>
      <c r="D1249" s="26"/>
      <c r="E1249" s="26"/>
      <c r="F1249" s="26"/>
      <c r="G1249" s="26"/>
      <c r="H1249" s="26"/>
      <c r="I1249" s="26"/>
      <c r="J1249" s="26"/>
      <c r="K1249" s="26"/>
    </row>
    <row r="1250">
      <c r="A1250" s="24"/>
      <c r="B1250" s="10" t="s">
        <v>141</v>
      </c>
      <c r="C1250" s="25" t="s">
        <v>354</v>
      </c>
      <c r="D1250" s="26"/>
      <c r="E1250" s="26"/>
      <c r="F1250" s="26"/>
      <c r="G1250" s="26"/>
      <c r="H1250" s="26"/>
      <c r="I1250" s="26"/>
      <c r="J1250" s="26"/>
      <c r="K1250" s="26"/>
    </row>
    <row r="1251">
      <c r="A1251" s="24"/>
      <c r="B1251" s="10" t="s">
        <v>161</v>
      </c>
      <c r="C1251" s="25" t="s">
        <v>1713</v>
      </c>
      <c r="D1251" s="26"/>
      <c r="E1251" s="26"/>
      <c r="F1251" s="26"/>
      <c r="G1251" s="26"/>
      <c r="H1251" s="26"/>
      <c r="I1251" s="26"/>
      <c r="J1251" s="26"/>
      <c r="K1251" s="26"/>
    </row>
    <row r="1252">
      <c r="A1252" s="24"/>
      <c r="B1252" s="10" t="s">
        <v>172</v>
      </c>
      <c r="C1252" s="25" t="s">
        <v>279</v>
      </c>
      <c r="D1252" s="26"/>
      <c r="E1252" s="26"/>
      <c r="F1252" s="26"/>
      <c r="G1252" s="26"/>
      <c r="H1252" s="26"/>
      <c r="I1252" s="26"/>
      <c r="J1252" s="26"/>
      <c r="K1252" s="26"/>
    </row>
    <row r="1253">
      <c r="A1253" s="24"/>
      <c r="B1253" s="10" t="s">
        <v>82</v>
      </c>
      <c r="C1253" s="25" t="s">
        <v>260</v>
      </c>
      <c r="D1253" s="26"/>
      <c r="E1253" s="26"/>
      <c r="F1253" s="26"/>
      <c r="G1253" s="26"/>
      <c r="H1253" s="26"/>
      <c r="I1253" s="26"/>
      <c r="J1253" s="26"/>
      <c r="K1253" s="26"/>
    </row>
    <row r="1254">
      <c r="A1254" s="24"/>
      <c r="B1254" s="10" t="s">
        <v>136</v>
      </c>
      <c r="C1254" s="25" t="s">
        <v>266</v>
      </c>
      <c r="D1254" s="26"/>
      <c r="E1254" s="26"/>
      <c r="F1254" s="26"/>
      <c r="G1254" s="26"/>
      <c r="H1254" s="26"/>
      <c r="I1254" s="26"/>
      <c r="J1254" s="26"/>
      <c r="K1254" s="26"/>
    </row>
    <row r="1255">
      <c r="A1255" s="24"/>
      <c r="B1255" s="10" t="s">
        <v>183</v>
      </c>
      <c r="C1255" s="25" t="s">
        <v>275</v>
      </c>
      <c r="D1255" s="26"/>
      <c r="E1255" s="26"/>
      <c r="F1255" s="26"/>
      <c r="G1255" s="26"/>
      <c r="H1255" s="26"/>
      <c r="I1255" s="26"/>
      <c r="J1255" s="26"/>
      <c r="K1255" s="26"/>
    </row>
    <row r="1256">
      <c r="A1256" s="24"/>
      <c r="B1256" s="10" t="s">
        <v>79</v>
      </c>
      <c r="C1256" s="25" t="s">
        <v>293</v>
      </c>
      <c r="D1256" s="26"/>
      <c r="E1256" s="26"/>
      <c r="F1256" s="26"/>
      <c r="G1256" s="26"/>
      <c r="H1256" s="26"/>
      <c r="I1256" s="26"/>
      <c r="J1256" s="26"/>
      <c r="K1256" s="26"/>
    </row>
    <row r="1257">
      <c r="A1257" s="24"/>
      <c r="B1257" s="10" t="s">
        <v>86</v>
      </c>
      <c r="C1257" s="25" t="s">
        <v>282</v>
      </c>
      <c r="D1257" s="26"/>
      <c r="E1257" s="26"/>
      <c r="F1257" s="26"/>
      <c r="G1257" s="26"/>
      <c r="H1257" s="26"/>
      <c r="I1257" s="26"/>
      <c r="J1257" s="26"/>
      <c r="K1257" s="26"/>
    </row>
    <row r="1258">
      <c r="A1258" s="24"/>
      <c r="B1258" s="10" t="s">
        <v>224</v>
      </c>
      <c r="C1258" s="25" t="s">
        <v>300</v>
      </c>
      <c r="D1258" s="26"/>
      <c r="E1258" s="26"/>
      <c r="F1258" s="26"/>
      <c r="G1258" s="26"/>
      <c r="H1258" s="26"/>
      <c r="I1258" s="26"/>
      <c r="J1258" s="26"/>
      <c r="K1258" s="26"/>
    </row>
    <row r="1259">
      <c r="A1259" s="24"/>
      <c r="B1259" s="10" t="s">
        <v>219</v>
      </c>
      <c r="C1259" s="25" t="s">
        <v>282</v>
      </c>
      <c r="D1259" s="26"/>
      <c r="E1259" s="26"/>
      <c r="F1259" s="26"/>
      <c r="G1259" s="26"/>
      <c r="H1259" s="26"/>
      <c r="I1259" s="26"/>
      <c r="J1259" s="26"/>
      <c r="K1259" s="26"/>
    </row>
    <row r="1260">
      <c r="A1260" s="24"/>
      <c r="B1260" s="10" t="s">
        <v>92</v>
      </c>
      <c r="C1260" s="25" t="s">
        <v>273</v>
      </c>
      <c r="D1260" s="26"/>
      <c r="E1260" s="26"/>
      <c r="F1260" s="26"/>
      <c r="G1260" s="26"/>
      <c r="H1260" s="26"/>
      <c r="I1260" s="26"/>
      <c r="J1260" s="26"/>
      <c r="K1260" s="26"/>
    </row>
    <row r="1261">
      <c r="A1261" s="24"/>
      <c r="B1261" s="10" t="s">
        <v>249</v>
      </c>
      <c r="C1261" s="25" t="s">
        <v>1714</v>
      </c>
      <c r="D1261" s="26"/>
      <c r="E1261" s="26"/>
      <c r="F1261" s="26"/>
      <c r="G1261" s="26"/>
      <c r="H1261" s="26"/>
      <c r="I1261" s="26"/>
      <c r="J1261" s="26"/>
      <c r="K1261" s="26"/>
    </row>
    <row r="1262">
      <c r="A1262" s="24"/>
      <c r="B1262" s="10" t="s">
        <v>70</v>
      </c>
      <c r="C1262" s="25" t="s">
        <v>282</v>
      </c>
      <c r="D1262" s="26"/>
      <c r="E1262" s="26"/>
      <c r="F1262" s="26"/>
      <c r="G1262" s="26"/>
      <c r="H1262" s="26"/>
      <c r="I1262" s="26"/>
      <c r="J1262" s="26"/>
      <c r="K1262" s="26"/>
    </row>
    <row r="1263">
      <c r="A1263" s="24"/>
      <c r="B1263" s="10" t="s">
        <v>94</v>
      </c>
      <c r="C1263" s="25" t="s">
        <v>282</v>
      </c>
      <c r="D1263" s="26"/>
      <c r="E1263" s="26"/>
      <c r="F1263" s="26"/>
      <c r="G1263" s="26"/>
      <c r="H1263" s="26"/>
      <c r="I1263" s="26"/>
      <c r="J1263" s="26"/>
      <c r="K1263" s="26"/>
    </row>
    <row r="1264">
      <c r="A1264" s="24"/>
      <c r="B1264" s="10" t="s">
        <v>52</v>
      </c>
      <c r="C1264" s="25" t="s">
        <v>266</v>
      </c>
      <c r="D1264" s="26"/>
      <c r="E1264" s="26"/>
      <c r="F1264" s="26"/>
      <c r="G1264" s="26"/>
      <c r="H1264" s="26"/>
      <c r="I1264" s="26"/>
      <c r="J1264" s="26"/>
      <c r="K1264" s="26"/>
    </row>
    <row r="1265">
      <c r="A1265" s="24"/>
      <c r="B1265" s="10" t="s">
        <v>184</v>
      </c>
      <c r="C1265" s="25" t="s">
        <v>282</v>
      </c>
      <c r="D1265" s="26"/>
      <c r="E1265" s="26"/>
      <c r="F1265" s="26"/>
      <c r="G1265" s="26"/>
      <c r="H1265" s="26"/>
      <c r="I1265" s="26"/>
      <c r="J1265" s="26"/>
      <c r="K1265" s="26"/>
    </row>
    <row r="1266">
      <c r="A1266" s="24"/>
      <c r="B1266" s="10" t="s">
        <v>72</v>
      </c>
      <c r="C1266" s="25" t="s">
        <v>373</v>
      </c>
      <c r="D1266" s="26"/>
      <c r="E1266" s="26"/>
      <c r="F1266" s="26"/>
      <c r="G1266" s="26"/>
      <c r="H1266" s="26"/>
      <c r="I1266" s="26"/>
      <c r="J1266" s="26"/>
      <c r="K1266" s="26"/>
    </row>
    <row r="1267">
      <c r="A1267" s="24"/>
      <c r="B1267" s="10" t="s">
        <v>137</v>
      </c>
      <c r="C1267" s="25" t="s">
        <v>266</v>
      </c>
      <c r="D1267" s="26"/>
      <c r="E1267" s="26"/>
      <c r="F1267" s="26"/>
      <c r="G1267" s="26"/>
      <c r="H1267" s="26"/>
      <c r="I1267" s="26"/>
      <c r="J1267" s="26"/>
      <c r="K1267" s="26"/>
    </row>
    <row r="1268">
      <c r="A1268" s="24"/>
      <c r="B1268" s="10" t="s">
        <v>189</v>
      </c>
      <c r="C1268" s="25" t="s">
        <v>1298</v>
      </c>
      <c r="D1268" s="26"/>
      <c r="E1268" s="26"/>
      <c r="F1268" s="26"/>
      <c r="G1268" s="26"/>
      <c r="H1268" s="26"/>
      <c r="I1268" s="26"/>
      <c r="J1268" s="26"/>
      <c r="K1268" s="26"/>
    </row>
    <row r="1269">
      <c r="A1269" s="24"/>
      <c r="B1269" s="10" t="s">
        <v>190</v>
      </c>
      <c r="C1269" s="25" t="s">
        <v>260</v>
      </c>
      <c r="D1269" s="26"/>
      <c r="E1269" s="26"/>
      <c r="F1269" s="26"/>
      <c r="G1269" s="26"/>
      <c r="H1269" s="26"/>
      <c r="I1269" s="26"/>
      <c r="J1269" s="26"/>
      <c r="K1269" s="26"/>
    </row>
    <row r="1270">
      <c r="A1270" s="24"/>
      <c r="B1270" s="10" t="s">
        <v>237</v>
      </c>
      <c r="C1270" s="25" t="s">
        <v>1715</v>
      </c>
      <c r="D1270" s="26"/>
      <c r="E1270" s="26"/>
      <c r="F1270" s="26"/>
      <c r="G1270" s="26"/>
      <c r="H1270" s="26"/>
      <c r="I1270" s="26"/>
      <c r="J1270" s="26"/>
      <c r="K1270" s="26"/>
    </row>
    <row r="1271">
      <c r="A1271" s="24"/>
      <c r="B1271" s="10" t="s">
        <v>243</v>
      </c>
      <c r="C1271" s="25" t="s">
        <v>282</v>
      </c>
      <c r="D1271" s="26"/>
      <c r="E1271" s="26"/>
      <c r="F1271" s="26"/>
      <c r="G1271" s="26"/>
      <c r="H1271" s="26"/>
      <c r="I1271" s="26"/>
      <c r="J1271" s="26"/>
      <c r="K1271" s="26"/>
    </row>
    <row r="1272">
      <c r="A1272" s="24"/>
      <c r="B1272" s="10" t="s">
        <v>120</v>
      </c>
      <c r="C1272" s="25" t="s">
        <v>279</v>
      </c>
      <c r="D1272" s="26"/>
      <c r="E1272" s="26"/>
      <c r="F1272" s="26"/>
      <c r="G1272" s="26"/>
      <c r="H1272" s="26"/>
      <c r="I1272" s="26"/>
      <c r="J1272" s="26"/>
      <c r="K1272" s="26"/>
    </row>
    <row r="1273">
      <c r="A1273" s="24"/>
      <c r="B1273" s="10" t="s">
        <v>130</v>
      </c>
      <c r="C1273" s="25" t="s">
        <v>268</v>
      </c>
      <c r="D1273" s="26"/>
      <c r="E1273" s="26"/>
      <c r="F1273" s="26"/>
      <c r="G1273" s="26"/>
      <c r="H1273" s="26"/>
      <c r="I1273" s="26"/>
      <c r="J1273" s="26"/>
      <c r="K1273" s="26"/>
    </row>
    <row r="1274">
      <c r="A1274" s="24"/>
      <c r="B1274" s="10" t="s">
        <v>222</v>
      </c>
      <c r="C1274" s="25" t="s">
        <v>354</v>
      </c>
      <c r="D1274" s="26"/>
      <c r="E1274" s="26"/>
      <c r="F1274" s="26"/>
      <c r="G1274" s="26"/>
      <c r="H1274" s="26"/>
      <c r="I1274" s="26"/>
      <c r="J1274" s="26"/>
      <c r="K1274" s="26"/>
    </row>
    <row r="1275">
      <c r="A1275" s="24"/>
      <c r="B1275" s="11" t="s">
        <v>238</v>
      </c>
      <c r="C1275" s="25" t="s">
        <v>275</v>
      </c>
      <c r="D1275" s="26"/>
      <c r="E1275" s="26"/>
      <c r="F1275" s="26"/>
      <c r="G1275" s="26"/>
      <c r="H1275" s="26"/>
      <c r="I1275" s="26"/>
      <c r="J1275" s="26"/>
      <c r="K1275" s="26"/>
    </row>
    <row r="1276">
      <c r="A1276" s="24"/>
      <c r="B1276" s="10" t="s">
        <v>223</v>
      </c>
      <c r="C1276" s="25" t="s">
        <v>273</v>
      </c>
      <c r="D1276" s="26"/>
      <c r="E1276" s="26"/>
      <c r="F1276" s="26"/>
      <c r="G1276" s="26"/>
      <c r="H1276" s="26"/>
      <c r="I1276" s="26"/>
      <c r="J1276" s="26"/>
      <c r="K1276" s="26"/>
    </row>
    <row r="1277">
      <c r="A1277" s="24"/>
      <c r="B1277" s="27" t="s">
        <v>19</v>
      </c>
      <c r="C1277" s="25" t="s">
        <v>665</v>
      </c>
      <c r="D1277" s="26"/>
      <c r="E1277" s="26"/>
      <c r="F1277" s="26"/>
      <c r="G1277" s="26"/>
      <c r="H1277" s="26"/>
      <c r="I1277" s="26"/>
      <c r="J1277" s="26"/>
      <c r="K1277" s="26"/>
    </row>
    <row r="1278">
      <c r="A1278" s="24"/>
      <c r="B1278" s="10" t="s">
        <v>7</v>
      </c>
      <c r="C1278" s="25" t="s">
        <v>273</v>
      </c>
      <c r="D1278" s="26"/>
      <c r="E1278" s="26"/>
      <c r="F1278" s="26"/>
      <c r="G1278" s="26"/>
      <c r="H1278" s="26"/>
      <c r="I1278" s="26"/>
      <c r="J1278" s="26"/>
      <c r="K1278" s="26"/>
    </row>
    <row r="1279">
      <c r="A1279" s="24"/>
      <c r="B1279" s="27" t="s">
        <v>158</v>
      </c>
      <c r="C1279" s="25" t="s">
        <v>288</v>
      </c>
      <c r="D1279" s="26"/>
      <c r="E1279" s="26"/>
      <c r="F1279" s="26"/>
      <c r="G1279" s="26"/>
      <c r="H1279" s="26"/>
      <c r="I1279" s="26"/>
      <c r="J1279" s="26"/>
      <c r="K1279" s="26"/>
    </row>
    <row r="1280">
      <c r="A1280" s="24"/>
      <c r="B1280" s="10" t="s">
        <v>116</v>
      </c>
      <c r="C1280" s="25" t="s">
        <v>321</v>
      </c>
      <c r="D1280" s="26"/>
      <c r="E1280" s="26"/>
      <c r="F1280" s="26"/>
      <c r="G1280" s="26"/>
      <c r="H1280" s="26"/>
      <c r="I1280" s="26"/>
      <c r="J1280" s="26"/>
      <c r="K1280" s="26"/>
    </row>
    <row r="1281">
      <c r="A1281" s="24"/>
      <c r="B1281" s="10" t="s">
        <v>163</v>
      </c>
      <c r="C1281" s="25" t="s">
        <v>331</v>
      </c>
      <c r="D1281" s="26"/>
      <c r="E1281" s="26"/>
      <c r="F1281" s="26"/>
      <c r="G1281" s="26"/>
      <c r="H1281" s="26"/>
      <c r="I1281" s="26"/>
      <c r="J1281" s="26"/>
      <c r="K1281" s="26"/>
    </row>
    <row r="1282">
      <c r="A1282" s="24"/>
      <c r="B1282" s="10" t="s">
        <v>38</v>
      </c>
      <c r="C1282" s="25" t="s">
        <v>306</v>
      </c>
      <c r="D1282" s="26"/>
      <c r="E1282" s="26"/>
      <c r="F1282" s="26"/>
      <c r="G1282" s="26"/>
      <c r="H1282" s="26"/>
      <c r="I1282" s="26"/>
      <c r="J1282" s="26"/>
      <c r="K1282" s="26"/>
    </row>
    <row r="1283">
      <c r="A1283" s="24"/>
      <c r="B1283" s="10" t="s">
        <v>176</v>
      </c>
      <c r="C1283" s="25" t="s">
        <v>273</v>
      </c>
      <c r="D1283" s="26"/>
      <c r="E1283" s="26"/>
      <c r="F1283" s="26"/>
      <c r="G1283" s="26"/>
      <c r="H1283" s="26"/>
      <c r="I1283" s="26"/>
      <c r="J1283" s="26"/>
      <c r="K1283" s="26"/>
    </row>
    <row r="1284">
      <c r="A1284" s="24"/>
      <c r="B1284" s="10" t="s">
        <v>216</v>
      </c>
      <c r="C1284" s="25" t="s">
        <v>260</v>
      </c>
      <c r="D1284" s="26"/>
      <c r="E1284" s="26"/>
      <c r="F1284" s="26"/>
      <c r="G1284" s="26"/>
      <c r="H1284" s="26"/>
      <c r="I1284" s="26"/>
      <c r="J1284" s="26"/>
      <c r="K1284" s="26"/>
    </row>
    <row r="1285">
      <c r="A1285" s="24"/>
      <c r="B1285" s="27" t="s">
        <v>55</v>
      </c>
      <c r="C1285" s="25" t="s">
        <v>1713</v>
      </c>
      <c r="D1285" s="26"/>
      <c r="E1285" s="26"/>
      <c r="F1285" s="26"/>
      <c r="G1285" s="26"/>
      <c r="H1285" s="26"/>
      <c r="I1285" s="26"/>
      <c r="J1285" s="26"/>
      <c r="K1285" s="26"/>
    </row>
    <row r="1286">
      <c r="A1286" s="24"/>
      <c r="B1286" s="27" t="s">
        <v>199</v>
      </c>
      <c r="C1286" s="25" t="s">
        <v>279</v>
      </c>
      <c r="D1286" s="26"/>
      <c r="E1286" s="26"/>
      <c r="F1286" s="26"/>
      <c r="G1286" s="26"/>
      <c r="H1286" s="26"/>
      <c r="I1286" s="26"/>
      <c r="J1286" s="26"/>
      <c r="K1286" s="26"/>
    </row>
    <row r="1287">
      <c r="A1287" s="24"/>
      <c r="B1287" s="27" t="s">
        <v>88</v>
      </c>
      <c r="C1287" s="25" t="s">
        <v>293</v>
      </c>
      <c r="D1287" s="26"/>
      <c r="E1287" s="26"/>
      <c r="F1287" s="26"/>
      <c r="G1287" s="26"/>
      <c r="H1287" s="26"/>
      <c r="I1287" s="26"/>
      <c r="J1287" s="26"/>
      <c r="K1287" s="26"/>
    </row>
    <row r="1288">
      <c r="A1288" s="24"/>
      <c r="B1288" s="10" t="s">
        <v>148</v>
      </c>
      <c r="C1288" s="25" t="s">
        <v>306</v>
      </c>
      <c r="D1288" s="26"/>
      <c r="E1288" s="26"/>
      <c r="F1288" s="26"/>
      <c r="G1288" s="26"/>
      <c r="H1288" s="26"/>
      <c r="I1288" s="26"/>
      <c r="J1288" s="26"/>
      <c r="K1288" s="26"/>
    </row>
    <row r="1289">
      <c r="A1289" s="24"/>
      <c r="B1289" s="10" t="s">
        <v>122</v>
      </c>
      <c r="C1289" s="25" t="s">
        <v>279</v>
      </c>
      <c r="D1289" s="26"/>
      <c r="E1289" s="26"/>
      <c r="F1289" s="26"/>
      <c r="G1289" s="26"/>
      <c r="H1289" s="26"/>
      <c r="I1289" s="26"/>
      <c r="J1289" s="26"/>
      <c r="K1289" s="26"/>
    </row>
    <row r="1290">
      <c r="A1290" s="24"/>
      <c r="B1290" s="10" t="s">
        <v>81</v>
      </c>
      <c r="C1290" s="25" t="s">
        <v>260</v>
      </c>
      <c r="D1290" s="26"/>
      <c r="E1290" s="26"/>
      <c r="F1290" s="26"/>
      <c r="G1290" s="26"/>
      <c r="H1290" s="26"/>
      <c r="I1290" s="26"/>
      <c r="J1290" s="26"/>
      <c r="K1290" s="26"/>
    </row>
    <row r="1291">
      <c r="A1291" s="24"/>
      <c r="B1291" s="11" t="s">
        <v>146</v>
      </c>
      <c r="C1291" s="25" t="s">
        <v>293</v>
      </c>
      <c r="D1291" s="26"/>
      <c r="E1291" s="26"/>
      <c r="F1291" s="26"/>
      <c r="G1291" s="26"/>
      <c r="H1291" s="26"/>
      <c r="I1291" s="26"/>
      <c r="J1291" s="26"/>
      <c r="K1291" s="26"/>
    </row>
    <row r="1292">
      <c r="A1292" s="24"/>
      <c r="B1292" s="10" t="s">
        <v>194</v>
      </c>
      <c r="C1292" s="25" t="s">
        <v>271</v>
      </c>
      <c r="D1292" s="26"/>
      <c r="E1292" s="26"/>
      <c r="F1292" s="26"/>
      <c r="G1292" s="26"/>
      <c r="H1292" s="26"/>
      <c r="I1292" s="26"/>
      <c r="J1292" s="26"/>
      <c r="K1292" s="26"/>
    </row>
    <row r="1293">
      <c r="A1293" s="24"/>
      <c r="B1293" s="10" t="s">
        <v>89</v>
      </c>
      <c r="C1293" s="25" t="s">
        <v>1714</v>
      </c>
      <c r="D1293" s="26"/>
      <c r="E1293" s="26"/>
      <c r="F1293" s="26"/>
      <c r="G1293" s="26"/>
      <c r="H1293" s="26"/>
      <c r="I1293" s="26"/>
      <c r="J1293" s="26"/>
      <c r="K1293" s="26"/>
    </row>
    <row r="1294">
      <c r="A1294" s="24"/>
      <c r="B1294" s="27" t="s">
        <v>168</v>
      </c>
      <c r="C1294" s="25" t="s">
        <v>1714</v>
      </c>
      <c r="D1294" s="26"/>
      <c r="E1294" s="26"/>
      <c r="F1294" s="26"/>
      <c r="G1294" s="26"/>
      <c r="H1294" s="26"/>
      <c r="I1294" s="26"/>
      <c r="J1294" s="26"/>
      <c r="K1294" s="26"/>
    </row>
    <row r="1295">
      <c r="A1295" s="24"/>
      <c r="B1295" s="10" t="s">
        <v>188</v>
      </c>
      <c r="C1295" s="25" t="s">
        <v>317</v>
      </c>
      <c r="D1295" s="26"/>
      <c r="E1295" s="26"/>
      <c r="F1295" s="26"/>
      <c r="G1295" s="26"/>
      <c r="H1295" s="26"/>
      <c r="I1295" s="26"/>
      <c r="J1295" s="26"/>
      <c r="K1295" s="26"/>
    </row>
    <row r="1296">
      <c r="A1296" s="24"/>
      <c r="B1296" s="10" t="s">
        <v>93</v>
      </c>
      <c r="C1296" s="25" t="s">
        <v>268</v>
      </c>
      <c r="D1296" s="26"/>
      <c r="E1296" s="26"/>
      <c r="F1296" s="26"/>
      <c r="G1296" s="26"/>
      <c r="H1296" s="26"/>
      <c r="I1296" s="26"/>
      <c r="J1296" s="26"/>
      <c r="K1296" s="26"/>
    </row>
    <row r="1297">
      <c r="A1297" s="24"/>
      <c r="B1297" s="10" t="s">
        <v>246</v>
      </c>
      <c r="C1297" s="25" t="s">
        <v>275</v>
      </c>
      <c r="D1297" s="26"/>
      <c r="E1297" s="26"/>
      <c r="F1297" s="26"/>
      <c r="G1297" s="26"/>
      <c r="H1297" s="26"/>
      <c r="I1297" s="26"/>
      <c r="J1297" s="26"/>
      <c r="K1297" s="26"/>
    </row>
    <row r="1298">
      <c r="A1298" s="24"/>
      <c r="B1298" s="10" t="s">
        <v>71</v>
      </c>
      <c r="C1298" s="25" t="s">
        <v>306</v>
      </c>
      <c r="D1298" s="26"/>
      <c r="E1298" s="26"/>
      <c r="F1298" s="26"/>
      <c r="G1298" s="26"/>
      <c r="H1298" s="26"/>
      <c r="I1298" s="26"/>
      <c r="J1298" s="26"/>
      <c r="K1298" s="26"/>
    </row>
    <row r="1299">
      <c r="A1299" s="24"/>
      <c r="B1299" s="10" t="s">
        <v>43</v>
      </c>
      <c r="C1299" s="25" t="s">
        <v>275</v>
      </c>
      <c r="D1299" s="26"/>
      <c r="E1299" s="26"/>
      <c r="F1299" s="26"/>
      <c r="G1299" s="26"/>
      <c r="H1299" s="26"/>
      <c r="I1299" s="26"/>
      <c r="J1299" s="26"/>
      <c r="K1299" s="26"/>
    </row>
    <row r="1300">
      <c r="A1300" s="24"/>
      <c r="B1300" s="10" t="s">
        <v>164</v>
      </c>
      <c r="C1300" s="25" t="s">
        <v>271</v>
      </c>
      <c r="D1300" s="26"/>
      <c r="E1300" s="26"/>
      <c r="F1300" s="26"/>
      <c r="G1300" s="26"/>
      <c r="H1300" s="26"/>
      <c r="I1300" s="26"/>
      <c r="J1300" s="26"/>
      <c r="K1300" s="26"/>
    </row>
    <row r="1301">
      <c r="A1301" s="24"/>
      <c r="B1301" s="27" t="s">
        <v>226</v>
      </c>
      <c r="C1301" s="25" t="s">
        <v>260</v>
      </c>
      <c r="D1301" s="26"/>
      <c r="E1301" s="26"/>
      <c r="F1301" s="26"/>
      <c r="G1301" s="26"/>
      <c r="H1301" s="26"/>
      <c r="I1301" s="26"/>
      <c r="J1301" s="26"/>
      <c r="K1301" s="26"/>
    </row>
    <row r="1302">
      <c r="A1302" s="24"/>
      <c r="B1302" s="10" t="s">
        <v>87</v>
      </c>
      <c r="C1302" s="25" t="s">
        <v>665</v>
      </c>
      <c r="D1302" s="26"/>
      <c r="E1302" s="26"/>
      <c r="F1302" s="26"/>
      <c r="G1302" s="26"/>
      <c r="H1302" s="26"/>
      <c r="I1302" s="26"/>
      <c r="J1302" s="26"/>
      <c r="K1302" s="26"/>
    </row>
    <row r="1303">
      <c r="A1303" s="24"/>
      <c r="B1303" s="10" t="s">
        <v>198</v>
      </c>
      <c r="C1303" s="25" t="s">
        <v>279</v>
      </c>
      <c r="D1303" s="26"/>
      <c r="E1303" s="26"/>
      <c r="F1303" s="26"/>
      <c r="G1303" s="26"/>
      <c r="H1303" s="26"/>
      <c r="I1303" s="26"/>
      <c r="J1303" s="26"/>
      <c r="K1303" s="26"/>
    </row>
    <row r="1304">
      <c r="A1304" s="24"/>
      <c r="B1304" s="10" t="s">
        <v>77</v>
      </c>
      <c r="C1304" s="25" t="s">
        <v>279</v>
      </c>
      <c r="D1304" s="26"/>
      <c r="E1304" s="26"/>
      <c r="F1304" s="26"/>
      <c r="G1304" s="26"/>
      <c r="H1304" s="26"/>
      <c r="I1304" s="26"/>
      <c r="J1304" s="26"/>
      <c r="K1304" s="26"/>
    </row>
    <row r="1305">
      <c r="A1305" s="24"/>
      <c r="B1305" s="10" t="s">
        <v>97</v>
      </c>
      <c r="C1305" s="25" t="s">
        <v>373</v>
      </c>
      <c r="D1305" s="26"/>
      <c r="E1305" s="26"/>
      <c r="F1305" s="26"/>
      <c r="G1305" s="26"/>
      <c r="H1305" s="26"/>
      <c r="I1305" s="26"/>
      <c r="J1305" s="26"/>
      <c r="K1305" s="26"/>
    </row>
    <row r="1306">
      <c r="A1306" s="24"/>
      <c r="B1306" s="10" t="s">
        <v>142</v>
      </c>
      <c r="C1306" s="25" t="s">
        <v>354</v>
      </c>
      <c r="D1306" s="26"/>
      <c r="E1306" s="26"/>
      <c r="F1306" s="26"/>
      <c r="G1306" s="26"/>
      <c r="H1306" s="26"/>
      <c r="I1306" s="26"/>
      <c r="J1306" s="26"/>
      <c r="K1306" s="26"/>
    </row>
    <row r="1307">
      <c r="A1307" s="24"/>
      <c r="B1307" s="10" t="s">
        <v>123</v>
      </c>
      <c r="C1307" s="10" t="s">
        <v>123</v>
      </c>
      <c r="D1307" s="26"/>
      <c r="E1307" s="26"/>
      <c r="F1307" s="26"/>
      <c r="G1307" s="26"/>
      <c r="H1307" s="26"/>
      <c r="I1307" s="26"/>
      <c r="J1307" s="26"/>
      <c r="K1307" s="26"/>
    </row>
    <row r="1308">
      <c r="A1308" s="24"/>
      <c r="B1308" s="10" t="s">
        <v>118</v>
      </c>
      <c r="C1308" s="25" t="s">
        <v>1715</v>
      </c>
      <c r="D1308" s="26"/>
      <c r="E1308" s="26"/>
      <c r="F1308" s="26"/>
      <c r="G1308" s="26"/>
      <c r="H1308" s="26"/>
      <c r="I1308" s="26"/>
      <c r="J1308" s="26"/>
      <c r="K1308" s="26"/>
    </row>
    <row r="1309">
      <c r="A1309" s="24"/>
      <c r="B1309" s="10" t="s">
        <v>242</v>
      </c>
      <c r="C1309" s="25" t="s">
        <v>275</v>
      </c>
      <c r="D1309" s="26"/>
      <c r="E1309" s="26"/>
      <c r="F1309" s="26"/>
      <c r="G1309" s="26"/>
      <c r="H1309" s="26"/>
      <c r="I1309" s="26"/>
      <c r="J1309" s="26"/>
      <c r="K1309" s="26"/>
    </row>
    <row r="1310">
      <c r="A1310" s="24"/>
      <c r="B1310" s="10" t="s">
        <v>127</v>
      </c>
      <c r="C1310" s="25" t="s">
        <v>288</v>
      </c>
      <c r="D1310" s="26"/>
      <c r="E1310" s="26"/>
      <c r="F1310" s="26"/>
      <c r="G1310" s="26"/>
      <c r="H1310" s="26"/>
      <c r="I1310" s="26"/>
      <c r="J1310" s="26"/>
      <c r="K1310" s="26"/>
    </row>
    <row r="1311">
      <c r="A1311" s="24"/>
      <c r="B1311" s="10" t="s">
        <v>28</v>
      </c>
      <c r="C1311" s="25" t="s">
        <v>1715</v>
      </c>
      <c r="D1311" s="26"/>
      <c r="E1311" s="26"/>
      <c r="F1311" s="26"/>
      <c r="G1311" s="26"/>
      <c r="H1311" s="26"/>
      <c r="I1311" s="26"/>
      <c r="J1311" s="26"/>
      <c r="K1311" s="26"/>
    </row>
    <row r="1312">
      <c r="A1312" s="24"/>
      <c r="B1312" s="10" t="s">
        <v>149</v>
      </c>
      <c r="C1312" s="25" t="s">
        <v>266</v>
      </c>
      <c r="D1312" s="26"/>
      <c r="E1312" s="26"/>
      <c r="F1312" s="26"/>
      <c r="G1312" s="26"/>
      <c r="H1312" s="26"/>
      <c r="I1312" s="26"/>
      <c r="J1312" s="26"/>
      <c r="K1312" s="26"/>
    </row>
    <row r="1313">
      <c r="A1313" s="24"/>
      <c r="B1313" s="27" t="s">
        <v>193</v>
      </c>
      <c r="C1313" s="25" t="s">
        <v>306</v>
      </c>
      <c r="D1313" s="26"/>
      <c r="E1313" s="26"/>
      <c r="F1313" s="26"/>
      <c r="G1313" s="26"/>
      <c r="H1313" s="26"/>
      <c r="I1313" s="26"/>
      <c r="J1313" s="26"/>
      <c r="K1313" s="26"/>
    </row>
    <row r="1314">
      <c r="A1314" s="24"/>
      <c r="B1314" s="10" t="s">
        <v>221</v>
      </c>
      <c r="C1314" s="25" t="s">
        <v>1714</v>
      </c>
      <c r="D1314" s="26"/>
      <c r="E1314" s="26"/>
      <c r="F1314" s="26"/>
      <c r="G1314" s="26"/>
      <c r="H1314" s="26"/>
      <c r="I1314" s="26"/>
      <c r="J1314" s="26"/>
      <c r="K1314" s="26"/>
    </row>
    <row r="1315">
      <c r="A1315" s="24"/>
      <c r="B1315" s="10" t="s">
        <v>96</v>
      </c>
      <c r="C1315" s="25" t="s">
        <v>820</v>
      </c>
      <c r="D1315" s="26"/>
      <c r="E1315" s="26"/>
      <c r="F1315" s="26"/>
      <c r="G1315" s="26"/>
      <c r="H1315" s="26"/>
      <c r="I1315" s="26"/>
      <c r="J1315" s="26"/>
      <c r="K1315" s="26"/>
    </row>
    <row r="1316">
      <c r="A1316" s="24"/>
      <c r="B1316" s="10" t="s">
        <v>215</v>
      </c>
      <c r="C1316" s="25" t="s">
        <v>282</v>
      </c>
      <c r="D1316" s="26"/>
      <c r="E1316" s="26"/>
      <c r="F1316" s="26"/>
      <c r="G1316" s="26"/>
      <c r="H1316" s="26"/>
      <c r="I1316" s="26"/>
      <c r="J1316" s="26"/>
      <c r="K1316" s="26"/>
    </row>
    <row r="1317">
      <c r="A1317" s="24"/>
      <c r="B1317" s="10" t="s">
        <v>117</v>
      </c>
      <c r="C1317" s="25" t="s">
        <v>665</v>
      </c>
      <c r="D1317" s="26"/>
      <c r="E1317" s="26"/>
      <c r="F1317" s="26"/>
      <c r="G1317" s="26"/>
      <c r="H1317" s="26"/>
      <c r="I1317" s="26"/>
      <c r="J1317" s="26"/>
      <c r="K1317" s="26"/>
    </row>
    <row r="1318">
      <c r="A1318" s="24"/>
      <c r="B1318" s="11" t="s">
        <v>235</v>
      </c>
      <c r="C1318" s="25" t="s">
        <v>354</v>
      </c>
      <c r="D1318" s="26"/>
      <c r="E1318" s="26"/>
      <c r="F1318" s="26"/>
      <c r="G1318" s="26"/>
      <c r="H1318" s="26"/>
      <c r="I1318" s="26"/>
      <c r="J1318" s="26"/>
      <c r="K1318" s="26"/>
    </row>
    <row r="1319">
      <c r="A1319" s="24"/>
      <c r="B1319" s="10" t="s">
        <v>131</v>
      </c>
      <c r="C1319" s="25" t="s">
        <v>293</v>
      </c>
      <c r="D1319" s="26"/>
      <c r="E1319" s="26"/>
      <c r="F1319" s="26"/>
      <c r="G1319" s="26"/>
      <c r="H1319" s="26"/>
      <c r="I1319" s="26"/>
      <c r="J1319" s="26"/>
      <c r="K1319" s="26"/>
    </row>
    <row r="1320">
      <c r="A1320" s="24"/>
      <c r="B1320" s="10" t="s">
        <v>208</v>
      </c>
      <c r="C1320" s="25" t="s">
        <v>268</v>
      </c>
      <c r="D1320" s="26"/>
      <c r="E1320" s="26"/>
      <c r="F1320" s="26"/>
      <c r="G1320" s="26"/>
      <c r="H1320" s="26"/>
      <c r="I1320" s="26"/>
      <c r="J1320" s="26"/>
      <c r="K1320" s="26"/>
    </row>
    <row r="1321">
      <c r="A1321" s="24"/>
      <c r="B1321" s="11" t="s">
        <v>195</v>
      </c>
      <c r="C1321" s="25" t="s">
        <v>273</v>
      </c>
      <c r="D1321" s="26"/>
      <c r="E1321" s="26"/>
      <c r="F1321" s="26"/>
      <c r="G1321" s="26"/>
      <c r="H1321" s="26"/>
      <c r="I1321" s="26"/>
      <c r="J1321" s="26"/>
      <c r="K1321" s="26"/>
    </row>
    <row r="1322">
      <c r="A1322" s="24"/>
      <c r="B1322" s="10" t="s">
        <v>134</v>
      </c>
      <c r="C1322" s="25" t="s">
        <v>266</v>
      </c>
      <c r="D1322" s="26"/>
      <c r="E1322" s="26"/>
      <c r="F1322" s="26"/>
      <c r="G1322" s="26"/>
      <c r="H1322" s="26"/>
      <c r="I1322" s="26"/>
      <c r="J1322" s="26"/>
      <c r="K1322" s="26"/>
    </row>
    <row r="1323">
      <c r="A1323" s="24"/>
      <c r="B1323" s="10" t="s">
        <v>128</v>
      </c>
      <c r="C1323" s="25" t="s">
        <v>665</v>
      </c>
      <c r="D1323" s="26"/>
      <c r="E1323" s="26"/>
      <c r="F1323" s="26"/>
      <c r="G1323" s="26"/>
      <c r="H1323" s="26"/>
      <c r="I1323" s="26"/>
      <c r="J1323" s="26"/>
      <c r="K1323" s="26"/>
    </row>
    <row r="1324">
      <c r="A1324" s="24"/>
      <c r="B1324" s="27"/>
      <c r="C1324" s="25"/>
      <c r="D1324" s="26"/>
      <c r="E1324" s="26"/>
      <c r="F1324" s="26"/>
      <c r="G1324" s="26"/>
      <c r="H1324" s="26"/>
      <c r="I1324" s="26"/>
      <c r="J1324" s="26"/>
      <c r="K1324" s="26"/>
    </row>
    <row r="1325">
      <c r="A1325" s="24"/>
      <c r="B1325" s="27"/>
      <c r="C1325" s="25"/>
      <c r="D1325" s="26"/>
      <c r="E1325" s="26"/>
      <c r="F1325" s="26"/>
      <c r="G1325" s="26"/>
      <c r="H1325" s="26"/>
      <c r="I1325" s="26"/>
      <c r="J1325" s="26"/>
      <c r="K1325" s="26"/>
    </row>
    <row r="1326">
      <c r="A1326" s="24"/>
      <c r="B1326" s="27"/>
      <c r="C1326" s="25"/>
      <c r="D1326" s="26"/>
      <c r="E1326" s="26"/>
      <c r="F1326" s="26"/>
      <c r="G1326" s="26"/>
      <c r="H1326" s="26"/>
      <c r="I1326" s="26"/>
      <c r="J1326" s="26"/>
      <c r="K1326" s="26"/>
    </row>
    <row r="1327">
      <c r="A1327" s="24"/>
      <c r="B1327" s="27"/>
      <c r="C1327" s="25"/>
      <c r="D1327" s="26"/>
      <c r="E1327" s="26"/>
      <c r="F1327" s="26"/>
      <c r="G1327" s="26"/>
      <c r="H1327" s="26"/>
      <c r="I1327" s="26"/>
      <c r="J1327" s="26"/>
      <c r="K1327" s="26"/>
    </row>
    <row r="1328">
      <c r="A1328" s="24"/>
      <c r="B1328" s="27"/>
      <c r="C1328" s="25"/>
      <c r="D1328" s="26"/>
      <c r="E1328" s="26"/>
      <c r="F1328" s="26"/>
      <c r="G1328" s="26"/>
      <c r="H1328" s="26"/>
      <c r="I1328" s="26"/>
      <c r="J1328" s="26"/>
      <c r="K1328" s="26"/>
    </row>
  </sheetData>
  <hyperlinks>
    <hyperlink r:id="rId1" ref="A1"/>
  </hyperlinks>
  <drawing r:id="rId2"/>
</worksheet>
</file>