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ACO\EV 2W\"/>
    </mc:Choice>
  </mc:AlternateContent>
  <xr:revisionPtr revIDLastSave="0" documentId="8_{FDDF51B9-DD5A-4EF7-8C2D-0C0FFCB5F307}" xr6:coauthVersionLast="47" xr6:coauthVersionMax="47" xr10:uidLastSave="{00000000-0000-0000-0000-000000000000}"/>
  <bookViews>
    <workbookView xWindow="-118" yWindow="-118" windowWidth="25370" windowHeight="13667" xr2:uid="{54D8AF52-C8DC-4A53-ACAF-87843D2CC0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C24" i="1"/>
  <c r="G20" i="1"/>
  <c r="G18" i="1"/>
  <c r="C21" i="1"/>
  <c r="G9" i="1"/>
  <c r="G8" i="1"/>
  <c r="G7" i="1"/>
  <c r="G5" i="1"/>
  <c r="C10" i="1"/>
  <c r="G10" i="1" s="1"/>
  <c r="G12" i="1" s="1"/>
  <c r="G14" i="1" s="1"/>
  <c r="G16" i="1" s="1"/>
  <c r="G22" i="1" s="1"/>
  <c r="K3" i="1" s="1"/>
  <c r="G4" i="1"/>
  <c r="G3" i="1"/>
  <c r="K11" i="1" l="1"/>
  <c r="K13" i="1" s="1"/>
</calcChain>
</file>

<file path=xl/sharedStrings.xml><?xml version="1.0" encoding="utf-8"?>
<sst xmlns="http://schemas.openxmlformats.org/spreadsheetml/2006/main" count="62" uniqueCount="52">
  <si>
    <t>Vehicle Weight</t>
  </si>
  <si>
    <t>kg</t>
  </si>
  <si>
    <t>m/s</t>
  </si>
  <si>
    <t>Vehicle Speed</t>
  </si>
  <si>
    <t>time</t>
  </si>
  <si>
    <t>s</t>
  </si>
  <si>
    <t>acceleration</t>
  </si>
  <si>
    <t>kmph</t>
  </si>
  <si>
    <t>g</t>
  </si>
  <si>
    <t>acc-g</t>
  </si>
  <si>
    <t>Aero F</t>
  </si>
  <si>
    <t>RR F</t>
  </si>
  <si>
    <t>Acc F</t>
  </si>
  <si>
    <t>Grad F</t>
  </si>
  <si>
    <t>N</t>
  </si>
  <si>
    <t>Air Density</t>
  </si>
  <si>
    <t>kg/m^3</t>
  </si>
  <si>
    <t>Rolling Resistance</t>
  </si>
  <si>
    <t>Gradient</t>
  </si>
  <si>
    <t>%</t>
  </si>
  <si>
    <t>Gradient Angle</t>
  </si>
  <si>
    <t>Degrees</t>
  </si>
  <si>
    <t>Frontal Area</t>
  </si>
  <si>
    <t>Drag Coefficient</t>
  </si>
  <si>
    <t>m/s^2</t>
  </si>
  <si>
    <t>velocity</t>
  </si>
  <si>
    <t>Tractive Effort</t>
  </si>
  <si>
    <t>Wheel Radius</t>
  </si>
  <si>
    <t>m</t>
  </si>
  <si>
    <t>Torque at hub</t>
  </si>
  <si>
    <t>Nm</t>
  </si>
  <si>
    <t>Gear Reduction</t>
  </si>
  <si>
    <t>Torque at shaft</t>
  </si>
  <si>
    <t>Max Motor RPM</t>
  </si>
  <si>
    <t>RPM</t>
  </si>
  <si>
    <t>Motor rad/s</t>
  </si>
  <si>
    <t>rad/s</t>
  </si>
  <si>
    <t>Linear Velocity</t>
  </si>
  <si>
    <t>Speed at Hub</t>
  </si>
  <si>
    <t>Peak Power</t>
  </si>
  <si>
    <t>Base Speed</t>
  </si>
  <si>
    <t>W</t>
  </si>
  <si>
    <t>Peak Current</t>
  </si>
  <si>
    <t>A</t>
  </si>
  <si>
    <t>Current Density</t>
  </si>
  <si>
    <t>Copper Dia</t>
  </si>
  <si>
    <t>mm</t>
  </si>
  <si>
    <t>Area</t>
  </si>
  <si>
    <t>mm^2</t>
  </si>
  <si>
    <t>A/mm^2</t>
  </si>
  <si>
    <t>Req C.S</t>
  </si>
  <si>
    <t>Number of Conductors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</si>
</sst>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D2D0CE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D357-DE94-4916-8492-0B0390A8E4DD}">
  <dimension ref="B3:L24"/>
  <sheetViews>
    <sheetView tabSelected="1" workbookViewId="0">
      <selection activeCell="M20" sqref="M20"/>
    </sheetView>
  </sheetViews>
  <sheetFormatPr defaultRowHeight="15.05" x14ac:dyDescent="0.3"/>
  <cols>
    <col min="2" max="2" width="15" bestFit="1" customWidth="1"/>
    <col min="4" max="4" width="8.88671875" style="1"/>
    <col min="6" max="6" width="11.33203125" bestFit="1" customWidth="1"/>
    <col min="10" max="10" width="18.6640625" bestFit="1" customWidth="1"/>
  </cols>
  <sheetData>
    <row r="3" spans="2:12" x14ac:dyDescent="0.3">
      <c r="B3" t="s">
        <v>0</v>
      </c>
      <c r="C3">
        <v>210</v>
      </c>
      <c r="D3" s="1" t="s">
        <v>1</v>
      </c>
      <c r="F3" t="s">
        <v>6</v>
      </c>
      <c r="G3">
        <f>(C4*1000/3600)/C5</f>
        <v>3.7037037037037037</v>
      </c>
      <c r="H3" t="s">
        <v>2</v>
      </c>
      <c r="J3" t="s">
        <v>42</v>
      </c>
      <c r="K3">
        <f>G22/72</f>
        <v>234.41146626689473</v>
      </c>
      <c r="L3" t="s">
        <v>43</v>
      </c>
    </row>
    <row r="4" spans="2:12" x14ac:dyDescent="0.3">
      <c r="B4" t="s">
        <v>3</v>
      </c>
      <c r="C4">
        <v>40</v>
      </c>
      <c r="D4" s="1" t="s">
        <v>7</v>
      </c>
      <c r="F4" t="s">
        <v>9</v>
      </c>
      <c r="G4">
        <f>G3/9.81</f>
        <v>0.37754370068335408</v>
      </c>
      <c r="H4" t="s">
        <v>8</v>
      </c>
    </row>
    <row r="5" spans="2:12" x14ac:dyDescent="0.3">
      <c r="B5" t="s">
        <v>4</v>
      </c>
      <c r="C5">
        <v>3</v>
      </c>
      <c r="D5" s="1" t="s">
        <v>5</v>
      </c>
      <c r="F5" t="s">
        <v>25</v>
      </c>
      <c r="G5">
        <f>C4*1000/3600</f>
        <v>11.111111111111111</v>
      </c>
      <c r="J5" t="s">
        <v>45</v>
      </c>
      <c r="K5">
        <v>1.6</v>
      </c>
      <c r="L5" t="s">
        <v>46</v>
      </c>
    </row>
    <row r="7" spans="2:12" x14ac:dyDescent="0.3">
      <c r="B7" t="s">
        <v>15</v>
      </c>
      <c r="C7">
        <v>1.23</v>
      </c>
      <c r="D7" s="1" t="s">
        <v>16</v>
      </c>
      <c r="F7" t="s">
        <v>10</v>
      </c>
      <c r="G7">
        <f>0.5*(C7)*C13*C14*G3*G3</f>
        <v>4.7242798353909468</v>
      </c>
      <c r="H7" t="s">
        <v>14</v>
      </c>
      <c r="J7" t="s">
        <v>47</v>
      </c>
      <c r="K7">
        <f>PI()*K5*K5/4</f>
        <v>2.0106192982974678</v>
      </c>
      <c r="L7" t="s">
        <v>48</v>
      </c>
    </row>
    <row r="8" spans="2:12" x14ac:dyDescent="0.3">
      <c r="B8" t="s">
        <v>17</v>
      </c>
      <c r="C8">
        <v>0.04</v>
      </c>
      <c r="F8" t="s">
        <v>11</v>
      </c>
      <c r="G8">
        <f>C8*C3*9.81</f>
        <v>82.404000000000011</v>
      </c>
      <c r="H8" t="s">
        <v>14</v>
      </c>
    </row>
    <row r="9" spans="2:12" x14ac:dyDescent="0.3">
      <c r="B9" t="s">
        <v>18</v>
      </c>
      <c r="C9">
        <v>5</v>
      </c>
      <c r="D9" s="1" t="s">
        <v>19</v>
      </c>
      <c r="F9" t="s">
        <v>12</v>
      </c>
      <c r="G9">
        <f>C3*G3</f>
        <v>777.77777777777783</v>
      </c>
      <c r="H9" t="s">
        <v>14</v>
      </c>
      <c r="J9" t="s">
        <v>44</v>
      </c>
      <c r="K9">
        <v>8</v>
      </c>
      <c r="L9" t="s">
        <v>49</v>
      </c>
    </row>
    <row r="10" spans="2:12" x14ac:dyDescent="0.3">
      <c r="B10" t="s">
        <v>20</v>
      </c>
      <c r="C10">
        <f>DEGREES(ATAN(C9/100))</f>
        <v>2.8624052261117479</v>
      </c>
      <c r="D10" s="1" t="s">
        <v>21</v>
      </c>
      <c r="F10" t="s">
        <v>13</v>
      </c>
      <c r="G10">
        <f>C3*9.81*SIN(C10)</f>
        <v>567.71129562057354</v>
      </c>
      <c r="H10" t="s">
        <v>14</v>
      </c>
    </row>
    <row r="11" spans="2:12" x14ac:dyDescent="0.3">
      <c r="C11" s="2"/>
      <c r="J11" t="s">
        <v>50</v>
      </c>
      <c r="K11">
        <f>K3/K9</f>
        <v>29.301433283361842</v>
      </c>
      <c r="L11" t="s">
        <v>48</v>
      </c>
    </row>
    <row r="12" spans="2:12" x14ac:dyDescent="0.3">
      <c r="F12" t="s">
        <v>26</v>
      </c>
      <c r="G12">
        <f>SUM(G7,G8,G9,G10)</f>
        <v>1432.6173532337423</v>
      </c>
      <c r="H12" t="s">
        <v>14</v>
      </c>
    </row>
    <row r="13" spans="2:12" x14ac:dyDescent="0.3">
      <c r="B13" t="s">
        <v>22</v>
      </c>
      <c r="C13">
        <v>0.8</v>
      </c>
      <c r="D13" s="1" t="s">
        <v>24</v>
      </c>
      <c r="J13" t="s">
        <v>51</v>
      </c>
      <c r="K13">
        <f>_xlfn.CEILING.MATH(K11/K7)</f>
        <v>15</v>
      </c>
    </row>
    <row r="14" spans="2:12" x14ac:dyDescent="0.3">
      <c r="B14" t="s">
        <v>23</v>
      </c>
      <c r="C14">
        <v>0.7</v>
      </c>
      <c r="F14" t="s">
        <v>29</v>
      </c>
      <c r="G14">
        <f>G12*C16</f>
        <v>214.89260298506133</v>
      </c>
      <c r="H14" t="s">
        <v>30</v>
      </c>
    </row>
    <row r="16" spans="2:12" x14ac:dyDescent="0.3">
      <c r="B16" t="s">
        <v>27</v>
      </c>
      <c r="C16">
        <v>0.15</v>
      </c>
      <c r="D16" s="1" t="s">
        <v>28</v>
      </c>
      <c r="F16" t="s">
        <v>32</v>
      </c>
      <c r="G16">
        <f>G14/C18</f>
        <v>53.723150746265333</v>
      </c>
      <c r="H16" t="s">
        <v>30</v>
      </c>
    </row>
    <row r="18" spans="2:8" x14ac:dyDescent="0.3">
      <c r="B18" t="s">
        <v>31</v>
      </c>
      <c r="C18">
        <v>4</v>
      </c>
      <c r="F18" t="s">
        <v>38</v>
      </c>
      <c r="G18">
        <f>C21/C18</f>
        <v>209.43951023931953</v>
      </c>
      <c r="H18" t="s">
        <v>36</v>
      </c>
    </row>
    <row r="20" spans="2:8" x14ac:dyDescent="0.3">
      <c r="B20" t="s">
        <v>33</v>
      </c>
      <c r="C20">
        <v>8000</v>
      </c>
      <c r="D20" s="1" t="s">
        <v>34</v>
      </c>
      <c r="F20" t="s">
        <v>37</v>
      </c>
      <c r="G20">
        <f>G18*C16</f>
        <v>31.415926535897928</v>
      </c>
      <c r="H20" t="s">
        <v>2</v>
      </c>
    </row>
    <row r="21" spans="2:8" x14ac:dyDescent="0.3">
      <c r="B21" t="s">
        <v>35</v>
      </c>
      <c r="C21">
        <f>C20*PI()/30</f>
        <v>837.75804095727813</v>
      </c>
      <c r="D21" s="1" t="s">
        <v>36</v>
      </c>
    </row>
    <row r="22" spans="2:8" x14ac:dyDescent="0.3">
      <c r="F22" t="s">
        <v>39</v>
      </c>
      <c r="G22">
        <f>C24*G16</f>
        <v>16877.62557121642</v>
      </c>
      <c r="H22" t="s">
        <v>41</v>
      </c>
    </row>
    <row r="23" spans="2:8" x14ac:dyDescent="0.3">
      <c r="B23" t="s">
        <v>40</v>
      </c>
      <c r="C23">
        <v>3000</v>
      </c>
      <c r="D23" s="1" t="s">
        <v>34</v>
      </c>
    </row>
    <row r="24" spans="2:8" x14ac:dyDescent="0.3">
      <c r="C24">
        <f>C23*PI()/30</f>
        <v>314.15926535897933</v>
      </c>
      <c r="D24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SACHIN SHIRKE - 210929262</dc:creator>
  <cp:lastModifiedBy>VEDANT SACHIN SHIRKE - 210929262</cp:lastModifiedBy>
  <dcterms:created xsi:type="dcterms:W3CDTF">2024-07-05T10:58:16Z</dcterms:created>
  <dcterms:modified xsi:type="dcterms:W3CDTF">2024-07-06T16:49:11Z</dcterms:modified>
</cp:coreProperties>
</file>