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scal\Downloads\"/>
    </mc:Choice>
  </mc:AlternateContent>
  <xr:revisionPtr revIDLastSave="0" documentId="13_ncr:20001_{9D79BA97-FABF-4299-9304-C5974660BB5A}" xr6:coauthVersionLast="45" xr6:coauthVersionMax="45" xr10:uidLastSave="{00000000-0000-0000-0000-000000000000}"/>
  <bookViews>
    <workbookView xWindow="-28920" yWindow="-120" windowWidth="29040" windowHeight="16440" tabRatio="829" firstSheet="15" activeTab="23" xr2:uid="{00000000-000D-0000-FFFF-FFFF00000000}"/>
  </bookViews>
  <sheets>
    <sheet name="Labor Metrics" sheetId="7" r:id="rId1"/>
    <sheet name="Boarding Packages" sheetId="39" r:id="rId2"/>
    <sheet name="Boarding Checkouts" sheetId="40" r:id="rId3"/>
    <sheet name="Daycare Packages" sheetId="41" r:id="rId4"/>
    <sheet name="Daycare Checkouts" sheetId="42" r:id="rId5"/>
    <sheet name="Weekend YoY" sheetId="21" r:id="rId6"/>
    <sheet name="Tues-Thurs YoY" sheetId="22" r:id="rId7"/>
    <sheet name="Mon_Fri YoY" sheetId="23" r:id="rId8"/>
    <sheet name="Total Occ YoY " sheetId="24" r:id="rId9"/>
    <sheet name="Weekly Occupancy % Chart" sheetId="38" r:id="rId10"/>
    <sheet name="Boarding Total YoY" sheetId="27" r:id="rId11"/>
    <sheet name="Boarding Mon_Fri YoY" sheetId="28" r:id="rId12"/>
    <sheet name="Boarding Tues-Thurs YoY" sheetId="29" r:id="rId13"/>
    <sheet name="Boarding Weekend YoY" sheetId="30" r:id="rId14"/>
    <sheet name="Daycare Total YoY" sheetId="31" r:id="rId15"/>
    <sheet name="Daycare Mon_Fri YoY" sheetId="32" r:id="rId16"/>
    <sheet name="Daycare Tues-Thurs YoY" sheetId="33" r:id="rId17"/>
    <sheet name="Daycare Weekend YoY" sheetId="34" r:id="rId18"/>
    <sheet name="Boarding Tallies" sheetId="1" r:id="rId19"/>
    <sheet name="Daycare Tallies" sheetId="4" r:id="rId20"/>
    <sheet name="Occupancy" sheetId="15" r:id="rId21"/>
    <sheet name="Delightful Daycare Tallies" sheetId="18" r:id="rId22"/>
    <sheet name="Beautiful Boarding Tallies" sheetId="19" r:id="rId23"/>
    <sheet name="Orderly Occupancy Tables" sheetId="20" r:id="rId24"/>
  </sheets>
  <definedNames>
    <definedName name="_xlnm._FilterDatabase" localSheetId="2" hidden="1">'Boarding Checkouts'!$A$1:$J$19</definedName>
    <definedName name="_xlnm._FilterDatabase" localSheetId="1" hidden="1">'Boarding Packages'!$A$1:$S$1</definedName>
    <definedName name="_xlnm._FilterDatabase" localSheetId="4" hidden="1">'Daycare Checkouts'!$A$1:$H$978</definedName>
    <definedName name="_xlnm._FilterDatabase" localSheetId="3" hidden="1">'Daycare Packages'!$A$1:$R$1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39" l="1"/>
  <c r="Q4" i="39"/>
  <c r="Q5" i="39"/>
  <c r="Q6" i="39"/>
  <c r="Q7" i="39"/>
  <c r="Q8" i="39"/>
  <c r="Q9" i="39"/>
  <c r="Q10" i="39"/>
  <c r="Q11" i="39"/>
  <c r="Q12" i="39"/>
  <c r="Q13" i="39"/>
  <c r="Q14" i="39"/>
  <c r="Q15" i="39"/>
  <c r="Q16" i="39"/>
  <c r="Q17" i="39"/>
  <c r="Q18" i="39"/>
  <c r="Q19" i="39"/>
  <c r="Q20" i="39"/>
  <c r="Q21" i="39"/>
  <c r="Q22" i="39"/>
  <c r="Q23" i="39"/>
  <c r="Q24" i="39"/>
  <c r="Q25" i="39"/>
  <c r="Q26" i="39"/>
  <c r="Q27" i="39"/>
  <c r="Q28" i="39"/>
  <c r="Q29" i="39"/>
  <c r="Q30" i="39"/>
  <c r="Q31" i="39"/>
  <c r="Q32" i="39"/>
  <c r="Q33" i="39"/>
  <c r="Q34" i="39"/>
  <c r="Q35" i="39"/>
  <c r="Q36" i="39"/>
  <c r="Q37" i="39"/>
  <c r="Q38" i="39"/>
  <c r="Q39" i="39"/>
  <c r="Q40" i="39"/>
  <c r="Q41" i="39"/>
  <c r="Q42" i="39"/>
  <c r="Q43" i="39"/>
  <c r="Q44" i="39"/>
  <c r="Q45" i="39"/>
  <c r="Q46" i="39"/>
  <c r="Q47" i="39"/>
  <c r="Q48" i="39"/>
  <c r="Q49" i="39"/>
  <c r="Q50" i="39"/>
  <c r="Q51" i="39"/>
  <c r="Q52" i="39"/>
  <c r="Q53" i="39"/>
  <c r="Q54" i="39"/>
  <c r="Q55" i="39"/>
  <c r="Q56" i="39"/>
  <c r="Q57" i="39"/>
  <c r="Q58" i="39"/>
  <c r="Q59" i="39"/>
  <c r="Q60" i="39"/>
  <c r="Q61" i="39"/>
  <c r="Q62" i="39"/>
  <c r="Q63" i="39"/>
  <c r="Q64" i="39"/>
  <c r="Q65" i="39"/>
  <c r="Q66" i="39"/>
  <c r="Q67" i="39"/>
  <c r="Q68" i="39"/>
  <c r="Q69" i="39"/>
  <c r="Q70" i="39"/>
  <c r="Q71" i="39"/>
  <c r="Q72" i="39"/>
  <c r="Q73" i="39"/>
  <c r="Q74" i="39"/>
  <c r="Q75" i="39"/>
  <c r="Q76" i="39"/>
  <c r="Q77" i="39"/>
  <c r="Q78" i="39"/>
  <c r="Q79" i="39"/>
  <c r="Q80" i="39"/>
  <c r="Q81" i="39"/>
  <c r="Q82" i="39"/>
  <c r="Q83" i="39"/>
  <c r="Q84" i="39"/>
  <c r="Q85" i="39"/>
  <c r="Q86" i="39"/>
  <c r="Q87" i="39"/>
  <c r="Q88" i="39"/>
  <c r="Q89" i="39"/>
  <c r="Q90" i="39"/>
  <c r="Q91" i="39"/>
  <c r="Q92" i="39"/>
  <c r="Q93" i="39"/>
  <c r="Q94" i="39"/>
  <c r="Q95" i="39"/>
  <c r="Q96" i="39"/>
  <c r="Q97" i="39"/>
  <c r="Q98" i="39"/>
  <c r="Q99" i="39"/>
  <c r="Q100" i="39"/>
  <c r="Q101" i="39"/>
  <c r="Q102" i="39"/>
  <c r="Q103" i="39"/>
  <c r="Q104" i="39"/>
  <c r="Q105" i="39"/>
  <c r="Q106" i="39"/>
  <c r="Q107" i="39"/>
  <c r="Q108" i="39"/>
  <c r="Q109" i="39"/>
  <c r="Q110" i="39"/>
  <c r="Q111" i="39"/>
  <c r="Q112" i="39"/>
  <c r="Q113" i="39"/>
  <c r="Q114" i="39"/>
  <c r="Q115" i="39"/>
  <c r="Q116" i="39"/>
  <c r="Q117" i="39"/>
  <c r="Q118" i="39"/>
  <c r="Q119" i="39"/>
  <c r="Q120" i="39"/>
  <c r="Q121" i="39"/>
  <c r="Q122" i="39"/>
  <c r="Q123" i="39"/>
  <c r="Q124" i="39"/>
  <c r="Q125" i="39"/>
  <c r="Q126" i="39"/>
  <c r="Q127" i="39"/>
  <c r="Q128" i="39"/>
  <c r="Q129" i="39"/>
  <c r="Q130" i="39"/>
  <c r="Q131" i="39"/>
  <c r="Q132" i="39"/>
  <c r="Q133" i="39"/>
  <c r="Q134" i="39"/>
  <c r="Q135" i="39"/>
  <c r="Q136" i="39"/>
  <c r="Q137" i="39"/>
  <c r="Q138" i="39"/>
  <c r="Q139" i="39"/>
  <c r="Q140" i="39"/>
  <c r="Q141" i="39"/>
  <c r="Q142" i="39"/>
  <c r="Q143" i="39"/>
  <c r="Q144" i="39"/>
  <c r="Q145" i="39"/>
  <c r="Q146" i="39"/>
  <c r="Q147" i="39"/>
  <c r="Q148" i="39"/>
  <c r="Q149" i="39"/>
  <c r="Q150" i="39"/>
  <c r="Q151" i="39"/>
  <c r="Q152" i="39"/>
  <c r="Q153" i="39"/>
  <c r="Q154" i="39"/>
  <c r="Q155" i="39"/>
  <c r="Q156" i="39"/>
  <c r="Q157" i="39"/>
  <c r="Q158" i="39"/>
  <c r="Q159" i="39"/>
  <c r="Q160" i="39"/>
  <c r="Q161" i="39"/>
  <c r="Q162" i="39"/>
  <c r="Q163" i="39"/>
  <c r="Q164" i="39"/>
  <c r="Q165" i="39"/>
  <c r="Q166" i="39"/>
  <c r="Q167" i="39"/>
  <c r="Q168" i="39"/>
  <c r="Q169" i="39"/>
  <c r="Q170" i="39"/>
  <c r="Q171" i="39"/>
  <c r="Q172" i="39"/>
  <c r="Q173" i="39"/>
  <c r="Q174" i="39"/>
  <c r="Q175" i="39"/>
  <c r="Q176" i="39"/>
  <c r="Q177" i="39"/>
  <c r="Q178" i="39"/>
  <c r="Q179" i="39"/>
  <c r="Q180" i="39"/>
  <c r="Q181" i="39"/>
  <c r="Q182" i="39"/>
  <c r="Q183" i="39"/>
  <c r="Q184" i="39"/>
  <c r="Q185" i="39"/>
  <c r="Q186" i="39"/>
  <c r="Q187" i="39"/>
  <c r="Q188" i="39"/>
  <c r="Q189" i="39"/>
  <c r="Q190" i="39"/>
  <c r="Q191" i="39"/>
  <c r="Q192" i="39"/>
  <c r="Q2" i="39"/>
  <c r="P3" i="39"/>
  <c r="P4" i="39"/>
  <c r="P5" i="39"/>
  <c r="P6" i="39"/>
  <c r="P7" i="39"/>
  <c r="P8" i="39"/>
  <c r="P9" i="39"/>
  <c r="P10" i="39"/>
  <c r="P11" i="39"/>
  <c r="P12" i="39"/>
  <c r="P13" i="39"/>
  <c r="P14" i="39"/>
  <c r="P15" i="39"/>
  <c r="P16" i="39"/>
  <c r="P17" i="39"/>
  <c r="P18" i="39"/>
  <c r="P19" i="39"/>
  <c r="P20" i="39"/>
  <c r="P21" i="39"/>
  <c r="P22" i="39"/>
  <c r="P23" i="39"/>
  <c r="P24" i="39"/>
  <c r="P25" i="39"/>
  <c r="P26" i="39"/>
  <c r="P27" i="39"/>
  <c r="P28" i="39"/>
  <c r="P29" i="39"/>
  <c r="P30" i="39"/>
  <c r="P31" i="39"/>
  <c r="P32" i="39"/>
  <c r="P33" i="39"/>
  <c r="P34" i="39"/>
  <c r="P35" i="39"/>
  <c r="P36" i="39"/>
  <c r="P37" i="39"/>
  <c r="P38" i="39"/>
  <c r="P39" i="39"/>
  <c r="P40" i="39"/>
  <c r="P41" i="39"/>
  <c r="P42" i="39"/>
  <c r="P43" i="39"/>
  <c r="P44" i="39"/>
  <c r="P45" i="39"/>
  <c r="P46" i="39"/>
  <c r="P47" i="39"/>
  <c r="P48" i="39"/>
  <c r="P49" i="39"/>
  <c r="P50" i="39"/>
  <c r="P51" i="39"/>
  <c r="P52" i="39"/>
  <c r="P53" i="39"/>
  <c r="P54" i="39"/>
  <c r="P55" i="39"/>
  <c r="P56" i="39"/>
  <c r="P57" i="39"/>
  <c r="P58" i="39"/>
  <c r="P59" i="39"/>
  <c r="P60" i="39"/>
  <c r="P61" i="39"/>
  <c r="P62" i="39"/>
  <c r="P63" i="39"/>
  <c r="P64" i="39"/>
  <c r="P65" i="39"/>
  <c r="P66" i="39"/>
  <c r="P67" i="39"/>
  <c r="P68" i="39"/>
  <c r="P69" i="39"/>
  <c r="P70" i="39"/>
  <c r="P71" i="39"/>
  <c r="P72" i="39"/>
  <c r="P73" i="39"/>
  <c r="P74" i="39"/>
  <c r="P75" i="39"/>
  <c r="P76" i="39"/>
  <c r="P77" i="39"/>
  <c r="P78" i="39"/>
  <c r="P79" i="39"/>
  <c r="P80" i="39"/>
  <c r="P81" i="39"/>
  <c r="P82" i="39"/>
  <c r="P83" i="39"/>
  <c r="P84" i="39"/>
  <c r="P85" i="39"/>
  <c r="P86" i="39"/>
  <c r="P87" i="39"/>
  <c r="P88" i="39"/>
  <c r="P89" i="39"/>
  <c r="P90" i="39"/>
  <c r="P91" i="39"/>
  <c r="P92" i="39"/>
  <c r="P93" i="39"/>
  <c r="P94" i="39"/>
  <c r="P95" i="39"/>
  <c r="P96" i="39"/>
  <c r="P97" i="39"/>
  <c r="P98" i="39"/>
  <c r="P99" i="39"/>
  <c r="P100" i="39"/>
  <c r="P101" i="39"/>
  <c r="P102" i="39"/>
  <c r="P103" i="39"/>
  <c r="P104" i="39"/>
  <c r="P105" i="39"/>
  <c r="P106" i="39"/>
  <c r="P107" i="39"/>
  <c r="P108" i="39"/>
  <c r="P109" i="39"/>
  <c r="P110" i="39"/>
  <c r="P111" i="39"/>
  <c r="P112" i="39"/>
  <c r="P113" i="39"/>
  <c r="P114" i="39"/>
  <c r="P115" i="39"/>
  <c r="P116" i="39"/>
  <c r="P117" i="39"/>
  <c r="P118" i="39"/>
  <c r="P119" i="39"/>
  <c r="P120" i="39"/>
  <c r="P121" i="39"/>
  <c r="P122" i="39"/>
  <c r="P123" i="39"/>
  <c r="P124" i="39"/>
  <c r="P125" i="39"/>
  <c r="P126" i="39"/>
  <c r="P127" i="39"/>
  <c r="P128" i="39"/>
  <c r="P129" i="39"/>
  <c r="P130" i="39"/>
  <c r="P131" i="39"/>
  <c r="P132" i="39"/>
  <c r="P133" i="39"/>
  <c r="P134" i="39"/>
  <c r="P135" i="39"/>
  <c r="P136" i="39"/>
  <c r="P137" i="39"/>
  <c r="P138" i="39"/>
  <c r="P139" i="39"/>
  <c r="P140" i="39"/>
  <c r="P141" i="39"/>
  <c r="P142" i="39"/>
  <c r="P143" i="39"/>
  <c r="P144" i="39"/>
  <c r="P145" i="39"/>
  <c r="P146" i="39"/>
  <c r="P147" i="39"/>
  <c r="P148" i="39"/>
  <c r="P149" i="39"/>
  <c r="P150" i="39"/>
  <c r="P151" i="39"/>
  <c r="P152" i="39"/>
  <c r="P153" i="39"/>
  <c r="P154" i="39"/>
  <c r="P155" i="39"/>
  <c r="P156" i="39"/>
  <c r="P157" i="39"/>
  <c r="P158" i="39"/>
  <c r="P159" i="39"/>
  <c r="P160" i="39"/>
  <c r="P161" i="39"/>
  <c r="P162" i="39"/>
  <c r="P163" i="39"/>
  <c r="P164" i="39"/>
  <c r="P165" i="39"/>
  <c r="P166" i="39"/>
  <c r="P167" i="39"/>
  <c r="P168" i="39"/>
  <c r="P169" i="39"/>
  <c r="P170" i="39"/>
  <c r="P171" i="39"/>
  <c r="P172" i="39"/>
  <c r="P173" i="39"/>
  <c r="P174" i="39"/>
  <c r="P175" i="39"/>
  <c r="P176" i="39"/>
  <c r="P177" i="39"/>
  <c r="P178" i="39"/>
  <c r="P179" i="39"/>
  <c r="P180" i="39"/>
  <c r="P181" i="39"/>
  <c r="P182" i="39"/>
  <c r="P183" i="39"/>
  <c r="P184" i="39"/>
  <c r="P185" i="39"/>
  <c r="P186" i="39"/>
  <c r="P187" i="39"/>
  <c r="P188" i="39"/>
  <c r="P189" i="39"/>
  <c r="P190" i="39"/>
  <c r="P191" i="39"/>
  <c r="P192" i="39"/>
  <c r="P2" i="39"/>
  <c r="AY338" i="19" l="1"/>
  <c r="AY339" i="19"/>
  <c r="AY340" i="19"/>
  <c r="AY341" i="19"/>
  <c r="AY342" i="19"/>
  <c r="AY343" i="19"/>
  <c r="AY344" i="19"/>
  <c r="AY345" i="19"/>
  <c r="AY346" i="19"/>
  <c r="AY347" i="19"/>
  <c r="AY348" i="19"/>
  <c r="AY349" i="19"/>
  <c r="AY350" i="19"/>
  <c r="AY351" i="19"/>
  <c r="AY352" i="19"/>
  <c r="AY353" i="19"/>
  <c r="AY354" i="19"/>
  <c r="AY355" i="19"/>
  <c r="AY356" i="19"/>
  <c r="AY357" i="19"/>
  <c r="AY358" i="19"/>
  <c r="AY359" i="19"/>
  <c r="AY360" i="19"/>
  <c r="AY361" i="19"/>
  <c r="AY362" i="19"/>
  <c r="AY363" i="19"/>
  <c r="AY364" i="19"/>
  <c r="AY365" i="19"/>
  <c r="AY366" i="19"/>
  <c r="AY367" i="19"/>
  <c r="AY337" i="19"/>
  <c r="AY308" i="19"/>
  <c r="AY309" i="19"/>
  <c r="AY310" i="19"/>
  <c r="AY311" i="19"/>
  <c r="AY312" i="19"/>
  <c r="AY313" i="19"/>
  <c r="AY314" i="19"/>
  <c r="AY315" i="19"/>
  <c r="AY316" i="19"/>
  <c r="AY317" i="19"/>
  <c r="AY318" i="19"/>
  <c r="AY319" i="19"/>
  <c r="AY320" i="19"/>
  <c r="AY321" i="19"/>
  <c r="AY322" i="19"/>
  <c r="AY323" i="19"/>
  <c r="AY324" i="19"/>
  <c r="AY325" i="19"/>
  <c r="AY326" i="19"/>
  <c r="AY327" i="19"/>
  <c r="AY328" i="19"/>
  <c r="AY329" i="19"/>
  <c r="AY330" i="19"/>
  <c r="AY331" i="19"/>
  <c r="AY332" i="19"/>
  <c r="AY333" i="19"/>
  <c r="AY334" i="19"/>
  <c r="AY335" i="19"/>
  <c r="AY336" i="19"/>
  <c r="AY307" i="19"/>
  <c r="AY277" i="19"/>
  <c r="AY278" i="19"/>
  <c r="AY279" i="19"/>
  <c r="AY280" i="19"/>
  <c r="AY281" i="19"/>
  <c r="AY282" i="19"/>
  <c r="AY283" i="19"/>
  <c r="AY284" i="19"/>
  <c r="AY285" i="19"/>
  <c r="AY286" i="19"/>
  <c r="AY287" i="19"/>
  <c r="AY288" i="19"/>
  <c r="AY289" i="19"/>
  <c r="AY290" i="19"/>
  <c r="AY291" i="19"/>
  <c r="AY292" i="19"/>
  <c r="AY293" i="19"/>
  <c r="AY294" i="19"/>
  <c r="AY295" i="19"/>
  <c r="AY296" i="19"/>
  <c r="AY297" i="19"/>
  <c r="AY298" i="19"/>
  <c r="AY299" i="19"/>
  <c r="AY300" i="19"/>
  <c r="AY301" i="19"/>
  <c r="AY302" i="19"/>
  <c r="AY303" i="19"/>
  <c r="AY304" i="19"/>
  <c r="AY305" i="19"/>
  <c r="AY306" i="19"/>
  <c r="AY276" i="19"/>
  <c r="AY247" i="19"/>
  <c r="AY248" i="19"/>
  <c r="AY249" i="19"/>
  <c r="AY250" i="19"/>
  <c r="AY251" i="19"/>
  <c r="AY252" i="19"/>
  <c r="AY253" i="19"/>
  <c r="AY254" i="19"/>
  <c r="AY255" i="19"/>
  <c r="AY256" i="19"/>
  <c r="AY257" i="19"/>
  <c r="AY258" i="19"/>
  <c r="AY259" i="19"/>
  <c r="AY260" i="19"/>
  <c r="AY261" i="19"/>
  <c r="AY262" i="19"/>
  <c r="AY263" i="19"/>
  <c r="AY264" i="19"/>
  <c r="AY265" i="19"/>
  <c r="AY266" i="19"/>
  <c r="AY267" i="19"/>
  <c r="AY268" i="19"/>
  <c r="AY269" i="19"/>
  <c r="AY270" i="19"/>
  <c r="AY271" i="19"/>
  <c r="AY272" i="19"/>
  <c r="AY273" i="19"/>
  <c r="AY274" i="19"/>
  <c r="AY275" i="19"/>
  <c r="AY246" i="19"/>
  <c r="AY216" i="19"/>
  <c r="AY217" i="19"/>
  <c r="AY218" i="19"/>
  <c r="AY219" i="19"/>
  <c r="AY220" i="19"/>
  <c r="AY221" i="19"/>
  <c r="AY222" i="19"/>
  <c r="AY223" i="19"/>
  <c r="AY224" i="19"/>
  <c r="AY225" i="19"/>
  <c r="AY226" i="19"/>
  <c r="AY227" i="19"/>
  <c r="AY228" i="19"/>
  <c r="AY229" i="19"/>
  <c r="AY230" i="19"/>
  <c r="AY231" i="19"/>
  <c r="AY232" i="19"/>
  <c r="AY233" i="19"/>
  <c r="AY234" i="19"/>
  <c r="AY235" i="19"/>
  <c r="AY236" i="19"/>
  <c r="AY237" i="19"/>
  <c r="AY238" i="19"/>
  <c r="AY239" i="19"/>
  <c r="AY240" i="19"/>
  <c r="AY241" i="19"/>
  <c r="AY242" i="19"/>
  <c r="AY243" i="19"/>
  <c r="AY244" i="19"/>
  <c r="AY245" i="19"/>
  <c r="AY215" i="19"/>
  <c r="AY185" i="19"/>
  <c r="AY186" i="19"/>
  <c r="AY187" i="19"/>
  <c r="AY188" i="19"/>
  <c r="AY189" i="19"/>
  <c r="AY190" i="19"/>
  <c r="AY191" i="19"/>
  <c r="AY192" i="19"/>
  <c r="AY193" i="19"/>
  <c r="AY194" i="19"/>
  <c r="AY195" i="19"/>
  <c r="AY196" i="19"/>
  <c r="AY197" i="19"/>
  <c r="AY198" i="19"/>
  <c r="AY199" i="19"/>
  <c r="AY200" i="19"/>
  <c r="AY201" i="19"/>
  <c r="AY202" i="19"/>
  <c r="AY203" i="19"/>
  <c r="AY204" i="19"/>
  <c r="AY205" i="19"/>
  <c r="AY206" i="19"/>
  <c r="AY207" i="19"/>
  <c r="AY208" i="19"/>
  <c r="AY209" i="19"/>
  <c r="AY210" i="19"/>
  <c r="AY211" i="19"/>
  <c r="AY212" i="19"/>
  <c r="AY213" i="19"/>
  <c r="AY214" i="19"/>
  <c r="AY184" i="19"/>
  <c r="AY155" i="19"/>
  <c r="AY156" i="19"/>
  <c r="AY157" i="19"/>
  <c r="AY158" i="19"/>
  <c r="AY159" i="19"/>
  <c r="AY160" i="19"/>
  <c r="AY161" i="19"/>
  <c r="AY162" i="19"/>
  <c r="AY163" i="19"/>
  <c r="AY164" i="19"/>
  <c r="AY165" i="19"/>
  <c r="AY166" i="19"/>
  <c r="AY167" i="19"/>
  <c r="AY168" i="19"/>
  <c r="AY169" i="19"/>
  <c r="AY170" i="19"/>
  <c r="AY171" i="19"/>
  <c r="AY172" i="19"/>
  <c r="AY173" i="19"/>
  <c r="AY174" i="19"/>
  <c r="AY175" i="19"/>
  <c r="AY176" i="19"/>
  <c r="AY177" i="19"/>
  <c r="AY178" i="19"/>
  <c r="AY179" i="19"/>
  <c r="AY180" i="19"/>
  <c r="AY181" i="19"/>
  <c r="AY182" i="19"/>
  <c r="AY183" i="19"/>
  <c r="AY154" i="19"/>
  <c r="AY124" i="19"/>
  <c r="AY125" i="19"/>
  <c r="AY126" i="19"/>
  <c r="AY127" i="19"/>
  <c r="AY128" i="19"/>
  <c r="AY129" i="19"/>
  <c r="AY130" i="19"/>
  <c r="AY131" i="19"/>
  <c r="AY132" i="19"/>
  <c r="AY133" i="19"/>
  <c r="AY134" i="19"/>
  <c r="AY135" i="19"/>
  <c r="AY136" i="19"/>
  <c r="AY137" i="19"/>
  <c r="AY138" i="19"/>
  <c r="AY139" i="19"/>
  <c r="AY140" i="19"/>
  <c r="AY141" i="19"/>
  <c r="AY142" i="19"/>
  <c r="AY143" i="19"/>
  <c r="AY144" i="19"/>
  <c r="AY145" i="19"/>
  <c r="AY146" i="19"/>
  <c r="AY147" i="19"/>
  <c r="AY148" i="19"/>
  <c r="AY149" i="19"/>
  <c r="AY150" i="19"/>
  <c r="AY151" i="19"/>
  <c r="AY152" i="19"/>
  <c r="AY153" i="19"/>
  <c r="AY123" i="19"/>
  <c r="AY94" i="19"/>
  <c r="AY95" i="19"/>
  <c r="AY96" i="19"/>
  <c r="AY97" i="19"/>
  <c r="AY98" i="19"/>
  <c r="AY99" i="19"/>
  <c r="AY100" i="19"/>
  <c r="AY101" i="19"/>
  <c r="AY102" i="19"/>
  <c r="AY103" i="19"/>
  <c r="AY104" i="19"/>
  <c r="AY105" i="19"/>
  <c r="AY106" i="19"/>
  <c r="AY107" i="19"/>
  <c r="AY108" i="19"/>
  <c r="AY109" i="19"/>
  <c r="AY110" i="19"/>
  <c r="AY111" i="19"/>
  <c r="AY112" i="19"/>
  <c r="AY113" i="19"/>
  <c r="AY114" i="19"/>
  <c r="AY115" i="19"/>
  <c r="AY116" i="19"/>
  <c r="AY117" i="19"/>
  <c r="AY118" i="19"/>
  <c r="AY119" i="19"/>
  <c r="AY120" i="19"/>
  <c r="AY121" i="19"/>
  <c r="AY122" i="19"/>
  <c r="AY93" i="19"/>
  <c r="AY63" i="19"/>
  <c r="AY64" i="19"/>
  <c r="AY65" i="19"/>
  <c r="AY66" i="19"/>
  <c r="AY67" i="19"/>
  <c r="AY68" i="19"/>
  <c r="AY69" i="19"/>
  <c r="AY70" i="19"/>
  <c r="AY71" i="19"/>
  <c r="AY72" i="19"/>
  <c r="AY73" i="19"/>
  <c r="AY74" i="19"/>
  <c r="AY75" i="19"/>
  <c r="AY76" i="19"/>
  <c r="AY77" i="19"/>
  <c r="AY78" i="19"/>
  <c r="AY79" i="19"/>
  <c r="AY80" i="19"/>
  <c r="AY81" i="19"/>
  <c r="AY82" i="19"/>
  <c r="AY83" i="19"/>
  <c r="AY84" i="19"/>
  <c r="AY85" i="19"/>
  <c r="AY86" i="19"/>
  <c r="AY87" i="19"/>
  <c r="AY88" i="19"/>
  <c r="AY89" i="19"/>
  <c r="AY90" i="19"/>
  <c r="AY91" i="19"/>
  <c r="AY92" i="19"/>
  <c r="AY62" i="19"/>
  <c r="AY34" i="19"/>
  <c r="AY35" i="19"/>
  <c r="AY36" i="19"/>
  <c r="AY37" i="19"/>
  <c r="AY38" i="19"/>
  <c r="AY39" i="19"/>
  <c r="AY40" i="19"/>
  <c r="AY41" i="19"/>
  <c r="AY42" i="19"/>
  <c r="AY43" i="19"/>
  <c r="AY44" i="19"/>
  <c r="AY45" i="19"/>
  <c r="AY46" i="19"/>
  <c r="AY47" i="19"/>
  <c r="AY48" i="19"/>
  <c r="AY49" i="19"/>
  <c r="AY50" i="19"/>
  <c r="AY51" i="19"/>
  <c r="AY52" i="19"/>
  <c r="AY53" i="19"/>
  <c r="AY54" i="19"/>
  <c r="AY55" i="19"/>
  <c r="AY56" i="19"/>
  <c r="AY57" i="19"/>
  <c r="AY58" i="19"/>
  <c r="AY59" i="19"/>
  <c r="AY60" i="19"/>
  <c r="AY61" i="19"/>
  <c r="AY33" i="19"/>
  <c r="AY3" i="19"/>
  <c r="AY4" i="19"/>
  <c r="AY5" i="19"/>
  <c r="AY6" i="19"/>
  <c r="AY7" i="19"/>
  <c r="AY8" i="19"/>
  <c r="AY9" i="19"/>
  <c r="AY10" i="19"/>
  <c r="AY11" i="19"/>
  <c r="AY12" i="19"/>
  <c r="AY13" i="19"/>
  <c r="AY14" i="19"/>
  <c r="AY15" i="19"/>
  <c r="AY16" i="19"/>
  <c r="AY17" i="19"/>
  <c r="AY18" i="19"/>
  <c r="AY19" i="19"/>
  <c r="AY20" i="19"/>
  <c r="AY21" i="19"/>
  <c r="AY22" i="19"/>
  <c r="AY23" i="19"/>
  <c r="AY24" i="19"/>
  <c r="AY25" i="19"/>
  <c r="AY26" i="19"/>
  <c r="AY27" i="19"/>
  <c r="AY28" i="19"/>
  <c r="AY29" i="19"/>
  <c r="AY30" i="19"/>
  <c r="AY31" i="19"/>
  <c r="AY32" i="19"/>
  <c r="AY2" i="19"/>
  <c r="BG3" i="4"/>
  <c r="BG4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F3" i="4"/>
  <c r="BF4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B3" i="4"/>
  <c r="BB4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A3" i="4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AW3" i="4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BG2" i="4"/>
  <c r="BB2" i="4"/>
  <c r="AW2" i="4"/>
  <c r="AR2" i="4"/>
  <c r="BF2" i="4"/>
  <c r="BA2" i="4"/>
  <c r="AV2" i="4"/>
  <c r="AQ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AL2" i="4"/>
  <c r="AG2" i="4"/>
  <c r="AB2" i="4"/>
  <c r="W2" i="4"/>
  <c r="R2" i="4"/>
  <c r="M2" i="4"/>
  <c r="H2" i="4"/>
  <c r="AM2" i="4"/>
  <c r="AH2" i="4"/>
  <c r="AC2" i="4"/>
  <c r="X2" i="4"/>
  <c r="S2" i="4"/>
  <c r="N2" i="4"/>
  <c r="I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2" i="4"/>
  <c r="AU38" i="1"/>
  <c r="AU37" i="1"/>
  <c r="AT38" i="1"/>
  <c r="AQ38" i="1"/>
  <c r="AQ37" i="1"/>
  <c r="AP38" i="1"/>
  <c r="AM38" i="1"/>
  <c r="AM37" i="1"/>
  <c r="AL38" i="1"/>
  <c r="AI38" i="1"/>
  <c r="AI37" i="1"/>
  <c r="AH38" i="1"/>
  <c r="AE38" i="1"/>
  <c r="AE37" i="1"/>
  <c r="AD38" i="1"/>
  <c r="AA38" i="1"/>
  <c r="AA37" i="1"/>
  <c r="Z38" i="1"/>
  <c r="W38" i="1"/>
  <c r="W37" i="1"/>
  <c r="V38" i="1"/>
  <c r="S38" i="1"/>
  <c r="S37" i="1"/>
  <c r="R38" i="1"/>
  <c r="O37" i="1"/>
  <c r="O38" i="1"/>
  <c r="N38" i="1"/>
  <c r="K37" i="1"/>
  <c r="K38" i="1"/>
  <c r="J38" i="1"/>
  <c r="J35" i="1" s="1"/>
  <c r="F38" i="1"/>
  <c r="J34" i="1"/>
  <c r="F34" i="1"/>
  <c r="G34" i="1" s="1"/>
  <c r="F35" i="1"/>
  <c r="G35" i="1"/>
  <c r="F36" i="1"/>
  <c r="G36" i="1"/>
  <c r="F37" i="1"/>
  <c r="G37" i="1"/>
  <c r="G38" i="1"/>
  <c r="B35" i="1"/>
  <c r="C38" i="1"/>
  <c r="C37" i="1"/>
  <c r="B38" i="1"/>
  <c r="T7" i="40"/>
  <c r="T8" i="40"/>
  <c r="T9" i="40"/>
  <c r="T10" i="40"/>
  <c r="T11" i="40"/>
  <c r="T12" i="40"/>
  <c r="T13" i="40"/>
  <c r="T14" i="40"/>
  <c r="T15" i="40"/>
  <c r="T16" i="40"/>
  <c r="T17" i="40"/>
  <c r="T18" i="40"/>
  <c r="T19" i="40"/>
  <c r="T20" i="40"/>
  <c r="T21" i="40"/>
  <c r="T22" i="40"/>
  <c r="T23" i="40"/>
  <c r="T24" i="40"/>
  <c r="T25" i="40"/>
  <c r="T26" i="40"/>
  <c r="T27" i="40"/>
  <c r="T28" i="40"/>
  <c r="T29" i="40"/>
  <c r="T30" i="40"/>
  <c r="T31" i="40"/>
  <c r="T32" i="40"/>
  <c r="T33" i="40"/>
  <c r="T34" i="40"/>
  <c r="T35" i="40"/>
  <c r="T36" i="40"/>
  <c r="T37" i="40"/>
  <c r="T38" i="40"/>
  <c r="T39" i="40"/>
  <c r="T40" i="40"/>
  <c r="T41" i="40"/>
  <c r="T42" i="40"/>
  <c r="T43" i="40"/>
  <c r="T44" i="40"/>
  <c r="T45" i="40"/>
  <c r="T46" i="40"/>
  <c r="T47" i="40"/>
  <c r="T48" i="40"/>
  <c r="T49" i="40"/>
  <c r="T50" i="40"/>
  <c r="T51" i="40"/>
  <c r="T52" i="40"/>
  <c r="T53" i="40"/>
  <c r="T54" i="40"/>
  <c r="T55" i="40"/>
  <c r="T56" i="40"/>
  <c r="T57" i="40"/>
  <c r="T58" i="40"/>
  <c r="T59" i="40"/>
  <c r="T60" i="40"/>
  <c r="T61" i="40"/>
  <c r="T62" i="40"/>
  <c r="T63" i="40"/>
  <c r="T64" i="40"/>
  <c r="T65" i="40"/>
  <c r="T66" i="40"/>
  <c r="T67" i="40"/>
  <c r="T68" i="40"/>
  <c r="T69" i="40"/>
  <c r="T70" i="40"/>
  <c r="T71" i="40"/>
  <c r="T72" i="40"/>
  <c r="T73" i="40"/>
  <c r="T74" i="40"/>
  <c r="T75" i="40"/>
  <c r="T76" i="40"/>
  <c r="T77" i="40"/>
  <c r="T78" i="40"/>
  <c r="T79" i="40"/>
  <c r="T80" i="40"/>
  <c r="T81" i="40"/>
  <c r="T82" i="40"/>
  <c r="T83" i="40"/>
  <c r="T84" i="40"/>
  <c r="T85" i="40"/>
  <c r="T86" i="40"/>
  <c r="T87" i="40"/>
  <c r="T88" i="40"/>
  <c r="T89" i="40"/>
  <c r="T90" i="40"/>
  <c r="T91" i="40"/>
  <c r="T92" i="40"/>
  <c r="T93" i="40"/>
  <c r="T94" i="40"/>
  <c r="T95" i="40"/>
  <c r="T96" i="40"/>
  <c r="T97" i="40"/>
  <c r="T98" i="40"/>
  <c r="T99" i="40"/>
  <c r="T100" i="40"/>
  <c r="T101" i="40"/>
  <c r="T102" i="40"/>
  <c r="T103" i="40"/>
  <c r="T104" i="40"/>
  <c r="T105" i="40"/>
  <c r="T106" i="40"/>
  <c r="T107" i="40"/>
  <c r="T108" i="40"/>
  <c r="T109" i="40"/>
  <c r="T110" i="40"/>
  <c r="T111" i="40"/>
  <c r="T112" i="40"/>
  <c r="T113" i="40"/>
  <c r="T114" i="40"/>
  <c r="T115" i="40"/>
  <c r="T116" i="40"/>
  <c r="T117" i="40"/>
  <c r="T118" i="40"/>
  <c r="T119" i="40"/>
  <c r="T120" i="40"/>
  <c r="T121" i="40"/>
  <c r="T122" i="40"/>
  <c r="T123" i="40"/>
  <c r="T124" i="40"/>
  <c r="T125" i="40"/>
  <c r="T126" i="40"/>
  <c r="T127" i="40"/>
  <c r="T128" i="40"/>
  <c r="T129" i="40"/>
  <c r="T130" i="40"/>
  <c r="T131" i="40"/>
  <c r="T132" i="40"/>
  <c r="T133" i="40"/>
  <c r="T134" i="40"/>
  <c r="T135" i="40"/>
  <c r="T136" i="40"/>
  <c r="T137" i="40"/>
  <c r="T138" i="40"/>
  <c r="T139" i="40"/>
  <c r="T140" i="40"/>
  <c r="T141" i="40"/>
  <c r="T142" i="40"/>
  <c r="T143" i="40"/>
  <c r="T144" i="40"/>
  <c r="T145" i="40"/>
  <c r="T146" i="40"/>
  <c r="T147" i="40"/>
  <c r="T148" i="40"/>
  <c r="T149" i="40"/>
  <c r="T150" i="40"/>
  <c r="T151" i="40"/>
  <c r="T152" i="40"/>
  <c r="T153" i="40"/>
  <c r="T154" i="40"/>
  <c r="T155" i="40"/>
  <c r="T156" i="40"/>
  <c r="T157" i="40"/>
  <c r="T158" i="40"/>
  <c r="T159" i="40"/>
  <c r="T160" i="40"/>
  <c r="T161" i="40"/>
  <c r="T162" i="40"/>
  <c r="T163" i="40"/>
  <c r="T164" i="40"/>
  <c r="T165" i="40"/>
  <c r="T166" i="40"/>
  <c r="T167" i="40"/>
  <c r="T168" i="40"/>
  <c r="T169" i="40"/>
  <c r="T170" i="40"/>
  <c r="T171" i="40"/>
  <c r="T172" i="40"/>
  <c r="T173" i="40"/>
  <c r="T174" i="40"/>
  <c r="T175" i="40"/>
  <c r="T176" i="40"/>
  <c r="T177" i="40"/>
  <c r="T178" i="40"/>
  <c r="T179" i="40"/>
  <c r="T180" i="40"/>
  <c r="T181" i="40"/>
  <c r="T182" i="40"/>
  <c r="T183" i="40"/>
  <c r="T184" i="40"/>
  <c r="T185" i="40"/>
  <c r="T186" i="40"/>
  <c r="T187" i="40"/>
  <c r="T188" i="40"/>
  <c r="T189" i="40"/>
  <c r="T190" i="40"/>
  <c r="T191" i="40"/>
  <c r="T192" i="40"/>
  <c r="T193" i="40"/>
  <c r="T194" i="40"/>
  <c r="T195" i="40"/>
  <c r="T196" i="40"/>
  <c r="T197" i="40"/>
  <c r="T198" i="40"/>
  <c r="T199" i="40"/>
  <c r="T200" i="40"/>
  <c r="T201" i="40"/>
  <c r="T202" i="40"/>
  <c r="T203" i="40"/>
  <c r="T204" i="40"/>
  <c r="T205" i="40"/>
  <c r="T206" i="40"/>
  <c r="T207" i="40"/>
  <c r="T208" i="40"/>
  <c r="T209" i="40"/>
  <c r="T210" i="40"/>
  <c r="T211" i="40"/>
  <c r="T212" i="40"/>
  <c r="T213" i="40"/>
  <c r="T214" i="40"/>
  <c r="T215" i="40"/>
  <c r="T216" i="40"/>
  <c r="T217" i="40"/>
  <c r="T218" i="40"/>
  <c r="T219" i="40"/>
  <c r="T220" i="40"/>
  <c r="T221" i="40"/>
  <c r="T222" i="40"/>
  <c r="T223" i="40"/>
  <c r="T224" i="40"/>
  <c r="T225" i="40"/>
  <c r="T226" i="40"/>
  <c r="T227" i="40"/>
  <c r="T228" i="40"/>
  <c r="T229" i="40"/>
  <c r="T230" i="40"/>
  <c r="T231" i="40"/>
  <c r="T232" i="40"/>
  <c r="T233" i="40"/>
  <c r="T234" i="40"/>
  <c r="T235" i="40"/>
  <c r="T236" i="40"/>
  <c r="T237" i="40"/>
  <c r="T238" i="40"/>
  <c r="T239" i="40"/>
  <c r="T240" i="40"/>
  <c r="T241" i="40"/>
  <c r="T242" i="40"/>
  <c r="T243" i="40"/>
  <c r="T244" i="40"/>
  <c r="T245" i="40"/>
  <c r="T246" i="40"/>
  <c r="T247" i="40"/>
  <c r="T248" i="40"/>
  <c r="T249" i="40"/>
  <c r="T250" i="40"/>
  <c r="T251" i="40"/>
  <c r="T252" i="40"/>
  <c r="T253" i="40"/>
  <c r="T254" i="40"/>
  <c r="T255" i="40"/>
  <c r="T256" i="40"/>
  <c r="T257" i="40"/>
  <c r="T258" i="40"/>
  <c r="T259" i="40"/>
  <c r="T260" i="40"/>
  <c r="T261" i="40"/>
  <c r="T262" i="40"/>
  <c r="T263" i="40"/>
  <c r="T264" i="40"/>
  <c r="T265" i="40"/>
  <c r="T266" i="40"/>
  <c r="T267" i="40"/>
  <c r="T268" i="40"/>
  <c r="T269" i="40"/>
  <c r="T270" i="40"/>
  <c r="T271" i="40"/>
  <c r="T272" i="40"/>
  <c r="T273" i="40"/>
  <c r="T274" i="40"/>
  <c r="T275" i="40"/>
  <c r="T276" i="40"/>
  <c r="T277" i="40"/>
  <c r="T278" i="40"/>
  <c r="T279" i="40"/>
  <c r="T280" i="40"/>
  <c r="T281" i="40"/>
  <c r="T282" i="40"/>
  <c r="T283" i="40"/>
  <c r="T284" i="40"/>
  <c r="T285" i="40"/>
  <c r="T286" i="40"/>
  <c r="T287" i="40"/>
  <c r="T288" i="40"/>
  <c r="T289" i="40"/>
  <c r="T290" i="40"/>
  <c r="T291" i="40"/>
  <c r="T292" i="40"/>
  <c r="T293" i="40"/>
  <c r="T294" i="40"/>
  <c r="T295" i="40"/>
  <c r="T296" i="40"/>
  <c r="T297" i="40"/>
  <c r="T298" i="40"/>
  <c r="T299" i="40"/>
  <c r="T300" i="40"/>
  <c r="T301" i="40"/>
  <c r="T302" i="40"/>
  <c r="T303" i="40"/>
  <c r="T304" i="40"/>
  <c r="T305" i="40"/>
  <c r="T306" i="40"/>
  <c r="T307" i="40"/>
  <c r="T308" i="40"/>
  <c r="T309" i="40"/>
  <c r="T310" i="40"/>
  <c r="T311" i="40"/>
  <c r="T312" i="40"/>
  <c r="T313" i="40"/>
  <c r="T314" i="40"/>
  <c r="T315" i="40"/>
  <c r="T316" i="40"/>
  <c r="T317" i="40"/>
  <c r="T318" i="40"/>
  <c r="T319" i="40"/>
  <c r="T320" i="40"/>
  <c r="T321" i="40"/>
  <c r="T322" i="40"/>
  <c r="T323" i="40"/>
  <c r="T324" i="40"/>
  <c r="T325" i="40"/>
  <c r="T326" i="40"/>
  <c r="T327" i="40"/>
  <c r="T328" i="40"/>
  <c r="T329" i="40"/>
  <c r="T330" i="40"/>
  <c r="T331" i="40"/>
  <c r="T332" i="40"/>
  <c r="T333" i="40"/>
  <c r="T334" i="40"/>
  <c r="T335" i="40"/>
  <c r="T336" i="40"/>
  <c r="T337" i="40"/>
  <c r="T338" i="40"/>
  <c r="T339" i="40"/>
  <c r="T340" i="40"/>
  <c r="T341" i="40"/>
  <c r="T342" i="40"/>
  <c r="T343" i="40"/>
  <c r="T344" i="40"/>
  <c r="T345" i="40"/>
  <c r="T346" i="40"/>
  <c r="T347" i="40"/>
  <c r="T348" i="40"/>
  <c r="T349" i="40"/>
  <c r="T350" i="40"/>
  <c r="T351" i="40"/>
  <c r="T352" i="40"/>
  <c r="T353" i="40"/>
  <c r="T354" i="40"/>
  <c r="T355" i="40"/>
  <c r="T356" i="40"/>
  <c r="T357" i="40"/>
  <c r="T358" i="40"/>
  <c r="T359" i="40"/>
  <c r="T360" i="40"/>
  <c r="T361" i="40"/>
  <c r="T362" i="40"/>
  <c r="T363" i="40"/>
  <c r="T364" i="40"/>
  <c r="T365" i="40"/>
  <c r="T366" i="40"/>
  <c r="T367" i="40"/>
  <c r="T368" i="40"/>
  <c r="T369" i="40"/>
  <c r="T370" i="40"/>
  <c r="T6" i="40"/>
  <c r="AH4" i="42"/>
  <c r="AB1" i="42"/>
  <c r="H2" i="42" s="1"/>
  <c r="I2" i="42"/>
  <c r="U3" i="42" s="1"/>
  <c r="U19" i="42" s="1"/>
  <c r="O2" i="42"/>
  <c r="P2" i="42"/>
  <c r="Q2" i="42"/>
  <c r="Q4" i="42" s="1"/>
  <c r="Q8" i="42" s="1"/>
  <c r="R2" i="42"/>
  <c r="S2" i="42"/>
  <c r="S3" i="42" s="1"/>
  <c r="S19" i="42" s="1"/>
  <c r="T2" i="42"/>
  <c r="T3" i="42" s="1"/>
  <c r="U2" i="42"/>
  <c r="U5" i="42" s="1"/>
  <c r="V2" i="42"/>
  <c r="V3" i="42" s="1"/>
  <c r="V19" i="42" s="1"/>
  <c r="W2" i="42"/>
  <c r="X2" i="42"/>
  <c r="Y2" i="42"/>
  <c r="Z2" i="42"/>
  <c r="AH2" i="42"/>
  <c r="H3" i="42" s="1"/>
  <c r="I3" i="42"/>
  <c r="U4" i="42" s="1"/>
  <c r="P3" i="42"/>
  <c r="Q3" i="42"/>
  <c r="X3" i="42"/>
  <c r="Y3" i="42"/>
  <c r="AE3" i="42"/>
  <c r="AE4" i="42" s="1"/>
  <c r="AE5" i="42" s="1"/>
  <c r="AH3" i="42"/>
  <c r="I4" i="42"/>
  <c r="P4" i="42"/>
  <c r="T4" i="42"/>
  <c r="V4" i="42"/>
  <c r="W4" i="42"/>
  <c r="X4" i="42"/>
  <c r="Y4" i="42"/>
  <c r="Z4" i="42"/>
  <c r="I5" i="42"/>
  <c r="O5" i="42"/>
  <c r="P5" i="42"/>
  <c r="Q5" i="42"/>
  <c r="Q21" i="42" s="1"/>
  <c r="R5" i="42"/>
  <c r="S5" i="42"/>
  <c r="T5" i="42"/>
  <c r="W5" i="42"/>
  <c r="X5" i="42"/>
  <c r="Y5" i="42"/>
  <c r="Z5" i="42"/>
  <c r="I6" i="42"/>
  <c r="O6" i="42"/>
  <c r="P6" i="42"/>
  <c r="Q6" i="42"/>
  <c r="R6" i="42"/>
  <c r="S6" i="42"/>
  <c r="T6" i="42"/>
  <c r="U6" i="42"/>
  <c r="V6" i="42"/>
  <c r="W6" i="42"/>
  <c r="X6" i="42"/>
  <c r="Y6" i="42"/>
  <c r="Z6" i="42"/>
  <c r="I7" i="42"/>
  <c r="O7" i="42"/>
  <c r="P7" i="42"/>
  <c r="Q7" i="42"/>
  <c r="R7" i="42"/>
  <c r="S7" i="42"/>
  <c r="AB7" i="42" s="1"/>
  <c r="T7" i="42"/>
  <c r="U7" i="42"/>
  <c r="V7" i="42"/>
  <c r="W7" i="42"/>
  <c r="X7" i="42"/>
  <c r="Y7" i="42"/>
  <c r="Z7" i="42"/>
  <c r="I8" i="42"/>
  <c r="P8" i="42"/>
  <c r="X8" i="42"/>
  <c r="Y8" i="42"/>
  <c r="I9" i="42"/>
  <c r="I10" i="42"/>
  <c r="I11" i="42"/>
  <c r="O11" i="42"/>
  <c r="P11" i="42"/>
  <c r="Q11" i="42"/>
  <c r="R11" i="42"/>
  <c r="R16" i="42" s="1"/>
  <c r="S11" i="42"/>
  <c r="T11" i="42"/>
  <c r="U11" i="42"/>
  <c r="V11" i="42"/>
  <c r="W11" i="42"/>
  <c r="X11" i="42"/>
  <c r="Y11" i="42"/>
  <c r="Z11" i="42"/>
  <c r="I12" i="42"/>
  <c r="O12" i="42"/>
  <c r="P12" i="42"/>
  <c r="Q12" i="42"/>
  <c r="R12" i="42"/>
  <c r="S12" i="42"/>
  <c r="T12" i="42"/>
  <c r="U12" i="42"/>
  <c r="V12" i="42"/>
  <c r="W12" i="42"/>
  <c r="X12" i="42"/>
  <c r="Y12" i="42"/>
  <c r="Z12" i="42"/>
  <c r="I13" i="42"/>
  <c r="O13" i="42"/>
  <c r="P13" i="42"/>
  <c r="Q13" i="42"/>
  <c r="R13" i="42"/>
  <c r="S13" i="42"/>
  <c r="T13" i="42"/>
  <c r="U13" i="42"/>
  <c r="V13" i="42"/>
  <c r="W13" i="42"/>
  <c r="X13" i="42"/>
  <c r="Y13" i="42"/>
  <c r="Z13" i="42"/>
  <c r="I14" i="42"/>
  <c r="O14" i="42"/>
  <c r="P14" i="42"/>
  <c r="Q14" i="42"/>
  <c r="R14" i="42"/>
  <c r="S14" i="42"/>
  <c r="AB14" i="42" s="1"/>
  <c r="T14" i="42"/>
  <c r="U14" i="42"/>
  <c r="V14" i="42"/>
  <c r="W14" i="42"/>
  <c r="X14" i="42"/>
  <c r="Y14" i="42"/>
  <c r="Z14" i="42"/>
  <c r="I15" i="42"/>
  <c r="O15" i="42"/>
  <c r="P15" i="42"/>
  <c r="Q15" i="42"/>
  <c r="R15" i="42"/>
  <c r="S15" i="42"/>
  <c r="T15" i="42"/>
  <c r="U15" i="42"/>
  <c r="V15" i="42"/>
  <c r="W15" i="42"/>
  <c r="X15" i="42"/>
  <c r="Y15" i="42"/>
  <c r="Z15" i="42"/>
  <c r="I16" i="42"/>
  <c r="S16" i="42"/>
  <c r="I17" i="42"/>
  <c r="I18" i="42"/>
  <c r="I19" i="42"/>
  <c r="P19" i="42"/>
  <c r="Q19" i="42"/>
  <c r="I20" i="42"/>
  <c r="P20" i="42"/>
  <c r="T20" i="42"/>
  <c r="U20" i="42"/>
  <c r="V20" i="42"/>
  <c r="W20" i="42"/>
  <c r="I21" i="42"/>
  <c r="O21" i="42"/>
  <c r="P21" i="42"/>
  <c r="R21" i="42"/>
  <c r="S21" i="42"/>
  <c r="T21" i="42"/>
  <c r="W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31" i="42"/>
  <c r="H132" i="42"/>
  <c r="H133" i="42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148" i="42"/>
  <c r="H149" i="42"/>
  <c r="H150" i="42"/>
  <c r="H151" i="42"/>
  <c r="H152" i="42"/>
  <c r="H153" i="42"/>
  <c r="H154" i="42"/>
  <c r="H155" i="42"/>
  <c r="H156" i="42"/>
  <c r="H157" i="42"/>
  <c r="H158" i="42"/>
  <c r="H159" i="42"/>
  <c r="H160" i="42"/>
  <c r="H161" i="42"/>
  <c r="H162" i="42"/>
  <c r="H163" i="42"/>
  <c r="H164" i="42"/>
  <c r="H165" i="42"/>
  <c r="H166" i="42"/>
  <c r="H167" i="42"/>
  <c r="H168" i="42"/>
  <c r="H169" i="42"/>
  <c r="H170" i="42"/>
  <c r="H171" i="42"/>
  <c r="H172" i="42"/>
  <c r="H173" i="42"/>
  <c r="H174" i="42"/>
  <c r="H175" i="42"/>
  <c r="H176" i="42"/>
  <c r="H177" i="42"/>
  <c r="H178" i="42"/>
  <c r="H179" i="42"/>
  <c r="H180" i="42"/>
  <c r="H181" i="42"/>
  <c r="H182" i="42"/>
  <c r="H183" i="42"/>
  <c r="H184" i="42"/>
  <c r="H185" i="42"/>
  <c r="H186" i="42"/>
  <c r="H187" i="42"/>
  <c r="H188" i="42"/>
  <c r="H189" i="42"/>
  <c r="H190" i="42"/>
  <c r="H191" i="42"/>
  <c r="H192" i="42"/>
  <c r="H193" i="42"/>
  <c r="H194" i="42"/>
  <c r="H195" i="42"/>
  <c r="H196" i="42"/>
  <c r="H197" i="42"/>
  <c r="H198" i="42"/>
  <c r="H199" i="42"/>
  <c r="H200" i="42"/>
  <c r="H201" i="42"/>
  <c r="H202" i="42"/>
  <c r="H203" i="42"/>
  <c r="H204" i="42"/>
  <c r="H205" i="42"/>
  <c r="H206" i="42"/>
  <c r="H207" i="42"/>
  <c r="H208" i="42"/>
  <c r="H209" i="42"/>
  <c r="H210" i="42"/>
  <c r="H211" i="42"/>
  <c r="H212" i="42"/>
  <c r="H213" i="42"/>
  <c r="H214" i="42"/>
  <c r="H215" i="42"/>
  <c r="H216" i="42"/>
  <c r="H217" i="42"/>
  <c r="H218" i="42"/>
  <c r="H219" i="42"/>
  <c r="H220" i="42"/>
  <c r="H221" i="42"/>
  <c r="H222" i="42"/>
  <c r="H223" i="42"/>
  <c r="H224" i="42"/>
  <c r="H225" i="42"/>
  <c r="H226" i="42"/>
  <c r="H227" i="42"/>
  <c r="H228" i="42"/>
  <c r="H229" i="42"/>
  <c r="H230" i="42"/>
  <c r="H231" i="42"/>
  <c r="H232" i="42"/>
  <c r="H233" i="42"/>
  <c r="H234" i="42"/>
  <c r="H235" i="42"/>
  <c r="H236" i="42"/>
  <c r="H237" i="42"/>
  <c r="H238" i="42"/>
  <c r="H239" i="42"/>
  <c r="H240" i="42"/>
  <c r="H241" i="42"/>
  <c r="H242" i="42"/>
  <c r="H243" i="42"/>
  <c r="H244" i="42"/>
  <c r="H245" i="42"/>
  <c r="H246" i="42"/>
  <c r="H247" i="42"/>
  <c r="H248" i="42"/>
  <c r="H249" i="42"/>
  <c r="H250" i="42"/>
  <c r="H251" i="42"/>
  <c r="H252" i="42"/>
  <c r="H253" i="42"/>
  <c r="H254" i="42"/>
  <c r="H255" i="42"/>
  <c r="H256" i="42"/>
  <c r="H257" i="42"/>
  <c r="H258" i="42"/>
  <c r="H259" i="42"/>
  <c r="H260" i="42"/>
  <c r="H261" i="42"/>
  <c r="H262" i="42"/>
  <c r="H263" i="42"/>
  <c r="H264" i="42"/>
  <c r="H265" i="42"/>
  <c r="H266" i="42"/>
  <c r="H267" i="42"/>
  <c r="H268" i="42"/>
  <c r="H269" i="42"/>
  <c r="H270" i="42"/>
  <c r="H271" i="42"/>
  <c r="H272" i="42"/>
  <c r="H273" i="42"/>
  <c r="H274" i="42"/>
  <c r="H275" i="42"/>
  <c r="H276" i="42"/>
  <c r="H277" i="42"/>
  <c r="H278" i="42"/>
  <c r="H279" i="42"/>
  <c r="H280" i="42"/>
  <c r="H281" i="42"/>
  <c r="H282" i="42"/>
  <c r="H283" i="42"/>
  <c r="H284" i="42"/>
  <c r="H285" i="42"/>
  <c r="H286" i="42"/>
  <c r="H287" i="42"/>
  <c r="H288" i="42"/>
  <c r="H289" i="42"/>
  <c r="H290" i="42"/>
  <c r="H291" i="42"/>
  <c r="H292" i="42"/>
  <c r="H293" i="42"/>
  <c r="H294" i="42"/>
  <c r="H295" i="42"/>
  <c r="H296" i="42"/>
  <c r="H297" i="42"/>
  <c r="H298" i="42"/>
  <c r="H299" i="42"/>
  <c r="H300" i="42"/>
  <c r="H301" i="42"/>
  <c r="H302" i="42"/>
  <c r="H303" i="42"/>
  <c r="H304" i="42"/>
  <c r="H305" i="42"/>
  <c r="H306" i="42"/>
  <c r="H307" i="42"/>
  <c r="H308" i="42"/>
  <c r="H309" i="42"/>
  <c r="H310" i="42"/>
  <c r="H311" i="42"/>
  <c r="H312" i="42"/>
  <c r="H313" i="42"/>
  <c r="H314" i="42"/>
  <c r="H315" i="42"/>
  <c r="H316" i="42"/>
  <c r="H317" i="42"/>
  <c r="H318" i="42"/>
  <c r="H319" i="42"/>
  <c r="H320" i="42"/>
  <c r="H321" i="42"/>
  <c r="H322" i="42"/>
  <c r="H323" i="42"/>
  <c r="H324" i="42"/>
  <c r="H325" i="42"/>
  <c r="H326" i="42"/>
  <c r="H327" i="42"/>
  <c r="H328" i="42"/>
  <c r="H329" i="42"/>
  <c r="H330" i="42"/>
  <c r="H331" i="42"/>
  <c r="H332" i="42"/>
  <c r="H333" i="42"/>
  <c r="H334" i="42"/>
  <c r="H335" i="42"/>
  <c r="H336" i="42"/>
  <c r="H337" i="42"/>
  <c r="H338" i="42"/>
  <c r="H339" i="42"/>
  <c r="H340" i="42"/>
  <c r="H341" i="42"/>
  <c r="H342" i="42"/>
  <c r="H343" i="42"/>
  <c r="H344" i="42"/>
  <c r="H345" i="42"/>
  <c r="H346" i="42"/>
  <c r="H347" i="42"/>
  <c r="H348" i="42"/>
  <c r="H349" i="42"/>
  <c r="H350" i="42"/>
  <c r="H351" i="42"/>
  <c r="H352" i="42"/>
  <c r="H353" i="42"/>
  <c r="H354" i="42"/>
  <c r="H355" i="42"/>
  <c r="H356" i="42"/>
  <c r="H357" i="42"/>
  <c r="H358" i="42"/>
  <c r="H359" i="42"/>
  <c r="H360" i="42"/>
  <c r="H361" i="42"/>
  <c r="H362" i="42"/>
  <c r="H363" i="42"/>
  <c r="H364" i="42"/>
  <c r="H365" i="42"/>
  <c r="H366" i="42"/>
  <c r="H367" i="42"/>
  <c r="H368" i="42"/>
  <c r="H369" i="42"/>
  <c r="H370" i="42"/>
  <c r="H371" i="42"/>
  <c r="H372" i="42"/>
  <c r="H373" i="42"/>
  <c r="H374" i="42"/>
  <c r="H375" i="42"/>
  <c r="H376" i="42"/>
  <c r="H377" i="42"/>
  <c r="H378" i="42"/>
  <c r="H379" i="42"/>
  <c r="H380" i="42"/>
  <c r="H381" i="42"/>
  <c r="H382" i="42"/>
  <c r="H383" i="42"/>
  <c r="H384" i="42"/>
  <c r="H385" i="42"/>
  <c r="H386" i="42"/>
  <c r="H387" i="42"/>
  <c r="H388" i="42"/>
  <c r="H389" i="42"/>
  <c r="H390" i="42"/>
  <c r="H391" i="42"/>
  <c r="H392" i="42"/>
  <c r="H393" i="42"/>
  <c r="H394" i="42"/>
  <c r="H395" i="42"/>
  <c r="H396" i="42"/>
  <c r="H397" i="42"/>
  <c r="H398" i="42"/>
  <c r="H399" i="42"/>
  <c r="H400" i="42"/>
  <c r="H401" i="42"/>
  <c r="H402" i="42"/>
  <c r="H403" i="42"/>
  <c r="H404" i="42"/>
  <c r="H405" i="42"/>
  <c r="H406" i="42"/>
  <c r="H407" i="42"/>
  <c r="H408" i="42"/>
  <c r="H409" i="42"/>
  <c r="H410" i="42"/>
  <c r="H411" i="42"/>
  <c r="H412" i="42"/>
  <c r="H413" i="42"/>
  <c r="H414" i="42"/>
  <c r="H415" i="42"/>
  <c r="H416" i="42"/>
  <c r="H417" i="42"/>
  <c r="H418" i="42"/>
  <c r="H419" i="42"/>
  <c r="H420" i="42"/>
  <c r="H421" i="42"/>
  <c r="H422" i="42"/>
  <c r="H423" i="42"/>
  <c r="H424" i="42"/>
  <c r="H425" i="42"/>
  <c r="H426" i="42"/>
  <c r="H427" i="42"/>
  <c r="H428" i="42"/>
  <c r="H429" i="42"/>
  <c r="H430" i="42"/>
  <c r="H431" i="42"/>
  <c r="H432" i="42"/>
  <c r="H433" i="42"/>
  <c r="H434" i="42"/>
  <c r="H435" i="42"/>
  <c r="H436" i="42"/>
  <c r="H437" i="42"/>
  <c r="H438" i="42"/>
  <c r="H439" i="42"/>
  <c r="H440" i="42"/>
  <c r="H441" i="42"/>
  <c r="H442" i="42"/>
  <c r="H443" i="42"/>
  <c r="H444" i="42"/>
  <c r="H445" i="42"/>
  <c r="H446" i="42"/>
  <c r="H447" i="42"/>
  <c r="H448" i="42"/>
  <c r="H449" i="42"/>
  <c r="H450" i="42"/>
  <c r="H451" i="42"/>
  <c r="H452" i="42"/>
  <c r="H453" i="42"/>
  <c r="H454" i="42"/>
  <c r="H455" i="42"/>
  <c r="H456" i="42"/>
  <c r="H457" i="42"/>
  <c r="H458" i="42"/>
  <c r="H459" i="42"/>
  <c r="H460" i="42"/>
  <c r="H461" i="42"/>
  <c r="H462" i="42"/>
  <c r="H463" i="42"/>
  <c r="H464" i="42"/>
  <c r="H465" i="42"/>
  <c r="H466" i="42"/>
  <c r="H467" i="42"/>
  <c r="H468" i="42"/>
  <c r="H469" i="42"/>
  <c r="H470" i="42"/>
  <c r="H471" i="42"/>
  <c r="H472" i="42"/>
  <c r="H473" i="42"/>
  <c r="H474" i="42"/>
  <c r="H475" i="42"/>
  <c r="H476" i="42"/>
  <c r="H477" i="42"/>
  <c r="H478" i="42"/>
  <c r="H479" i="42"/>
  <c r="H480" i="42"/>
  <c r="H481" i="42"/>
  <c r="H482" i="42"/>
  <c r="H483" i="42"/>
  <c r="H484" i="42"/>
  <c r="H485" i="42"/>
  <c r="H486" i="42"/>
  <c r="H487" i="42"/>
  <c r="H488" i="42"/>
  <c r="H489" i="42"/>
  <c r="H490" i="42"/>
  <c r="H491" i="42"/>
  <c r="H492" i="42"/>
  <c r="H493" i="42"/>
  <c r="H494" i="42"/>
  <c r="H495" i="42"/>
  <c r="H496" i="42"/>
  <c r="H497" i="42"/>
  <c r="H498" i="42"/>
  <c r="H499" i="42"/>
  <c r="H500" i="42"/>
  <c r="H501" i="42"/>
  <c r="H502" i="42"/>
  <c r="H503" i="42"/>
  <c r="H504" i="42"/>
  <c r="H505" i="42"/>
  <c r="H506" i="42"/>
  <c r="H507" i="42"/>
  <c r="H508" i="42"/>
  <c r="H509" i="42"/>
  <c r="H510" i="42"/>
  <c r="H511" i="42"/>
  <c r="H512" i="42"/>
  <c r="H513" i="42"/>
  <c r="H514" i="42"/>
  <c r="H515" i="42"/>
  <c r="H516" i="42"/>
  <c r="H517" i="42"/>
  <c r="H518" i="42"/>
  <c r="H519" i="42"/>
  <c r="H520" i="42"/>
  <c r="H521" i="42"/>
  <c r="H522" i="42"/>
  <c r="H523" i="42"/>
  <c r="H524" i="42"/>
  <c r="H525" i="42"/>
  <c r="H526" i="42"/>
  <c r="H527" i="42"/>
  <c r="H528" i="42"/>
  <c r="H529" i="42"/>
  <c r="H530" i="42"/>
  <c r="H531" i="42"/>
  <c r="H532" i="42"/>
  <c r="H533" i="42"/>
  <c r="H534" i="42"/>
  <c r="H535" i="42"/>
  <c r="H536" i="42"/>
  <c r="H537" i="42"/>
  <c r="H538" i="42"/>
  <c r="H539" i="42"/>
  <c r="H540" i="42"/>
  <c r="H541" i="42"/>
  <c r="H542" i="42"/>
  <c r="H543" i="42"/>
  <c r="H544" i="42"/>
  <c r="H545" i="42"/>
  <c r="H546" i="42"/>
  <c r="H547" i="42"/>
  <c r="H548" i="42"/>
  <c r="H549" i="42"/>
  <c r="H550" i="42"/>
  <c r="H551" i="42"/>
  <c r="H552" i="42"/>
  <c r="H553" i="42"/>
  <c r="H554" i="42"/>
  <c r="H555" i="42"/>
  <c r="H556" i="42"/>
  <c r="H557" i="42"/>
  <c r="H558" i="42"/>
  <c r="H559" i="42"/>
  <c r="H560" i="42"/>
  <c r="H561" i="42"/>
  <c r="H562" i="42"/>
  <c r="H563" i="42"/>
  <c r="H564" i="42"/>
  <c r="H565" i="42"/>
  <c r="H566" i="42"/>
  <c r="H567" i="42"/>
  <c r="H568" i="42"/>
  <c r="H569" i="42"/>
  <c r="H570" i="42"/>
  <c r="H571" i="42"/>
  <c r="H572" i="42"/>
  <c r="H573" i="42"/>
  <c r="H574" i="42"/>
  <c r="H575" i="42"/>
  <c r="H576" i="42"/>
  <c r="H577" i="42"/>
  <c r="H578" i="42"/>
  <c r="H579" i="42"/>
  <c r="H580" i="42"/>
  <c r="H581" i="42"/>
  <c r="H582" i="42"/>
  <c r="H583" i="42"/>
  <c r="H584" i="42"/>
  <c r="H585" i="42"/>
  <c r="H586" i="42"/>
  <c r="H587" i="42"/>
  <c r="H588" i="42"/>
  <c r="H589" i="42"/>
  <c r="H590" i="42"/>
  <c r="H591" i="42"/>
  <c r="H592" i="42"/>
  <c r="H593" i="42"/>
  <c r="H594" i="42"/>
  <c r="H595" i="42"/>
  <c r="H596" i="42"/>
  <c r="H597" i="42"/>
  <c r="H598" i="42"/>
  <c r="H599" i="42"/>
  <c r="H600" i="42"/>
  <c r="H601" i="42"/>
  <c r="H602" i="42"/>
  <c r="H603" i="42"/>
  <c r="H604" i="42"/>
  <c r="H605" i="42"/>
  <c r="H606" i="42"/>
  <c r="H607" i="42"/>
  <c r="H608" i="42"/>
  <c r="H609" i="42"/>
  <c r="H610" i="42"/>
  <c r="H611" i="42"/>
  <c r="H612" i="42"/>
  <c r="H613" i="42"/>
  <c r="H614" i="42"/>
  <c r="H615" i="42"/>
  <c r="H616" i="42"/>
  <c r="H617" i="42"/>
  <c r="H618" i="42"/>
  <c r="H619" i="42"/>
  <c r="H620" i="42"/>
  <c r="H621" i="42"/>
  <c r="H622" i="42"/>
  <c r="H623" i="42"/>
  <c r="H624" i="42"/>
  <c r="H625" i="42"/>
  <c r="H626" i="42"/>
  <c r="H627" i="42"/>
  <c r="H628" i="42"/>
  <c r="H629" i="42"/>
  <c r="H630" i="42"/>
  <c r="H631" i="42"/>
  <c r="H632" i="42"/>
  <c r="H633" i="42"/>
  <c r="H634" i="42"/>
  <c r="H635" i="42"/>
  <c r="H636" i="42"/>
  <c r="H637" i="42"/>
  <c r="H638" i="42"/>
  <c r="H639" i="42"/>
  <c r="H640" i="42"/>
  <c r="H641" i="42"/>
  <c r="H642" i="42"/>
  <c r="H643" i="42"/>
  <c r="H644" i="42"/>
  <c r="H645" i="42"/>
  <c r="H646" i="42"/>
  <c r="H647" i="42"/>
  <c r="H648" i="42"/>
  <c r="H649" i="42"/>
  <c r="H650" i="42"/>
  <c r="H651" i="42"/>
  <c r="H652" i="42"/>
  <c r="H653" i="42"/>
  <c r="H654" i="42"/>
  <c r="H655" i="42"/>
  <c r="H656" i="42"/>
  <c r="H657" i="42"/>
  <c r="H658" i="42"/>
  <c r="H659" i="42"/>
  <c r="H660" i="42"/>
  <c r="H661" i="42"/>
  <c r="H662" i="42"/>
  <c r="H663" i="42"/>
  <c r="H664" i="42"/>
  <c r="H665" i="42"/>
  <c r="H666" i="42"/>
  <c r="H667" i="42"/>
  <c r="H668" i="42"/>
  <c r="H669" i="42"/>
  <c r="H670" i="42"/>
  <c r="H671" i="42"/>
  <c r="H672" i="42"/>
  <c r="H673" i="42"/>
  <c r="H674" i="42"/>
  <c r="H675" i="42"/>
  <c r="H676" i="42"/>
  <c r="H677" i="42"/>
  <c r="H678" i="42"/>
  <c r="H679" i="42"/>
  <c r="H680" i="42"/>
  <c r="H681" i="42"/>
  <c r="H682" i="42"/>
  <c r="H683" i="42"/>
  <c r="H684" i="42"/>
  <c r="H685" i="42"/>
  <c r="H686" i="42"/>
  <c r="H687" i="42"/>
  <c r="H688" i="42"/>
  <c r="H689" i="42"/>
  <c r="H690" i="42"/>
  <c r="H691" i="42"/>
  <c r="H692" i="42"/>
  <c r="H693" i="42"/>
  <c r="H694" i="42"/>
  <c r="H695" i="42"/>
  <c r="H696" i="42"/>
  <c r="H697" i="42"/>
  <c r="H698" i="42"/>
  <c r="H699" i="42"/>
  <c r="H700" i="42"/>
  <c r="H701" i="42"/>
  <c r="H702" i="42"/>
  <c r="H703" i="42"/>
  <c r="H704" i="42"/>
  <c r="H705" i="42"/>
  <c r="H706" i="42"/>
  <c r="H707" i="42"/>
  <c r="H708" i="42"/>
  <c r="H709" i="42"/>
  <c r="H710" i="42"/>
  <c r="H711" i="42"/>
  <c r="H712" i="42"/>
  <c r="H713" i="42"/>
  <c r="H714" i="42"/>
  <c r="H715" i="42"/>
  <c r="H716" i="42"/>
  <c r="H717" i="42"/>
  <c r="H718" i="42"/>
  <c r="H719" i="42"/>
  <c r="H720" i="42"/>
  <c r="H721" i="42"/>
  <c r="H722" i="42"/>
  <c r="H723" i="42"/>
  <c r="H724" i="42"/>
  <c r="H725" i="42"/>
  <c r="H726" i="42"/>
  <c r="H727" i="42"/>
  <c r="H728" i="42"/>
  <c r="H729" i="42"/>
  <c r="H730" i="42"/>
  <c r="H731" i="42"/>
  <c r="H732" i="42"/>
  <c r="H733" i="42"/>
  <c r="H734" i="42"/>
  <c r="H735" i="42"/>
  <c r="H736" i="42"/>
  <c r="H737" i="42"/>
  <c r="H738" i="42"/>
  <c r="H739" i="42"/>
  <c r="H740" i="42"/>
  <c r="H741" i="42"/>
  <c r="H742" i="42"/>
  <c r="H743" i="42"/>
  <c r="H744" i="42"/>
  <c r="H745" i="42"/>
  <c r="H746" i="42"/>
  <c r="H747" i="42"/>
  <c r="H748" i="42"/>
  <c r="H749" i="42"/>
  <c r="H750" i="42"/>
  <c r="H751" i="42"/>
  <c r="H752" i="42"/>
  <c r="H753" i="42"/>
  <c r="H754" i="42"/>
  <c r="H755" i="42"/>
  <c r="H756" i="42"/>
  <c r="H757" i="42"/>
  <c r="H758" i="42"/>
  <c r="H759" i="42"/>
  <c r="H760" i="42"/>
  <c r="H761" i="42"/>
  <c r="H762" i="42"/>
  <c r="H763" i="42"/>
  <c r="H764" i="42"/>
  <c r="H765" i="42"/>
  <c r="H766" i="42"/>
  <c r="H767" i="42"/>
  <c r="H768" i="42"/>
  <c r="H769" i="42"/>
  <c r="H770" i="42"/>
  <c r="H771" i="42"/>
  <c r="H772" i="42"/>
  <c r="H773" i="42"/>
  <c r="H774" i="42"/>
  <c r="H775" i="42"/>
  <c r="H776" i="42"/>
  <c r="H777" i="42"/>
  <c r="H778" i="42"/>
  <c r="H779" i="42"/>
  <c r="H780" i="42"/>
  <c r="H781" i="42"/>
  <c r="H782" i="42"/>
  <c r="H783" i="42"/>
  <c r="H784" i="42"/>
  <c r="H785" i="42"/>
  <c r="H786" i="42"/>
  <c r="H787" i="42"/>
  <c r="H788" i="42"/>
  <c r="H789" i="42"/>
  <c r="H790" i="42"/>
  <c r="H791" i="42"/>
  <c r="H792" i="42"/>
  <c r="H793" i="42"/>
  <c r="H794" i="42"/>
  <c r="H795" i="42"/>
  <c r="H796" i="42"/>
  <c r="H797" i="42"/>
  <c r="H798" i="42"/>
  <c r="H799" i="42"/>
  <c r="H800" i="42"/>
  <c r="H801" i="42"/>
  <c r="H802" i="42"/>
  <c r="H803" i="42"/>
  <c r="H804" i="42"/>
  <c r="H805" i="42"/>
  <c r="H806" i="42"/>
  <c r="H807" i="42"/>
  <c r="H808" i="42"/>
  <c r="H809" i="42"/>
  <c r="H810" i="42"/>
  <c r="H811" i="42"/>
  <c r="H812" i="42"/>
  <c r="H813" i="42"/>
  <c r="H814" i="42"/>
  <c r="H815" i="42"/>
  <c r="H816" i="42"/>
  <c r="H817" i="42"/>
  <c r="H818" i="42"/>
  <c r="H819" i="42"/>
  <c r="H820" i="42"/>
  <c r="H821" i="42"/>
  <c r="H822" i="42"/>
  <c r="H823" i="42"/>
  <c r="H824" i="42"/>
  <c r="H825" i="42"/>
  <c r="H826" i="42"/>
  <c r="H827" i="42"/>
  <c r="H828" i="42"/>
  <c r="H829" i="42"/>
  <c r="H830" i="42"/>
  <c r="H831" i="42"/>
  <c r="H832" i="42"/>
  <c r="H833" i="42"/>
  <c r="H834" i="42"/>
  <c r="H835" i="42"/>
  <c r="H836" i="42"/>
  <c r="H837" i="42"/>
  <c r="H838" i="42"/>
  <c r="H839" i="42"/>
  <c r="H840" i="42"/>
  <c r="H841" i="42"/>
  <c r="H842" i="42"/>
  <c r="H843" i="42"/>
  <c r="H844" i="42"/>
  <c r="H845" i="42"/>
  <c r="H846" i="42"/>
  <c r="H847" i="42"/>
  <c r="H848" i="42"/>
  <c r="H849" i="42"/>
  <c r="H850" i="42"/>
  <c r="H851" i="42"/>
  <c r="H852" i="42"/>
  <c r="H853" i="42"/>
  <c r="H854" i="42"/>
  <c r="H855" i="42"/>
  <c r="H856" i="42"/>
  <c r="H857" i="42"/>
  <c r="H858" i="42"/>
  <c r="H859" i="42"/>
  <c r="H860" i="42"/>
  <c r="H861" i="42"/>
  <c r="H862" i="42"/>
  <c r="H863" i="42"/>
  <c r="H864" i="42"/>
  <c r="H865" i="42"/>
  <c r="H866" i="42"/>
  <c r="H867" i="42"/>
  <c r="H868" i="42"/>
  <c r="H869" i="42"/>
  <c r="H870" i="42"/>
  <c r="H871" i="42"/>
  <c r="H872" i="42"/>
  <c r="H873" i="42"/>
  <c r="H874" i="42"/>
  <c r="H875" i="42"/>
  <c r="H876" i="42"/>
  <c r="H877" i="42"/>
  <c r="H878" i="42"/>
  <c r="H879" i="42"/>
  <c r="H880" i="42"/>
  <c r="H881" i="42"/>
  <c r="H882" i="42"/>
  <c r="H883" i="42"/>
  <c r="H884" i="42"/>
  <c r="H885" i="42"/>
  <c r="H886" i="42"/>
  <c r="H887" i="42"/>
  <c r="H888" i="42"/>
  <c r="H889" i="42"/>
  <c r="H890" i="42"/>
  <c r="H891" i="42"/>
  <c r="H892" i="42"/>
  <c r="H893" i="42"/>
  <c r="H894" i="42"/>
  <c r="H895" i="42"/>
  <c r="H896" i="42"/>
  <c r="H897" i="42"/>
  <c r="H898" i="42"/>
  <c r="H899" i="42"/>
  <c r="H900" i="42"/>
  <c r="H901" i="42"/>
  <c r="H902" i="42"/>
  <c r="H903" i="42"/>
  <c r="H904" i="42"/>
  <c r="H905" i="42"/>
  <c r="H906" i="42"/>
  <c r="H907" i="42"/>
  <c r="H908" i="42"/>
  <c r="H909" i="42"/>
  <c r="H910" i="42"/>
  <c r="H911" i="42"/>
  <c r="H912" i="42"/>
  <c r="H913" i="42"/>
  <c r="H914" i="42"/>
  <c r="H915" i="42"/>
  <c r="H916" i="42"/>
  <c r="H917" i="42"/>
  <c r="H918" i="42"/>
  <c r="H919" i="42"/>
  <c r="H920" i="42"/>
  <c r="H921" i="42"/>
  <c r="H922" i="42"/>
  <c r="H923" i="42"/>
  <c r="H924" i="42"/>
  <c r="H925" i="42"/>
  <c r="H926" i="42"/>
  <c r="H927" i="42"/>
  <c r="H928" i="42"/>
  <c r="H929" i="42"/>
  <c r="H930" i="42"/>
  <c r="H931" i="42"/>
  <c r="H932" i="42"/>
  <c r="H933" i="42"/>
  <c r="H934" i="42"/>
  <c r="H935" i="42"/>
  <c r="H936" i="42"/>
  <c r="H937" i="42"/>
  <c r="H938" i="42"/>
  <c r="H939" i="42"/>
  <c r="H940" i="42"/>
  <c r="H941" i="42"/>
  <c r="H942" i="42"/>
  <c r="H943" i="42"/>
  <c r="H944" i="42"/>
  <c r="H945" i="42"/>
  <c r="H946" i="42"/>
  <c r="H947" i="42"/>
  <c r="H948" i="42"/>
  <c r="H949" i="42"/>
  <c r="H950" i="42"/>
  <c r="H951" i="42"/>
  <c r="H952" i="42"/>
  <c r="H953" i="42"/>
  <c r="H954" i="42"/>
  <c r="H955" i="42"/>
  <c r="H956" i="42"/>
  <c r="H957" i="42"/>
  <c r="H958" i="42"/>
  <c r="H959" i="42"/>
  <c r="H960" i="42"/>
  <c r="H961" i="42"/>
  <c r="H962" i="42"/>
  <c r="H963" i="42"/>
  <c r="H964" i="42"/>
  <c r="H965" i="42"/>
  <c r="H966" i="42"/>
  <c r="H967" i="42"/>
  <c r="H968" i="42"/>
  <c r="H969" i="42"/>
  <c r="H970" i="42"/>
  <c r="H971" i="42"/>
  <c r="H972" i="42"/>
  <c r="H973" i="42"/>
  <c r="H974" i="42"/>
  <c r="H975" i="42"/>
  <c r="H976" i="42"/>
  <c r="H977" i="42"/>
  <c r="H978" i="42"/>
  <c r="P225" i="41"/>
  <c r="R225" i="41" s="1"/>
  <c r="O225" i="41"/>
  <c r="Q225" i="41" s="1"/>
  <c r="P224" i="41"/>
  <c r="R224" i="41" s="1"/>
  <c r="O224" i="41"/>
  <c r="Q224" i="41" s="1"/>
  <c r="P223" i="41"/>
  <c r="R223" i="41" s="1"/>
  <c r="O223" i="41"/>
  <c r="Q223" i="41" s="1"/>
  <c r="P222" i="41"/>
  <c r="R222" i="41" s="1"/>
  <c r="O222" i="41"/>
  <c r="Q222" i="41" s="1"/>
  <c r="P221" i="41"/>
  <c r="R221" i="41" s="1"/>
  <c r="O221" i="41"/>
  <c r="Q221" i="41" s="1"/>
  <c r="P220" i="41"/>
  <c r="R220" i="41" s="1"/>
  <c r="O220" i="41"/>
  <c r="Q220" i="41" s="1"/>
  <c r="P219" i="41"/>
  <c r="R219" i="41" s="1"/>
  <c r="O219" i="41"/>
  <c r="Q219" i="41" s="1"/>
  <c r="P218" i="41"/>
  <c r="R218" i="41" s="1"/>
  <c r="O218" i="41"/>
  <c r="Q218" i="41" s="1"/>
  <c r="P217" i="41"/>
  <c r="R217" i="41" s="1"/>
  <c r="O217" i="41"/>
  <c r="Q217" i="41" s="1"/>
  <c r="P216" i="41"/>
  <c r="R216" i="41" s="1"/>
  <c r="O216" i="41"/>
  <c r="Q216" i="41" s="1"/>
  <c r="P215" i="41"/>
  <c r="R215" i="41" s="1"/>
  <c r="O215" i="41"/>
  <c r="Q215" i="41" s="1"/>
  <c r="P214" i="41"/>
  <c r="R214" i="41" s="1"/>
  <c r="O214" i="41"/>
  <c r="Q214" i="41" s="1"/>
  <c r="P213" i="41"/>
  <c r="R213" i="41" s="1"/>
  <c r="O213" i="41"/>
  <c r="Q213" i="41" s="1"/>
  <c r="P212" i="41"/>
  <c r="R212" i="41" s="1"/>
  <c r="O212" i="41"/>
  <c r="Q212" i="41" s="1"/>
  <c r="P211" i="41"/>
  <c r="R211" i="41" s="1"/>
  <c r="O211" i="41"/>
  <c r="Q211" i="41" s="1"/>
  <c r="P210" i="41"/>
  <c r="R210" i="41" s="1"/>
  <c r="O210" i="41"/>
  <c r="Q210" i="41" s="1"/>
  <c r="P209" i="41"/>
  <c r="R209" i="41" s="1"/>
  <c r="O209" i="41"/>
  <c r="Q209" i="41" s="1"/>
  <c r="P208" i="41"/>
  <c r="R208" i="41" s="1"/>
  <c r="O208" i="41"/>
  <c r="Q208" i="41" s="1"/>
  <c r="P207" i="41"/>
  <c r="R207" i="41" s="1"/>
  <c r="O207" i="41"/>
  <c r="Q207" i="41" s="1"/>
  <c r="P206" i="41"/>
  <c r="R206" i="41" s="1"/>
  <c r="O206" i="41"/>
  <c r="Q206" i="41" s="1"/>
  <c r="P205" i="41"/>
  <c r="R205" i="41" s="1"/>
  <c r="O205" i="41"/>
  <c r="Q205" i="41" s="1"/>
  <c r="P204" i="41"/>
  <c r="R204" i="41" s="1"/>
  <c r="O204" i="41"/>
  <c r="Q204" i="41" s="1"/>
  <c r="P203" i="41"/>
  <c r="R203" i="41" s="1"/>
  <c r="O203" i="41"/>
  <c r="Q203" i="41" s="1"/>
  <c r="P202" i="41"/>
  <c r="R202" i="41" s="1"/>
  <c r="O202" i="41"/>
  <c r="Q202" i="41" s="1"/>
  <c r="P201" i="41"/>
  <c r="R201" i="41" s="1"/>
  <c r="O201" i="41"/>
  <c r="Q201" i="41" s="1"/>
  <c r="P200" i="41"/>
  <c r="R200" i="41" s="1"/>
  <c r="O200" i="41"/>
  <c r="Q200" i="41" s="1"/>
  <c r="P199" i="41"/>
  <c r="R199" i="41" s="1"/>
  <c r="O199" i="41"/>
  <c r="Q199" i="41" s="1"/>
  <c r="P198" i="41"/>
  <c r="R198" i="41" s="1"/>
  <c r="O198" i="41"/>
  <c r="Q198" i="41" s="1"/>
  <c r="P197" i="41"/>
  <c r="R197" i="41" s="1"/>
  <c r="O197" i="41"/>
  <c r="Q197" i="41" s="1"/>
  <c r="P196" i="41"/>
  <c r="R196" i="41" s="1"/>
  <c r="O196" i="41"/>
  <c r="Q196" i="41" s="1"/>
  <c r="P195" i="41"/>
  <c r="R195" i="41" s="1"/>
  <c r="O195" i="41"/>
  <c r="Q195" i="41" s="1"/>
  <c r="P194" i="41"/>
  <c r="R194" i="41" s="1"/>
  <c r="O194" i="41"/>
  <c r="Q194" i="41" s="1"/>
  <c r="P193" i="41"/>
  <c r="R193" i="41" s="1"/>
  <c r="O193" i="41"/>
  <c r="Q193" i="41" s="1"/>
  <c r="P192" i="41"/>
  <c r="R192" i="41" s="1"/>
  <c r="O192" i="41"/>
  <c r="Q192" i="41" s="1"/>
  <c r="P191" i="41"/>
  <c r="R191" i="41" s="1"/>
  <c r="O191" i="41"/>
  <c r="Q191" i="41" s="1"/>
  <c r="P190" i="41"/>
  <c r="R190" i="41" s="1"/>
  <c r="O190" i="41"/>
  <c r="Q190" i="41" s="1"/>
  <c r="P189" i="41"/>
  <c r="R189" i="41" s="1"/>
  <c r="O189" i="41"/>
  <c r="Q189" i="41" s="1"/>
  <c r="P188" i="41"/>
  <c r="R188" i="41" s="1"/>
  <c r="O188" i="41"/>
  <c r="Q188" i="41" s="1"/>
  <c r="P187" i="41"/>
  <c r="R187" i="41" s="1"/>
  <c r="O187" i="41"/>
  <c r="Q187" i="41" s="1"/>
  <c r="P186" i="41"/>
  <c r="R186" i="41" s="1"/>
  <c r="O186" i="41"/>
  <c r="Q186" i="41" s="1"/>
  <c r="P185" i="41"/>
  <c r="R185" i="41" s="1"/>
  <c r="O185" i="41"/>
  <c r="Q185" i="41" s="1"/>
  <c r="P184" i="41"/>
  <c r="R184" i="41" s="1"/>
  <c r="O184" i="41"/>
  <c r="Q184" i="41" s="1"/>
  <c r="P183" i="41"/>
  <c r="R183" i="41" s="1"/>
  <c r="O183" i="41"/>
  <c r="Q183" i="41" s="1"/>
  <c r="P182" i="41"/>
  <c r="R182" i="41" s="1"/>
  <c r="O182" i="41"/>
  <c r="Q182" i="41" s="1"/>
  <c r="P181" i="41"/>
  <c r="R181" i="41" s="1"/>
  <c r="O181" i="41"/>
  <c r="Q181" i="41" s="1"/>
  <c r="P180" i="41"/>
  <c r="R180" i="41" s="1"/>
  <c r="O180" i="41"/>
  <c r="Q180" i="41" s="1"/>
  <c r="P179" i="41"/>
  <c r="R179" i="41" s="1"/>
  <c r="O179" i="41"/>
  <c r="Q179" i="41" s="1"/>
  <c r="P178" i="41"/>
  <c r="R178" i="41" s="1"/>
  <c r="O178" i="41"/>
  <c r="Q178" i="41" s="1"/>
  <c r="P177" i="41"/>
  <c r="R177" i="41" s="1"/>
  <c r="O177" i="41"/>
  <c r="Q177" i="41" s="1"/>
  <c r="P176" i="41"/>
  <c r="R176" i="41" s="1"/>
  <c r="O176" i="41"/>
  <c r="Q176" i="41" s="1"/>
  <c r="P175" i="41"/>
  <c r="R175" i="41" s="1"/>
  <c r="O175" i="41"/>
  <c r="Q175" i="41" s="1"/>
  <c r="P174" i="41"/>
  <c r="R174" i="41" s="1"/>
  <c r="O174" i="41"/>
  <c r="Q174" i="41" s="1"/>
  <c r="P173" i="41"/>
  <c r="R173" i="41" s="1"/>
  <c r="O173" i="41"/>
  <c r="Q173" i="41" s="1"/>
  <c r="P172" i="41"/>
  <c r="R172" i="41" s="1"/>
  <c r="O172" i="41"/>
  <c r="Q172" i="41" s="1"/>
  <c r="P171" i="41"/>
  <c r="R171" i="41" s="1"/>
  <c r="O171" i="41"/>
  <c r="Q171" i="41" s="1"/>
  <c r="P170" i="41"/>
  <c r="R170" i="41" s="1"/>
  <c r="O170" i="41"/>
  <c r="Q170" i="41" s="1"/>
  <c r="P169" i="41"/>
  <c r="R169" i="41" s="1"/>
  <c r="O169" i="41"/>
  <c r="Q169" i="41" s="1"/>
  <c r="P168" i="41"/>
  <c r="R168" i="41" s="1"/>
  <c r="O168" i="41"/>
  <c r="Q168" i="41" s="1"/>
  <c r="P167" i="41"/>
  <c r="R167" i="41" s="1"/>
  <c r="O167" i="41"/>
  <c r="Q167" i="41" s="1"/>
  <c r="P166" i="41"/>
  <c r="R166" i="41" s="1"/>
  <c r="O166" i="41"/>
  <c r="Q166" i="41" s="1"/>
  <c r="P165" i="41"/>
  <c r="R165" i="41" s="1"/>
  <c r="O165" i="41"/>
  <c r="Q165" i="41" s="1"/>
  <c r="P164" i="41"/>
  <c r="R164" i="41" s="1"/>
  <c r="O164" i="41"/>
  <c r="Q164" i="41" s="1"/>
  <c r="P163" i="41"/>
  <c r="R163" i="41" s="1"/>
  <c r="O163" i="41"/>
  <c r="Q163" i="41" s="1"/>
  <c r="P162" i="41"/>
  <c r="R162" i="41" s="1"/>
  <c r="O162" i="41"/>
  <c r="Q162" i="41" s="1"/>
  <c r="P161" i="41"/>
  <c r="R161" i="41" s="1"/>
  <c r="O161" i="41"/>
  <c r="Q161" i="41" s="1"/>
  <c r="P160" i="41"/>
  <c r="R160" i="41" s="1"/>
  <c r="O160" i="41"/>
  <c r="Q160" i="41" s="1"/>
  <c r="P159" i="41"/>
  <c r="R159" i="41" s="1"/>
  <c r="O159" i="41"/>
  <c r="Q159" i="41" s="1"/>
  <c r="P158" i="41"/>
  <c r="R158" i="41" s="1"/>
  <c r="O158" i="41"/>
  <c r="Q158" i="41" s="1"/>
  <c r="P157" i="41"/>
  <c r="R157" i="41" s="1"/>
  <c r="O157" i="41"/>
  <c r="Q157" i="41" s="1"/>
  <c r="P156" i="41"/>
  <c r="R156" i="41" s="1"/>
  <c r="O156" i="41"/>
  <c r="Q156" i="41" s="1"/>
  <c r="P155" i="41"/>
  <c r="R155" i="41" s="1"/>
  <c r="O155" i="41"/>
  <c r="Q155" i="41" s="1"/>
  <c r="P154" i="41"/>
  <c r="R154" i="41" s="1"/>
  <c r="O154" i="41"/>
  <c r="Q154" i="41" s="1"/>
  <c r="P153" i="41"/>
  <c r="R153" i="41" s="1"/>
  <c r="O153" i="41"/>
  <c r="Q153" i="41" s="1"/>
  <c r="P152" i="41"/>
  <c r="R152" i="41" s="1"/>
  <c r="O152" i="41"/>
  <c r="Q152" i="41" s="1"/>
  <c r="P151" i="41"/>
  <c r="R151" i="41" s="1"/>
  <c r="O151" i="41"/>
  <c r="Q151" i="41" s="1"/>
  <c r="P150" i="41"/>
  <c r="R150" i="41" s="1"/>
  <c r="O150" i="41"/>
  <c r="Q150" i="41" s="1"/>
  <c r="P149" i="41"/>
  <c r="R149" i="41" s="1"/>
  <c r="O149" i="41"/>
  <c r="Q149" i="41" s="1"/>
  <c r="P148" i="41"/>
  <c r="R148" i="41" s="1"/>
  <c r="O148" i="41"/>
  <c r="Q148" i="41" s="1"/>
  <c r="P147" i="41"/>
  <c r="R147" i="41" s="1"/>
  <c r="O147" i="41"/>
  <c r="Q147" i="41" s="1"/>
  <c r="P146" i="41"/>
  <c r="R146" i="41" s="1"/>
  <c r="O146" i="41"/>
  <c r="Q146" i="41" s="1"/>
  <c r="P145" i="41"/>
  <c r="R145" i="41" s="1"/>
  <c r="O145" i="41"/>
  <c r="Q145" i="41" s="1"/>
  <c r="P144" i="41"/>
  <c r="R144" i="41" s="1"/>
  <c r="O144" i="41"/>
  <c r="Q144" i="41" s="1"/>
  <c r="P143" i="41"/>
  <c r="R143" i="41" s="1"/>
  <c r="O143" i="41"/>
  <c r="Q143" i="41" s="1"/>
  <c r="P142" i="41"/>
  <c r="R142" i="41" s="1"/>
  <c r="O142" i="41"/>
  <c r="Q142" i="41" s="1"/>
  <c r="P141" i="41"/>
  <c r="R141" i="41" s="1"/>
  <c r="O141" i="41"/>
  <c r="Q141" i="41" s="1"/>
  <c r="P140" i="41"/>
  <c r="R140" i="41" s="1"/>
  <c r="O140" i="41"/>
  <c r="Q140" i="41" s="1"/>
  <c r="P139" i="41"/>
  <c r="R139" i="41" s="1"/>
  <c r="O139" i="41"/>
  <c r="Q139" i="41" s="1"/>
  <c r="P138" i="41"/>
  <c r="R138" i="41" s="1"/>
  <c r="O138" i="41"/>
  <c r="Q138" i="41" s="1"/>
  <c r="P137" i="41"/>
  <c r="R137" i="41" s="1"/>
  <c r="O137" i="41"/>
  <c r="Q137" i="41" s="1"/>
  <c r="P136" i="41"/>
  <c r="R136" i="41" s="1"/>
  <c r="O136" i="41"/>
  <c r="Q136" i="41" s="1"/>
  <c r="P135" i="41"/>
  <c r="R135" i="41" s="1"/>
  <c r="O135" i="41"/>
  <c r="Q135" i="41" s="1"/>
  <c r="P134" i="41"/>
  <c r="R134" i="41" s="1"/>
  <c r="O134" i="41"/>
  <c r="Q134" i="41" s="1"/>
  <c r="P133" i="41"/>
  <c r="R133" i="41" s="1"/>
  <c r="O133" i="41"/>
  <c r="Q133" i="41" s="1"/>
  <c r="P132" i="41"/>
  <c r="R132" i="41" s="1"/>
  <c r="O132" i="41"/>
  <c r="Q132" i="41" s="1"/>
  <c r="P131" i="41"/>
  <c r="R131" i="41" s="1"/>
  <c r="O131" i="41"/>
  <c r="Q131" i="41" s="1"/>
  <c r="P130" i="41"/>
  <c r="R130" i="41" s="1"/>
  <c r="O130" i="41"/>
  <c r="Q130" i="41" s="1"/>
  <c r="P129" i="41"/>
  <c r="R129" i="41" s="1"/>
  <c r="O129" i="41"/>
  <c r="Q129" i="41" s="1"/>
  <c r="P128" i="41"/>
  <c r="R128" i="41" s="1"/>
  <c r="O128" i="41"/>
  <c r="Q128" i="41" s="1"/>
  <c r="P127" i="41"/>
  <c r="R127" i="41" s="1"/>
  <c r="O127" i="41"/>
  <c r="Q127" i="41" s="1"/>
  <c r="P126" i="41"/>
  <c r="R126" i="41" s="1"/>
  <c r="O126" i="41"/>
  <c r="Q126" i="41" s="1"/>
  <c r="P125" i="41"/>
  <c r="R125" i="41" s="1"/>
  <c r="O125" i="41"/>
  <c r="Q125" i="41" s="1"/>
  <c r="P124" i="41"/>
  <c r="R124" i="41" s="1"/>
  <c r="O124" i="41"/>
  <c r="Q124" i="41" s="1"/>
  <c r="P123" i="41"/>
  <c r="R123" i="41" s="1"/>
  <c r="O123" i="41"/>
  <c r="Q123" i="41" s="1"/>
  <c r="P122" i="41"/>
  <c r="R122" i="41" s="1"/>
  <c r="O122" i="41"/>
  <c r="Q122" i="41" s="1"/>
  <c r="P121" i="41"/>
  <c r="R121" i="41" s="1"/>
  <c r="O121" i="41"/>
  <c r="Q121" i="41" s="1"/>
  <c r="P120" i="41"/>
  <c r="R120" i="41" s="1"/>
  <c r="O120" i="41"/>
  <c r="Q120" i="41" s="1"/>
  <c r="P119" i="41"/>
  <c r="R119" i="41" s="1"/>
  <c r="O119" i="41"/>
  <c r="Q119" i="41" s="1"/>
  <c r="P118" i="41"/>
  <c r="R118" i="41" s="1"/>
  <c r="O118" i="41"/>
  <c r="Q118" i="41" s="1"/>
  <c r="P117" i="41"/>
  <c r="R117" i="41" s="1"/>
  <c r="O117" i="41"/>
  <c r="Q117" i="41" s="1"/>
  <c r="P116" i="41"/>
  <c r="R116" i="41" s="1"/>
  <c r="O116" i="41"/>
  <c r="Q116" i="41" s="1"/>
  <c r="P115" i="41"/>
  <c r="R115" i="41" s="1"/>
  <c r="O115" i="41"/>
  <c r="Q115" i="41" s="1"/>
  <c r="P114" i="41"/>
  <c r="R114" i="41" s="1"/>
  <c r="O114" i="41"/>
  <c r="Q114" i="41" s="1"/>
  <c r="P113" i="41"/>
  <c r="R113" i="41" s="1"/>
  <c r="O113" i="41"/>
  <c r="Q113" i="41" s="1"/>
  <c r="P112" i="41"/>
  <c r="R112" i="41" s="1"/>
  <c r="O112" i="41"/>
  <c r="Q112" i="41" s="1"/>
  <c r="P111" i="41"/>
  <c r="R111" i="41" s="1"/>
  <c r="O111" i="41"/>
  <c r="Q111" i="41" s="1"/>
  <c r="P110" i="41"/>
  <c r="R110" i="41" s="1"/>
  <c r="O110" i="41"/>
  <c r="Q110" i="41" s="1"/>
  <c r="P109" i="41"/>
  <c r="R109" i="41" s="1"/>
  <c r="O109" i="41"/>
  <c r="Q109" i="41" s="1"/>
  <c r="P108" i="41"/>
  <c r="R108" i="41" s="1"/>
  <c r="O108" i="41"/>
  <c r="Q108" i="41" s="1"/>
  <c r="P107" i="41"/>
  <c r="R107" i="41" s="1"/>
  <c r="O107" i="41"/>
  <c r="Q107" i="41" s="1"/>
  <c r="P106" i="41"/>
  <c r="R106" i="41" s="1"/>
  <c r="O106" i="41"/>
  <c r="Q106" i="41" s="1"/>
  <c r="P105" i="41"/>
  <c r="R105" i="41" s="1"/>
  <c r="O105" i="41"/>
  <c r="Q105" i="41" s="1"/>
  <c r="P104" i="41"/>
  <c r="R104" i="41" s="1"/>
  <c r="O104" i="41"/>
  <c r="Q104" i="41" s="1"/>
  <c r="P103" i="41"/>
  <c r="R103" i="41" s="1"/>
  <c r="O103" i="41"/>
  <c r="Q103" i="41" s="1"/>
  <c r="P102" i="41"/>
  <c r="R102" i="41" s="1"/>
  <c r="O102" i="41"/>
  <c r="Q102" i="41" s="1"/>
  <c r="P101" i="41"/>
  <c r="R101" i="41" s="1"/>
  <c r="O101" i="41"/>
  <c r="Q101" i="41" s="1"/>
  <c r="P100" i="41"/>
  <c r="R100" i="41" s="1"/>
  <c r="O100" i="41"/>
  <c r="Q100" i="41" s="1"/>
  <c r="P99" i="41"/>
  <c r="R99" i="41" s="1"/>
  <c r="O99" i="41"/>
  <c r="Q99" i="41" s="1"/>
  <c r="P98" i="41"/>
  <c r="R98" i="41" s="1"/>
  <c r="O98" i="41"/>
  <c r="Q98" i="41" s="1"/>
  <c r="P97" i="41"/>
  <c r="R97" i="41" s="1"/>
  <c r="O97" i="41"/>
  <c r="Q97" i="41" s="1"/>
  <c r="P96" i="41"/>
  <c r="R96" i="41" s="1"/>
  <c r="O96" i="41"/>
  <c r="Q96" i="41" s="1"/>
  <c r="P95" i="41"/>
  <c r="R95" i="41" s="1"/>
  <c r="O95" i="41"/>
  <c r="Q95" i="41" s="1"/>
  <c r="P94" i="41"/>
  <c r="R94" i="41" s="1"/>
  <c r="O94" i="41"/>
  <c r="Q94" i="41" s="1"/>
  <c r="P93" i="41"/>
  <c r="R93" i="41" s="1"/>
  <c r="O93" i="41"/>
  <c r="Q93" i="41" s="1"/>
  <c r="P92" i="41"/>
  <c r="R92" i="41" s="1"/>
  <c r="O92" i="41"/>
  <c r="Q92" i="41" s="1"/>
  <c r="P91" i="41"/>
  <c r="R91" i="41" s="1"/>
  <c r="O91" i="41"/>
  <c r="Q91" i="41" s="1"/>
  <c r="P90" i="41"/>
  <c r="R90" i="41" s="1"/>
  <c r="O90" i="41"/>
  <c r="Q90" i="41" s="1"/>
  <c r="P89" i="41"/>
  <c r="R89" i="41" s="1"/>
  <c r="O89" i="41"/>
  <c r="Q89" i="41" s="1"/>
  <c r="P88" i="41"/>
  <c r="R88" i="41" s="1"/>
  <c r="O88" i="41"/>
  <c r="Q88" i="41" s="1"/>
  <c r="P87" i="41"/>
  <c r="R87" i="41" s="1"/>
  <c r="O87" i="41"/>
  <c r="Q87" i="41" s="1"/>
  <c r="P86" i="41"/>
  <c r="R86" i="41" s="1"/>
  <c r="O86" i="41"/>
  <c r="Q86" i="41" s="1"/>
  <c r="P85" i="41"/>
  <c r="R85" i="41" s="1"/>
  <c r="O85" i="41"/>
  <c r="Q85" i="41" s="1"/>
  <c r="P84" i="41"/>
  <c r="R84" i="41" s="1"/>
  <c r="O84" i="41"/>
  <c r="Q84" i="41" s="1"/>
  <c r="P83" i="41"/>
  <c r="R83" i="41" s="1"/>
  <c r="O83" i="41"/>
  <c r="Q83" i="41" s="1"/>
  <c r="P82" i="41"/>
  <c r="R82" i="41" s="1"/>
  <c r="O82" i="41"/>
  <c r="Q82" i="41" s="1"/>
  <c r="P81" i="41"/>
  <c r="R81" i="41" s="1"/>
  <c r="O81" i="41"/>
  <c r="Q81" i="41" s="1"/>
  <c r="P80" i="41"/>
  <c r="R80" i="41" s="1"/>
  <c r="O80" i="41"/>
  <c r="Q80" i="41" s="1"/>
  <c r="P79" i="41"/>
  <c r="R79" i="41" s="1"/>
  <c r="O79" i="41"/>
  <c r="Q79" i="41" s="1"/>
  <c r="P78" i="41"/>
  <c r="R78" i="41" s="1"/>
  <c r="O78" i="41"/>
  <c r="Q78" i="41" s="1"/>
  <c r="P77" i="41"/>
  <c r="R77" i="41" s="1"/>
  <c r="O77" i="41"/>
  <c r="Q77" i="41" s="1"/>
  <c r="P76" i="41"/>
  <c r="R76" i="41" s="1"/>
  <c r="O76" i="41"/>
  <c r="Q76" i="41" s="1"/>
  <c r="P75" i="41"/>
  <c r="R75" i="41" s="1"/>
  <c r="O75" i="41"/>
  <c r="Q75" i="41" s="1"/>
  <c r="P74" i="41"/>
  <c r="R74" i="41" s="1"/>
  <c r="O74" i="41"/>
  <c r="Q74" i="41" s="1"/>
  <c r="P73" i="41"/>
  <c r="R73" i="41" s="1"/>
  <c r="O73" i="41"/>
  <c r="Q73" i="41" s="1"/>
  <c r="P72" i="41"/>
  <c r="R72" i="41" s="1"/>
  <c r="O72" i="41"/>
  <c r="Q72" i="41" s="1"/>
  <c r="P71" i="41"/>
  <c r="R71" i="41" s="1"/>
  <c r="O71" i="41"/>
  <c r="Q71" i="41" s="1"/>
  <c r="P70" i="41"/>
  <c r="R70" i="41" s="1"/>
  <c r="O70" i="41"/>
  <c r="Q70" i="41" s="1"/>
  <c r="P69" i="41"/>
  <c r="R69" i="41" s="1"/>
  <c r="O69" i="41"/>
  <c r="Q69" i="41" s="1"/>
  <c r="P68" i="41"/>
  <c r="R68" i="41" s="1"/>
  <c r="O68" i="41"/>
  <c r="Q68" i="41" s="1"/>
  <c r="P67" i="41"/>
  <c r="R67" i="41" s="1"/>
  <c r="O67" i="41"/>
  <c r="Q67" i="41" s="1"/>
  <c r="P66" i="41"/>
  <c r="R66" i="41" s="1"/>
  <c r="O66" i="41"/>
  <c r="Q66" i="41" s="1"/>
  <c r="P65" i="41"/>
  <c r="R65" i="41" s="1"/>
  <c r="O65" i="41"/>
  <c r="Q65" i="41" s="1"/>
  <c r="P64" i="41"/>
  <c r="R64" i="41" s="1"/>
  <c r="O64" i="41"/>
  <c r="Q64" i="41" s="1"/>
  <c r="P63" i="41"/>
  <c r="R63" i="41" s="1"/>
  <c r="O63" i="41"/>
  <c r="Q63" i="41" s="1"/>
  <c r="P62" i="41"/>
  <c r="R62" i="41" s="1"/>
  <c r="O62" i="41"/>
  <c r="Q62" i="41" s="1"/>
  <c r="P61" i="41"/>
  <c r="R61" i="41" s="1"/>
  <c r="O61" i="41"/>
  <c r="Q61" i="41" s="1"/>
  <c r="P60" i="41"/>
  <c r="R60" i="41" s="1"/>
  <c r="O60" i="41"/>
  <c r="Q60" i="41" s="1"/>
  <c r="P59" i="41"/>
  <c r="R59" i="41" s="1"/>
  <c r="O59" i="41"/>
  <c r="Q59" i="41" s="1"/>
  <c r="P58" i="41"/>
  <c r="R58" i="41" s="1"/>
  <c r="O58" i="41"/>
  <c r="Q58" i="41" s="1"/>
  <c r="P57" i="41"/>
  <c r="R57" i="41" s="1"/>
  <c r="O57" i="41"/>
  <c r="Q57" i="41" s="1"/>
  <c r="P56" i="41"/>
  <c r="R56" i="41" s="1"/>
  <c r="O56" i="41"/>
  <c r="Q56" i="41" s="1"/>
  <c r="P55" i="41"/>
  <c r="R55" i="41" s="1"/>
  <c r="O55" i="41"/>
  <c r="Q55" i="41" s="1"/>
  <c r="Q54" i="41"/>
  <c r="P54" i="41"/>
  <c r="R54" i="41" s="1"/>
  <c r="O54" i="41"/>
  <c r="P53" i="41"/>
  <c r="R53" i="41" s="1"/>
  <c r="O53" i="41"/>
  <c r="Q53" i="41" s="1"/>
  <c r="P52" i="41"/>
  <c r="R52" i="41" s="1"/>
  <c r="O52" i="41"/>
  <c r="Q52" i="41" s="1"/>
  <c r="P51" i="41"/>
  <c r="R51" i="41" s="1"/>
  <c r="O51" i="41"/>
  <c r="Q51" i="41" s="1"/>
  <c r="P50" i="41"/>
  <c r="R50" i="41" s="1"/>
  <c r="O50" i="41"/>
  <c r="Q50" i="41" s="1"/>
  <c r="P49" i="41"/>
  <c r="R49" i="41" s="1"/>
  <c r="O49" i="41"/>
  <c r="Q49" i="41" s="1"/>
  <c r="P48" i="41"/>
  <c r="R48" i="41" s="1"/>
  <c r="O48" i="41"/>
  <c r="Q48" i="41" s="1"/>
  <c r="P47" i="41"/>
  <c r="R47" i="41" s="1"/>
  <c r="O47" i="41"/>
  <c r="Q47" i="41" s="1"/>
  <c r="P46" i="41"/>
  <c r="R46" i="41" s="1"/>
  <c r="O46" i="41"/>
  <c r="Q46" i="41" s="1"/>
  <c r="P45" i="41"/>
  <c r="R45" i="41" s="1"/>
  <c r="O45" i="41"/>
  <c r="Q45" i="41" s="1"/>
  <c r="P44" i="41"/>
  <c r="R44" i="41" s="1"/>
  <c r="O44" i="41"/>
  <c r="Q44" i="41" s="1"/>
  <c r="P43" i="41"/>
  <c r="R43" i="41" s="1"/>
  <c r="O43" i="41"/>
  <c r="Q43" i="41" s="1"/>
  <c r="P42" i="41"/>
  <c r="R42" i="41" s="1"/>
  <c r="O42" i="41"/>
  <c r="Q42" i="41" s="1"/>
  <c r="P41" i="41"/>
  <c r="R41" i="41" s="1"/>
  <c r="O41" i="41"/>
  <c r="Q41" i="41" s="1"/>
  <c r="P40" i="41"/>
  <c r="R40" i="41" s="1"/>
  <c r="O40" i="41"/>
  <c r="Q40" i="41" s="1"/>
  <c r="P39" i="41"/>
  <c r="R39" i="41" s="1"/>
  <c r="O39" i="41"/>
  <c r="Q39" i="41" s="1"/>
  <c r="P38" i="41"/>
  <c r="R38" i="41" s="1"/>
  <c r="O38" i="41"/>
  <c r="Q38" i="41" s="1"/>
  <c r="P37" i="41"/>
  <c r="R37" i="41" s="1"/>
  <c r="O37" i="41"/>
  <c r="Q37" i="41" s="1"/>
  <c r="P36" i="41"/>
  <c r="R36" i="41" s="1"/>
  <c r="O36" i="41"/>
  <c r="Q36" i="41" s="1"/>
  <c r="P35" i="41"/>
  <c r="R35" i="41" s="1"/>
  <c r="O35" i="41"/>
  <c r="Q35" i="41" s="1"/>
  <c r="P34" i="41"/>
  <c r="R34" i="41" s="1"/>
  <c r="O34" i="41"/>
  <c r="Q34" i="41" s="1"/>
  <c r="P33" i="41"/>
  <c r="R33" i="41" s="1"/>
  <c r="O33" i="41"/>
  <c r="Q33" i="41" s="1"/>
  <c r="P32" i="41"/>
  <c r="R32" i="41" s="1"/>
  <c r="O32" i="41"/>
  <c r="Q32" i="41" s="1"/>
  <c r="P31" i="41"/>
  <c r="R31" i="41" s="1"/>
  <c r="O31" i="41"/>
  <c r="Q31" i="41" s="1"/>
  <c r="P30" i="41"/>
  <c r="R30" i="41" s="1"/>
  <c r="O30" i="41"/>
  <c r="Q30" i="41" s="1"/>
  <c r="P29" i="41"/>
  <c r="R29" i="41" s="1"/>
  <c r="O29" i="41"/>
  <c r="Q29" i="41" s="1"/>
  <c r="P28" i="41"/>
  <c r="R28" i="41" s="1"/>
  <c r="O28" i="41"/>
  <c r="Q28" i="41" s="1"/>
  <c r="P27" i="41"/>
  <c r="R27" i="41" s="1"/>
  <c r="O27" i="41"/>
  <c r="Q27" i="41" s="1"/>
  <c r="P26" i="41"/>
  <c r="R26" i="41" s="1"/>
  <c r="O26" i="41"/>
  <c r="Q26" i="41" s="1"/>
  <c r="Q25" i="41"/>
  <c r="P25" i="41"/>
  <c r="R25" i="41" s="1"/>
  <c r="O25" i="41"/>
  <c r="P24" i="41"/>
  <c r="R24" i="41" s="1"/>
  <c r="O24" i="41"/>
  <c r="Q24" i="41" s="1"/>
  <c r="P23" i="41"/>
  <c r="R23" i="41" s="1"/>
  <c r="O23" i="41"/>
  <c r="Q23" i="41" s="1"/>
  <c r="P22" i="41"/>
  <c r="R22" i="41" s="1"/>
  <c r="O22" i="41"/>
  <c r="Q22" i="41" s="1"/>
  <c r="P21" i="41"/>
  <c r="R21" i="41" s="1"/>
  <c r="O21" i="41"/>
  <c r="Q21" i="41" s="1"/>
  <c r="P20" i="41"/>
  <c r="R20" i="41" s="1"/>
  <c r="O20" i="41"/>
  <c r="Q20" i="41" s="1"/>
  <c r="P19" i="41"/>
  <c r="R19" i="41" s="1"/>
  <c r="O19" i="41"/>
  <c r="Q19" i="41" s="1"/>
  <c r="P18" i="41"/>
  <c r="R18" i="41" s="1"/>
  <c r="O18" i="41"/>
  <c r="Q18" i="41" s="1"/>
  <c r="P17" i="41"/>
  <c r="R17" i="41" s="1"/>
  <c r="O17" i="41"/>
  <c r="Q17" i="41" s="1"/>
  <c r="P16" i="41"/>
  <c r="R16" i="41" s="1"/>
  <c r="O16" i="41"/>
  <c r="Q16" i="41" s="1"/>
  <c r="P15" i="41"/>
  <c r="R15" i="41" s="1"/>
  <c r="O15" i="41"/>
  <c r="Q15" i="41" s="1"/>
  <c r="P14" i="41"/>
  <c r="R14" i="41" s="1"/>
  <c r="O14" i="41"/>
  <c r="Q14" i="41" s="1"/>
  <c r="P13" i="41"/>
  <c r="R13" i="41" s="1"/>
  <c r="O13" i="41"/>
  <c r="Q13" i="41" s="1"/>
  <c r="P12" i="41"/>
  <c r="R12" i="41" s="1"/>
  <c r="O12" i="41"/>
  <c r="Q12" i="41" s="1"/>
  <c r="P11" i="41"/>
  <c r="R11" i="41" s="1"/>
  <c r="O11" i="41"/>
  <c r="Q11" i="41" s="1"/>
  <c r="P10" i="41"/>
  <c r="R10" i="41" s="1"/>
  <c r="O10" i="41"/>
  <c r="Q10" i="41" s="1"/>
  <c r="Q9" i="41"/>
  <c r="P9" i="41"/>
  <c r="R9" i="41" s="1"/>
  <c r="O9" i="41"/>
  <c r="P8" i="41"/>
  <c r="R8" i="41" s="1"/>
  <c r="O8" i="41"/>
  <c r="Q8" i="41" s="1"/>
  <c r="P7" i="41"/>
  <c r="R7" i="41" s="1"/>
  <c r="O7" i="41"/>
  <c r="Q7" i="41" s="1"/>
  <c r="P6" i="41"/>
  <c r="R6" i="41" s="1"/>
  <c r="O6" i="41"/>
  <c r="Q6" i="41" s="1"/>
  <c r="P5" i="41"/>
  <c r="R5" i="41" s="1"/>
  <c r="O5" i="41"/>
  <c r="Q5" i="41" s="1"/>
  <c r="P4" i="41"/>
  <c r="R4" i="41" s="1"/>
  <c r="O4" i="41"/>
  <c r="Q4" i="41" s="1"/>
  <c r="P3" i="41"/>
  <c r="R3" i="41" s="1"/>
  <c r="O3" i="41"/>
  <c r="Q3" i="41" s="1"/>
  <c r="P2" i="41"/>
  <c r="R2" i="41" s="1"/>
  <c r="O2" i="41"/>
  <c r="Q2" i="41" s="1"/>
  <c r="P1051" i="40"/>
  <c r="P1052" i="40" s="1"/>
  <c r="P1053" i="40" s="1"/>
  <c r="P1054" i="40" s="1"/>
  <c r="J822" i="40"/>
  <c r="I822" i="40"/>
  <c r="J821" i="40"/>
  <c r="I821" i="40"/>
  <c r="J820" i="40"/>
  <c r="I820" i="40"/>
  <c r="J819" i="40"/>
  <c r="I819" i="40"/>
  <c r="J818" i="40"/>
  <c r="I818" i="40"/>
  <c r="J817" i="40"/>
  <c r="I817" i="40"/>
  <c r="J816" i="40"/>
  <c r="I816" i="40"/>
  <c r="J815" i="40"/>
  <c r="I815" i="40"/>
  <c r="J814" i="40"/>
  <c r="I814" i="40"/>
  <c r="J813" i="40"/>
  <c r="I813" i="40"/>
  <c r="J812" i="40"/>
  <c r="I812" i="40"/>
  <c r="J811" i="40"/>
  <c r="I811" i="40"/>
  <c r="J810" i="40"/>
  <c r="I810" i="40"/>
  <c r="J809" i="40"/>
  <c r="I809" i="40"/>
  <c r="J808" i="40"/>
  <c r="I808" i="40"/>
  <c r="J807" i="40"/>
  <c r="I807" i="40"/>
  <c r="J806" i="40"/>
  <c r="I806" i="40"/>
  <c r="J805" i="40"/>
  <c r="I805" i="40"/>
  <c r="J804" i="40"/>
  <c r="I804" i="40"/>
  <c r="J803" i="40"/>
  <c r="I803" i="40"/>
  <c r="J802" i="40"/>
  <c r="I802" i="40"/>
  <c r="J801" i="40"/>
  <c r="I801" i="40"/>
  <c r="J800" i="40"/>
  <c r="I800" i="40"/>
  <c r="J799" i="40"/>
  <c r="I799" i="40"/>
  <c r="J798" i="40"/>
  <c r="I798" i="40"/>
  <c r="J797" i="40"/>
  <c r="I797" i="40"/>
  <c r="J796" i="40"/>
  <c r="I796" i="40"/>
  <c r="J795" i="40"/>
  <c r="I795" i="40"/>
  <c r="J794" i="40"/>
  <c r="I794" i="40"/>
  <c r="J793" i="40"/>
  <c r="I793" i="40"/>
  <c r="J792" i="40"/>
  <c r="I792" i="40"/>
  <c r="J791" i="40"/>
  <c r="I791" i="40"/>
  <c r="J790" i="40"/>
  <c r="I790" i="40"/>
  <c r="J789" i="40"/>
  <c r="I789" i="40"/>
  <c r="J788" i="40"/>
  <c r="I788" i="40"/>
  <c r="J787" i="40"/>
  <c r="I787" i="40"/>
  <c r="J786" i="40"/>
  <c r="I786" i="40"/>
  <c r="J785" i="40"/>
  <c r="I785" i="40"/>
  <c r="J784" i="40"/>
  <c r="I784" i="40"/>
  <c r="J783" i="40"/>
  <c r="I783" i="40"/>
  <c r="J782" i="40"/>
  <c r="I782" i="40"/>
  <c r="J781" i="40"/>
  <c r="I781" i="40"/>
  <c r="J780" i="40"/>
  <c r="I780" i="40"/>
  <c r="J779" i="40"/>
  <c r="I779" i="40"/>
  <c r="J778" i="40"/>
  <c r="I778" i="40"/>
  <c r="J777" i="40"/>
  <c r="I777" i="40"/>
  <c r="J776" i="40"/>
  <c r="I776" i="40"/>
  <c r="J775" i="40"/>
  <c r="I775" i="40"/>
  <c r="J774" i="40"/>
  <c r="I774" i="40"/>
  <c r="J773" i="40"/>
  <c r="I773" i="40"/>
  <c r="J772" i="40"/>
  <c r="I772" i="40"/>
  <c r="J771" i="40"/>
  <c r="I771" i="40"/>
  <c r="J770" i="40"/>
  <c r="I770" i="40"/>
  <c r="J769" i="40"/>
  <c r="I769" i="40"/>
  <c r="J768" i="40"/>
  <c r="I768" i="40"/>
  <c r="J767" i="40"/>
  <c r="I767" i="40"/>
  <c r="J766" i="40"/>
  <c r="I766" i="40"/>
  <c r="J765" i="40"/>
  <c r="I765" i="40"/>
  <c r="J764" i="40"/>
  <c r="I764" i="40"/>
  <c r="J763" i="40"/>
  <c r="I763" i="40"/>
  <c r="J762" i="40"/>
  <c r="I762" i="40"/>
  <c r="J761" i="40"/>
  <c r="I761" i="40"/>
  <c r="J760" i="40"/>
  <c r="I760" i="40"/>
  <c r="J759" i="40"/>
  <c r="I759" i="40"/>
  <c r="J758" i="40"/>
  <c r="I758" i="40"/>
  <c r="J757" i="40"/>
  <c r="I757" i="40"/>
  <c r="J756" i="40"/>
  <c r="I756" i="40"/>
  <c r="J755" i="40"/>
  <c r="I755" i="40"/>
  <c r="J754" i="40"/>
  <c r="I754" i="40"/>
  <c r="J753" i="40"/>
  <c r="I753" i="40"/>
  <c r="J752" i="40"/>
  <c r="I752" i="40"/>
  <c r="J751" i="40"/>
  <c r="I751" i="40"/>
  <c r="J750" i="40"/>
  <c r="I750" i="40"/>
  <c r="J749" i="40"/>
  <c r="I749" i="40"/>
  <c r="J748" i="40"/>
  <c r="I748" i="40"/>
  <c r="J747" i="40"/>
  <c r="I747" i="40"/>
  <c r="J746" i="40"/>
  <c r="I746" i="40"/>
  <c r="J745" i="40"/>
  <c r="I745" i="40"/>
  <c r="J744" i="40"/>
  <c r="I744" i="40"/>
  <c r="J743" i="40"/>
  <c r="I743" i="40"/>
  <c r="J742" i="40"/>
  <c r="I742" i="40"/>
  <c r="J741" i="40"/>
  <c r="I741" i="40"/>
  <c r="J740" i="40"/>
  <c r="I740" i="40"/>
  <c r="R739" i="40"/>
  <c r="J739" i="40"/>
  <c r="I739" i="40"/>
  <c r="J738" i="40"/>
  <c r="I738" i="40"/>
  <c r="J737" i="40"/>
  <c r="I737" i="40"/>
  <c r="J736" i="40"/>
  <c r="I736" i="40"/>
  <c r="J735" i="40"/>
  <c r="I735" i="40"/>
  <c r="J734" i="40"/>
  <c r="I734" i="40"/>
  <c r="J733" i="40"/>
  <c r="I733" i="40"/>
  <c r="J732" i="40"/>
  <c r="I732" i="40"/>
  <c r="J731" i="40"/>
  <c r="I731" i="40"/>
  <c r="J730" i="40"/>
  <c r="I730" i="40"/>
  <c r="J729" i="40"/>
  <c r="I729" i="40"/>
  <c r="J728" i="40"/>
  <c r="I728" i="40"/>
  <c r="J727" i="40"/>
  <c r="I727" i="40"/>
  <c r="J726" i="40"/>
  <c r="I726" i="40"/>
  <c r="J725" i="40"/>
  <c r="I725" i="40"/>
  <c r="J724" i="40"/>
  <c r="I724" i="40"/>
  <c r="J723" i="40"/>
  <c r="I723" i="40"/>
  <c r="J722" i="40"/>
  <c r="I722" i="40"/>
  <c r="J721" i="40"/>
  <c r="I721" i="40"/>
  <c r="J720" i="40"/>
  <c r="I720" i="40"/>
  <c r="J719" i="40"/>
  <c r="I719" i="40"/>
  <c r="J718" i="40"/>
  <c r="I718" i="40"/>
  <c r="J717" i="40"/>
  <c r="I717" i="40"/>
  <c r="J716" i="40"/>
  <c r="I716" i="40"/>
  <c r="J715" i="40"/>
  <c r="I715" i="40"/>
  <c r="J714" i="40"/>
  <c r="I714" i="40"/>
  <c r="J713" i="40"/>
  <c r="I713" i="40"/>
  <c r="J712" i="40"/>
  <c r="I712" i="40"/>
  <c r="J711" i="40"/>
  <c r="I711" i="40"/>
  <c r="J710" i="40"/>
  <c r="I710" i="40"/>
  <c r="J709" i="40"/>
  <c r="I709" i="40"/>
  <c r="J708" i="40"/>
  <c r="I708" i="40"/>
  <c r="J707" i="40"/>
  <c r="I707" i="40"/>
  <c r="J706" i="40"/>
  <c r="I706" i="40"/>
  <c r="J705" i="40"/>
  <c r="I705" i="40"/>
  <c r="J704" i="40"/>
  <c r="I704" i="40"/>
  <c r="J703" i="40"/>
  <c r="I703" i="40"/>
  <c r="J702" i="40"/>
  <c r="I702" i="40"/>
  <c r="J701" i="40"/>
  <c r="I701" i="40"/>
  <c r="J700" i="40"/>
  <c r="I700" i="40"/>
  <c r="J699" i="40"/>
  <c r="I699" i="40"/>
  <c r="J698" i="40"/>
  <c r="I698" i="40"/>
  <c r="J697" i="40"/>
  <c r="I697" i="40"/>
  <c r="J696" i="40"/>
  <c r="I696" i="40"/>
  <c r="J695" i="40"/>
  <c r="I695" i="40"/>
  <c r="J694" i="40"/>
  <c r="I694" i="40"/>
  <c r="J693" i="40"/>
  <c r="I693" i="40"/>
  <c r="J692" i="40"/>
  <c r="I692" i="40"/>
  <c r="J691" i="40"/>
  <c r="I691" i="40"/>
  <c r="J690" i="40"/>
  <c r="I690" i="40"/>
  <c r="J689" i="40"/>
  <c r="I689" i="40"/>
  <c r="J688" i="40"/>
  <c r="I688" i="40"/>
  <c r="J687" i="40"/>
  <c r="I687" i="40"/>
  <c r="J686" i="40"/>
  <c r="I686" i="40"/>
  <c r="J685" i="40"/>
  <c r="I685" i="40"/>
  <c r="J684" i="40"/>
  <c r="I684" i="40"/>
  <c r="J683" i="40"/>
  <c r="I683" i="40"/>
  <c r="J682" i="40"/>
  <c r="I682" i="40"/>
  <c r="J681" i="40"/>
  <c r="I681" i="40"/>
  <c r="J680" i="40"/>
  <c r="I680" i="40"/>
  <c r="J679" i="40"/>
  <c r="I679" i="40"/>
  <c r="J678" i="40"/>
  <c r="I678" i="40"/>
  <c r="J677" i="40"/>
  <c r="I677" i="40"/>
  <c r="J676" i="40"/>
  <c r="I676" i="40"/>
  <c r="J675" i="40"/>
  <c r="I675" i="40"/>
  <c r="J674" i="40"/>
  <c r="I674" i="40"/>
  <c r="J673" i="40"/>
  <c r="I673" i="40"/>
  <c r="J672" i="40"/>
  <c r="I672" i="40"/>
  <c r="J671" i="40"/>
  <c r="I671" i="40"/>
  <c r="J670" i="40"/>
  <c r="I670" i="40"/>
  <c r="J669" i="40"/>
  <c r="I669" i="40"/>
  <c r="J668" i="40"/>
  <c r="I668" i="40"/>
  <c r="J667" i="40"/>
  <c r="I667" i="40"/>
  <c r="J666" i="40"/>
  <c r="I666" i="40"/>
  <c r="J665" i="40"/>
  <c r="I665" i="40"/>
  <c r="J664" i="40"/>
  <c r="I664" i="40"/>
  <c r="J663" i="40"/>
  <c r="I663" i="40"/>
  <c r="J662" i="40"/>
  <c r="I662" i="40"/>
  <c r="J661" i="40"/>
  <c r="I661" i="40"/>
  <c r="J660" i="40"/>
  <c r="I660" i="40"/>
  <c r="J659" i="40"/>
  <c r="I659" i="40"/>
  <c r="J658" i="40"/>
  <c r="I658" i="40"/>
  <c r="J657" i="40"/>
  <c r="I657" i="40"/>
  <c r="J656" i="40"/>
  <c r="I656" i="40"/>
  <c r="J655" i="40"/>
  <c r="I655" i="40"/>
  <c r="J654" i="40"/>
  <c r="I654" i="40"/>
  <c r="J653" i="40"/>
  <c r="I653" i="40"/>
  <c r="J652" i="40"/>
  <c r="I652" i="40"/>
  <c r="J651" i="40"/>
  <c r="I651" i="40"/>
  <c r="J650" i="40"/>
  <c r="I650" i="40"/>
  <c r="J649" i="40"/>
  <c r="I649" i="40"/>
  <c r="J648" i="40"/>
  <c r="I648" i="40"/>
  <c r="J647" i="40"/>
  <c r="I647" i="40"/>
  <c r="J646" i="40"/>
  <c r="I646" i="40"/>
  <c r="J645" i="40"/>
  <c r="I645" i="40"/>
  <c r="J644" i="40"/>
  <c r="I644" i="40"/>
  <c r="J643" i="40"/>
  <c r="I643" i="40"/>
  <c r="J642" i="40"/>
  <c r="I642" i="40"/>
  <c r="J641" i="40"/>
  <c r="I641" i="40"/>
  <c r="J640" i="40"/>
  <c r="I640" i="40"/>
  <c r="J639" i="40"/>
  <c r="I639" i="40"/>
  <c r="J638" i="40"/>
  <c r="I638" i="40"/>
  <c r="J637" i="40"/>
  <c r="I637" i="40"/>
  <c r="J636" i="40"/>
  <c r="I636" i="40"/>
  <c r="J635" i="40"/>
  <c r="I635" i="40"/>
  <c r="J634" i="40"/>
  <c r="I634" i="40"/>
  <c r="J633" i="40"/>
  <c r="I633" i="40"/>
  <c r="J632" i="40"/>
  <c r="I632" i="40"/>
  <c r="J631" i="40"/>
  <c r="I631" i="40"/>
  <c r="J630" i="40"/>
  <c r="I630" i="40"/>
  <c r="J629" i="40"/>
  <c r="I629" i="40"/>
  <c r="J628" i="40"/>
  <c r="I628" i="40"/>
  <c r="J627" i="40"/>
  <c r="I627" i="40"/>
  <c r="J626" i="40"/>
  <c r="I626" i="40"/>
  <c r="J625" i="40"/>
  <c r="I625" i="40"/>
  <c r="J624" i="40"/>
  <c r="I624" i="40"/>
  <c r="J623" i="40"/>
  <c r="I623" i="40"/>
  <c r="J622" i="40"/>
  <c r="I622" i="40"/>
  <c r="J621" i="40"/>
  <c r="I621" i="40"/>
  <c r="J620" i="40"/>
  <c r="I620" i="40"/>
  <c r="J619" i="40"/>
  <c r="I619" i="40"/>
  <c r="J618" i="40"/>
  <c r="I618" i="40"/>
  <c r="J617" i="40"/>
  <c r="I617" i="40"/>
  <c r="J616" i="40"/>
  <c r="I616" i="40"/>
  <c r="J615" i="40"/>
  <c r="I615" i="40"/>
  <c r="J614" i="40"/>
  <c r="I614" i="40"/>
  <c r="J613" i="40"/>
  <c r="I613" i="40"/>
  <c r="J612" i="40"/>
  <c r="I612" i="40"/>
  <c r="J611" i="40"/>
  <c r="I611" i="40"/>
  <c r="J610" i="40"/>
  <c r="I610" i="40"/>
  <c r="J609" i="40"/>
  <c r="I609" i="40"/>
  <c r="J608" i="40"/>
  <c r="I608" i="40"/>
  <c r="J607" i="40"/>
  <c r="I607" i="40"/>
  <c r="J606" i="40"/>
  <c r="I606" i="40"/>
  <c r="J605" i="40"/>
  <c r="I605" i="40"/>
  <c r="J604" i="40"/>
  <c r="I604" i="40"/>
  <c r="J603" i="40"/>
  <c r="I603" i="40"/>
  <c r="J602" i="40"/>
  <c r="I602" i="40"/>
  <c r="J601" i="40"/>
  <c r="I601" i="40"/>
  <c r="J600" i="40"/>
  <c r="I600" i="40"/>
  <c r="J599" i="40"/>
  <c r="I599" i="40"/>
  <c r="J598" i="40"/>
  <c r="I598" i="40"/>
  <c r="J597" i="40"/>
  <c r="I597" i="40"/>
  <c r="J596" i="40"/>
  <c r="I596" i="40"/>
  <c r="J595" i="40"/>
  <c r="I595" i="40"/>
  <c r="J594" i="40"/>
  <c r="I594" i="40"/>
  <c r="J593" i="40"/>
  <c r="I593" i="40"/>
  <c r="J592" i="40"/>
  <c r="I592" i="40"/>
  <c r="J591" i="40"/>
  <c r="I591" i="40"/>
  <c r="J590" i="40"/>
  <c r="I590" i="40"/>
  <c r="J589" i="40"/>
  <c r="I589" i="40"/>
  <c r="J588" i="40"/>
  <c r="I588" i="40"/>
  <c r="J587" i="40"/>
  <c r="I587" i="40"/>
  <c r="J586" i="40"/>
  <c r="I586" i="40"/>
  <c r="J585" i="40"/>
  <c r="I585" i="40"/>
  <c r="J584" i="40"/>
  <c r="I584" i="40"/>
  <c r="J583" i="40"/>
  <c r="I583" i="40"/>
  <c r="J582" i="40"/>
  <c r="I582" i="40"/>
  <c r="J581" i="40"/>
  <c r="I581" i="40"/>
  <c r="J580" i="40"/>
  <c r="I580" i="40"/>
  <c r="J579" i="40"/>
  <c r="I579" i="40"/>
  <c r="J578" i="40"/>
  <c r="I578" i="40"/>
  <c r="J577" i="40"/>
  <c r="I577" i="40"/>
  <c r="J576" i="40"/>
  <c r="I576" i="40"/>
  <c r="J575" i="40"/>
  <c r="I575" i="40"/>
  <c r="J574" i="40"/>
  <c r="I574" i="40"/>
  <c r="J573" i="40"/>
  <c r="I573" i="40"/>
  <c r="J572" i="40"/>
  <c r="I572" i="40"/>
  <c r="J571" i="40"/>
  <c r="I571" i="40"/>
  <c r="J570" i="40"/>
  <c r="I570" i="40"/>
  <c r="J569" i="40"/>
  <c r="I569" i="40"/>
  <c r="J568" i="40"/>
  <c r="I568" i="40"/>
  <c r="J567" i="40"/>
  <c r="I567" i="40"/>
  <c r="J566" i="40"/>
  <c r="I566" i="40"/>
  <c r="J565" i="40"/>
  <c r="I565" i="40"/>
  <c r="J564" i="40"/>
  <c r="I564" i="40"/>
  <c r="J563" i="40"/>
  <c r="I563" i="40"/>
  <c r="J562" i="40"/>
  <c r="I562" i="40"/>
  <c r="J561" i="40"/>
  <c r="I561" i="40"/>
  <c r="J560" i="40"/>
  <c r="I560" i="40"/>
  <c r="J559" i="40"/>
  <c r="I559" i="40"/>
  <c r="J558" i="40"/>
  <c r="I558" i="40"/>
  <c r="J557" i="40"/>
  <c r="I557" i="40"/>
  <c r="J556" i="40"/>
  <c r="I556" i="40"/>
  <c r="J555" i="40"/>
  <c r="I555" i="40"/>
  <c r="J554" i="40"/>
  <c r="I554" i="40"/>
  <c r="J553" i="40"/>
  <c r="I553" i="40"/>
  <c r="J552" i="40"/>
  <c r="I552" i="40"/>
  <c r="J551" i="40"/>
  <c r="I551" i="40"/>
  <c r="J550" i="40"/>
  <c r="I550" i="40"/>
  <c r="J549" i="40"/>
  <c r="I549" i="40"/>
  <c r="J548" i="40"/>
  <c r="I548" i="40"/>
  <c r="J547" i="40"/>
  <c r="I547" i="40"/>
  <c r="J546" i="40"/>
  <c r="I546" i="40"/>
  <c r="J545" i="40"/>
  <c r="I545" i="40"/>
  <c r="J544" i="40"/>
  <c r="I544" i="40"/>
  <c r="J543" i="40"/>
  <c r="I543" i="40"/>
  <c r="J542" i="40"/>
  <c r="I542" i="40"/>
  <c r="J541" i="40"/>
  <c r="I541" i="40"/>
  <c r="J540" i="40"/>
  <c r="I540" i="40"/>
  <c r="J539" i="40"/>
  <c r="I539" i="40"/>
  <c r="J538" i="40"/>
  <c r="I538" i="40"/>
  <c r="J537" i="40"/>
  <c r="I537" i="40"/>
  <c r="J536" i="40"/>
  <c r="I536" i="40"/>
  <c r="J535" i="40"/>
  <c r="I535" i="40"/>
  <c r="J534" i="40"/>
  <c r="I534" i="40"/>
  <c r="J533" i="40"/>
  <c r="I533" i="40"/>
  <c r="J532" i="40"/>
  <c r="I532" i="40"/>
  <c r="J531" i="40"/>
  <c r="I531" i="40"/>
  <c r="J530" i="40"/>
  <c r="I530" i="40"/>
  <c r="J529" i="40"/>
  <c r="I529" i="40"/>
  <c r="J528" i="40"/>
  <c r="I528" i="40"/>
  <c r="J527" i="40"/>
  <c r="I527" i="40"/>
  <c r="J526" i="40"/>
  <c r="I526" i="40"/>
  <c r="J525" i="40"/>
  <c r="I525" i="40"/>
  <c r="J524" i="40"/>
  <c r="I524" i="40"/>
  <c r="J523" i="40"/>
  <c r="I523" i="40"/>
  <c r="J522" i="40"/>
  <c r="I522" i="40"/>
  <c r="J521" i="40"/>
  <c r="I521" i="40"/>
  <c r="J520" i="40"/>
  <c r="I520" i="40"/>
  <c r="J519" i="40"/>
  <c r="I519" i="40"/>
  <c r="J518" i="40"/>
  <c r="I518" i="40"/>
  <c r="J517" i="40"/>
  <c r="I517" i="40"/>
  <c r="J516" i="40"/>
  <c r="I516" i="40"/>
  <c r="J515" i="40"/>
  <c r="I515" i="40"/>
  <c r="J514" i="40"/>
  <c r="I514" i="40"/>
  <c r="J513" i="40"/>
  <c r="I513" i="40"/>
  <c r="J512" i="40"/>
  <c r="I512" i="40"/>
  <c r="J511" i="40"/>
  <c r="I511" i="40"/>
  <c r="J510" i="40"/>
  <c r="I510" i="40"/>
  <c r="J509" i="40"/>
  <c r="I509" i="40"/>
  <c r="J508" i="40"/>
  <c r="I508" i="40"/>
  <c r="J507" i="40"/>
  <c r="I507" i="40"/>
  <c r="J506" i="40"/>
  <c r="I506" i="40"/>
  <c r="J505" i="40"/>
  <c r="I505" i="40"/>
  <c r="J504" i="40"/>
  <c r="I504" i="40"/>
  <c r="J503" i="40"/>
  <c r="I503" i="40"/>
  <c r="J502" i="40"/>
  <c r="I502" i="40"/>
  <c r="J501" i="40"/>
  <c r="I501" i="40"/>
  <c r="J500" i="40"/>
  <c r="I500" i="40"/>
  <c r="J499" i="40"/>
  <c r="I499" i="40"/>
  <c r="J498" i="40"/>
  <c r="I498" i="40"/>
  <c r="J497" i="40"/>
  <c r="I497" i="40"/>
  <c r="J496" i="40"/>
  <c r="I496" i="40"/>
  <c r="J495" i="40"/>
  <c r="I495" i="40"/>
  <c r="J494" i="40"/>
  <c r="I494" i="40"/>
  <c r="J493" i="40"/>
  <c r="I493" i="40"/>
  <c r="J492" i="40"/>
  <c r="I492" i="40"/>
  <c r="J491" i="40"/>
  <c r="I491" i="40"/>
  <c r="J490" i="40"/>
  <c r="I490" i="40"/>
  <c r="J489" i="40"/>
  <c r="I489" i="40"/>
  <c r="J488" i="40"/>
  <c r="I488" i="40"/>
  <c r="J487" i="40"/>
  <c r="I487" i="40"/>
  <c r="J486" i="40"/>
  <c r="I486" i="40"/>
  <c r="J485" i="40"/>
  <c r="I485" i="40"/>
  <c r="J484" i="40"/>
  <c r="I484" i="40"/>
  <c r="J483" i="40"/>
  <c r="I483" i="40"/>
  <c r="J482" i="40"/>
  <c r="I482" i="40"/>
  <c r="J481" i="40"/>
  <c r="I481" i="40"/>
  <c r="J480" i="40"/>
  <c r="I480" i="40"/>
  <c r="J479" i="40"/>
  <c r="I479" i="40"/>
  <c r="J478" i="40"/>
  <c r="I478" i="40"/>
  <c r="J477" i="40"/>
  <c r="I477" i="40"/>
  <c r="J476" i="40"/>
  <c r="I476" i="40"/>
  <c r="J475" i="40"/>
  <c r="I475" i="40"/>
  <c r="J474" i="40"/>
  <c r="I474" i="40"/>
  <c r="J473" i="40"/>
  <c r="I473" i="40"/>
  <c r="J472" i="40"/>
  <c r="I472" i="40"/>
  <c r="J471" i="40"/>
  <c r="I471" i="40"/>
  <c r="J470" i="40"/>
  <c r="I470" i="40"/>
  <c r="J469" i="40"/>
  <c r="I469" i="40"/>
  <c r="J468" i="40"/>
  <c r="I468" i="40"/>
  <c r="J467" i="40"/>
  <c r="I467" i="40"/>
  <c r="J466" i="40"/>
  <c r="I466" i="40"/>
  <c r="J465" i="40"/>
  <c r="I465" i="40"/>
  <c r="J464" i="40"/>
  <c r="I464" i="40"/>
  <c r="J463" i="40"/>
  <c r="I463" i="40"/>
  <c r="J462" i="40"/>
  <c r="I462" i="40"/>
  <c r="J461" i="40"/>
  <c r="I461" i="40"/>
  <c r="J460" i="40"/>
  <c r="I460" i="40"/>
  <c r="J459" i="40"/>
  <c r="I459" i="40"/>
  <c r="J458" i="40"/>
  <c r="I458" i="40"/>
  <c r="J457" i="40"/>
  <c r="I457" i="40"/>
  <c r="J456" i="40"/>
  <c r="I456" i="40"/>
  <c r="J455" i="40"/>
  <c r="I455" i="40"/>
  <c r="J454" i="40"/>
  <c r="I454" i="40"/>
  <c r="J453" i="40"/>
  <c r="I453" i="40"/>
  <c r="J452" i="40"/>
  <c r="I452" i="40"/>
  <c r="J451" i="40"/>
  <c r="I451" i="40"/>
  <c r="J450" i="40"/>
  <c r="I450" i="40"/>
  <c r="J449" i="40"/>
  <c r="I449" i="40"/>
  <c r="J448" i="40"/>
  <c r="I448" i="40"/>
  <c r="J447" i="40"/>
  <c r="I447" i="40"/>
  <c r="J446" i="40"/>
  <c r="I446" i="40"/>
  <c r="J445" i="40"/>
  <c r="I445" i="40"/>
  <c r="J444" i="40"/>
  <c r="I444" i="40"/>
  <c r="J443" i="40"/>
  <c r="I443" i="40"/>
  <c r="J442" i="40"/>
  <c r="I442" i="40"/>
  <c r="J441" i="40"/>
  <c r="I441" i="40"/>
  <c r="J440" i="40"/>
  <c r="I440" i="40"/>
  <c r="J439" i="40"/>
  <c r="I439" i="40"/>
  <c r="J438" i="40"/>
  <c r="I438" i="40"/>
  <c r="J437" i="40"/>
  <c r="I437" i="40"/>
  <c r="J436" i="40"/>
  <c r="I436" i="40"/>
  <c r="J435" i="40"/>
  <c r="I435" i="40"/>
  <c r="J434" i="40"/>
  <c r="I434" i="40"/>
  <c r="J433" i="40"/>
  <c r="I433" i="40"/>
  <c r="J432" i="40"/>
  <c r="I432" i="40"/>
  <c r="J431" i="40"/>
  <c r="I431" i="40"/>
  <c r="J430" i="40"/>
  <c r="I430" i="40"/>
  <c r="J429" i="40"/>
  <c r="I429" i="40"/>
  <c r="J428" i="40"/>
  <c r="I428" i="40"/>
  <c r="J427" i="40"/>
  <c r="I427" i="40"/>
  <c r="J426" i="40"/>
  <c r="I426" i="40"/>
  <c r="J425" i="40"/>
  <c r="I425" i="40"/>
  <c r="J424" i="40"/>
  <c r="I424" i="40"/>
  <c r="J423" i="40"/>
  <c r="I423" i="40"/>
  <c r="J422" i="40"/>
  <c r="I422" i="40"/>
  <c r="J421" i="40"/>
  <c r="I421" i="40"/>
  <c r="J420" i="40"/>
  <c r="I420" i="40"/>
  <c r="J419" i="40"/>
  <c r="I419" i="40"/>
  <c r="J418" i="40"/>
  <c r="I418" i="40"/>
  <c r="J417" i="40"/>
  <c r="I417" i="40"/>
  <c r="J416" i="40"/>
  <c r="I416" i="40"/>
  <c r="J415" i="40"/>
  <c r="I415" i="40"/>
  <c r="J414" i="40"/>
  <c r="I414" i="40"/>
  <c r="J413" i="40"/>
  <c r="I413" i="40"/>
  <c r="J412" i="40"/>
  <c r="I412" i="40"/>
  <c r="J411" i="40"/>
  <c r="I411" i="40"/>
  <c r="J410" i="40"/>
  <c r="I410" i="40"/>
  <c r="J409" i="40"/>
  <c r="I409" i="40"/>
  <c r="J408" i="40"/>
  <c r="I408" i="40"/>
  <c r="J407" i="40"/>
  <c r="I407" i="40"/>
  <c r="J406" i="40"/>
  <c r="I406" i="40"/>
  <c r="J405" i="40"/>
  <c r="I405" i="40"/>
  <c r="J404" i="40"/>
  <c r="I404" i="40"/>
  <c r="J403" i="40"/>
  <c r="I403" i="40"/>
  <c r="J402" i="40"/>
  <c r="I402" i="40"/>
  <c r="J401" i="40"/>
  <c r="I401" i="40"/>
  <c r="J400" i="40"/>
  <c r="I400" i="40"/>
  <c r="J399" i="40"/>
  <c r="I399" i="40"/>
  <c r="J398" i="40"/>
  <c r="I398" i="40"/>
  <c r="J397" i="40"/>
  <c r="I397" i="40"/>
  <c r="J396" i="40"/>
  <c r="I396" i="40"/>
  <c r="J395" i="40"/>
  <c r="I395" i="40"/>
  <c r="J394" i="40"/>
  <c r="I394" i="40"/>
  <c r="J393" i="40"/>
  <c r="I393" i="40"/>
  <c r="J392" i="40"/>
  <c r="I392" i="40"/>
  <c r="J391" i="40"/>
  <c r="I391" i="40"/>
  <c r="J390" i="40"/>
  <c r="I390" i="40"/>
  <c r="J389" i="40"/>
  <c r="I389" i="40"/>
  <c r="J388" i="40"/>
  <c r="I388" i="40"/>
  <c r="J387" i="40"/>
  <c r="I387" i="40"/>
  <c r="J386" i="40"/>
  <c r="I386" i="40"/>
  <c r="J385" i="40"/>
  <c r="I385" i="40"/>
  <c r="J384" i="40"/>
  <c r="I384" i="40"/>
  <c r="J383" i="40"/>
  <c r="I383" i="40"/>
  <c r="J382" i="40"/>
  <c r="I382" i="40"/>
  <c r="J381" i="40"/>
  <c r="I381" i="40"/>
  <c r="J380" i="40"/>
  <c r="I380" i="40"/>
  <c r="J379" i="40"/>
  <c r="I379" i="40"/>
  <c r="J378" i="40"/>
  <c r="I378" i="40"/>
  <c r="J377" i="40"/>
  <c r="I377" i="40"/>
  <c r="J376" i="40"/>
  <c r="I376" i="40"/>
  <c r="R375" i="40"/>
  <c r="J375" i="40"/>
  <c r="I375" i="40"/>
  <c r="J374" i="40"/>
  <c r="I374" i="40"/>
  <c r="J373" i="40"/>
  <c r="I373" i="40"/>
  <c r="J372" i="40"/>
  <c r="I372" i="40"/>
  <c r="J371" i="40"/>
  <c r="I371" i="40"/>
  <c r="J370" i="40"/>
  <c r="I370" i="40"/>
  <c r="J369" i="40"/>
  <c r="I369" i="40"/>
  <c r="R368" i="40"/>
  <c r="J368" i="40"/>
  <c r="I368" i="40"/>
  <c r="R367" i="40"/>
  <c r="J367" i="40"/>
  <c r="I367" i="40"/>
  <c r="R366" i="40"/>
  <c r="J366" i="40"/>
  <c r="I366" i="40"/>
  <c r="R365" i="40"/>
  <c r="J365" i="40"/>
  <c r="I365" i="40"/>
  <c r="R364" i="40"/>
  <c r="J364" i="40"/>
  <c r="I364" i="40"/>
  <c r="R363" i="40"/>
  <c r="J363" i="40"/>
  <c r="I363" i="40"/>
  <c r="R362" i="40"/>
  <c r="J362" i="40"/>
  <c r="I362" i="40"/>
  <c r="R361" i="40"/>
  <c r="J361" i="40"/>
  <c r="I361" i="40"/>
  <c r="R360" i="40"/>
  <c r="J360" i="40"/>
  <c r="I360" i="40"/>
  <c r="R359" i="40"/>
  <c r="J359" i="40"/>
  <c r="I359" i="40"/>
  <c r="R358" i="40"/>
  <c r="J358" i="40"/>
  <c r="I358" i="40"/>
  <c r="R357" i="40"/>
  <c r="J357" i="40"/>
  <c r="I357" i="40"/>
  <c r="R356" i="40"/>
  <c r="J356" i="40"/>
  <c r="I356" i="40"/>
  <c r="R355" i="40"/>
  <c r="J355" i="40"/>
  <c r="I355" i="40"/>
  <c r="R354" i="40"/>
  <c r="J354" i="40"/>
  <c r="I354" i="40"/>
  <c r="R353" i="40"/>
  <c r="J353" i="40"/>
  <c r="I353" i="40"/>
  <c r="R352" i="40"/>
  <c r="J352" i="40"/>
  <c r="I352" i="40"/>
  <c r="R351" i="40"/>
  <c r="J351" i="40"/>
  <c r="I351" i="40"/>
  <c r="R350" i="40"/>
  <c r="J350" i="40"/>
  <c r="I350" i="40"/>
  <c r="R349" i="40"/>
  <c r="J349" i="40"/>
  <c r="I349" i="40"/>
  <c r="R348" i="40"/>
  <c r="J348" i="40"/>
  <c r="I348" i="40"/>
  <c r="R347" i="40"/>
  <c r="J347" i="40"/>
  <c r="I347" i="40"/>
  <c r="R346" i="40"/>
  <c r="J346" i="40"/>
  <c r="I346" i="40"/>
  <c r="R345" i="40"/>
  <c r="J345" i="40"/>
  <c r="I345" i="40"/>
  <c r="R344" i="40"/>
  <c r="J344" i="40"/>
  <c r="I344" i="40"/>
  <c r="R343" i="40"/>
  <c r="J343" i="40"/>
  <c r="I343" i="40"/>
  <c r="R342" i="40"/>
  <c r="J342" i="40"/>
  <c r="I342" i="40"/>
  <c r="R341" i="40"/>
  <c r="J341" i="40"/>
  <c r="I341" i="40"/>
  <c r="R340" i="40"/>
  <c r="J340" i="40"/>
  <c r="I340" i="40"/>
  <c r="R339" i="40"/>
  <c r="J339" i="40"/>
  <c r="I339" i="40"/>
  <c r="R338" i="40"/>
  <c r="J338" i="40"/>
  <c r="I338" i="40"/>
  <c r="R337" i="40"/>
  <c r="J337" i="40"/>
  <c r="I337" i="40"/>
  <c r="R336" i="40"/>
  <c r="J336" i="40"/>
  <c r="I336" i="40"/>
  <c r="R335" i="40"/>
  <c r="J335" i="40"/>
  <c r="I335" i="40"/>
  <c r="R334" i="40"/>
  <c r="J334" i="40"/>
  <c r="I334" i="40"/>
  <c r="R333" i="40"/>
  <c r="J333" i="40"/>
  <c r="I333" i="40"/>
  <c r="R332" i="40"/>
  <c r="J332" i="40"/>
  <c r="I332" i="40"/>
  <c r="R331" i="40"/>
  <c r="J331" i="40"/>
  <c r="I331" i="40"/>
  <c r="R330" i="40"/>
  <c r="J330" i="40"/>
  <c r="I330" i="40"/>
  <c r="R329" i="40"/>
  <c r="J329" i="40"/>
  <c r="I329" i="40"/>
  <c r="R328" i="40"/>
  <c r="J328" i="40"/>
  <c r="I328" i="40"/>
  <c r="R327" i="40"/>
  <c r="J327" i="40"/>
  <c r="I327" i="40"/>
  <c r="R326" i="40"/>
  <c r="J326" i="40"/>
  <c r="I326" i="40"/>
  <c r="R325" i="40"/>
  <c r="J325" i="40"/>
  <c r="I325" i="40"/>
  <c r="R324" i="40"/>
  <c r="J324" i="40"/>
  <c r="I324" i="40"/>
  <c r="R323" i="40"/>
  <c r="J323" i="40"/>
  <c r="I323" i="40"/>
  <c r="R322" i="40"/>
  <c r="J322" i="40"/>
  <c r="I322" i="40"/>
  <c r="R321" i="40"/>
  <c r="J321" i="40"/>
  <c r="I321" i="40"/>
  <c r="R320" i="40"/>
  <c r="J320" i="40"/>
  <c r="I320" i="40"/>
  <c r="R319" i="40"/>
  <c r="J319" i="40"/>
  <c r="I319" i="40"/>
  <c r="R318" i="40"/>
  <c r="J318" i="40"/>
  <c r="I318" i="40"/>
  <c r="R317" i="40"/>
  <c r="J317" i="40"/>
  <c r="I317" i="40"/>
  <c r="R316" i="40"/>
  <c r="J316" i="40"/>
  <c r="I316" i="40"/>
  <c r="R315" i="40"/>
  <c r="J315" i="40"/>
  <c r="I315" i="40"/>
  <c r="R314" i="40"/>
  <c r="J314" i="40"/>
  <c r="I314" i="40"/>
  <c r="R313" i="40"/>
  <c r="J313" i="40"/>
  <c r="I313" i="40"/>
  <c r="R312" i="40"/>
  <c r="J312" i="40"/>
  <c r="I312" i="40"/>
  <c r="R311" i="40"/>
  <c r="J311" i="40"/>
  <c r="I311" i="40"/>
  <c r="R310" i="40"/>
  <c r="J310" i="40"/>
  <c r="I310" i="40"/>
  <c r="R309" i="40"/>
  <c r="J309" i="40"/>
  <c r="I309" i="40"/>
  <c r="R308" i="40"/>
  <c r="J308" i="40"/>
  <c r="I308" i="40"/>
  <c r="R307" i="40"/>
  <c r="J307" i="40"/>
  <c r="I307" i="40"/>
  <c r="R306" i="40"/>
  <c r="J306" i="40"/>
  <c r="I306" i="40"/>
  <c r="R305" i="40"/>
  <c r="J305" i="40"/>
  <c r="I305" i="40"/>
  <c r="R304" i="40"/>
  <c r="J304" i="40"/>
  <c r="I304" i="40"/>
  <c r="R303" i="40"/>
  <c r="J303" i="40"/>
  <c r="I303" i="40"/>
  <c r="R302" i="40"/>
  <c r="J302" i="40"/>
  <c r="I302" i="40"/>
  <c r="R301" i="40"/>
  <c r="J301" i="40"/>
  <c r="I301" i="40"/>
  <c r="R300" i="40"/>
  <c r="J300" i="40"/>
  <c r="I300" i="40"/>
  <c r="R299" i="40"/>
  <c r="J299" i="40"/>
  <c r="I299" i="40"/>
  <c r="R298" i="40"/>
  <c r="J298" i="40"/>
  <c r="I298" i="40"/>
  <c r="R297" i="40"/>
  <c r="J297" i="40"/>
  <c r="I297" i="40"/>
  <c r="R296" i="40"/>
  <c r="J296" i="40"/>
  <c r="I296" i="40"/>
  <c r="R295" i="40"/>
  <c r="J295" i="40"/>
  <c r="I295" i="40"/>
  <c r="R294" i="40"/>
  <c r="J294" i="40"/>
  <c r="I294" i="40"/>
  <c r="R293" i="40"/>
  <c r="J293" i="40"/>
  <c r="I293" i="40"/>
  <c r="R292" i="40"/>
  <c r="J292" i="40"/>
  <c r="I292" i="40"/>
  <c r="R291" i="40"/>
  <c r="J291" i="40"/>
  <c r="I291" i="40"/>
  <c r="R290" i="40"/>
  <c r="J290" i="40"/>
  <c r="I290" i="40"/>
  <c r="R289" i="40"/>
  <c r="J289" i="40"/>
  <c r="I289" i="40"/>
  <c r="R288" i="40"/>
  <c r="J288" i="40"/>
  <c r="I288" i="40"/>
  <c r="R287" i="40"/>
  <c r="J287" i="40"/>
  <c r="I287" i="40"/>
  <c r="R286" i="40"/>
  <c r="J286" i="40"/>
  <c r="I286" i="40"/>
  <c r="R285" i="40"/>
  <c r="J285" i="40"/>
  <c r="I285" i="40"/>
  <c r="R284" i="40"/>
  <c r="J284" i="40"/>
  <c r="I284" i="40"/>
  <c r="R283" i="40"/>
  <c r="J283" i="40"/>
  <c r="I283" i="40"/>
  <c r="R282" i="40"/>
  <c r="J282" i="40"/>
  <c r="I282" i="40"/>
  <c r="R281" i="40"/>
  <c r="J281" i="40"/>
  <c r="I281" i="40"/>
  <c r="R280" i="40"/>
  <c r="J280" i="40"/>
  <c r="I280" i="40"/>
  <c r="R279" i="40"/>
  <c r="J279" i="40"/>
  <c r="I279" i="40"/>
  <c r="R278" i="40"/>
  <c r="J278" i="40"/>
  <c r="I278" i="40"/>
  <c r="R277" i="40"/>
  <c r="J277" i="40"/>
  <c r="I277" i="40"/>
  <c r="R276" i="40"/>
  <c r="J276" i="40"/>
  <c r="I276" i="40"/>
  <c r="R275" i="40"/>
  <c r="J275" i="40"/>
  <c r="I275" i="40"/>
  <c r="R274" i="40"/>
  <c r="J274" i="40"/>
  <c r="I274" i="40"/>
  <c r="R273" i="40"/>
  <c r="J273" i="40"/>
  <c r="I273" i="40"/>
  <c r="R272" i="40"/>
  <c r="J272" i="40"/>
  <c r="I272" i="40"/>
  <c r="R271" i="40"/>
  <c r="J271" i="40"/>
  <c r="I271" i="40"/>
  <c r="R270" i="40"/>
  <c r="J270" i="40"/>
  <c r="I270" i="40"/>
  <c r="R269" i="40"/>
  <c r="J269" i="40"/>
  <c r="I269" i="40"/>
  <c r="R268" i="40"/>
  <c r="J268" i="40"/>
  <c r="I268" i="40"/>
  <c r="R267" i="40"/>
  <c r="J267" i="40"/>
  <c r="I267" i="40"/>
  <c r="R266" i="40"/>
  <c r="J266" i="40"/>
  <c r="I266" i="40"/>
  <c r="R265" i="40"/>
  <c r="J265" i="40"/>
  <c r="I265" i="40"/>
  <c r="R264" i="40"/>
  <c r="J264" i="40"/>
  <c r="I264" i="40"/>
  <c r="R263" i="40"/>
  <c r="J263" i="40"/>
  <c r="I263" i="40"/>
  <c r="R262" i="40"/>
  <c r="J262" i="40"/>
  <c r="I262" i="40"/>
  <c r="R261" i="40"/>
  <c r="J261" i="40"/>
  <c r="I261" i="40"/>
  <c r="R260" i="40"/>
  <c r="J260" i="40"/>
  <c r="I260" i="40"/>
  <c r="R259" i="40"/>
  <c r="J259" i="40"/>
  <c r="I259" i="40"/>
  <c r="R258" i="40"/>
  <c r="J258" i="40"/>
  <c r="I258" i="40"/>
  <c r="R257" i="40"/>
  <c r="J257" i="40"/>
  <c r="I257" i="40"/>
  <c r="R256" i="40"/>
  <c r="J256" i="40"/>
  <c r="I256" i="40"/>
  <c r="R255" i="40"/>
  <c r="J255" i="40"/>
  <c r="I255" i="40"/>
  <c r="R254" i="40"/>
  <c r="J254" i="40"/>
  <c r="I254" i="40"/>
  <c r="R253" i="40"/>
  <c r="J253" i="40"/>
  <c r="I253" i="40"/>
  <c r="R252" i="40"/>
  <c r="J252" i="40"/>
  <c r="I252" i="40"/>
  <c r="R251" i="40"/>
  <c r="J251" i="40"/>
  <c r="I251" i="40"/>
  <c r="R250" i="40"/>
  <c r="J250" i="40"/>
  <c r="I250" i="40"/>
  <c r="R249" i="40"/>
  <c r="J249" i="40"/>
  <c r="I249" i="40"/>
  <c r="R248" i="40"/>
  <c r="J248" i="40"/>
  <c r="I248" i="40"/>
  <c r="R247" i="40"/>
  <c r="J247" i="40"/>
  <c r="I247" i="40"/>
  <c r="R246" i="40"/>
  <c r="J246" i="40"/>
  <c r="I246" i="40"/>
  <c r="R245" i="40"/>
  <c r="J245" i="40"/>
  <c r="I245" i="40"/>
  <c r="R244" i="40"/>
  <c r="J244" i="40"/>
  <c r="I244" i="40"/>
  <c r="R243" i="40"/>
  <c r="J243" i="40"/>
  <c r="I243" i="40"/>
  <c r="R242" i="40"/>
  <c r="J242" i="40"/>
  <c r="I242" i="40"/>
  <c r="R241" i="40"/>
  <c r="J241" i="40"/>
  <c r="I241" i="40"/>
  <c r="R240" i="40"/>
  <c r="J240" i="40"/>
  <c r="I240" i="40"/>
  <c r="R239" i="40"/>
  <c r="J239" i="40"/>
  <c r="I239" i="40"/>
  <c r="R238" i="40"/>
  <c r="J238" i="40"/>
  <c r="I238" i="40"/>
  <c r="R237" i="40"/>
  <c r="J237" i="40"/>
  <c r="I237" i="40"/>
  <c r="R236" i="40"/>
  <c r="J236" i="40"/>
  <c r="I236" i="40"/>
  <c r="R235" i="40"/>
  <c r="J235" i="40"/>
  <c r="I235" i="40"/>
  <c r="R234" i="40"/>
  <c r="J234" i="40"/>
  <c r="I234" i="40"/>
  <c r="R233" i="40"/>
  <c r="J233" i="40"/>
  <c r="I233" i="40"/>
  <c r="R232" i="40"/>
  <c r="J232" i="40"/>
  <c r="I232" i="40"/>
  <c r="R231" i="40"/>
  <c r="J231" i="40"/>
  <c r="I231" i="40"/>
  <c r="R230" i="40"/>
  <c r="J230" i="40"/>
  <c r="I230" i="40"/>
  <c r="R229" i="40"/>
  <c r="J229" i="40"/>
  <c r="I229" i="40"/>
  <c r="R228" i="40"/>
  <c r="J228" i="40"/>
  <c r="I228" i="40"/>
  <c r="R227" i="40"/>
  <c r="J227" i="40"/>
  <c r="I227" i="40"/>
  <c r="R226" i="40"/>
  <c r="J226" i="40"/>
  <c r="I226" i="40"/>
  <c r="R225" i="40"/>
  <c r="J225" i="40"/>
  <c r="I225" i="40"/>
  <c r="R224" i="40"/>
  <c r="J224" i="40"/>
  <c r="I224" i="40"/>
  <c r="R223" i="40"/>
  <c r="J223" i="40"/>
  <c r="I223" i="40"/>
  <c r="R222" i="40"/>
  <c r="J222" i="40"/>
  <c r="I222" i="40"/>
  <c r="R221" i="40"/>
  <c r="J221" i="40"/>
  <c r="I221" i="40"/>
  <c r="R220" i="40"/>
  <c r="J220" i="40"/>
  <c r="I220" i="40"/>
  <c r="R219" i="40"/>
  <c r="J219" i="40"/>
  <c r="I219" i="40"/>
  <c r="R218" i="40"/>
  <c r="J218" i="40"/>
  <c r="I218" i="40"/>
  <c r="R217" i="40"/>
  <c r="J217" i="40"/>
  <c r="I217" i="40"/>
  <c r="R216" i="40"/>
  <c r="J216" i="40"/>
  <c r="I216" i="40"/>
  <c r="R215" i="40"/>
  <c r="J215" i="40"/>
  <c r="I215" i="40"/>
  <c r="R214" i="40"/>
  <c r="J214" i="40"/>
  <c r="I214" i="40"/>
  <c r="R213" i="40"/>
  <c r="J213" i="40"/>
  <c r="I213" i="40"/>
  <c r="R212" i="40"/>
  <c r="J212" i="40"/>
  <c r="I212" i="40"/>
  <c r="R211" i="40"/>
  <c r="J211" i="40"/>
  <c r="I211" i="40"/>
  <c r="R210" i="40"/>
  <c r="J210" i="40"/>
  <c r="I210" i="40"/>
  <c r="R209" i="40"/>
  <c r="J209" i="40"/>
  <c r="I209" i="40"/>
  <c r="R208" i="40"/>
  <c r="J208" i="40"/>
  <c r="I208" i="40"/>
  <c r="R207" i="40"/>
  <c r="J207" i="40"/>
  <c r="I207" i="40"/>
  <c r="R206" i="40"/>
  <c r="J206" i="40"/>
  <c r="I206" i="40"/>
  <c r="R205" i="40"/>
  <c r="J205" i="40"/>
  <c r="I205" i="40"/>
  <c r="R204" i="40"/>
  <c r="J204" i="40"/>
  <c r="I204" i="40"/>
  <c r="R203" i="40"/>
  <c r="J203" i="40"/>
  <c r="I203" i="40"/>
  <c r="R202" i="40"/>
  <c r="J202" i="40"/>
  <c r="I202" i="40"/>
  <c r="R201" i="40"/>
  <c r="J201" i="40"/>
  <c r="I201" i="40"/>
  <c r="R200" i="40"/>
  <c r="J200" i="40"/>
  <c r="I200" i="40"/>
  <c r="R199" i="40"/>
  <c r="J199" i="40"/>
  <c r="I199" i="40"/>
  <c r="R198" i="40"/>
  <c r="J198" i="40"/>
  <c r="I198" i="40"/>
  <c r="R197" i="40"/>
  <c r="J197" i="40"/>
  <c r="I197" i="40"/>
  <c r="R196" i="40"/>
  <c r="J196" i="40"/>
  <c r="I196" i="40"/>
  <c r="R195" i="40"/>
  <c r="J195" i="40"/>
  <c r="I195" i="40"/>
  <c r="R194" i="40"/>
  <c r="J194" i="40"/>
  <c r="I194" i="40"/>
  <c r="R193" i="40"/>
  <c r="J193" i="40"/>
  <c r="I193" i="40"/>
  <c r="R192" i="40"/>
  <c r="J192" i="40"/>
  <c r="I192" i="40"/>
  <c r="R191" i="40"/>
  <c r="J191" i="40"/>
  <c r="I191" i="40"/>
  <c r="R190" i="40"/>
  <c r="J190" i="40"/>
  <c r="I190" i="40"/>
  <c r="R189" i="40"/>
  <c r="J189" i="40"/>
  <c r="I189" i="40"/>
  <c r="R188" i="40"/>
  <c r="J188" i="40"/>
  <c r="I188" i="40"/>
  <c r="R187" i="40"/>
  <c r="J187" i="40"/>
  <c r="I187" i="40"/>
  <c r="R186" i="40"/>
  <c r="J186" i="40"/>
  <c r="I186" i="40"/>
  <c r="R185" i="40"/>
  <c r="J185" i="40"/>
  <c r="I185" i="40"/>
  <c r="R184" i="40"/>
  <c r="J184" i="40"/>
  <c r="I184" i="40"/>
  <c r="R183" i="40"/>
  <c r="J183" i="40"/>
  <c r="I183" i="40"/>
  <c r="R182" i="40"/>
  <c r="J182" i="40"/>
  <c r="I182" i="40"/>
  <c r="R181" i="40"/>
  <c r="J181" i="40"/>
  <c r="I181" i="40"/>
  <c r="R180" i="40"/>
  <c r="J180" i="40"/>
  <c r="I180" i="40"/>
  <c r="R179" i="40"/>
  <c r="J179" i="40"/>
  <c r="I179" i="40"/>
  <c r="R178" i="40"/>
  <c r="J178" i="40"/>
  <c r="I178" i="40"/>
  <c r="R177" i="40"/>
  <c r="J177" i="40"/>
  <c r="I177" i="40"/>
  <c r="R176" i="40"/>
  <c r="J176" i="40"/>
  <c r="I176" i="40"/>
  <c r="R175" i="40"/>
  <c r="J175" i="40"/>
  <c r="I175" i="40"/>
  <c r="R174" i="40"/>
  <c r="J174" i="40"/>
  <c r="I174" i="40"/>
  <c r="R173" i="40"/>
  <c r="J173" i="40"/>
  <c r="I173" i="40"/>
  <c r="R172" i="40"/>
  <c r="J172" i="40"/>
  <c r="I172" i="40"/>
  <c r="R171" i="40"/>
  <c r="J171" i="40"/>
  <c r="I171" i="40"/>
  <c r="R170" i="40"/>
  <c r="J170" i="40"/>
  <c r="I170" i="40"/>
  <c r="R169" i="40"/>
  <c r="J169" i="40"/>
  <c r="I169" i="40"/>
  <c r="R168" i="40"/>
  <c r="J168" i="40"/>
  <c r="I168" i="40"/>
  <c r="R167" i="40"/>
  <c r="J167" i="40"/>
  <c r="I167" i="40"/>
  <c r="R166" i="40"/>
  <c r="J166" i="40"/>
  <c r="I166" i="40"/>
  <c r="R165" i="40"/>
  <c r="J165" i="40"/>
  <c r="I165" i="40"/>
  <c r="R164" i="40"/>
  <c r="J164" i="40"/>
  <c r="I164" i="40"/>
  <c r="R163" i="40"/>
  <c r="J163" i="40"/>
  <c r="I163" i="40"/>
  <c r="R162" i="40"/>
  <c r="J162" i="40"/>
  <c r="I162" i="40"/>
  <c r="R161" i="40"/>
  <c r="J161" i="40"/>
  <c r="I161" i="40"/>
  <c r="R160" i="40"/>
  <c r="J160" i="40"/>
  <c r="I160" i="40"/>
  <c r="R159" i="40"/>
  <c r="J159" i="40"/>
  <c r="I159" i="40"/>
  <c r="R158" i="40"/>
  <c r="J158" i="40"/>
  <c r="I158" i="40"/>
  <c r="R157" i="40"/>
  <c r="J157" i="40"/>
  <c r="I157" i="40"/>
  <c r="R156" i="40"/>
  <c r="J156" i="40"/>
  <c r="I156" i="40"/>
  <c r="R155" i="40"/>
  <c r="J155" i="40"/>
  <c r="I155" i="40"/>
  <c r="R154" i="40"/>
  <c r="J154" i="40"/>
  <c r="I154" i="40"/>
  <c r="R153" i="40"/>
  <c r="J153" i="40"/>
  <c r="I153" i="40"/>
  <c r="R152" i="40"/>
  <c r="J152" i="40"/>
  <c r="I152" i="40"/>
  <c r="R151" i="40"/>
  <c r="J151" i="40"/>
  <c r="I151" i="40"/>
  <c r="R150" i="40"/>
  <c r="J150" i="40"/>
  <c r="I150" i="40"/>
  <c r="R149" i="40"/>
  <c r="J149" i="40"/>
  <c r="I149" i="40"/>
  <c r="R148" i="40"/>
  <c r="J148" i="40"/>
  <c r="I148" i="40"/>
  <c r="R147" i="40"/>
  <c r="J147" i="40"/>
  <c r="I147" i="40"/>
  <c r="R146" i="40"/>
  <c r="J146" i="40"/>
  <c r="I146" i="40"/>
  <c r="R145" i="40"/>
  <c r="J145" i="40"/>
  <c r="I145" i="40"/>
  <c r="R144" i="40"/>
  <c r="J144" i="40"/>
  <c r="I144" i="40"/>
  <c r="R143" i="40"/>
  <c r="J143" i="40"/>
  <c r="I143" i="40"/>
  <c r="R142" i="40"/>
  <c r="J142" i="40"/>
  <c r="I142" i="40"/>
  <c r="R141" i="40"/>
  <c r="J141" i="40"/>
  <c r="I141" i="40"/>
  <c r="R140" i="40"/>
  <c r="J140" i="40"/>
  <c r="I140" i="40"/>
  <c r="R139" i="40"/>
  <c r="J139" i="40"/>
  <c r="I139" i="40"/>
  <c r="R138" i="40"/>
  <c r="J138" i="40"/>
  <c r="I138" i="40"/>
  <c r="R137" i="40"/>
  <c r="J137" i="40"/>
  <c r="I137" i="40"/>
  <c r="R136" i="40"/>
  <c r="J136" i="40"/>
  <c r="I136" i="40"/>
  <c r="R135" i="40"/>
  <c r="J135" i="40"/>
  <c r="I135" i="40"/>
  <c r="R134" i="40"/>
  <c r="J134" i="40"/>
  <c r="I134" i="40"/>
  <c r="R133" i="40"/>
  <c r="J133" i="40"/>
  <c r="I133" i="40"/>
  <c r="R132" i="40"/>
  <c r="J132" i="40"/>
  <c r="I132" i="40"/>
  <c r="R131" i="40"/>
  <c r="J131" i="40"/>
  <c r="I131" i="40"/>
  <c r="R130" i="40"/>
  <c r="J130" i="40"/>
  <c r="I130" i="40"/>
  <c r="R129" i="40"/>
  <c r="J129" i="40"/>
  <c r="I129" i="40"/>
  <c r="R128" i="40"/>
  <c r="J128" i="40"/>
  <c r="I128" i="40"/>
  <c r="R127" i="40"/>
  <c r="J127" i="40"/>
  <c r="I127" i="40"/>
  <c r="R126" i="40"/>
  <c r="J126" i="40"/>
  <c r="I126" i="40"/>
  <c r="R125" i="40"/>
  <c r="J125" i="40"/>
  <c r="I125" i="40"/>
  <c r="R124" i="40"/>
  <c r="J124" i="40"/>
  <c r="I124" i="40"/>
  <c r="R123" i="40"/>
  <c r="J123" i="40"/>
  <c r="I123" i="40"/>
  <c r="R122" i="40"/>
  <c r="J122" i="40"/>
  <c r="I122" i="40"/>
  <c r="R121" i="40"/>
  <c r="J121" i="40"/>
  <c r="I121" i="40"/>
  <c r="R120" i="40"/>
  <c r="J120" i="40"/>
  <c r="I120" i="40"/>
  <c r="R119" i="40"/>
  <c r="J119" i="40"/>
  <c r="I119" i="40"/>
  <c r="R118" i="40"/>
  <c r="J118" i="40"/>
  <c r="I118" i="40"/>
  <c r="R117" i="40"/>
  <c r="J117" i="40"/>
  <c r="I117" i="40"/>
  <c r="R116" i="40"/>
  <c r="J116" i="40"/>
  <c r="I116" i="40"/>
  <c r="R115" i="40"/>
  <c r="J115" i="40"/>
  <c r="I115" i="40"/>
  <c r="R114" i="40"/>
  <c r="J114" i="40"/>
  <c r="I114" i="40"/>
  <c r="R113" i="40"/>
  <c r="J113" i="40"/>
  <c r="I113" i="40"/>
  <c r="R112" i="40"/>
  <c r="J112" i="40"/>
  <c r="I112" i="40"/>
  <c r="R111" i="40"/>
  <c r="J111" i="40"/>
  <c r="I111" i="40"/>
  <c r="R110" i="40"/>
  <c r="J110" i="40"/>
  <c r="I110" i="40"/>
  <c r="R109" i="40"/>
  <c r="J109" i="40"/>
  <c r="I109" i="40"/>
  <c r="R108" i="40"/>
  <c r="J108" i="40"/>
  <c r="I108" i="40"/>
  <c r="R107" i="40"/>
  <c r="J107" i="40"/>
  <c r="I107" i="40"/>
  <c r="R106" i="40"/>
  <c r="J106" i="40"/>
  <c r="I106" i="40"/>
  <c r="R105" i="40"/>
  <c r="J105" i="40"/>
  <c r="I105" i="40"/>
  <c r="R104" i="40"/>
  <c r="J104" i="40"/>
  <c r="I104" i="40"/>
  <c r="R103" i="40"/>
  <c r="J103" i="40"/>
  <c r="I103" i="40"/>
  <c r="R102" i="40"/>
  <c r="J102" i="40"/>
  <c r="I102" i="40"/>
  <c r="R101" i="40"/>
  <c r="J101" i="40"/>
  <c r="I101" i="40"/>
  <c r="R100" i="40"/>
  <c r="J100" i="40"/>
  <c r="I100" i="40"/>
  <c r="R99" i="40"/>
  <c r="J99" i="40"/>
  <c r="I99" i="40"/>
  <c r="R98" i="40"/>
  <c r="J98" i="40"/>
  <c r="I98" i="40"/>
  <c r="R97" i="40"/>
  <c r="J97" i="40"/>
  <c r="I97" i="40"/>
  <c r="R96" i="40"/>
  <c r="J96" i="40"/>
  <c r="I96" i="40"/>
  <c r="R95" i="40"/>
  <c r="J95" i="40"/>
  <c r="I95" i="40"/>
  <c r="R94" i="40"/>
  <c r="J94" i="40"/>
  <c r="I94" i="40"/>
  <c r="R93" i="40"/>
  <c r="J93" i="40"/>
  <c r="I93" i="40"/>
  <c r="R92" i="40"/>
  <c r="J92" i="40"/>
  <c r="I92" i="40"/>
  <c r="R91" i="40"/>
  <c r="J91" i="40"/>
  <c r="I91" i="40"/>
  <c r="R90" i="40"/>
  <c r="J90" i="40"/>
  <c r="I90" i="40"/>
  <c r="R89" i="40"/>
  <c r="J89" i="40"/>
  <c r="I89" i="40"/>
  <c r="R88" i="40"/>
  <c r="J88" i="40"/>
  <c r="I88" i="40"/>
  <c r="R87" i="40"/>
  <c r="J87" i="40"/>
  <c r="I87" i="40"/>
  <c r="R86" i="40"/>
  <c r="J86" i="40"/>
  <c r="I86" i="40"/>
  <c r="R85" i="40"/>
  <c r="J85" i="40"/>
  <c r="I85" i="40"/>
  <c r="R84" i="40"/>
  <c r="J84" i="40"/>
  <c r="I84" i="40"/>
  <c r="R83" i="40"/>
  <c r="J83" i="40"/>
  <c r="I83" i="40"/>
  <c r="R82" i="40"/>
  <c r="J82" i="40"/>
  <c r="I82" i="40"/>
  <c r="R81" i="40"/>
  <c r="J81" i="40"/>
  <c r="I81" i="40"/>
  <c r="R80" i="40"/>
  <c r="J80" i="40"/>
  <c r="I80" i="40"/>
  <c r="R79" i="40"/>
  <c r="J79" i="40"/>
  <c r="I79" i="40"/>
  <c r="R78" i="40"/>
  <c r="J78" i="40"/>
  <c r="I78" i="40"/>
  <c r="R77" i="40"/>
  <c r="J77" i="40"/>
  <c r="I77" i="40"/>
  <c r="R76" i="40"/>
  <c r="J76" i="40"/>
  <c r="I76" i="40"/>
  <c r="R75" i="40"/>
  <c r="J75" i="40"/>
  <c r="I75" i="40"/>
  <c r="R74" i="40"/>
  <c r="J74" i="40"/>
  <c r="I74" i="40"/>
  <c r="R73" i="40"/>
  <c r="J73" i="40"/>
  <c r="I73" i="40"/>
  <c r="R72" i="40"/>
  <c r="J72" i="40"/>
  <c r="I72" i="40"/>
  <c r="R71" i="40"/>
  <c r="J71" i="40"/>
  <c r="I71" i="40"/>
  <c r="R70" i="40"/>
  <c r="J70" i="40"/>
  <c r="I70" i="40"/>
  <c r="R69" i="40"/>
  <c r="J69" i="40"/>
  <c r="I69" i="40"/>
  <c r="R68" i="40"/>
  <c r="J68" i="40"/>
  <c r="I68" i="40"/>
  <c r="R67" i="40"/>
  <c r="J67" i="40"/>
  <c r="I67" i="40"/>
  <c r="R66" i="40"/>
  <c r="J66" i="40"/>
  <c r="I66" i="40"/>
  <c r="R65" i="40"/>
  <c r="J65" i="40"/>
  <c r="I65" i="40"/>
  <c r="R64" i="40"/>
  <c r="J64" i="40"/>
  <c r="I64" i="40"/>
  <c r="R63" i="40"/>
  <c r="J63" i="40"/>
  <c r="I63" i="40"/>
  <c r="R62" i="40"/>
  <c r="J62" i="40"/>
  <c r="I62" i="40"/>
  <c r="R61" i="40"/>
  <c r="J61" i="40"/>
  <c r="I61" i="40"/>
  <c r="R60" i="40"/>
  <c r="J60" i="40"/>
  <c r="I60" i="40"/>
  <c r="R59" i="40"/>
  <c r="J59" i="40"/>
  <c r="I59" i="40"/>
  <c r="R58" i="40"/>
  <c r="J58" i="40"/>
  <c r="I58" i="40"/>
  <c r="R57" i="40"/>
  <c r="J57" i="40"/>
  <c r="I57" i="40"/>
  <c r="R56" i="40"/>
  <c r="J56" i="40"/>
  <c r="I56" i="40"/>
  <c r="R55" i="40"/>
  <c r="J55" i="40"/>
  <c r="I55" i="40"/>
  <c r="R54" i="40"/>
  <c r="J54" i="40"/>
  <c r="I54" i="40"/>
  <c r="R53" i="40"/>
  <c r="J53" i="40"/>
  <c r="I53" i="40"/>
  <c r="R52" i="40"/>
  <c r="J52" i="40"/>
  <c r="I52" i="40"/>
  <c r="R51" i="40"/>
  <c r="J51" i="40"/>
  <c r="I51" i="40"/>
  <c r="R50" i="40"/>
  <c r="J50" i="40"/>
  <c r="I50" i="40"/>
  <c r="R49" i="40"/>
  <c r="J49" i="40"/>
  <c r="I49" i="40"/>
  <c r="R48" i="40"/>
  <c r="J48" i="40"/>
  <c r="I48" i="40"/>
  <c r="R47" i="40"/>
  <c r="J47" i="40"/>
  <c r="I47" i="40"/>
  <c r="R46" i="40"/>
  <c r="J46" i="40"/>
  <c r="I46" i="40"/>
  <c r="R45" i="40"/>
  <c r="J45" i="40"/>
  <c r="I45" i="40"/>
  <c r="R44" i="40"/>
  <c r="J44" i="40"/>
  <c r="I44" i="40"/>
  <c r="R43" i="40"/>
  <c r="J43" i="40"/>
  <c r="I43" i="40"/>
  <c r="R42" i="40"/>
  <c r="J42" i="40"/>
  <c r="I42" i="40"/>
  <c r="R41" i="40"/>
  <c r="J41" i="40"/>
  <c r="I41" i="40"/>
  <c r="R40" i="40"/>
  <c r="J40" i="40"/>
  <c r="I40" i="40"/>
  <c r="R39" i="40"/>
  <c r="J39" i="40"/>
  <c r="I39" i="40"/>
  <c r="R38" i="40"/>
  <c r="J38" i="40"/>
  <c r="I38" i="40"/>
  <c r="R37" i="40"/>
  <c r="J37" i="40"/>
  <c r="I37" i="40"/>
  <c r="R36" i="40"/>
  <c r="J36" i="40"/>
  <c r="I36" i="40"/>
  <c r="R35" i="40"/>
  <c r="J35" i="40"/>
  <c r="I35" i="40"/>
  <c r="R34" i="40"/>
  <c r="J34" i="40"/>
  <c r="I34" i="40"/>
  <c r="R33" i="40"/>
  <c r="J33" i="40"/>
  <c r="I33" i="40"/>
  <c r="R32" i="40"/>
  <c r="J32" i="40"/>
  <c r="I32" i="40"/>
  <c r="R31" i="40"/>
  <c r="J31" i="40"/>
  <c r="I31" i="40"/>
  <c r="R30" i="40"/>
  <c r="J30" i="40"/>
  <c r="I30" i="40"/>
  <c r="R29" i="40"/>
  <c r="J29" i="40"/>
  <c r="I29" i="40"/>
  <c r="R28" i="40"/>
  <c r="J28" i="40"/>
  <c r="I28" i="40"/>
  <c r="R27" i="40"/>
  <c r="J27" i="40"/>
  <c r="I27" i="40"/>
  <c r="R26" i="40"/>
  <c r="J26" i="40"/>
  <c r="I26" i="40"/>
  <c r="R25" i="40"/>
  <c r="J25" i="40"/>
  <c r="I25" i="40"/>
  <c r="R24" i="40"/>
  <c r="J24" i="40"/>
  <c r="I24" i="40"/>
  <c r="R23" i="40"/>
  <c r="J23" i="40"/>
  <c r="I23" i="40"/>
  <c r="R22" i="40"/>
  <c r="J22" i="40"/>
  <c r="I22" i="40"/>
  <c r="R21" i="40"/>
  <c r="J21" i="40"/>
  <c r="I21" i="40"/>
  <c r="R20" i="40"/>
  <c r="J20" i="40"/>
  <c r="I20" i="40"/>
  <c r="R19" i="40"/>
  <c r="K19" i="40"/>
  <c r="R18" i="40"/>
  <c r="K18" i="40"/>
  <c r="R17" i="40"/>
  <c r="K17" i="40"/>
  <c r="R16" i="40"/>
  <c r="K16" i="40"/>
  <c r="R15" i="40"/>
  <c r="K15" i="40"/>
  <c r="R14" i="40"/>
  <c r="K14" i="40"/>
  <c r="R13" i="40"/>
  <c r="L13" i="40"/>
  <c r="K13" i="40"/>
  <c r="R12" i="40"/>
  <c r="L12" i="40"/>
  <c r="K12" i="40"/>
  <c r="R11" i="40"/>
  <c r="L11" i="40"/>
  <c r="K11" i="40"/>
  <c r="R10" i="40"/>
  <c r="L10" i="40"/>
  <c r="K10" i="40"/>
  <c r="R9" i="40"/>
  <c r="L9" i="40"/>
  <c r="K9" i="40"/>
  <c r="J9" i="40"/>
  <c r="I9" i="40" s="1"/>
  <c r="R8" i="40"/>
  <c r="L8" i="40"/>
  <c r="K8" i="40"/>
  <c r="J8" i="40"/>
  <c r="I8" i="40"/>
  <c r="R7" i="40"/>
  <c r="L7" i="40"/>
  <c r="O7" i="40" s="1"/>
  <c r="K7" i="40"/>
  <c r="N8" i="40" s="1"/>
  <c r="J7" i="40"/>
  <c r="I7" i="40"/>
  <c r="R6" i="40"/>
  <c r="L6" i="40"/>
  <c r="K6" i="40"/>
  <c r="J6" i="40"/>
  <c r="I6" i="40"/>
  <c r="R5" i="40"/>
  <c r="L5" i="40"/>
  <c r="K5" i="40"/>
  <c r="J5" i="40"/>
  <c r="I5" i="40"/>
  <c r="R4" i="40"/>
  <c r="L4" i="40"/>
  <c r="K4" i="40"/>
  <c r="J4" i="40"/>
  <c r="I4" i="40"/>
  <c r="R3" i="40"/>
  <c r="L3" i="40"/>
  <c r="K3" i="40"/>
  <c r="J3" i="40"/>
  <c r="I3" i="40"/>
  <c r="R2" i="40"/>
  <c r="M2" i="40"/>
  <c r="L2" i="40" s="1"/>
  <c r="O2" i="40" s="1"/>
  <c r="K2" i="40"/>
  <c r="J2" i="40"/>
  <c r="I2" i="40"/>
  <c r="S192" i="39"/>
  <c r="R192" i="39"/>
  <c r="S191" i="39"/>
  <c r="R191" i="39"/>
  <c r="S190" i="39"/>
  <c r="R190" i="39"/>
  <c r="S189" i="39"/>
  <c r="R189" i="39"/>
  <c r="S188" i="39"/>
  <c r="R188" i="39"/>
  <c r="S187" i="39"/>
  <c r="R187" i="39"/>
  <c r="S186" i="39"/>
  <c r="R186" i="39"/>
  <c r="S185" i="39"/>
  <c r="R185" i="39"/>
  <c r="S184" i="39"/>
  <c r="R184" i="39"/>
  <c r="S183" i="39"/>
  <c r="R183" i="39"/>
  <c r="S182" i="39"/>
  <c r="R182" i="39"/>
  <c r="S181" i="39"/>
  <c r="R181" i="39"/>
  <c r="S180" i="39"/>
  <c r="R180" i="39"/>
  <c r="S179" i="39"/>
  <c r="R179" i="39"/>
  <c r="S178" i="39"/>
  <c r="R178" i="39"/>
  <c r="S177" i="39"/>
  <c r="R177" i="39"/>
  <c r="S176" i="39"/>
  <c r="R176" i="39"/>
  <c r="S175" i="39"/>
  <c r="R175" i="39"/>
  <c r="S174" i="39"/>
  <c r="R174" i="39"/>
  <c r="S173" i="39"/>
  <c r="R173" i="39"/>
  <c r="S172" i="39"/>
  <c r="R172" i="39"/>
  <c r="S171" i="39"/>
  <c r="R171" i="39"/>
  <c r="S170" i="39"/>
  <c r="R170" i="39"/>
  <c r="S169" i="39"/>
  <c r="R169" i="39"/>
  <c r="S168" i="39"/>
  <c r="R168" i="39"/>
  <c r="S167" i="39"/>
  <c r="R167" i="39"/>
  <c r="S166" i="39"/>
  <c r="R166" i="39"/>
  <c r="S165" i="39"/>
  <c r="R165" i="39"/>
  <c r="S164" i="39"/>
  <c r="R164" i="39"/>
  <c r="S163" i="39"/>
  <c r="R163" i="39"/>
  <c r="S162" i="39"/>
  <c r="R162" i="39"/>
  <c r="S161" i="39"/>
  <c r="R161" i="39"/>
  <c r="S160" i="39"/>
  <c r="R160" i="39"/>
  <c r="S159" i="39"/>
  <c r="R159" i="39"/>
  <c r="S158" i="39"/>
  <c r="R158" i="39"/>
  <c r="S157" i="39"/>
  <c r="R157" i="39"/>
  <c r="S156" i="39"/>
  <c r="R156" i="39"/>
  <c r="S155" i="39"/>
  <c r="R155" i="39"/>
  <c r="S154" i="39"/>
  <c r="R154" i="39"/>
  <c r="S153" i="39"/>
  <c r="R153" i="39"/>
  <c r="S152" i="39"/>
  <c r="R152" i="39"/>
  <c r="S151" i="39"/>
  <c r="R151" i="39"/>
  <c r="S150" i="39"/>
  <c r="R150" i="39"/>
  <c r="S149" i="39"/>
  <c r="R149" i="39"/>
  <c r="S148" i="39"/>
  <c r="R148" i="39"/>
  <c r="S147" i="39"/>
  <c r="R147" i="39"/>
  <c r="S146" i="39"/>
  <c r="R146" i="39"/>
  <c r="S145" i="39"/>
  <c r="R145" i="39"/>
  <c r="S144" i="39"/>
  <c r="R144" i="39"/>
  <c r="S143" i="39"/>
  <c r="R143" i="39"/>
  <c r="S142" i="39"/>
  <c r="R142" i="39"/>
  <c r="S141" i="39"/>
  <c r="R141" i="39"/>
  <c r="S140" i="39"/>
  <c r="R140" i="39"/>
  <c r="S139" i="39"/>
  <c r="R139" i="39"/>
  <c r="S138" i="39"/>
  <c r="R138" i="39"/>
  <c r="S137" i="39"/>
  <c r="R137" i="39"/>
  <c r="S136" i="39"/>
  <c r="R136" i="39"/>
  <c r="S135" i="39"/>
  <c r="R135" i="39"/>
  <c r="S134" i="39"/>
  <c r="R134" i="39"/>
  <c r="S133" i="39"/>
  <c r="R133" i="39"/>
  <c r="S132" i="39"/>
  <c r="R132" i="39"/>
  <c r="S131" i="39"/>
  <c r="R131" i="39"/>
  <c r="S130" i="39"/>
  <c r="R130" i="39"/>
  <c r="S129" i="39"/>
  <c r="R129" i="39"/>
  <c r="S128" i="39"/>
  <c r="R128" i="39"/>
  <c r="S127" i="39"/>
  <c r="R127" i="39"/>
  <c r="S126" i="39"/>
  <c r="R126" i="39"/>
  <c r="S125" i="39"/>
  <c r="R125" i="39"/>
  <c r="S124" i="39"/>
  <c r="R124" i="39"/>
  <c r="S123" i="39"/>
  <c r="R123" i="39"/>
  <c r="S122" i="39"/>
  <c r="R122" i="39"/>
  <c r="S121" i="39"/>
  <c r="R121" i="39"/>
  <c r="S120" i="39"/>
  <c r="R120" i="39"/>
  <c r="S119" i="39"/>
  <c r="R119" i="39"/>
  <c r="S118" i="39"/>
  <c r="R118" i="39"/>
  <c r="S117" i="39"/>
  <c r="R117" i="39"/>
  <c r="S116" i="39"/>
  <c r="R116" i="39"/>
  <c r="S115" i="39"/>
  <c r="R115" i="39"/>
  <c r="S114" i="39"/>
  <c r="R114" i="39"/>
  <c r="S113" i="39"/>
  <c r="R113" i="39"/>
  <c r="S112" i="39"/>
  <c r="R112" i="39"/>
  <c r="S111" i="39"/>
  <c r="R111" i="39"/>
  <c r="S110" i="39"/>
  <c r="R110" i="39"/>
  <c r="S109" i="39"/>
  <c r="R109" i="39"/>
  <c r="S108" i="39"/>
  <c r="R108" i="39"/>
  <c r="S107" i="39"/>
  <c r="R107" i="39"/>
  <c r="S106" i="39"/>
  <c r="R106" i="39"/>
  <c r="S105" i="39"/>
  <c r="R105" i="39"/>
  <c r="S104" i="39"/>
  <c r="R104" i="39"/>
  <c r="S103" i="39"/>
  <c r="R103" i="39"/>
  <c r="S102" i="39"/>
  <c r="R102" i="39"/>
  <c r="S101" i="39"/>
  <c r="R101" i="39"/>
  <c r="S100" i="39"/>
  <c r="R100" i="39"/>
  <c r="S99" i="39"/>
  <c r="R99" i="39"/>
  <c r="S98" i="39"/>
  <c r="R98" i="39"/>
  <c r="S97" i="39"/>
  <c r="R97" i="39"/>
  <c r="S96" i="39"/>
  <c r="R96" i="39"/>
  <c r="S95" i="39"/>
  <c r="R95" i="39"/>
  <c r="S94" i="39"/>
  <c r="R94" i="39"/>
  <c r="S93" i="39"/>
  <c r="R93" i="39"/>
  <c r="S92" i="39"/>
  <c r="R92" i="39"/>
  <c r="S91" i="39"/>
  <c r="R91" i="39"/>
  <c r="S90" i="39"/>
  <c r="R90" i="39"/>
  <c r="S89" i="39"/>
  <c r="R89" i="39"/>
  <c r="S88" i="39"/>
  <c r="R88" i="39"/>
  <c r="S87" i="39"/>
  <c r="R87" i="39"/>
  <c r="S86" i="39"/>
  <c r="R86" i="39"/>
  <c r="S85" i="39"/>
  <c r="R85" i="39"/>
  <c r="S84" i="39"/>
  <c r="R84" i="39"/>
  <c r="S83" i="39"/>
  <c r="R83" i="39"/>
  <c r="S82" i="39"/>
  <c r="R82" i="39"/>
  <c r="S81" i="39"/>
  <c r="R81" i="39"/>
  <c r="S80" i="39"/>
  <c r="R80" i="39"/>
  <c r="S79" i="39"/>
  <c r="R79" i="39"/>
  <c r="S78" i="39"/>
  <c r="R78" i="39"/>
  <c r="S77" i="39"/>
  <c r="R77" i="39"/>
  <c r="S76" i="39"/>
  <c r="R76" i="39"/>
  <c r="S75" i="39"/>
  <c r="R75" i="39"/>
  <c r="S74" i="39"/>
  <c r="R74" i="39"/>
  <c r="S73" i="39"/>
  <c r="R73" i="39"/>
  <c r="S72" i="39"/>
  <c r="R72" i="39"/>
  <c r="S71" i="39"/>
  <c r="R71" i="39"/>
  <c r="S70" i="39"/>
  <c r="R70" i="39"/>
  <c r="S69" i="39"/>
  <c r="R69" i="39"/>
  <c r="S68" i="39"/>
  <c r="R68" i="39"/>
  <c r="S67" i="39"/>
  <c r="R67" i="39"/>
  <c r="S66" i="39"/>
  <c r="R66" i="39"/>
  <c r="S65" i="39"/>
  <c r="R65" i="39"/>
  <c r="S64" i="39"/>
  <c r="R64" i="39"/>
  <c r="S63" i="39"/>
  <c r="R63" i="39"/>
  <c r="S62" i="39"/>
  <c r="R62" i="39"/>
  <c r="S61" i="39"/>
  <c r="R61" i="39"/>
  <c r="S60" i="39"/>
  <c r="R60" i="39"/>
  <c r="S59" i="39"/>
  <c r="R59" i="39"/>
  <c r="S58" i="39"/>
  <c r="R58" i="39"/>
  <c r="S57" i="39"/>
  <c r="R57" i="39"/>
  <c r="S56" i="39"/>
  <c r="R56" i="39"/>
  <c r="S55" i="39"/>
  <c r="R55" i="39"/>
  <c r="S54" i="39"/>
  <c r="R54" i="39"/>
  <c r="S53" i="39"/>
  <c r="R53" i="39"/>
  <c r="S52" i="39"/>
  <c r="R52" i="39"/>
  <c r="S51" i="39"/>
  <c r="R51" i="39"/>
  <c r="S50" i="39"/>
  <c r="R50" i="39"/>
  <c r="S49" i="39"/>
  <c r="R49" i="39"/>
  <c r="S48" i="39"/>
  <c r="R48" i="39"/>
  <c r="S47" i="39"/>
  <c r="R47" i="39"/>
  <c r="S46" i="39"/>
  <c r="R46" i="39"/>
  <c r="S45" i="39"/>
  <c r="R45" i="39"/>
  <c r="R44" i="39"/>
  <c r="S44" i="39"/>
  <c r="S43" i="39"/>
  <c r="R43" i="39"/>
  <c r="S42" i="39"/>
  <c r="R42" i="39"/>
  <c r="S41" i="39"/>
  <c r="R41" i="39"/>
  <c r="S40" i="39"/>
  <c r="R40" i="39"/>
  <c r="S39" i="39"/>
  <c r="R39" i="39"/>
  <c r="R38" i="39"/>
  <c r="S38" i="39"/>
  <c r="S37" i="39"/>
  <c r="R37" i="39"/>
  <c r="S36" i="39"/>
  <c r="R36" i="39"/>
  <c r="S35" i="39"/>
  <c r="R35" i="39"/>
  <c r="S34" i="39"/>
  <c r="R34" i="39"/>
  <c r="S33" i="39"/>
  <c r="R33" i="39"/>
  <c r="S32" i="39"/>
  <c r="R32" i="39"/>
  <c r="S31" i="39"/>
  <c r="R31" i="39"/>
  <c r="S30" i="39"/>
  <c r="R30" i="39"/>
  <c r="S29" i="39"/>
  <c r="R29" i="39"/>
  <c r="R28" i="39"/>
  <c r="S28" i="39"/>
  <c r="S27" i="39"/>
  <c r="R27" i="39"/>
  <c r="S26" i="39"/>
  <c r="R26" i="39"/>
  <c r="S25" i="39"/>
  <c r="R25" i="39"/>
  <c r="S24" i="39"/>
  <c r="R24" i="39"/>
  <c r="S23" i="39"/>
  <c r="R23" i="39"/>
  <c r="R22" i="39"/>
  <c r="S22" i="39"/>
  <c r="S21" i="39"/>
  <c r="R21" i="39"/>
  <c r="R20" i="39"/>
  <c r="S20" i="39"/>
  <c r="S19" i="39"/>
  <c r="R19" i="39"/>
  <c r="R18" i="39"/>
  <c r="S18" i="39"/>
  <c r="S17" i="39"/>
  <c r="R17" i="39"/>
  <c r="R16" i="39"/>
  <c r="S16" i="39"/>
  <c r="S15" i="39"/>
  <c r="R15" i="39"/>
  <c r="R14" i="39"/>
  <c r="S14" i="39"/>
  <c r="S13" i="39"/>
  <c r="R13" i="39"/>
  <c r="R12" i="39"/>
  <c r="S12" i="39"/>
  <c r="S11" i="39"/>
  <c r="R11" i="39"/>
  <c r="R10" i="39"/>
  <c r="S10" i="39"/>
  <c r="S9" i="39"/>
  <c r="R9" i="39"/>
  <c r="R8" i="39"/>
  <c r="S8" i="39"/>
  <c r="S7" i="39"/>
  <c r="R7" i="39"/>
  <c r="S6" i="39"/>
  <c r="R6" i="39"/>
  <c r="S5" i="39"/>
  <c r="R5" i="39"/>
  <c r="S4" i="39"/>
  <c r="R4" i="39"/>
  <c r="S3" i="39"/>
  <c r="R3" i="39"/>
  <c r="S2" i="39"/>
  <c r="R2" i="39"/>
  <c r="P16" i="42" l="1"/>
  <c r="V16" i="42"/>
  <c r="AF5" i="42" a="1"/>
  <c r="AF5" i="42" s="1"/>
  <c r="AE6" i="42"/>
  <c r="U16" i="42"/>
  <c r="N13" i="40"/>
  <c r="N7" i="40"/>
  <c r="O4" i="40"/>
  <c r="N11" i="40"/>
  <c r="O5" i="40"/>
  <c r="O8" i="40"/>
  <c r="P8" i="40" s="1"/>
  <c r="O10" i="40"/>
  <c r="U21" i="42"/>
  <c r="U8" i="42"/>
  <c r="T19" i="42"/>
  <c r="T8" i="42"/>
  <c r="Q20" i="42"/>
  <c r="Z16" i="42"/>
  <c r="O3" i="40"/>
  <c r="O12" i="40"/>
  <c r="W16" i="42"/>
  <c r="V5" i="42"/>
  <c r="V21" i="42" s="1"/>
  <c r="S4" i="42"/>
  <c r="S20" i="42" s="1"/>
  <c r="O6" i="40"/>
  <c r="O9" i="40"/>
  <c r="O13" i="40"/>
  <c r="P13" i="40" s="1"/>
  <c r="Y16" i="42"/>
  <c r="AB13" i="42"/>
  <c r="X16" i="42"/>
  <c r="AB15" i="42"/>
  <c r="AB12" i="42"/>
  <c r="T16" i="42"/>
  <c r="Q16" i="42"/>
  <c r="AB11" i="42"/>
  <c r="O16" i="42"/>
  <c r="AB6" i="42"/>
  <c r="R4" i="42"/>
  <c r="R20" i="42" s="1"/>
  <c r="Z3" i="42"/>
  <c r="Z8" i="42" s="1"/>
  <c r="R3" i="42"/>
  <c r="O4" i="42"/>
  <c r="W3" i="42"/>
  <c r="O3" i="42"/>
  <c r="AG5" i="42"/>
  <c r="P7" i="40"/>
  <c r="N9" i="40"/>
  <c r="P9" i="40" s="1"/>
  <c r="N10" i="40"/>
  <c r="P10" i="40" s="1"/>
  <c r="O11" i="40"/>
  <c r="P11" i="40" s="1"/>
  <c r="N2" i="40"/>
  <c r="N3" i="40"/>
  <c r="P3" i="40" s="1"/>
  <c r="N4" i="40"/>
  <c r="P4" i="40" s="1"/>
  <c r="N5" i="40"/>
  <c r="P5" i="40" s="1"/>
  <c r="N6" i="40"/>
  <c r="P6" i="40" s="1"/>
  <c r="N12" i="40"/>
  <c r="P12" i="40" s="1"/>
  <c r="C37" i="15"/>
  <c r="AU7" i="15"/>
  <c r="AU8" i="15"/>
  <c r="AU9" i="15"/>
  <c r="AU10" i="15"/>
  <c r="AU11" i="15"/>
  <c r="AU12" i="15"/>
  <c r="AU13" i="15"/>
  <c r="AU14" i="15"/>
  <c r="AU15" i="15"/>
  <c r="AU16" i="15"/>
  <c r="AU17" i="15"/>
  <c r="AU18" i="15"/>
  <c r="AU19" i="15"/>
  <c r="AU20" i="15"/>
  <c r="AU21" i="15"/>
  <c r="AU22" i="15"/>
  <c r="AU23" i="15"/>
  <c r="AU24" i="15"/>
  <c r="AU25" i="15"/>
  <c r="AU26" i="15"/>
  <c r="AU27" i="15"/>
  <c r="AU28" i="15"/>
  <c r="AU29" i="15"/>
  <c r="AU30" i="15"/>
  <c r="AU31" i="15"/>
  <c r="AU32" i="15"/>
  <c r="AU33" i="15"/>
  <c r="AU34" i="15"/>
  <c r="AU35" i="15"/>
  <c r="AU36" i="15"/>
  <c r="AQ10" i="15"/>
  <c r="AQ6" i="15"/>
  <c r="AQ7" i="15"/>
  <c r="AQ8" i="15"/>
  <c r="AQ9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24" i="15"/>
  <c r="AQ25" i="15"/>
  <c r="AQ26" i="15"/>
  <c r="AQ27" i="15"/>
  <c r="AQ28" i="15"/>
  <c r="AQ29" i="15"/>
  <c r="AQ30" i="15"/>
  <c r="AQ31" i="15"/>
  <c r="AQ32" i="15"/>
  <c r="AQ33" i="15"/>
  <c r="AQ34" i="15"/>
  <c r="AQ35" i="15"/>
  <c r="AM7" i="15"/>
  <c r="AM8" i="15"/>
  <c r="AM9" i="15"/>
  <c r="AM10" i="15"/>
  <c r="AM11" i="15"/>
  <c r="AM12" i="15"/>
  <c r="AM13" i="15"/>
  <c r="AM14" i="15"/>
  <c r="AM15" i="15"/>
  <c r="AM16" i="15"/>
  <c r="AM17" i="15"/>
  <c r="AM18" i="15"/>
  <c r="AM19" i="15"/>
  <c r="AM20" i="15"/>
  <c r="AM21" i="15"/>
  <c r="AM22" i="15"/>
  <c r="AM23" i="15"/>
  <c r="AM24" i="15"/>
  <c r="AM25" i="15"/>
  <c r="AM26" i="15"/>
  <c r="AM27" i="15"/>
  <c r="AM28" i="15"/>
  <c r="AM29" i="15"/>
  <c r="AM30" i="15"/>
  <c r="AM31" i="15"/>
  <c r="AM32" i="15"/>
  <c r="AM33" i="15"/>
  <c r="AM34" i="15"/>
  <c r="AM35" i="15"/>
  <c r="AM36" i="15"/>
  <c r="AI7" i="15"/>
  <c r="AI8" i="15"/>
  <c r="AI9" i="15"/>
  <c r="AI10" i="15"/>
  <c r="AI11" i="15"/>
  <c r="AI12" i="15"/>
  <c r="AI13" i="15"/>
  <c r="AI14" i="15"/>
  <c r="AI15" i="15"/>
  <c r="AI16" i="15"/>
  <c r="AI17" i="15"/>
  <c r="AI18" i="15"/>
  <c r="AI19" i="15"/>
  <c r="AI20" i="15"/>
  <c r="AI21" i="15"/>
  <c r="AI22" i="15"/>
  <c r="AI23" i="15"/>
  <c r="AI24" i="15"/>
  <c r="AI25" i="15"/>
  <c r="AI26" i="15"/>
  <c r="AI27" i="15"/>
  <c r="AI28" i="15"/>
  <c r="AI29" i="15"/>
  <c r="AI30" i="15"/>
  <c r="AI31" i="15"/>
  <c r="AI32" i="15"/>
  <c r="AI33" i="15"/>
  <c r="AI34" i="15"/>
  <c r="AI35" i="15"/>
  <c r="AE7" i="15"/>
  <c r="AE8" i="15"/>
  <c r="AE9" i="15"/>
  <c r="AE10" i="15"/>
  <c r="AE11" i="15"/>
  <c r="AE12" i="15"/>
  <c r="AE13" i="15"/>
  <c r="AE14" i="15"/>
  <c r="AE15" i="15"/>
  <c r="AE16" i="15"/>
  <c r="AE17" i="15"/>
  <c r="AE18" i="15"/>
  <c r="AE19" i="15"/>
  <c r="AE20" i="15"/>
  <c r="AE21" i="15"/>
  <c r="AE22" i="15"/>
  <c r="AE23" i="15"/>
  <c r="AE24" i="15"/>
  <c r="AE25" i="15"/>
  <c r="AE26" i="15"/>
  <c r="AE27" i="15"/>
  <c r="AE28" i="15"/>
  <c r="AE29" i="15"/>
  <c r="AE30" i="15"/>
  <c r="AE31" i="15"/>
  <c r="AE32" i="15"/>
  <c r="AE33" i="15"/>
  <c r="AE34" i="15"/>
  <c r="AE35" i="15"/>
  <c r="AE3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AY2" i="18"/>
  <c r="G6" i="15"/>
  <c r="K6" i="15"/>
  <c r="O6" i="15"/>
  <c r="S6" i="15"/>
  <c r="W6" i="15"/>
  <c r="AA6" i="15"/>
  <c r="AE6" i="15"/>
  <c r="AI6" i="15"/>
  <c r="AM6" i="15"/>
  <c r="AU6" i="15"/>
  <c r="AF6" i="42" l="1" a="1"/>
  <c r="AF6" i="42" s="1"/>
  <c r="AH6" i="42" s="1"/>
  <c r="AE7" i="42"/>
  <c r="AG6" i="42"/>
  <c r="AB5" i="42"/>
  <c r="AH5" i="42"/>
  <c r="S8" i="42"/>
  <c r="V8" i="42"/>
  <c r="AB3" i="42"/>
  <c r="O8" i="42"/>
  <c r="O19" i="42"/>
  <c r="W8" i="42"/>
  <c r="W19" i="42"/>
  <c r="AB4" i="42"/>
  <c r="O20" i="42"/>
  <c r="R8" i="42"/>
  <c r="R19" i="42"/>
  <c r="AB16" i="42"/>
  <c r="N19" i="40"/>
  <c r="O19" i="40"/>
  <c r="P2" i="40"/>
  <c r="C6" i="15"/>
  <c r="AY7" i="18"/>
  <c r="AY5" i="18"/>
  <c r="AY4" i="18"/>
  <c r="AY338" i="18"/>
  <c r="AY339" i="18"/>
  <c r="AY340" i="18"/>
  <c r="AY341" i="18"/>
  <c r="AY342" i="18"/>
  <c r="AY343" i="18"/>
  <c r="AY344" i="18"/>
  <c r="AY345" i="18"/>
  <c r="AY346" i="18"/>
  <c r="AY347" i="18"/>
  <c r="AY348" i="18"/>
  <c r="AY349" i="18"/>
  <c r="AY350" i="18"/>
  <c r="AY351" i="18"/>
  <c r="AY352" i="18"/>
  <c r="AY353" i="18"/>
  <c r="AY354" i="18"/>
  <c r="AY355" i="18"/>
  <c r="AY356" i="18"/>
  <c r="AY357" i="18"/>
  <c r="AY358" i="18"/>
  <c r="AY359" i="18"/>
  <c r="AY360" i="18"/>
  <c r="AY361" i="18"/>
  <c r="AY362" i="18"/>
  <c r="AY363" i="18"/>
  <c r="AY364" i="18"/>
  <c r="AY365" i="18"/>
  <c r="AY366" i="18"/>
  <c r="AY367" i="18"/>
  <c r="AY337" i="18"/>
  <c r="AY308" i="18"/>
  <c r="AY309" i="18"/>
  <c r="AY310" i="18"/>
  <c r="AY311" i="18"/>
  <c r="AY312" i="18"/>
  <c r="AY313" i="18"/>
  <c r="AY314" i="18"/>
  <c r="AY315" i="18"/>
  <c r="AY316" i="18"/>
  <c r="AY317" i="18"/>
  <c r="AY318" i="18"/>
  <c r="AY319" i="18"/>
  <c r="AY320" i="18"/>
  <c r="AY321" i="18"/>
  <c r="AY322" i="18"/>
  <c r="AY323" i="18"/>
  <c r="AY324" i="18"/>
  <c r="AY325" i="18"/>
  <c r="AY326" i="18"/>
  <c r="AY327" i="18"/>
  <c r="AY328" i="18"/>
  <c r="AY329" i="18"/>
  <c r="AY330" i="18"/>
  <c r="AY331" i="18"/>
  <c r="AY332" i="18"/>
  <c r="AY333" i="18"/>
  <c r="AY334" i="18"/>
  <c r="AY335" i="18"/>
  <c r="AY336" i="18"/>
  <c r="AY307" i="18"/>
  <c r="AY277" i="18"/>
  <c r="AY278" i="18"/>
  <c r="AY279" i="18"/>
  <c r="AY280" i="18"/>
  <c r="AY281" i="18"/>
  <c r="AY282" i="18"/>
  <c r="AY283" i="18"/>
  <c r="AY284" i="18"/>
  <c r="AY285" i="18"/>
  <c r="AY286" i="18"/>
  <c r="AY287" i="18"/>
  <c r="AY288" i="18"/>
  <c r="AY289" i="18"/>
  <c r="AY290" i="18"/>
  <c r="AY291" i="18"/>
  <c r="AY292" i="18"/>
  <c r="AY293" i="18"/>
  <c r="AY294" i="18"/>
  <c r="AY295" i="18"/>
  <c r="AY296" i="18"/>
  <c r="AY297" i="18"/>
  <c r="AY298" i="18"/>
  <c r="AY299" i="18"/>
  <c r="AY300" i="18"/>
  <c r="AY301" i="18"/>
  <c r="AY302" i="18"/>
  <c r="AY303" i="18"/>
  <c r="AY304" i="18"/>
  <c r="AY305" i="18"/>
  <c r="AY306" i="18"/>
  <c r="AY276" i="18"/>
  <c r="AY247" i="18"/>
  <c r="AY248" i="18"/>
  <c r="AY249" i="18"/>
  <c r="AY250" i="18"/>
  <c r="AY251" i="18"/>
  <c r="AY252" i="18"/>
  <c r="AY253" i="18"/>
  <c r="AY254" i="18"/>
  <c r="AY255" i="18"/>
  <c r="AY256" i="18"/>
  <c r="AY257" i="18"/>
  <c r="AY258" i="18"/>
  <c r="AY259" i="18"/>
  <c r="AY260" i="18"/>
  <c r="AY261" i="18"/>
  <c r="AY262" i="18"/>
  <c r="AY263" i="18"/>
  <c r="AY264" i="18"/>
  <c r="AY265" i="18"/>
  <c r="AY266" i="18"/>
  <c r="AY267" i="18"/>
  <c r="AY268" i="18"/>
  <c r="AY269" i="18"/>
  <c r="AY270" i="18"/>
  <c r="AY271" i="18"/>
  <c r="AY272" i="18"/>
  <c r="AY273" i="18"/>
  <c r="AY274" i="18"/>
  <c r="AY275" i="18"/>
  <c r="AY246" i="18"/>
  <c r="AY216" i="18"/>
  <c r="AY217" i="18"/>
  <c r="AY218" i="18"/>
  <c r="AY219" i="18"/>
  <c r="AY220" i="18"/>
  <c r="AY221" i="18"/>
  <c r="AY222" i="18"/>
  <c r="AY223" i="18"/>
  <c r="AY224" i="18"/>
  <c r="AY225" i="18"/>
  <c r="AY226" i="18"/>
  <c r="AY227" i="18"/>
  <c r="AY228" i="18"/>
  <c r="AY229" i="18"/>
  <c r="AY230" i="18"/>
  <c r="AY231" i="18"/>
  <c r="AY232" i="18"/>
  <c r="AY233" i="18"/>
  <c r="AY234" i="18"/>
  <c r="AY235" i="18"/>
  <c r="AY236" i="18"/>
  <c r="AY237" i="18"/>
  <c r="AY238" i="18"/>
  <c r="AY239" i="18"/>
  <c r="AY240" i="18"/>
  <c r="AY241" i="18"/>
  <c r="AY242" i="18"/>
  <c r="AY243" i="18"/>
  <c r="AY244" i="18"/>
  <c r="AY245" i="18"/>
  <c r="AY215" i="18"/>
  <c r="AY185" i="18"/>
  <c r="AY186" i="18"/>
  <c r="AY187" i="18"/>
  <c r="AY188" i="18"/>
  <c r="AY189" i="18"/>
  <c r="AY190" i="18"/>
  <c r="AY191" i="18"/>
  <c r="AY192" i="18"/>
  <c r="AY193" i="18"/>
  <c r="AY194" i="18"/>
  <c r="AY195" i="18"/>
  <c r="AY196" i="18"/>
  <c r="AY197" i="18"/>
  <c r="AY198" i="18"/>
  <c r="AY199" i="18"/>
  <c r="AY200" i="18"/>
  <c r="AY201" i="18"/>
  <c r="AY202" i="18"/>
  <c r="AY203" i="18"/>
  <c r="AY204" i="18"/>
  <c r="AY205" i="18"/>
  <c r="AY206" i="18"/>
  <c r="AY207" i="18"/>
  <c r="AY208" i="18"/>
  <c r="AY209" i="18"/>
  <c r="AY210" i="18"/>
  <c r="AY211" i="18"/>
  <c r="AY212" i="18"/>
  <c r="AY213" i="18"/>
  <c r="AY214" i="18"/>
  <c r="AY184" i="18"/>
  <c r="AY155" i="18"/>
  <c r="AY156" i="18"/>
  <c r="AY157" i="18"/>
  <c r="AY158" i="18"/>
  <c r="AY159" i="18"/>
  <c r="AY160" i="18"/>
  <c r="AY161" i="18"/>
  <c r="AY162" i="18"/>
  <c r="AY163" i="18"/>
  <c r="AY164" i="18"/>
  <c r="AY165" i="18"/>
  <c r="AY166" i="18"/>
  <c r="AY167" i="18"/>
  <c r="AY168" i="18"/>
  <c r="AY169" i="18"/>
  <c r="AY170" i="18"/>
  <c r="AY171" i="18"/>
  <c r="AY172" i="18"/>
  <c r="AY173" i="18"/>
  <c r="AY174" i="18"/>
  <c r="AY175" i="18"/>
  <c r="AY176" i="18"/>
  <c r="AY177" i="18"/>
  <c r="AY178" i="18"/>
  <c r="AY179" i="18"/>
  <c r="AY180" i="18"/>
  <c r="AY181" i="18"/>
  <c r="AY182" i="18"/>
  <c r="AY183" i="18"/>
  <c r="AY154" i="18"/>
  <c r="AY124" i="18"/>
  <c r="AY125" i="18"/>
  <c r="AY126" i="18"/>
  <c r="AY127" i="18"/>
  <c r="AY128" i="18"/>
  <c r="AY129" i="18"/>
  <c r="AY130" i="18"/>
  <c r="AY131" i="18"/>
  <c r="AY132" i="18"/>
  <c r="AY133" i="18"/>
  <c r="AY134" i="18"/>
  <c r="AY135" i="18"/>
  <c r="AY136" i="18"/>
  <c r="AY137" i="18"/>
  <c r="AY138" i="18"/>
  <c r="AY139" i="18"/>
  <c r="AY140" i="18"/>
  <c r="AY141" i="18"/>
  <c r="AY142" i="18"/>
  <c r="AY143" i="18"/>
  <c r="AY144" i="18"/>
  <c r="AY145" i="18"/>
  <c r="AY146" i="18"/>
  <c r="AY147" i="18"/>
  <c r="AY148" i="18"/>
  <c r="AY149" i="18"/>
  <c r="AY150" i="18"/>
  <c r="AY151" i="18"/>
  <c r="AY152" i="18"/>
  <c r="AY153" i="18"/>
  <c r="AY123" i="18"/>
  <c r="AY94" i="18"/>
  <c r="AY95" i="18"/>
  <c r="AY96" i="18"/>
  <c r="AY97" i="18"/>
  <c r="AY98" i="18"/>
  <c r="AY99" i="18"/>
  <c r="AY100" i="18"/>
  <c r="AY101" i="18"/>
  <c r="AY102" i="18"/>
  <c r="AY103" i="18"/>
  <c r="AY104" i="18"/>
  <c r="AY105" i="18"/>
  <c r="AY106" i="18"/>
  <c r="AY107" i="18"/>
  <c r="AY108" i="18"/>
  <c r="AY109" i="18"/>
  <c r="AY110" i="18"/>
  <c r="AY111" i="18"/>
  <c r="AY112" i="18"/>
  <c r="AY113" i="18"/>
  <c r="AY114" i="18"/>
  <c r="AY115" i="18"/>
  <c r="AY116" i="18"/>
  <c r="AY117" i="18"/>
  <c r="AY118" i="18"/>
  <c r="AY119" i="18"/>
  <c r="AY120" i="18"/>
  <c r="AY121" i="18"/>
  <c r="AY122" i="18"/>
  <c r="AY93" i="18"/>
  <c r="AY63" i="18"/>
  <c r="AY64" i="18"/>
  <c r="AY65" i="18"/>
  <c r="AY66" i="18"/>
  <c r="AY67" i="18"/>
  <c r="AY68" i="18"/>
  <c r="AY69" i="18"/>
  <c r="AY70" i="18"/>
  <c r="AY71" i="18"/>
  <c r="AY72" i="18"/>
  <c r="AY73" i="18"/>
  <c r="AY74" i="18"/>
  <c r="AY75" i="18"/>
  <c r="AY76" i="18"/>
  <c r="AY77" i="18"/>
  <c r="AY78" i="18"/>
  <c r="AY79" i="18"/>
  <c r="AY80" i="18"/>
  <c r="AY81" i="18"/>
  <c r="AY82" i="18"/>
  <c r="AY83" i="18"/>
  <c r="AY84" i="18"/>
  <c r="AY85" i="18"/>
  <c r="AY86" i="18"/>
  <c r="AY87" i="18"/>
  <c r="AY88" i="18"/>
  <c r="AY89" i="18"/>
  <c r="AY90" i="18"/>
  <c r="AY91" i="18"/>
  <c r="AY92" i="18"/>
  <c r="AY62" i="18"/>
  <c r="AY34" i="18"/>
  <c r="AY35" i="18"/>
  <c r="AY36" i="18"/>
  <c r="AY37" i="18"/>
  <c r="AY38" i="18"/>
  <c r="AY39" i="18"/>
  <c r="AY40" i="18"/>
  <c r="AY41" i="18"/>
  <c r="AY42" i="18"/>
  <c r="AY43" i="18"/>
  <c r="AY44" i="18"/>
  <c r="AY45" i="18"/>
  <c r="AY46" i="18"/>
  <c r="AY47" i="18"/>
  <c r="AY48" i="18"/>
  <c r="AY49" i="18"/>
  <c r="AY50" i="18"/>
  <c r="AY51" i="18"/>
  <c r="AY52" i="18"/>
  <c r="AY53" i="18"/>
  <c r="AY54" i="18"/>
  <c r="AY55" i="18"/>
  <c r="AY56" i="18"/>
  <c r="AY57" i="18"/>
  <c r="AY58" i="18"/>
  <c r="AY59" i="18"/>
  <c r="AY60" i="18"/>
  <c r="AY61" i="18"/>
  <c r="AY33" i="18"/>
  <c r="AY3" i="18"/>
  <c r="AY6" i="18"/>
  <c r="AY8" i="18"/>
  <c r="AY9" i="18"/>
  <c r="AY10" i="18"/>
  <c r="AY11" i="18"/>
  <c r="AY12" i="18"/>
  <c r="AY13" i="18"/>
  <c r="AY14" i="18"/>
  <c r="AY15" i="18"/>
  <c r="AY16" i="18"/>
  <c r="AY17" i="18"/>
  <c r="AY18" i="18"/>
  <c r="AY19" i="18"/>
  <c r="AY20" i="18"/>
  <c r="AY21" i="18"/>
  <c r="AY22" i="18"/>
  <c r="AY23" i="18"/>
  <c r="AY24" i="18"/>
  <c r="AY25" i="18"/>
  <c r="AY26" i="18"/>
  <c r="AY27" i="18"/>
  <c r="AY28" i="18"/>
  <c r="AY29" i="18"/>
  <c r="AY30" i="18"/>
  <c r="AY31" i="18"/>
  <c r="AY32" i="18"/>
  <c r="E3" i="18" a="1"/>
  <c r="E3" i="18" s="1"/>
  <c r="E2" i="18" a="1"/>
  <c r="E2" i="18" s="1"/>
  <c r="AT38" i="15"/>
  <c r="AP38" i="15"/>
  <c r="Z38" i="15"/>
  <c r="Z39" i="15" s="1"/>
  <c r="AT34" i="1"/>
  <c r="AP34" i="1"/>
  <c r="AL34" i="1"/>
  <c r="AH34" i="1"/>
  <c r="AD34" i="1"/>
  <c r="Z34" i="1"/>
  <c r="V34" i="1"/>
  <c r="R34" i="1"/>
  <c r="N34" i="1"/>
  <c r="B34" i="1"/>
  <c r="AH38" i="15"/>
  <c r="BB34" i="4"/>
  <c r="BA34" i="4"/>
  <c r="BB37" i="4" s="1"/>
  <c r="AR34" i="4"/>
  <c r="AQ34" i="4"/>
  <c r="AQ37" i="4" s="1"/>
  <c r="AQ39" i="4" s="1"/>
  <c r="AC34" i="4"/>
  <c r="AB34" i="4"/>
  <c r="AC37" i="4" s="1"/>
  <c r="BG34" i="4"/>
  <c r="BF34" i="4"/>
  <c r="BG37" i="4" s="1"/>
  <c r="AW34" i="4"/>
  <c r="AV34" i="4"/>
  <c r="AW37" i="4" s="1"/>
  <c r="AM34" i="4"/>
  <c r="AL34" i="4"/>
  <c r="AM37" i="4" s="1"/>
  <c r="AH34" i="4"/>
  <c r="AG34" i="4"/>
  <c r="AH37" i="4" s="1"/>
  <c r="X34" i="4"/>
  <c r="W34" i="4"/>
  <c r="X35" i="4" s="1"/>
  <c r="AQ73" i="4"/>
  <c r="BA73" i="4"/>
  <c r="S34" i="4"/>
  <c r="R34" i="4"/>
  <c r="R37" i="4" s="1"/>
  <c r="N34" i="4"/>
  <c r="M34" i="4"/>
  <c r="M37" i="4" s="1"/>
  <c r="M39" i="4" s="1"/>
  <c r="I34" i="4"/>
  <c r="H34" i="4"/>
  <c r="H37" i="4" s="1"/>
  <c r="D34" i="4"/>
  <c r="D37" i="4" s="1"/>
  <c r="D15" i="19"/>
  <c r="D8" i="19"/>
  <c r="AB5" i="19"/>
  <c r="AF7" i="42" l="1" a="1"/>
  <c r="AF7" i="42" s="1"/>
  <c r="AH7" i="42" s="1"/>
  <c r="AE8" i="42"/>
  <c r="AG7" i="42"/>
  <c r="AB8" i="42"/>
  <c r="P19" i="40"/>
  <c r="AM35" i="4"/>
  <c r="X37" i="4"/>
  <c r="AB35" i="4"/>
  <c r="BF35" i="4"/>
  <c r="BA35" i="4"/>
  <c r="AV35" i="4"/>
  <c r="AR35" i="4"/>
  <c r="AQ35" i="4"/>
  <c r="AR37" i="4"/>
  <c r="AL35" i="4"/>
  <c r="AG35" i="4"/>
  <c r="W35" i="4"/>
  <c r="R35" i="4"/>
  <c r="M35" i="4"/>
  <c r="J38" i="15"/>
  <c r="J39" i="15" s="1"/>
  <c r="H35" i="4"/>
  <c r="W37" i="4"/>
  <c r="W39" i="4" s="1"/>
  <c r="V38" i="15"/>
  <c r="V39" i="15" s="1"/>
  <c r="AC35" i="4"/>
  <c r="AH35" i="4"/>
  <c r="AG37" i="4"/>
  <c r="AG39" i="4" s="1"/>
  <c r="AL37" i="4"/>
  <c r="AL39" i="4" s="1"/>
  <c r="AD38" i="15"/>
  <c r="AD39" i="15" s="1"/>
  <c r="AL38" i="15"/>
  <c r="AW35" i="4"/>
  <c r="AV37" i="4"/>
  <c r="AV39" i="4" s="1"/>
  <c r="BB35" i="4"/>
  <c r="BF37" i="4"/>
  <c r="BF39" i="4" s="1"/>
  <c r="N35" i="4"/>
  <c r="N37" i="4"/>
  <c r="S35" i="4"/>
  <c r="N38" i="15"/>
  <c r="N39" i="15" s="1"/>
  <c r="S37" i="4"/>
  <c r="N38" i="4"/>
  <c r="R38" i="15"/>
  <c r="R39" i="15" s="1"/>
  <c r="C34" i="4"/>
  <c r="F38" i="15"/>
  <c r="F39" i="15" s="1"/>
  <c r="F40" i="15"/>
  <c r="B40" i="15"/>
  <c r="B38" i="15"/>
  <c r="B39" i="15" s="1"/>
  <c r="BA37" i="4"/>
  <c r="AR38" i="4"/>
  <c r="AB37" i="4"/>
  <c r="BG35" i="4"/>
  <c r="R39" i="4"/>
  <c r="S38" i="4"/>
  <c r="I35" i="4"/>
  <c r="I37" i="4"/>
  <c r="AF8" i="42" l="1" a="1"/>
  <c r="AF8" i="42" s="1"/>
  <c r="AH8" i="42" s="1"/>
  <c r="AE9" i="42"/>
  <c r="AG8" i="42"/>
  <c r="AH38" i="4"/>
  <c r="D35" i="4"/>
  <c r="C35" i="4"/>
  <c r="X38" i="4"/>
  <c r="AM38" i="4"/>
  <c r="AW38" i="4"/>
  <c r="BG38" i="4"/>
  <c r="C37" i="4"/>
  <c r="F42" i="15"/>
  <c r="B42" i="15"/>
  <c r="B41" i="15"/>
  <c r="F41" i="15" s="1"/>
  <c r="BA39" i="4"/>
  <c r="BB38" i="4"/>
  <c r="AB39" i="4"/>
  <c r="AC38" i="4"/>
  <c r="I38" i="4"/>
  <c r="H39" i="4"/>
  <c r="AF9" i="42" l="1" a="1"/>
  <c r="AF9" i="42" s="1"/>
  <c r="AH9" i="42" s="1"/>
  <c r="AE10" i="42"/>
  <c r="AG9" i="42"/>
  <c r="C41" i="15"/>
  <c r="C39" i="4"/>
  <c r="D38" i="4"/>
  <c r="G41" i="15"/>
  <c r="AF10" i="42" l="1" a="1"/>
  <c r="AF10" i="42" s="1"/>
  <c r="AH10" i="42" s="1"/>
  <c r="AG10" i="42"/>
  <c r="AE11" i="42"/>
  <c r="AM337" i="19"/>
  <c r="AM338" i="19"/>
  <c r="AM339" i="19"/>
  <c r="AM340" i="19"/>
  <c r="AM341" i="19"/>
  <c r="AM342" i="19"/>
  <c r="AM343" i="19"/>
  <c r="AM344" i="19"/>
  <c r="AM345" i="19"/>
  <c r="AM346" i="19"/>
  <c r="AM347" i="19"/>
  <c r="AM348" i="19"/>
  <c r="AM349" i="19"/>
  <c r="AM350" i="19"/>
  <c r="AM351" i="19"/>
  <c r="AM352" i="19"/>
  <c r="AM353" i="19"/>
  <c r="AM354" i="19"/>
  <c r="AM355" i="19"/>
  <c r="AM356" i="19"/>
  <c r="AM357" i="19"/>
  <c r="AM358" i="19"/>
  <c r="AM359" i="19"/>
  <c r="AM360" i="19"/>
  <c r="AM361" i="19"/>
  <c r="AM362" i="19"/>
  <c r="AM363" i="19"/>
  <c r="AM364" i="19"/>
  <c r="AM365" i="19"/>
  <c r="AM366" i="19"/>
  <c r="AM336" i="19"/>
  <c r="AM307" i="19"/>
  <c r="AM308" i="19"/>
  <c r="AM309" i="19"/>
  <c r="AM310" i="19"/>
  <c r="AM311" i="19"/>
  <c r="AM312" i="19"/>
  <c r="AM313" i="19"/>
  <c r="AM314" i="19"/>
  <c r="AM315" i="19"/>
  <c r="AM316" i="19"/>
  <c r="AM317" i="19"/>
  <c r="AM318" i="19"/>
  <c r="AM319" i="19"/>
  <c r="AM320" i="19"/>
  <c r="AM321" i="19"/>
  <c r="AM322" i="19"/>
  <c r="AM323" i="19"/>
  <c r="AM324" i="19"/>
  <c r="AM325" i="19"/>
  <c r="AM326" i="19"/>
  <c r="AM327" i="19"/>
  <c r="AM328" i="19"/>
  <c r="AM329" i="19"/>
  <c r="AM330" i="19"/>
  <c r="AM331" i="19"/>
  <c r="AM332" i="19"/>
  <c r="AM333" i="19"/>
  <c r="AM334" i="19"/>
  <c r="AM335" i="19"/>
  <c r="AM306" i="19"/>
  <c r="AF11" i="42" l="1" a="1"/>
  <c r="AF11" i="42" s="1"/>
  <c r="AH11" i="42" s="1"/>
  <c r="AG11" i="42"/>
  <c r="AE12" i="42"/>
  <c r="AZ3" i="19"/>
  <c r="AU207" i="15"/>
  <c r="AM207" i="15"/>
  <c r="AE207" i="15"/>
  <c r="AA207" i="15"/>
  <c r="S207" i="15"/>
  <c r="K207" i="15"/>
  <c r="C207" i="15"/>
  <c r="AU206" i="15"/>
  <c r="AQ206" i="15"/>
  <c r="AM206" i="15"/>
  <c r="AI206" i="15"/>
  <c r="AE206" i="15"/>
  <c r="AA206" i="15"/>
  <c r="W206" i="15"/>
  <c r="S206" i="15"/>
  <c r="O206" i="15"/>
  <c r="K206" i="15"/>
  <c r="C206" i="15"/>
  <c r="AU205" i="15"/>
  <c r="AQ205" i="15"/>
  <c r="AM205" i="15"/>
  <c r="AI205" i="15"/>
  <c r="AE205" i="15"/>
  <c r="AA205" i="15"/>
  <c r="W205" i="15"/>
  <c r="S205" i="15"/>
  <c r="O205" i="15"/>
  <c r="K205" i="15"/>
  <c r="G205" i="15"/>
  <c r="C205" i="15"/>
  <c r="AU204" i="15"/>
  <c r="AQ204" i="15"/>
  <c r="AM204" i="15"/>
  <c r="AI204" i="15"/>
  <c r="AE204" i="15"/>
  <c r="AA204" i="15"/>
  <c r="W204" i="15"/>
  <c r="S204" i="15"/>
  <c r="O204" i="15"/>
  <c r="K204" i="15"/>
  <c r="G204" i="15"/>
  <c r="C204" i="15"/>
  <c r="AU203" i="15"/>
  <c r="AQ203" i="15"/>
  <c r="AM203" i="15"/>
  <c r="AI203" i="15"/>
  <c r="AE203" i="15"/>
  <c r="AA203" i="15"/>
  <c r="W203" i="15"/>
  <c r="S203" i="15"/>
  <c r="O203" i="15"/>
  <c r="K203" i="15"/>
  <c r="G203" i="15"/>
  <c r="C203" i="15"/>
  <c r="AU202" i="15"/>
  <c r="AQ202" i="15"/>
  <c r="AM202" i="15"/>
  <c r="AI202" i="15"/>
  <c r="AE202" i="15"/>
  <c r="AA202" i="15"/>
  <c r="W202" i="15"/>
  <c r="S202" i="15"/>
  <c r="O202" i="15"/>
  <c r="K202" i="15"/>
  <c r="G202" i="15"/>
  <c r="C202" i="15"/>
  <c r="AU201" i="15"/>
  <c r="AQ201" i="15"/>
  <c r="AM201" i="15"/>
  <c r="AI201" i="15"/>
  <c r="AE201" i="15"/>
  <c r="AA201" i="15"/>
  <c r="W201" i="15"/>
  <c r="S201" i="15"/>
  <c r="O201" i="15"/>
  <c r="K201" i="15"/>
  <c r="G201" i="15"/>
  <c r="C201" i="15"/>
  <c r="AU200" i="15"/>
  <c r="AQ200" i="15"/>
  <c r="AM200" i="15"/>
  <c r="AI200" i="15"/>
  <c r="AE200" i="15"/>
  <c r="AA200" i="15"/>
  <c r="W200" i="15"/>
  <c r="S200" i="15"/>
  <c r="O200" i="15"/>
  <c r="K200" i="15"/>
  <c r="G200" i="15"/>
  <c r="C200" i="15"/>
  <c r="AU199" i="15"/>
  <c r="AQ199" i="15"/>
  <c r="AM199" i="15"/>
  <c r="AI199" i="15"/>
  <c r="AE199" i="15"/>
  <c r="AA199" i="15"/>
  <c r="W199" i="15"/>
  <c r="S199" i="15"/>
  <c r="O199" i="15"/>
  <c r="K199" i="15"/>
  <c r="G199" i="15"/>
  <c r="C199" i="15"/>
  <c r="AU198" i="15"/>
  <c r="AQ198" i="15"/>
  <c r="AM198" i="15"/>
  <c r="AI198" i="15"/>
  <c r="AE198" i="15"/>
  <c r="AA198" i="15"/>
  <c r="W198" i="15"/>
  <c r="S198" i="15"/>
  <c r="O198" i="15"/>
  <c r="K198" i="15"/>
  <c r="G198" i="15"/>
  <c r="C198" i="15"/>
  <c r="AU197" i="15"/>
  <c r="AQ197" i="15"/>
  <c r="AM197" i="15"/>
  <c r="AI197" i="15"/>
  <c r="AE197" i="15"/>
  <c r="AA197" i="15"/>
  <c r="W197" i="15"/>
  <c r="S197" i="15"/>
  <c r="O197" i="15"/>
  <c r="K197" i="15"/>
  <c r="G197" i="15"/>
  <c r="C197" i="15"/>
  <c r="AU196" i="15"/>
  <c r="AQ196" i="15"/>
  <c r="AM196" i="15"/>
  <c r="AI196" i="15"/>
  <c r="AE196" i="15"/>
  <c r="AA196" i="15"/>
  <c r="W196" i="15"/>
  <c r="S196" i="15"/>
  <c r="O196" i="15"/>
  <c r="K196" i="15"/>
  <c r="G196" i="15"/>
  <c r="C196" i="15"/>
  <c r="AU195" i="15"/>
  <c r="AQ195" i="15"/>
  <c r="AM195" i="15"/>
  <c r="AI195" i="15"/>
  <c r="AE195" i="15"/>
  <c r="AA195" i="15"/>
  <c r="W195" i="15"/>
  <c r="S195" i="15"/>
  <c r="O195" i="15"/>
  <c r="K195" i="15"/>
  <c r="G195" i="15"/>
  <c r="C195" i="15"/>
  <c r="AU194" i="15"/>
  <c r="AQ194" i="15"/>
  <c r="AM194" i="15"/>
  <c r="AI194" i="15"/>
  <c r="AE194" i="15"/>
  <c r="AA194" i="15"/>
  <c r="W194" i="15"/>
  <c r="S194" i="15"/>
  <c r="O194" i="15"/>
  <c r="K194" i="15"/>
  <c r="G194" i="15"/>
  <c r="C194" i="15"/>
  <c r="AU193" i="15"/>
  <c r="AQ193" i="15"/>
  <c r="AM193" i="15"/>
  <c r="AI193" i="15"/>
  <c r="AE193" i="15"/>
  <c r="AA193" i="15"/>
  <c r="W193" i="15"/>
  <c r="S193" i="15"/>
  <c r="O193" i="15"/>
  <c r="K193" i="15"/>
  <c r="G193" i="15"/>
  <c r="C193" i="15"/>
  <c r="AU192" i="15"/>
  <c r="AQ192" i="15"/>
  <c r="AM192" i="15"/>
  <c r="AI192" i="15"/>
  <c r="AE192" i="15"/>
  <c r="AA192" i="15"/>
  <c r="W192" i="15"/>
  <c r="S192" i="15"/>
  <c r="O192" i="15"/>
  <c r="K192" i="15"/>
  <c r="G192" i="15"/>
  <c r="C192" i="15"/>
  <c r="AU191" i="15"/>
  <c r="AQ191" i="15"/>
  <c r="AM191" i="15"/>
  <c r="AI191" i="15"/>
  <c r="AE191" i="15"/>
  <c r="AA191" i="15"/>
  <c r="W191" i="15"/>
  <c r="S191" i="15"/>
  <c r="O191" i="15"/>
  <c r="K191" i="15"/>
  <c r="G191" i="15"/>
  <c r="C191" i="15"/>
  <c r="AU190" i="15"/>
  <c r="AQ190" i="15"/>
  <c r="AM190" i="15"/>
  <c r="AI190" i="15"/>
  <c r="AE190" i="15"/>
  <c r="AA190" i="15"/>
  <c r="W190" i="15"/>
  <c r="S190" i="15"/>
  <c r="O190" i="15"/>
  <c r="K190" i="15"/>
  <c r="G190" i="15"/>
  <c r="C190" i="15"/>
  <c r="AU189" i="15"/>
  <c r="AQ189" i="15"/>
  <c r="AM189" i="15"/>
  <c r="AI189" i="15"/>
  <c r="AE189" i="15"/>
  <c r="AA189" i="15"/>
  <c r="W189" i="15"/>
  <c r="S189" i="15"/>
  <c r="O189" i="15"/>
  <c r="K189" i="15"/>
  <c r="G189" i="15"/>
  <c r="C189" i="15"/>
  <c r="AU188" i="15"/>
  <c r="AQ188" i="15"/>
  <c r="AM188" i="15"/>
  <c r="AI188" i="15"/>
  <c r="AE188" i="15"/>
  <c r="AA188" i="15"/>
  <c r="W188" i="15"/>
  <c r="S188" i="15"/>
  <c r="O188" i="15"/>
  <c r="K188" i="15"/>
  <c r="G188" i="15"/>
  <c r="C188" i="15"/>
  <c r="AU187" i="15"/>
  <c r="AQ187" i="15"/>
  <c r="AM187" i="15"/>
  <c r="AI187" i="15"/>
  <c r="AE187" i="15"/>
  <c r="AA187" i="15"/>
  <c r="W187" i="15"/>
  <c r="S187" i="15"/>
  <c r="O187" i="15"/>
  <c r="K187" i="15"/>
  <c r="G187" i="15"/>
  <c r="C187" i="15"/>
  <c r="AU186" i="15"/>
  <c r="AQ186" i="15"/>
  <c r="AM186" i="15"/>
  <c r="AI186" i="15"/>
  <c r="AE186" i="15"/>
  <c r="AA186" i="15"/>
  <c r="W186" i="15"/>
  <c r="S186" i="15"/>
  <c r="O186" i="15"/>
  <c r="K186" i="15"/>
  <c r="G186" i="15"/>
  <c r="C186" i="15"/>
  <c r="AU185" i="15"/>
  <c r="AQ185" i="15"/>
  <c r="AM185" i="15"/>
  <c r="AI185" i="15"/>
  <c r="AE185" i="15"/>
  <c r="AA185" i="15"/>
  <c r="W185" i="15"/>
  <c r="S185" i="15"/>
  <c r="O185" i="15"/>
  <c r="K185" i="15"/>
  <c r="G185" i="15"/>
  <c r="C185" i="15"/>
  <c r="AU184" i="15"/>
  <c r="AQ184" i="15"/>
  <c r="AM184" i="15"/>
  <c r="AI184" i="15"/>
  <c r="AE184" i="15"/>
  <c r="AA184" i="15"/>
  <c r="W184" i="15"/>
  <c r="S184" i="15"/>
  <c r="O184" i="15"/>
  <c r="K184" i="15"/>
  <c r="G184" i="15"/>
  <c r="C184" i="15"/>
  <c r="AU183" i="15"/>
  <c r="AQ183" i="15"/>
  <c r="AM183" i="15"/>
  <c r="AI183" i="15"/>
  <c r="AE183" i="15"/>
  <c r="AA183" i="15"/>
  <c r="W183" i="15"/>
  <c r="S183" i="15"/>
  <c r="O183" i="15"/>
  <c r="K183" i="15"/>
  <c r="G183" i="15"/>
  <c r="C183" i="15"/>
  <c r="AU182" i="15"/>
  <c r="AQ182" i="15"/>
  <c r="AM182" i="15"/>
  <c r="AI182" i="15"/>
  <c r="AE182" i="15"/>
  <c r="AA182" i="15"/>
  <c r="W182" i="15"/>
  <c r="S182" i="15"/>
  <c r="O182" i="15"/>
  <c r="K182" i="15"/>
  <c r="G182" i="15"/>
  <c r="C182" i="15"/>
  <c r="AU181" i="15"/>
  <c r="AQ181" i="15"/>
  <c r="AM181" i="15"/>
  <c r="AI181" i="15"/>
  <c r="AE181" i="15"/>
  <c r="AA181" i="15"/>
  <c r="W181" i="15"/>
  <c r="S181" i="15"/>
  <c r="O181" i="15"/>
  <c r="K181" i="15"/>
  <c r="G181" i="15"/>
  <c r="C181" i="15"/>
  <c r="AU180" i="15"/>
  <c r="AQ180" i="15"/>
  <c r="AM180" i="15"/>
  <c r="AI180" i="15"/>
  <c r="AE180" i="15"/>
  <c r="AA180" i="15"/>
  <c r="W180" i="15"/>
  <c r="S180" i="15"/>
  <c r="O180" i="15"/>
  <c r="K180" i="15"/>
  <c r="G180" i="15"/>
  <c r="C180" i="15"/>
  <c r="AU179" i="15"/>
  <c r="AQ179" i="15"/>
  <c r="AM179" i="15"/>
  <c r="AI179" i="15"/>
  <c r="AE179" i="15"/>
  <c r="AA179" i="15"/>
  <c r="W179" i="15"/>
  <c r="S179" i="15"/>
  <c r="O179" i="15"/>
  <c r="K179" i="15"/>
  <c r="G179" i="15"/>
  <c r="C179" i="15"/>
  <c r="AU178" i="15"/>
  <c r="AQ178" i="15"/>
  <c r="AM178" i="15"/>
  <c r="AI178" i="15"/>
  <c r="AE178" i="15"/>
  <c r="AA178" i="15"/>
  <c r="W178" i="15"/>
  <c r="S178" i="15"/>
  <c r="O178" i="15"/>
  <c r="K178" i="15"/>
  <c r="G178" i="15"/>
  <c r="C178" i="15"/>
  <c r="AU177" i="15"/>
  <c r="AQ177" i="15"/>
  <c r="AM177" i="15"/>
  <c r="AI177" i="15"/>
  <c r="AE177" i="15"/>
  <c r="AA177" i="15"/>
  <c r="W177" i="15"/>
  <c r="S177" i="15"/>
  <c r="O177" i="15"/>
  <c r="K177" i="15"/>
  <c r="G177" i="15"/>
  <c r="C177" i="15"/>
  <c r="AU164" i="15"/>
  <c r="AM164" i="15"/>
  <c r="AE164" i="15"/>
  <c r="AA164" i="15"/>
  <c r="S164" i="15"/>
  <c r="K164" i="15"/>
  <c r="C164" i="15"/>
  <c r="AU163" i="15"/>
  <c r="AQ163" i="15"/>
  <c r="AM163" i="15"/>
  <c r="AI163" i="15"/>
  <c r="AE163" i="15"/>
  <c r="AA163" i="15"/>
  <c r="W163" i="15"/>
  <c r="S163" i="15"/>
  <c r="O163" i="15"/>
  <c r="K163" i="15"/>
  <c r="C163" i="15"/>
  <c r="AU162" i="15"/>
  <c r="AQ162" i="15"/>
  <c r="AM162" i="15"/>
  <c r="AI162" i="15"/>
  <c r="AE162" i="15"/>
  <c r="AA162" i="15"/>
  <c r="W162" i="15"/>
  <c r="S162" i="15"/>
  <c r="O162" i="15"/>
  <c r="K162" i="15"/>
  <c r="C162" i="15"/>
  <c r="AU161" i="15"/>
  <c r="AQ161" i="15"/>
  <c r="AM161" i="15"/>
  <c r="AI161" i="15"/>
  <c r="AE161" i="15"/>
  <c r="AA161" i="15"/>
  <c r="W161" i="15"/>
  <c r="S161" i="15"/>
  <c r="O161" i="15"/>
  <c r="K161" i="15"/>
  <c r="G161" i="15"/>
  <c r="C161" i="15"/>
  <c r="AU160" i="15"/>
  <c r="AQ160" i="15"/>
  <c r="AM160" i="15"/>
  <c r="AI160" i="15"/>
  <c r="AE160" i="15"/>
  <c r="AA160" i="15"/>
  <c r="W160" i="15"/>
  <c r="S160" i="15"/>
  <c r="O160" i="15"/>
  <c r="K160" i="15"/>
  <c r="G160" i="15"/>
  <c r="C160" i="15"/>
  <c r="AU159" i="15"/>
  <c r="AQ159" i="15"/>
  <c r="AM159" i="15"/>
  <c r="AI159" i="15"/>
  <c r="AE159" i="15"/>
  <c r="AA159" i="15"/>
  <c r="W159" i="15"/>
  <c r="S159" i="15"/>
  <c r="O159" i="15"/>
  <c r="K159" i="15"/>
  <c r="G159" i="15"/>
  <c r="C159" i="15"/>
  <c r="AU158" i="15"/>
  <c r="AQ158" i="15"/>
  <c r="AM158" i="15"/>
  <c r="AI158" i="15"/>
  <c r="AE158" i="15"/>
  <c r="AA158" i="15"/>
  <c r="W158" i="15"/>
  <c r="S158" i="15"/>
  <c r="O158" i="15"/>
  <c r="K158" i="15"/>
  <c r="G158" i="15"/>
  <c r="C158" i="15"/>
  <c r="AU157" i="15"/>
  <c r="AQ157" i="15"/>
  <c r="AM157" i="15"/>
  <c r="AI157" i="15"/>
  <c r="AE157" i="15"/>
  <c r="AA157" i="15"/>
  <c r="W157" i="15"/>
  <c r="S157" i="15"/>
  <c r="O157" i="15"/>
  <c r="K157" i="15"/>
  <c r="G157" i="15"/>
  <c r="C157" i="15"/>
  <c r="AU156" i="15"/>
  <c r="AQ156" i="15"/>
  <c r="AM156" i="15"/>
  <c r="AI156" i="15"/>
  <c r="AE156" i="15"/>
  <c r="AA156" i="15"/>
  <c r="W156" i="15"/>
  <c r="S156" i="15"/>
  <c r="O156" i="15"/>
  <c r="K156" i="15"/>
  <c r="G156" i="15"/>
  <c r="C156" i="15"/>
  <c r="AU155" i="15"/>
  <c r="AQ155" i="15"/>
  <c r="AM155" i="15"/>
  <c r="AI155" i="15"/>
  <c r="AE155" i="15"/>
  <c r="AA155" i="15"/>
  <c r="W155" i="15"/>
  <c r="S155" i="15"/>
  <c r="O155" i="15"/>
  <c r="K155" i="15"/>
  <c r="G155" i="15"/>
  <c r="C155" i="15"/>
  <c r="AU154" i="15"/>
  <c r="AQ154" i="15"/>
  <c r="AM154" i="15"/>
  <c r="AI154" i="15"/>
  <c r="AE154" i="15"/>
  <c r="AA154" i="15"/>
  <c r="W154" i="15"/>
  <c r="S154" i="15"/>
  <c r="O154" i="15"/>
  <c r="K154" i="15"/>
  <c r="G154" i="15"/>
  <c r="C154" i="15"/>
  <c r="AU153" i="15"/>
  <c r="AQ153" i="15"/>
  <c r="AM153" i="15"/>
  <c r="AI153" i="15"/>
  <c r="AE153" i="15"/>
  <c r="AA153" i="15"/>
  <c r="W153" i="15"/>
  <c r="S153" i="15"/>
  <c r="O153" i="15"/>
  <c r="K153" i="15"/>
  <c r="G153" i="15"/>
  <c r="C153" i="15"/>
  <c r="AU152" i="15"/>
  <c r="AQ152" i="15"/>
  <c r="AM152" i="15"/>
  <c r="AI152" i="15"/>
  <c r="AE152" i="15"/>
  <c r="AA152" i="15"/>
  <c r="W152" i="15"/>
  <c r="S152" i="15"/>
  <c r="O152" i="15"/>
  <c r="K152" i="15"/>
  <c r="G152" i="15"/>
  <c r="C152" i="15"/>
  <c r="AU151" i="15"/>
  <c r="AQ151" i="15"/>
  <c r="AM151" i="15"/>
  <c r="AI151" i="15"/>
  <c r="AE151" i="15"/>
  <c r="AA151" i="15"/>
  <c r="W151" i="15"/>
  <c r="S151" i="15"/>
  <c r="O151" i="15"/>
  <c r="K151" i="15"/>
  <c r="G151" i="15"/>
  <c r="C151" i="15"/>
  <c r="AU150" i="15"/>
  <c r="AQ150" i="15"/>
  <c r="AM150" i="15"/>
  <c r="AI150" i="15"/>
  <c r="AE150" i="15"/>
  <c r="AA150" i="15"/>
  <c r="W150" i="15"/>
  <c r="S150" i="15"/>
  <c r="O150" i="15"/>
  <c r="K150" i="15"/>
  <c r="G150" i="15"/>
  <c r="C150" i="15"/>
  <c r="AU149" i="15"/>
  <c r="AQ149" i="15"/>
  <c r="AM149" i="15"/>
  <c r="AI149" i="15"/>
  <c r="AE149" i="15"/>
  <c r="AA149" i="15"/>
  <c r="W149" i="15"/>
  <c r="S149" i="15"/>
  <c r="O149" i="15"/>
  <c r="K149" i="15"/>
  <c r="G149" i="15"/>
  <c r="C149" i="15"/>
  <c r="AU148" i="15"/>
  <c r="AQ148" i="15"/>
  <c r="AM148" i="15"/>
  <c r="AI148" i="15"/>
  <c r="AE148" i="15"/>
  <c r="AA148" i="15"/>
  <c r="W148" i="15"/>
  <c r="S148" i="15"/>
  <c r="O148" i="15"/>
  <c r="K148" i="15"/>
  <c r="G148" i="15"/>
  <c r="C148" i="15"/>
  <c r="AU147" i="15"/>
  <c r="AQ147" i="15"/>
  <c r="AM147" i="15"/>
  <c r="AI147" i="15"/>
  <c r="AE147" i="15"/>
  <c r="AA147" i="15"/>
  <c r="W147" i="15"/>
  <c r="S147" i="15"/>
  <c r="O147" i="15"/>
  <c r="K147" i="15"/>
  <c r="G147" i="15"/>
  <c r="C147" i="15"/>
  <c r="AU146" i="15"/>
  <c r="AQ146" i="15"/>
  <c r="AM146" i="15"/>
  <c r="AI146" i="15"/>
  <c r="AE146" i="15"/>
  <c r="AA146" i="15"/>
  <c r="W146" i="15"/>
  <c r="S146" i="15"/>
  <c r="O146" i="15"/>
  <c r="K146" i="15"/>
  <c r="G146" i="15"/>
  <c r="C146" i="15"/>
  <c r="AU145" i="15"/>
  <c r="AQ145" i="15"/>
  <c r="AM145" i="15"/>
  <c r="AI145" i="15"/>
  <c r="AE145" i="15"/>
  <c r="AA145" i="15"/>
  <c r="W145" i="15"/>
  <c r="S145" i="15"/>
  <c r="O145" i="15"/>
  <c r="K145" i="15"/>
  <c r="G145" i="15"/>
  <c r="C145" i="15"/>
  <c r="AU144" i="15"/>
  <c r="AQ144" i="15"/>
  <c r="AM144" i="15"/>
  <c r="AI144" i="15"/>
  <c r="AE144" i="15"/>
  <c r="AA144" i="15"/>
  <c r="W144" i="15"/>
  <c r="S144" i="15"/>
  <c r="O144" i="15"/>
  <c r="K144" i="15"/>
  <c r="G144" i="15"/>
  <c r="C144" i="15"/>
  <c r="AU143" i="15"/>
  <c r="AQ143" i="15"/>
  <c r="AM143" i="15"/>
  <c r="AI143" i="15"/>
  <c r="AE143" i="15"/>
  <c r="AA143" i="15"/>
  <c r="W143" i="15"/>
  <c r="S143" i="15"/>
  <c r="O143" i="15"/>
  <c r="K143" i="15"/>
  <c r="G143" i="15"/>
  <c r="C143" i="15"/>
  <c r="AU142" i="15"/>
  <c r="AQ142" i="15"/>
  <c r="AM142" i="15"/>
  <c r="AI142" i="15"/>
  <c r="AE142" i="15"/>
  <c r="AA142" i="15"/>
  <c r="W142" i="15"/>
  <c r="S142" i="15"/>
  <c r="O142" i="15"/>
  <c r="K142" i="15"/>
  <c r="G142" i="15"/>
  <c r="C142" i="15"/>
  <c r="AU141" i="15"/>
  <c r="AQ141" i="15"/>
  <c r="AM141" i="15"/>
  <c r="AI141" i="15"/>
  <c r="AE141" i="15"/>
  <c r="AA141" i="15"/>
  <c r="W141" i="15"/>
  <c r="S141" i="15"/>
  <c r="O141" i="15"/>
  <c r="K141" i="15"/>
  <c r="G141" i="15"/>
  <c r="C141" i="15"/>
  <c r="AU140" i="15"/>
  <c r="AQ140" i="15"/>
  <c r="AM140" i="15"/>
  <c r="AI140" i="15"/>
  <c r="AE140" i="15"/>
  <c r="AA140" i="15"/>
  <c r="W140" i="15"/>
  <c r="S140" i="15"/>
  <c r="O140" i="15"/>
  <c r="K140" i="15"/>
  <c r="G140" i="15"/>
  <c r="C140" i="15"/>
  <c r="AU139" i="15"/>
  <c r="AQ139" i="15"/>
  <c r="AM139" i="15"/>
  <c r="AI139" i="15"/>
  <c r="AE139" i="15"/>
  <c r="AA139" i="15"/>
  <c r="W139" i="15"/>
  <c r="S139" i="15"/>
  <c r="O139" i="15"/>
  <c r="K139" i="15"/>
  <c r="G139" i="15"/>
  <c r="C139" i="15"/>
  <c r="AU138" i="15"/>
  <c r="AQ138" i="15"/>
  <c r="AM138" i="15"/>
  <c r="AI138" i="15"/>
  <c r="AE138" i="15"/>
  <c r="AA138" i="15"/>
  <c r="W138" i="15"/>
  <c r="S138" i="15"/>
  <c r="O138" i="15"/>
  <c r="K138" i="15"/>
  <c r="G138" i="15"/>
  <c r="C138" i="15"/>
  <c r="AU137" i="15"/>
  <c r="AQ137" i="15"/>
  <c r="AM137" i="15"/>
  <c r="AI137" i="15"/>
  <c r="AE137" i="15"/>
  <c r="AA137" i="15"/>
  <c r="W137" i="15"/>
  <c r="S137" i="15"/>
  <c r="O137" i="15"/>
  <c r="K137" i="15"/>
  <c r="G137" i="15"/>
  <c r="C137" i="15"/>
  <c r="AU136" i="15"/>
  <c r="AQ136" i="15"/>
  <c r="AM136" i="15"/>
  <c r="AI136" i="15"/>
  <c r="AE136" i="15"/>
  <c r="AA136" i="15"/>
  <c r="W136" i="15"/>
  <c r="S136" i="15"/>
  <c r="O136" i="15"/>
  <c r="K136" i="15"/>
  <c r="G136" i="15"/>
  <c r="C136" i="15"/>
  <c r="AU135" i="15"/>
  <c r="AQ135" i="15"/>
  <c r="AM135" i="15"/>
  <c r="AI135" i="15"/>
  <c r="AE135" i="15"/>
  <c r="AA135" i="15"/>
  <c r="W135" i="15"/>
  <c r="S135" i="15"/>
  <c r="O135" i="15"/>
  <c r="K135" i="15"/>
  <c r="G135" i="15"/>
  <c r="C135" i="15"/>
  <c r="AU134" i="15"/>
  <c r="AQ134" i="15"/>
  <c r="AM134" i="15"/>
  <c r="AI134" i="15"/>
  <c r="AE134" i="15"/>
  <c r="AA134" i="15"/>
  <c r="W134" i="15"/>
  <c r="S134" i="15"/>
  <c r="O134" i="15"/>
  <c r="K134" i="15"/>
  <c r="G134" i="15"/>
  <c r="C134" i="15"/>
  <c r="AU120" i="15"/>
  <c r="AM120" i="15"/>
  <c r="AE120" i="15"/>
  <c r="AA120" i="15"/>
  <c r="S120" i="15"/>
  <c r="K120" i="15"/>
  <c r="C120" i="15"/>
  <c r="AU119" i="15"/>
  <c r="AQ119" i="15"/>
  <c r="AM119" i="15"/>
  <c r="AI119" i="15"/>
  <c r="AE119" i="15"/>
  <c r="AA119" i="15"/>
  <c r="W119" i="15"/>
  <c r="S119" i="15"/>
  <c r="O119" i="15"/>
  <c r="K119" i="15"/>
  <c r="C119" i="15"/>
  <c r="AU118" i="15"/>
  <c r="AQ118" i="15"/>
  <c r="AM118" i="15"/>
  <c r="AI118" i="15"/>
  <c r="AE118" i="15"/>
  <c r="AA118" i="15"/>
  <c r="W118" i="15"/>
  <c r="S118" i="15"/>
  <c r="O118" i="15"/>
  <c r="K118" i="15"/>
  <c r="C118" i="15"/>
  <c r="AU117" i="15"/>
  <c r="AQ117" i="15"/>
  <c r="AM117" i="15"/>
  <c r="AI117" i="15"/>
  <c r="AE117" i="15"/>
  <c r="AA117" i="15"/>
  <c r="W117" i="15"/>
  <c r="S117" i="15"/>
  <c r="O117" i="15"/>
  <c r="K117" i="15"/>
  <c r="G117" i="15"/>
  <c r="C117" i="15"/>
  <c r="AU116" i="15"/>
  <c r="AQ116" i="15"/>
  <c r="AM116" i="15"/>
  <c r="AI116" i="15"/>
  <c r="AE116" i="15"/>
  <c r="AA116" i="15"/>
  <c r="W116" i="15"/>
  <c r="S116" i="15"/>
  <c r="O116" i="15"/>
  <c r="K116" i="15"/>
  <c r="G116" i="15"/>
  <c r="C116" i="15"/>
  <c r="AU115" i="15"/>
  <c r="AQ115" i="15"/>
  <c r="AM115" i="15"/>
  <c r="AI115" i="15"/>
  <c r="AE115" i="15"/>
  <c r="AA115" i="15"/>
  <c r="W115" i="15"/>
  <c r="S115" i="15"/>
  <c r="O115" i="15"/>
  <c r="K115" i="15"/>
  <c r="G115" i="15"/>
  <c r="C115" i="15"/>
  <c r="AU114" i="15"/>
  <c r="AQ114" i="15"/>
  <c r="AM114" i="15"/>
  <c r="AI114" i="15"/>
  <c r="AE114" i="15"/>
  <c r="AA114" i="15"/>
  <c r="W114" i="15"/>
  <c r="S114" i="15"/>
  <c r="O114" i="15"/>
  <c r="K114" i="15"/>
  <c r="G114" i="15"/>
  <c r="C114" i="15"/>
  <c r="AU113" i="15"/>
  <c r="AQ113" i="15"/>
  <c r="AM113" i="15"/>
  <c r="AI113" i="15"/>
  <c r="AE113" i="15"/>
  <c r="AA113" i="15"/>
  <c r="W113" i="15"/>
  <c r="S113" i="15"/>
  <c r="O113" i="15"/>
  <c r="K113" i="15"/>
  <c r="G113" i="15"/>
  <c r="C113" i="15"/>
  <c r="AU112" i="15"/>
  <c r="AQ112" i="15"/>
  <c r="AM112" i="15"/>
  <c r="AI112" i="15"/>
  <c r="AE112" i="15"/>
  <c r="AA112" i="15"/>
  <c r="W112" i="15"/>
  <c r="S112" i="15"/>
  <c r="O112" i="15"/>
  <c r="K112" i="15"/>
  <c r="G112" i="15"/>
  <c r="C112" i="15"/>
  <c r="AU111" i="15"/>
  <c r="AQ111" i="15"/>
  <c r="AM111" i="15"/>
  <c r="AI111" i="15"/>
  <c r="AE111" i="15"/>
  <c r="AA111" i="15"/>
  <c r="W111" i="15"/>
  <c r="S111" i="15"/>
  <c r="O111" i="15"/>
  <c r="K111" i="15"/>
  <c r="G111" i="15"/>
  <c r="C111" i="15"/>
  <c r="AU110" i="15"/>
  <c r="AQ110" i="15"/>
  <c r="AM110" i="15"/>
  <c r="AI110" i="15"/>
  <c r="AE110" i="15"/>
  <c r="AA110" i="15"/>
  <c r="W110" i="15"/>
  <c r="S110" i="15"/>
  <c r="O110" i="15"/>
  <c r="K110" i="15"/>
  <c r="G110" i="15"/>
  <c r="C110" i="15"/>
  <c r="AU109" i="15"/>
  <c r="AQ109" i="15"/>
  <c r="AM109" i="15"/>
  <c r="AI109" i="15"/>
  <c r="AE109" i="15"/>
  <c r="AA109" i="15"/>
  <c r="W109" i="15"/>
  <c r="S109" i="15"/>
  <c r="O109" i="15"/>
  <c r="K109" i="15"/>
  <c r="G109" i="15"/>
  <c r="C109" i="15"/>
  <c r="AU108" i="15"/>
  <c r="AQ108" i="15"/>
  <c r="AM108" i="15"/>
  <c r="AI108" i="15"/>
  <c r="AE108" i="15"/>
  <c r="AA108" i="15"/>
  <c r="W108" i="15"/>
  <c r="S108" i="15"/>
  <c r="O108" i="15"/>
  <c r="K108" i="15"/>
  <c r="G108" i="15"/>
  <c r="C108" i="15"/>
  <c r="AU107" i="15"/>
  <c r="AQ107" i="15"/>
  <c r="AM107" i="15"/>
  <c r="AI107" i="15"/>
  <c r="AE107" i="15"/>
  <c r="AA107" i="15"/>
  <c r="W107" i="15"/>
  <c r="S107" i="15"/>
  <c r="O107" i="15"/>
  <c r="K107" i="15"/>
  <c r="G107" i="15"/>
  <c r="C107" i="15"/>
  <c r="AU106" i="15"/>
  <c r="AQ106" i="15"/>
  <c r="AM106" i="15"/>
  <c r="AI106" i="15"/>
  <c r="AE106" i="15"/>
  <c r="AA106" i="15"/>
  <c r="W106" i="15"/>
  <c r="S106" i="15"/>
  <c r="O106" i="15"/>
  <c r="K106" i="15"/>
  <c r="G106" i="15"/>
  <c r="C106" i="15"/>
  <c r="AU105" i="15"/>
  <c r="AQ105" i="15"/>
  <c r="AM105" i="15"/>
  <c r="AI105" i="15"/>
  <c r="AE105" i="15"/>
  <c r="AA105" i="15"/>
  <c r="W105" i="15"/>
  <c r="S105" i="15"/>
  <c r="O105" i="15"/>
  <c r="K105" i="15"/>
  <c r="G105" i="15"/>
  <c r="C105" i="15"/>
  <c r="AU104" i="15"/>
  <c r="AQ104" i="15"/>
  <c r="AM104" i="15"/>
  <c r="AI104" i="15"/>
  <c r="AE104" i="15"/>
  <c r="AA104" i="15"/>
  <c r="W104" i="15"/>
  <c r="S104" i="15"/>
  <c r="O104" i="15"/>
  <c r="K104" i="15"/>
  <c r="G104" i="15"/>
  <c r="C104" i="15"/>
  <c r="AU103" i="15"/>
  <c r="AQ103" i="15"/>
  <c r="AM103" i="15"/>
  <c r="AI103" i="15"/>
  <c r="AE103" i="15"/>
  <c r="AA103" i="15"/>
  <c r="W103" i="15"/>
  <c r="S103" i="15"/>
  <c r="O103" i="15"/>
  <c r="K103" i="15"/>
  <c r="G103" i="15"/>
  <c r="C103" i="15"/>
  <c r="AU102" i="15"/>
  <c r="AQ102" i="15"/>
  <c r="AM102" i="15"/>
  <c r="AI102" i="15"/>
  <c r="AE102" i="15"/>
  <c r="AA102" i="15"/>
  <c r="W102" i="15"/>
  <c r="S102" i="15"/>
  <c r="O102" i="15"/>
  <c r="K102" i="15"/>
  <c r="G102" i="15"/>
  <c r="C102" i="15"/>
  <c r="AU101" i="15"/>
  <c r="AQ101" i="15"/>
  <c r="AM101" i="15"/>
  <c r="AI101" i="15"/>
  <c r="AE101" i="15"/>
  <c r="AA101" i="15"/>
  <c r="W101" i="15"/>
  <c r="S101" i="15"/>
  <c r="O101" i="15"/>
  <c r="K101" i="15"/>
  <c r="G101" i="15"/>
  <c r="C101" i="15"/>
  <c r="AU100" i="15"/>
  <c r="AQ100" i="15"/>
  <c r="AM100" i="15"/>
  <c r="AI100" i="15"/>
  <c r="AE100" i="15"/>
  <c r="AA100" i="15"/>
  <c r="W100" i="15"/>
  <c r="S100" i="15"/>
  <c r="O100" i="15"/>
  <c r="K100" i="15"/>
  <c r="G100" i="15"/>
  <c r="C100" i="15"/>
  <c r="AU99" i="15"/>
  <c r="AQ99" i="15"/>
  <c r="AM99" i="15"/>
  <c r="AI99" i="15"/>
  <c r="AE99" i="15"/>
  <c r="AA99" i="15"/>
  <c r="W99" i="15"/>
  <c r="S99" i="15"/>
  <c r="O99" i="15"/>
  <c r="K99" i="15"/>
  <c r="G99" i="15"/>
  <c r="C99" i="15"/>
  <c r="AU98" i="15"/>
  <c r="AQ98" i="15"/>
  <c r="AM98" i="15"/>
  <c r="AI98" i="15"/>
  <c r="AE98" i="15"/>
  <c r="AA98" i="15"/>
  <c r="W98" i="15"/>
  <c r="S98" i="15"/>
  <c r="O98" i="15"/>
  <c r="K98" i="15"/>
  <c r="G98" i="15"/>
  <c r="C98" i="15"/>
  <c r="AU97" i="15"/>
  <c r="AQ97" i="15"/>
  <c r="AM97" i="15"/>
  <c r="AI97" i="15"/>
  <c r="AE97" i="15"/>
  <c r="AA97" i="15"/>
  <c r="W97" i="15"/>
  <c r="S97" i="15"/>
  <c r="O97" i="15"/>
  <c r="K97" i="15"/>
  <c r="G97" i="15"/>
  <c r="C97" i="15"/>
  <c r="AU96" i="15"/>
  <c r="AQ96" i="15"/>
  <c r="AM96" i="15"/>
  <c r="AI96" i="15"/>
  <c r="AE96" i="15"/>
  <c r="AA96" i="15"/>
  <c r="W96" i="15"/>
  <c r="S96" i="15"/>
  <c r="O96" i="15"/>
  <c r="K96" i="15"/>
  <c r="G96" i="15"/>
  <c r="C96" i="15"/>
  <c r="AU95" i="15"/>
  <c r="AQ95" i="15"/>
  <c r="AM95" i="15"/>
  <c r="AI95" i="15"/>
  <c r="AE95" i="15"/>
  <c r="AA95" i="15"/>
  <c r="W95" i="15"/>
  <c r="S95" i="15"/>
  <c r="O95" i="15"/>
  <c r="K95" i="15"/>
  <c r="G95" i="15"/>
  <c r="C95" i="15"/>
  <c r="AU94" i="15"/>
  <c r="AQ94" i="15"/>
  <c r="AM94" i="15"/>
  <c r="AI94" i="15"/>
  <c r="AE94" i="15"/>
  <c r="AA94" i="15"/>
  <c r="W94" i="15"/>
  <c r="S94" i="15"/>
  <c r="O94" i="15"/>
  <c r="K94" i="15"/>
  <c r="G94" i="15"/>
  <c r="C94" i="15"/>
  <c r="AU93" i="15"/>
  <c r="AQ93" i="15"/>
  <c r="AM93" i="15"/>
  <c r="AI93" i="15"/>
  <c r="AE93" i="15"/>
  <c r="AA93" i="15"/>
  <c r="W93" i="15"/>
  <c r="S93" i="15"/>
  <c r="O93" i="15"/>
  <c r="K93" i="15"/>
  <c r="G93" i="15"/>
  <c r="C93" i="15"/>
  <c r="AU92" i="15"/>
  <c r="AQ92" i="15"/>
  <c r="AM92" i="15"/>
  <c r="AI92" i="15"/>
  <c r="AE92" i="15"/>
  <c r="AA92" i="15"/>
  <c r="W92" i="15"/>
  <c r="S92" i="15"/>
  <c r="O92" i="15"/>
  <c r="K92" i="15"/>
  <c r="G92" i="15"/>
  <c r="C92" i="15"/>
  <c r="AU91" i="15"/>
  <c r="AQ91" i="15"/>
  <c r="AM91" i="15"/>
  <c r="AI91" i="15"/>
  <c r="AE91" i="15"/>
  <c r="AA91" i="15"/>
  <c r="W91" i="15"/>
  <c r="S91" i="15"/>
  <c r="O91" i="15"/>
  <c r="K91" i="15"/>
  <c r="G91" i="15"/>
  <c r="C91" i="15"/>
  <c r="AU90" i="15"/>
  <c r="AQ90" i="15"/>
  <c r="AM90" i="15"/>
  <c r="AI90" i="15"/>
  <c r="AE90" i="15"/>
  <c r="AA90" i="15"/>
  <c r="W90" i="15"/>
  <c r="S90" i="15"/>
  <c r="O90" i="15"/>
  <c r="K90" i="15"/>
  <c r="G90" i="15"/>
  <c r="C90" i="15"/>
  <c r="AF12" i="42" l="1" a="1"/>
  <c r="AF12" i="42" s="1"/>
  <c r="AH12" i="42" s="1"/>
  <c r="AG12" i="42"/>
  <c r="AE13" i="42"/>
  <c r="AN33" i="19"/>
  <c r="AF13" i="42" l="1" a="1"/>
  <c r="AF13" i="42" s="1"/>
  <c r="AH13" i="42" s="1"/>
  <c r="AG13" i="42"/>
  <c r="AE14" i="42"/>
  <c r="D2" i="19"/>
  <c r="F2" i="19"/>
  <c r="H2" i="19"/>
  <c r="J2" i="19"/>
  <c r="P2" i="19"/>
  <c r="R2" i="19"/>
  <c r="T2" i="19"/>
  <c r="V2" i="19"/>
  <c r="AB2" i="19"/>
  <c r="AD2" i="19"/>
  <c r="AF2" i="19"/>
  <c r="AH2" i="19"/>
  <c r="AN2" i="19"/>
  <c r="AP2" i="19"/>
  <c r="AR2" i="19"/>
  <c r="AT2" i="19"/>
  <c r="AZ2" i="19"/>
  <c r="BB2" i="19"/>
  <c r="BD2" i="19"/>
  <c r="BF2" i="19"/>
  <c r="D3" i="19"/>
  <c r="F3" i="19"/>
  <c r="H3" i="19"/>
  <c r="J3" i="19"/>
  <c r="P3" i="19"/>
  <c r="R3" i="19"/>
  <c r="T3" i="19"/>
  <c r="V3" i="19"/>
  <c r="AB3" i="19"/>
  <c r="AD3" i="19"/>
  <c r="AF3" i="19"/>
  <c r="AH3" i="19"/>
  <c r="AN3" i="19"/>
  <c r="AP3" i="19"/>
  <c r="AR3" i="19"/>
  <c r="AT3" i="19"/>
  <c r="BB3" i="19"/>
  <c r="BF3" i="19"/>
  <c r="D4" i="19"/>
  <c r="F4" i="19"/>
  <c r="H4" i="19"/>
  <c r="J4" i="19"/>
  <c r="P4" i="19"/>
  <c r="R4" i="19"/>
  <c r="T4" i="19"/>
  <c r="V4" i="19"/>
  <c r="AB4" i="19"/>
  <c r="AD4" i="19"/>
  <c r="AF4" i="19"/>
  <c r="AH4" i="19"/>
  <c r="AN4" i="19"/>
  <c r="AP4" i="19"/>
  <c r="AR4" i="19"/>
  <c r="AT4" i="19"/>
  <c r="AZ4" i="19"/>
  <c r="BD4" i="19"/>
  <c r="BF4" i="19"/>
  <c r="D5" i="19"/>
  <c r="F5" i="19"/>
  <c r="H5" i="19"/>
  <c r="J5" i="19"/>
  <c r="P5" i="19"/>
  <c r="R5" i="19"/>
  <c r="T5" i="19"/>
  <c r="V5" i="19"/>
  <c r="AD5" i="19"/>
  <c r="AF5" i="19"/>
  <c r="AH5" i="19"/>
  <c r="AN5" i="19"/>
  <c r="AP5" i="19"/>
  <c r="AR5" i="19"/>
  <c r="AT5" i="19"/>
  <c r="AZ5" i="19"/>
  <c r="BB5" i="19"/>
  <c r="BD5" i="19"/>
  <c r="BF5" i="19"/>
  <c r="D6" i="19"/>
  <c r="F6" i="19"/>
  <c r="H6" i="19"/>
  <c r="J6" i="19"/>
  <c r="P6" i="19"/>
  <c r="R6" i="19"/>
  <c r="T6" i="19"/>
  <c r="V6" i="19"/>
  <c r="AB6" i="19"/>
  <c r="AD6" i="19"/>
  <c r="AF6" i="19"/>
  <c r="AH6" i="19"/>
  <c r="AN6" i="19"/>
  <c r="AP6" i="19"/>
  <c r="AR6" i="19"/>
  <c r="AT6" i="19"/>
  <c r="AZ6" i="19"/>
  <c r="BB6" i="19"/>
  <c r="BD6" i="19"/>
  <c r="BF6" i="19"/>
  <c r="D7" i="19"/>
  <c r="F7" i="19"/>
  <c r="H7" i="19"/>
  <c r="J7" i="19"/>
  <c r="P7" i="19"/>
  <c r="R7" i="19"/>
  <c r="T7" i="19"/>
  <c r="V7" i="19"/>
  <c r="AB7" i="19"/>
  <c r="AD7" i="19"/>
  <c r="AF7" i="19"/>
  <c r="AH7" i="19"/>
  <c r="AN7" i="19"/>
  <c r="AP7" i="19"/>
  <c r="AR7" i="19"/>
  <c r="AT7" i="19"/>
  <c r="AZ7" i="19"/>
  <c r="BB7" i="19"/>
  <c r="BD7" i="19"/>
  <c r="BF7" i="19"/>
  <c r="F8" i="19"/>
  <c r="H8" i="19"/>
  <c r="J8" i="19"/>
  <c r="P8" i="19"/>
  <c r="R8" i="19"/>
  <c r="T8" i="19"/>
  <c r="V8" i="19"/>
  <c r="AB8" i="19"/>
  <c r="AD8" i="19"/>
  <c r="AF8" i="19"/>
  <c r="AH8" i="19"/>
  <c r="AN8" i="19"/>
  <c r="AP8" i="19"/>
  <c r="AR8" i="19"/>
  <c r="AT8" i="19"/>
  <c r="AZ8" i="19"/>
  <c r="BB8" i="19"/>
  <c r="BD8" i="19"/>
  <c r="BF8" i="19"/>
  <c r="D9" i="19"/>
  <c r="F9" i="19"/>
  <c r="H9" i="19"/>
  <c r="J9" i="19"/>
  <c r="P9" i="19"/>
  <c r="R9" i="19"/>
  <c r="T9" i="19"/>
  <c r="V9" i="19"/>
  <c r="AB9" i="19"/>
  <c r="AD9" i="19"/>
  <c r="AF9" i="19"/>
  <c r="AH9" i="19"/>
  <c r="AN9" i="19"/>
  <c r="AP9" i="19"/>
  <c r="AR9" i="19"/>
  <c r="AT9" i="19"/>
  <c r="AZ9" i="19"/>
  <c r="BB9" i="19"/>
  <c r="BD9" i="19"/>
  <c r="BF9" i="19"/>
  <c r="D10" i="19"/>
  <c r="F10" i="19"/>
  <c r="H10" i="19"/>
  <c r="J10" i="19"/>
  <c r="P10" i="19"/>
  <c r="R10" i="19"/>
  <c r="T10" i="19"/>
  <c r="V10" i="19"/>
  <c r="AB10" i="19"/>
  <c r="AD10" i="19"/>
  <c r="AF10" i="19"/>
  <c r="AH10" i="19"/>
  <c r="AN10" i="19"/>
  <c r="AP10" i="19"/>
  <c r="AR10" i="19"/>
  <c r="AT10" i="19"/>
  <c r="AZ10" i="19"/>
  <c r="BB10" i="19"/>
  <c r="BD10" i="19"/>
  <c r="BF10" i="19"/>
  <c r="D11" i="19"/>
  <c r="F11" i="19"/>
  <c r="H11" i="19"/>
  <c r="J11" i="19"/>
  <c r="P11" i="19"/>
  <c r="R11" i="19"/>
  <c r="T11" i="19"/>
  <c r="V11" i="19"/>
  <c r="AB11" i="19"/>
  <c r="AD11" i="19"/>
  <c r="AF11" i="19"/>
  <c r="AH11" i="19"/>
  <c r="AN11" i="19"/>
  <c r="AP11" i="19"/>
  <c r="AR11" i="19"/>
  <c r="AT11" i="19"/>
  <c r="AZ11" i="19"/>
  <c r="BB11" i="19"/>
  <c r="BD11" i="19"/>
  <c r="BF11" i="19"/>
  <c r="D12" i="19"/>
  <c r="F12" i="19"/>
  <c r="H12" i="19"/>
  <c r="J12" i="19"/>
  <c r="P12" i="19"/>
  <c r="R12" i="19"/>
  <c r="T12" i="19"/>
  <c r="V12" i="19"/>
  <c r="AB12" i="19"/>
  <c r="AD12" i="19"/>
  <c r="AF12" i="19"/>
  <c r="AH12" i="19"/>
  <c r="AN12" i="19"/>
  <c r="AP12" i="19"/>
  <c r="AR12" i="19"/>
  <c r="AT12" i="19"/>
  <c r="AZ12" i="19"/>
  <c r="BB12" i="19"/>
  <c r="BD12" i="19"/>
  <c r="BF12" i="19"/>
  <c r="D13" i="19"/>
  <c r="F13" i="19"/>
  <c r="H13" i="19"/>
  <c r="J13" i="19"/>
  <c r="P13" i="19"/>
  <c r="R13" i="19"/>
  <c r="T13" i="19"/>
  <c r="V13" i="19"/>
  <c r="AB13" i="19"/>
  <c r="AD13" i="19"/>
  <c r="AF13" i="19"/>
  <c r="AH13" i="19"/>
  <c r="AN13" i="19"/>
  <c r="AP13" i="19"/>
  <c r="AR13" i="19"/>
  <c r="AT13" i="19"/>
  <c r="AZ13" i="19"/>
  <c r="BB13" i="19"/>
  <c r="BD13" i="19"/>
  <c r="BF13" i="19"/>
  <c r="D14" i="19"/>
  <c r="F14" i="19"/>
  <c r="H14" i="19"/>
  <c r="J14" i="19"/>
  <c r="P14" i="19"/>
  <c r="R14" i="19"/>
  <c r="T14" i="19"/>
  <c r="V14" i="19"/>
  <c r="AB14" i="19"/>
  <c r="AD14" i="19"/>
  <c r="AF14" i="19"/>
  <c r="AH14" i="19"/>
  <c r="AN14" i="19"/>
  <c r="AP14" i="19"/>
  <c r="AR14" i="19"/>
  <c r="AT14" i="19"/>
  <c r="AZ14" i="19"/>
  <c r="BB14" i="19"/>
  <c r="BD14" i="19"/>
  <c r="BF14" i="19"/>
  <c r="F15" i="19"/>
  <c r="H15" i="19"/>
  <c r="J15" i="19"/>
  <c r="P15" i="19"/>
  <c r="R15" i="19"/>
  <c r="T15" i="19"/>
  <c r="V15" i="19"/>
  <c r="AB15" i="19"/>
  <c r="AD15" i="19"/>
  <c r="AF15" i="19"/>
  <c r="AH15" i="19"/>
  <c r="AN15" i="19"/>
  <c r="AP15" i="19"/>
  <c r="AR15" i="19"/>
  <c r="AT15" i="19"/>
  <c r="AZ15" i="19"/>
  <c r="BB15" i="19"/>
  <c r="BD15" i="19"/>
  <c r="BF15" i="19"/>
  <c r="D16" i="19"/>
  <c r="F16" i="19"/>
  <c r="H16" i="19"/>
  <c r="J16" i="19"/>
  <c r="P16" i="19"/>
  <c r="R16" i="19"/>
  <c r="T16" i="19"/>
  <c r="V16" i="19"/>
  <c r="AB16" i="19"/>
  <c r="AD16" i="19"/>
  <c r="AF16" i="19"/>
  <c r="AH16" i="19"/>
  <c r="AN16" i="19"/>
  <c r="AP16" i="19"/>
  <c r="AR16" i="19"/>
  <c r="AT16" i="19"/>
  <c r="AZ16" i="19"/>
  <c r="BB16" i="19"/>
  <c r="BD16" i="19"/>
  <c r="BF16" i="19"/>
  <c r="D17" i="19"/>
  <c r="F17" i="19"/>
  <c r="H17" i="19"/>
  <c r="J17" i="19"/>
  <c r="P17" i="19"/>
  <c r="R17" i="19"/>
  <c r="T17" i="19"/>
  <c r="V17" i="19"/>
  <c r="AB17" i="19"/>
  <c r="AD17" i="19"/>
  <c r="AF17" i="19"/>
  <c r="AH17" i="19"/>
  <c r="AN17" i="19"/>
  <c r="AP17" i="19"/>
  <c r="AR17" i="19"/>
  <c r="AT17" i="19"/>
  <c r="AZ17" i="19"/>
  <c r="BB17" i="19"/>
  <c r="BD17" i="19"/>
  <c r="BF17" i="19"/>
  <c r="D18" i="19"/>
  <c r="F18" i="19"/>
  <c r="H18" i="19"/>
  <c r="J18" i="19"/>
  <c r="P18" i="19"/>
  <c r="R18" i="19"/>
  <c r="T18" i="19"/>
  <c r="V18" i="19"/>
  <c r="AB18" i="19"/>
  <c r="AD18" i="19"/>
  <c r="AF18" i="19"/>
  <c r="AH18" i="19"/>
  <c r="AN18" i="19"/>
  <c r="AP18" i="19"/>
  <c r="AR18" i="19"/>
  <c r="AT18" i="19"/>
  <c r="AZ18" i="19"/>
  <c r="BB18" i="19"/>
  <c r="BD18" i="19"/>
  <c r="BF18" i="19"/>
  <c r="D19" i="19"/>
  <c r="F19" i="19"/>
  <c r="H19" i="19"/>
  <c r="J19" i="19"/>
  <c r="P19" i="19"/>
  <c r="R19" i="19"/>
  <c r="T19" i="19"/>
  <c r="V19" i="19"/>
  <c r="AB19" i="19"/>
  <c r="AD19" i="19"/>
  <c r="AF19" i="19"/>
  <c r="AH19" i="19"/>
  <c r="AN19" i="19"/>
  <c r="AP19" i="19"/>
  <c r="AR19" i="19"/>
  <c r="AT19" i="19"/>
  <c r="AZ19" i="19"/>
  <c r="BB19" i="19"/>
  <c r="BD19" i="19"/>
  <c r="BF19" i="19"/>
  <c r="D20" i="19"/>
  <c r="F20" i="19"/>
  <c r="H20" i="19"/>
  <c r="J20" i="19"/>
  <c r="P20" i="19"/>
  <c r="R20" i="19"/>
  <c r="T20" i="19"/>
  <c r="V20" i="19"/>
  <c r="AB20" i="19"/>
  <c r="AD20" i="19"/>
  <c r="AF20" i="19"/>
  <c r="AH20" i="19"/>
  <c r="AN20" i="19"/>
  <c r="AP20" i="19"/>
  <c r="AR20" i="19"/>
  <c r="AT20" i="19"/>
  <c r="AZ20" i="19"/>
  <c r="BB20" i="19"/>
  <c r="BD20" i="19"/>
  <c r="BF20" i="19"/>
  <c r="D21" i="19"/>
  <c r="F21" i="19"/>
  <c r="H21" i="19"/>
  <c r="J21" i="19"/>
  <c r="P21" i="19"/>
  <c r="R21" i="19"/>
  <c r="T21" i="19"/>
  <c r="V21" i="19"/>
  <c r="AB21" i="19"/>
  <c r="AD21" i="19"/>
  <c r="AF21" i="19"/>
  <c r="AH21" i="19"/>
  <c r="AN21" i="19"/>
  <c r="AP21" i="19"/>
  <c r="AR21" i="19"/>
  <c r="AT21" i="19"/>
  <c r="AZ21" i="19"/>
  <c r="BB21" i="19"/>
  <c r="BD21" i="19"/>
  <c r="BF21" i="19"/>
  <c r="D22" i="19"/>
  <c r="F22" i="19"/>
  <c r="H22" i="19"/>
  <c r="J22" i="19"/>
  <c r="P22" i="19"/>
  <c r="R22" i="19"/>
  <c r="T22" i="19"/>
  <c r="V22" i="19"/>
  <c r="AB22" i="19"/>
  <c r="AD22" i="19"/>
  <c r="AF22" i="19"/>
  <c r="AH22" i="19"/>
  <c r="AN22" i="19"/>
  <c r="AP22" i="19"/>
  <c r="AR22" i="19"/>
  <c r="AT22" i="19"/>
  <c r="AZ22" i="19"/>
  <c r="BB22" i="19"/>
  <c r="BD22" i="19"/>
  <c r="BF22" i="19"/>
  <c r="D23" i="19"/>
  <c r="F23" i="19"/>
  <c r="H23" i="19"/>
  <c r="J23" i="19"/>
  <c r="P23" i="19"/>
  <c r="R23" i="19"/>
  <c r="T23" i="19"/>
  <c r="V23" i="19"/>
  <c r="AB23" i="19"/>
  <c r="AD23" i="19"/>
  <c r="AF23" i="19"/>
  <c r="AH23" i="19"/>
  <c r="AN23" i="19"/>
  <c r="AP23" i="19"/>
  <c r="AR23" i="19"/>
  <c r="AT23" i="19"/>
  <c r="AZ23" i="19"/>
  <c r="BB23" i="19"/>
  <c r="BD23" i="19"/>
  <c r="BF23" i="19"/>
  <c r="D24" i="19"/>
  <c r="F24" i="19"/>
  <c r="H24" i="19"/>
  <c r="J24" i="19"/>
  <c r="P24" i="19"/>
  <c r="R24" i="19"/>
  <c r="T24" i="19"/>
  <c r="V24" i="19"/>
  <c r="AB24" i="19"/>
  <c r="AD24" i="19"/>
  <c r="AF24" i="19"/>
  <c r="AH24" i="19"/>
  <c r="AN24" i="19"/>
  <c r="AP24" i="19"/>
  <c r="AR24" i="19"/>
  <c r="AT24" i="19"/>
  <c r="AZ24" i="19"/>
  <c r="BB24" i="19"/>
  <c r="BD24" i="19"/>
  <c r="BF24" i="19"/>
  <c r="D25" i="19"/>
  <c r="F25" i="19"/>
  <c r="H25" i="19"/>
  <c r="J25" i="19"/>
  <c r="P25" i="19"/>
  <c r="R25" i="19"/>
  <c r="T25" i="19"/>
  <c r="V25" i="19"/>
  <c r="AB25" i="19"/>
  <c r="AD25" i="19"/>
  <c r="AF25" i="19"/>
  <c r="AH25" i="19"/>
  <c r="AN25" i="19"/>
  <c r="AP25" i="19"/>
  <c r="AR25" i="19"/>
  <c r="AT25" i="19"/>
  <c r="AZ25" i="19"/>
  <c r="BB25" i="19"/>
  <c r="BD25" i="19"/>
  <c r="BF25" i="19"/>
  <c r="D26" i="19"/>
  <c r="F26" i="19"/>
  <c r="H26" i="19"/>
  <c r="J26" i="19"/>
  <c r="P26" i="19"/>
  <c r="R26" i="19"/>
  <c r="T26" i="19"/>
  <c r="V26" i="19"/>
  <c r="AB26" i="19"/>
  <c r="AD26" i="19"/>
  <c r="AF26" i="19"/>
  <c r="AH26" i="19"/>
  <c r="AN26" i="19"/>
  <c r="AP26" i="19"/>
  <c r="AR26" i="19"/>
  <c r="AT26" i="19"/>
  <c r="AZ26" i="19"/>
  <c r="BB26" i="19"/>
  <c r="BD26" i="19"/>
  <c r="BF26" i="19"/>
  <c r="D27" i="19"/>
  <c r="F27" i="19"/>
  <c r="H27" i="19"/>
  <c r="J27" i="19"/>
  <c r="P27" i="19"/>
  <c r="R27" i="19"/>
  <c r="T27" i="19"/>
  <c r="V27" i="19"/>
  <c r="AB27" i="19"/>
  <c r="AD27" i="19"/>
  <c r="AF27" i="19"/>
  <c r="AH27" i="19"/>
  <c r="AN27" i="19"/>
  <c r="AP27" i="19"/>
  <c r="AR27" i="19"/>
  <c r="AT27" i="19"/>
  <c r="AZ27" i="19"/>
  <c r="BB27" i="19"/>
  <c r="BD27" i="19"/>
  <c r="BF27" i="19"/>
  <c r="D28" i="19"/>
  <c r="F28" i="19"/>
  <c r="H28" i="19"/>
  <c r="J28" i="19"/>
  <c r="P28" i="19"/>
  <c r="R28" i="19"/>
  <c r="T28" i="19"/>
  <c r="V28" i="19"/>
  <c r="AB28" i="19"/>
  <c r="AD28" i="19"/>
  <c r="AF28" i="19"/>
  <c r="AH28" i="19"/>
  <c r="AN28" i="19"/>
  <c r="AP28" i="19"/>
  <c r="AR28" i="19"/>
  <c r="AT28" i="19"/>
  <c r="AZ28" i="19"/>
  <c r="BB28" i="19"/>
  <c r="BD28" i="19"/>
  <c r="BF28" i="19"/>
  <c r="D29" i="19"/>
  <c r="F29" i="19"/>
  <c r="H29" i="19"/>
  <c r="J29" i="19"/>
  <c r="P29" i="19"/>
  <c r="R29" i="19"/>
  <c r="T29" i="19"/>
  <c r="V29" i="19"/>
  <c r="AB29" i="19"/>
  <c r="AD29" i="19"/>
  <c r="AF29" i="19"/>
  <c r="AH29" i="19"/>
  <c r="AN29" i="19"/>
  <c r="AP29" i="19"/>
  <c r="AR29" i="19"/>
  <c r="AT29" i="19"/>
  <c r="AZ29" i="19"/>
  <c r="BB29" i="19"/>
  <c r="BD29" i="19"/>
  <c r="BF29" i="19"/>
  <c r="D30" i="19"/>
  <c r="F30" i="19"/>
  <c r="H30" i="19"/>
  <c r="J30" i="19"/>
  <c r="P30" i="19"/>
  <c r="R30" i="19"/>
  <c r="T30" i="19"/>
  <c r="V30" i="19"/>
  <c r="AB30" i="19"/>
  <c r="AD30" i="19"/>
  <c r="AF30" i="19"/>
  <c r="AH30" i="19"/>
  <c r="AN30" i="19"/>
  <c r="AP30" i="19"/>
  <c r="AR30" i="19"/>
  <c r="AT30" i="19"/>
  <c r="AZ30" i="19"/>
  <c r="BB30" i="19"/>
  <c r="BD30" i="19"/>
  <c r="BF30" i="19"/>
  <c r="D31" i="19"/>
  <c r="F31" i="19"/>
  <c r="H31" i="19"/>
  <c r="J31" i="19"/>
  <c r="P31" i="19"/>
  <c r="R31" i="19"/>
  <c r="T31" i="19"/>
  <c r="V31" i="19"/>
  <c r="AB31" i="19"/>
  <c r="AD31" i="19"/>
  <c r="AF31" i="19"/>
  <c r="AH31" i="19"/>
  <c r="AN31" i="19"/>
  <c r="AP31" i="19"/>
  <c r="AR31" i="19"/>
  <c r="AT31" i="19"/>
  <c r="AZ31" i="19"/>
  <c r="BB31" i="19"/>
  <c r="BD31" i="19"/>
  <c r="BF31" i="19"/>
  <c r="D32" i="19"/>
  <c r="F32" i="19"/>
  <c r="H32" i="19"/>
  <c r="J32" i="19"/>
  <c r="P32" i="19"/>
  <c r="R32" i="19"/>
  <c r="T32" i="19"/>
  <c r="V32" i="19"/>
  <c r="AB32" i="19"/>
  <c r="AD32" i="19"/>
  <c r="AF32" i="19"/>
  <c r="AH32" i="19"/>
  <c r="AN32" i="19"/>
  <c r="AP32" i="19"/>
  <c r="AR32" i="19"/>
  <c r="AT32" i="19"/>
  <c r="AZ32" i="19"/>
  <c r="BB32" i="19"/>
  <c r="BD32" i="19"/>
  <c r="BF32" i="19"/>
  <c r="D33" i="19"/>
  <c r="F33" i="19"/>
  <c r="H33" i="19"/>
  <c r="J33" i="19"/>
  <c r="P33" i="19"/>
  <c r="R33" i="19"/>
  <c r="T33" i="19"/>
  <c r="V33" i="19"/>
  <c r="AB33" i="19"/>
  <c r="AD33" i="19"/>
  <c r="AF33" i="19"/>
  <c r="AH33" i="19"/>
  <c r="AP33" i="19"/>
  <c r="AR33" i="19"/>
  <c r="AT33" i="19"/>
  <c r="AZ33" i="19"/>
  <c r="BB33" i="19"/>
  <c r="BD33" i="19"/>
  <c r="BF33" i="19"/>
  <c r="D34" i="19"/>
  <c r="F34" i="19"/>
  <c r="H34" i="19"/>
  <c r="J34" i="19"/>
  <c r="P34" i="19"/>
  <c r="R34" i="19"/>
  <c r="T34" i="19"/>
  <c r="V34" i="19"/>
  <c r="AB34" i="19"/>
  <c r="AD34" i="19"/>
  <c r="AF34" i="19"/>
  <c r="AH34" i="19"/>
  <c r="AN34" i="19"/>
  <c r="AP34" i="19"/>
  <c r="AR34" i="19"/>
  <c r="AT34" i="19"/>
  <c r="AZ34" i="19"/>
  <c r="BB34" i="19"/>
  <c r="BD34" i="19"/>
  <c r="BF34" i="19"/>
  <c r="D35" i="19"/>
  <c r="F35" i="19"/>
  <c r="H35" i="19"/>
  <c r="J35" i="19"/>
  <c r="P35" i="19"/>
  <c r="R35" i="19"/>
  <c r="T35" i="19"/>
  <c r="V35" i="19"/>
  <c r="AB35" i="19"/>
  <c r="AD35" i="19"/>
  <c r="AF35" i="19"/>
  <c r="AH35" i="19"/>
  <c r="AN35" i="19"/>
  <c r="AP35" i="19"/>
  <c r="AR35" i="19"/>
  <c r="AT35" i="19"/>
  <c r="AZ35" i="19"/>
  <c r="BB35" i="19"/>
  <c r="BD35" i="19"/>
  <c r="BF35" i="19"/>
  <c r="D36" i="19"/>
  <c r="F36" i="19"/>
  <c r="H36" i="19"/>
  <c r="J36" i="19"/>
  <c r="P36" i="19"/>
  <c r="R36" i="19"/>
  <c r="T36" i="19"/>
  <c r="V36" i="19"/>
  <c r="AB36" i="19"/>
  <c r="AD36" i="19"/>
  <c r="AF36" i="19"/>
  <c r="AH36" i="19"/>
  <c r="AN36" i="19"/>
  <c r="AP36" i="19"/>
  <c r="AR36" i="19"/>
  <c r="AT36" i="19"/>
  <c r="AZ36" i="19"/>
  <c r="BB36" i="19"/>
  <c r="BD36" i="19"/>
  <c r="BF36" i="19"/>
  <c r="D37" i="19"/>
  <c r="F37" i="19"/>
  <c r="H37" i="19"/>
  <c r="J37" i="19"/>
  <c r="P37" i="19"/>
  <c r="R37" i="19"/>
  <c r="T37" i="19"/>
  <c r="V37" i="19"/>
  <c r="AB37" i="19"/>
  <c r="AD37" i="19"/>
  <c r="AF37" i="19"/>
  <c r="AH37" i="19"/>
  <c r="AN37" i="19"/>
  <c r="AP37" i="19"/>
  <c r="AR37" i="19"/>
  <c r="AT37" i="19"/>
  <c r="AZ37" i="19"/>
  <c r="BB37" i="19"/>
  <c r="BD37" i="19"/>
  <c r="BF37" i="19"/>
  <c r="D38" i="19"/>
  <c r="F38" i="19"/>
  <c r="H38" i="19"/>
  <c r="J38" i="19"/>
  <c r="P38" i="19"/>
  <c r="R38" i="19"/>
  <c r="T38" i="19"/>
  <c r="V38" i="19"/>
  <c r="AB38" i="19"/>
  <c r="AD38" i="19"/>
  <c r="AF38" i="19"/>
  <c r="AH38" i="19"/>
  <c r="AN38" i="19"/>
  <c r="AP38" i="19"/>
  <c r="AR38" i="19"/>
  <c r="AT38" i="19"/>
  <c r="AZ38" i="19"/>
  <c r="BB38" i="19"/>
  <c r="BD38" i="19"/>
  <c r="BF38" i="19"/>
  <c r="D39" i="19"/>
  <c r="F39" i="19"/>
  <c r="H39" i="19"/>
  <c r="J39" i="19"/>
  <c r="P39" i="19"/>
  <c r="R39" i="19"/>
  <c r="T39" i="19"/>
  <c r="V39" i="19"/>
  <c r="AB39" i="19"/>
  <c r="AD39" i="19"/>
  <c r="AF39" i="19"/>
  <c r="AH39" i="19"/>
  <c r="AN39" i="19"/>
  <c r="AP39" i="19"/>
  <c r="AR39" i="19"/>
  <c r="AT39" i="19"/>
  <c r="AZ39" i="19"/>
  <c r="BB39" i="19"/>
  <c r="BD39" i="19"/>
  <c r="BF39" i="19"/>
  <c r="D40" i="19"/>
  <c r="F40" i="19"/>
  <c r="H40" i="19"/>
  <c r="J40" i="19"/>
  <c r="P40" i="19"/>
  <c r="R40" i="19"/>
  <c r="T40" i="19"/>
  <c r="V40" i="19"/>
  <c r="AB40" i="19"/>
  <c r="AD40" i="19"/>
  <c r="AF40" i="19"/>
  <c r="AH40" i="19"/>
  <c r="AN40" i="19"/>
  <c r="AP40" i="19"/>
  <c r="AR40" i="19"/>
  <c r="AT40" i="19"/>
  <c r="AZ40" i="19"/>
  <c r="BB40" i="19"/>
  <c r="BD40" i="19"/>
  <c r="BF40" i="19"/>
  <c r="D41" i="19"/>
  <c r="F41" i="19"/>
  <c r="H41" i="19"/>
  <c r="J41" i="19"/>
  <c r="P41" i="19"/>
  <c r="R41" i="19"/>
  <c r="T41" i="19"/>
  <c r="V41" i="19"/>
  <c r="AB41" i="19"/>
  <c r="AD41" i="19"/>
  <c r="AF41" i="19"/>
  <c r="AH41" i="19"/>
  <c r="AN41" i="19"/>
  <c r="AP41" i="19"/>
  <c r="AR41" i="19"/>
  <c r="AT41" i="19"/>
  <c r="AZ41" i="19"/>
  <c r="BB41" i="19"/>
  <c r="BD41" i="19"/>
  <c r="BF41" i="19"/>
  <c r="D42" i="19"/>
  <c r="F42" i="19"/>
  <c r="H42" i="19"/>
  <c r="J42" i="19"/>
  <c r="P42" i="19"/>
  <c r="R42" i="19"/>
  <c r="T42" i="19"/>
  <c r="V42" i="19"/>
  <c r="AB42" i="19"/>
  <c r="AD42" i="19"/>
  <c r="AF42" i="19"/>
  <c r="AH42" i="19"/>
  <c r="AN42" i="19"/>
  <c r="AP42" i="19"/>
  <c r="AR42" i="19"/>
  <c r="AT42" i="19"/>
  <c r="AZ42" i="19"/>
  <c r="BB42" i="19"/>
  <c r="BD42" i="19"/>
  <c r="BF42" i="19"/>
  <c r="D43" i="19"/>
  <c r="F43" i="19"/>
  <c r="H43" i="19"/>
  <c r="J43" i="19"/>
  <c r="P43" i="19"/>
  <c r="R43" i="19"/>
  <c r="T43" i="19"/>
  <c r="V43" i="19"/>
  <c r="AB43" i="19"/>
  <c r="AD43" i="19"/>
  <c r="AF43" i="19"/>
  <c r="AH43" i="19"/>
  <c r="AN43" i="19"/>
  <c r="AP43" i="19"/>
  <c r="AR43" i="19"/>
  <c r="AT43" i="19"/>
  <c r="AZ43" i="19"/>
  <c r="BB43" i="19"/>
  <c r="BD43" i="19"/>
  <c r="BF43" i="19"/>
  <c r="D44" i="19"/>
  <c r="F44" i="19"/>
  <c r="H44" i="19"/>
  <c r="J44" i="19"/>
  <c r="P44" i="19"/>
  <c r="R44" i="19"/>
  <c r="T44" i="19"/>
  <c r="V44" i="19"/>
  <c r="AB44" i="19"/>
  <c r="AD44" i="19"/>
  <c r="AF44" i="19"/>
  <c r="AH44" i="19"/>
  <c r="AN44" i="19"/>
  <c r="AP44" i="19"/>
  <c r="AR44" i="19"/>
  <c r="AT44" i="19"/>
  <c r="AZ44" i="19"/>
  <c r="BB44" i="19"/>
  <c r="BD44" i="19"/>
  <c r="BF44" i="19"/>
  <c r="D45" i="19"/>
  <c r="F45" i="19"/>
  <c r="H45" i="19"/>
  <c r="J45" i="19"/>
  <c r="P45" i="19"/>
  <c r="R45" i="19"/>
  <c r="T45" i="19"/>
  <c r="V45" i="19"/>
  <c r="AB45" i="19"/>
  <c r="AD45" i="19"/>
  <c r="AF45" i="19"/>
  <c r="AH45" i="19"/>
  <c r="AN45" i="19"/>
  <c r="AP45" i="19"/>
  <c r="AR45" i="19"/>
  <c r="AT45" i="19"/>
  <c r="AZ45" i="19"/>
  <c r="BB45" i="19"/>
  <c r="BD45" i="19"/>
  <c r="BF45" i="19"/>
  <c r="D46" i="19"/>
  <c r="F46" i="19"/>
  <c r="H46" i="19"/>
  <c r="J46" i="19"/>
  <c r="P46" i="19"/>
  <c r="R46" i="19"/>
  <c r="T46" i="19"/>
  <c r="V46" i="19"/>
  <c r="AB46" i="19"/>
  <c r="AD46" i="19"/>
  <c r="AF46" i="19"/>
  <c r="AH46" i="19"/>
  <c r="AN46" i="19"/>
  <c r="AP46" i="19"/>
  <c r="AR46" i="19"/>
  <c r="AT46" i="19"/>
  <c r="AZ46" i="19"/>
  <c r="BB46" i="19"/>
  <c r="BD46" i="19"/>
  <c r="BF46" i="19"/>
  <c r="D47" i="19"/>
  <c r="F47" i="19"/>
  <c r="H47" i="19"/>
  <c r="J47" i="19"/>
  <c r="P47" i="19"/>
  <c r="R47" i="19"/>
  <c r="T47" i="19"/>
  <c r="V47" i="19"/>
  <c r="AB47" i="19"/>
  <c r="AD47" i="19"/>
  <c r="AF47" i="19"/>
  <c r="AH47" i="19"/>
  <c r="AN47" i="19"/>
  <c r="AP47" i="19"/>
  <c r="AR47" i="19"/>
  <c r="AT47" i="19"/>
  <c r="AZ47" i="19"/>
  <c r="BB47" i="19"/>
  <c r="BD47" i="19"/>
  <c r="BF47" i="19"/>
  <c r="D48" i="19"/>
  <c r="F48" i="19"/>
  <c r="H48" i="19"/>
  <c r="J48" i="19"/>
  <c r="P48" i="19"/>
  <c r="R48" i="19"/>
  <c r="T48" i="19"/>
  <c r="V48" i="19"/>
  <c r="AB48" i="19"/>
  <c r="AD48" i="19"/>
  <c r="AF48" i="19"/>
  <c r="AH48" i="19"/>
  <c r="AN48" i="19"/>
  <c r="AP48" i="19"/>
  <c r="AR48" i="19"/>
  <c r="AT48" i="19"/>
  <c r="AZ48" i="19"/>
  <c r="BB48" i="19"/>
  <c r="BD48" i="19"/>
  <c r="BF48" i="19"/>
  <c r="D49" i="19"/>
  <c r="F49" i="19"/>
  <c r="H49" i="19"/>
  <c r="J49" i="19"/>
  <c r="P49" i="19"/>
  <c r="R49" i="19"/>
  <c r="T49" i="19"/>
  <c r="V49" i="19"/>
  <c r="AB49" i="19"/>
  <c r="AD49" i="19"/>
  <c r="AF49" i="19"/>
  <c r="AH49" i="19"/>
  <c r="AN49" i="19"/>
  <c r="AP49" i="19"/>
  <c r="AR49" i="19"/>
  <c r="AT49" i="19"/>
  <c r="AZ49" i="19"/>
  <c r="BB49" i="19"/>
  <c r="BD49" i="19"/>
  <c r="BF49" i="19"/>
  <c r="D50" i="19"/>
  <c r="F50" i="19"/>
  <c r="H50" i="19"/>
  <c r="J50" i="19"/>
  <c r="P50" i="19"/>
  <c r="R50" i="19"/>
  <c r="T50" i="19"/>
  <c r="V50" i="19"/>
  <c r="AB50" i="19"/>
  <c r="AD50" i="19"/>
  <c r="AF50" i="19"/>
  <c r="AH50" i="19"/>
  <c r="AN50" i="19"/>
  <c r="AP50" i="19"/>
  <c r="AR50" i="19"/>
  <c r="AT50" i="19"/>
  <c r="AZ50" i="19"/>
  <c r="BB50" i="19"/>
  <c r="BD50" i="19"/>
  <c r="BF50" i="19"/>
  <c r="D51" i="19"/>
  <c r="F51" i="19"/>
  <c r="H51" i="19"/>
  <c r="J51" i="19"/>
  <c r="P51" i="19"/>
  <c r="R51" i="19"/>
  <c r="T51" i="19"/>
  <c r="V51" i="19"/>
  <c r="AB51" i="19"/>
  <c r="AD51" i="19"/>
  <c r="AF51" i="19"/>
  <c r="AH51" i="19"/>
  <c r="AN51" i="19"/>
  <c r="AP51" i="19"/>
  <c r="AR51" i="19"/>
  <c r="AT51" i="19"/>
  <c r="AZ51" i="19"/>
  <c r="BB51" i="19"/>
  <c r="BD51" i="19"/>
  <c r="BF51" i="19"/>
  <c r="D52" i="19"/>
  <c r="F52" i="19"/>
  <c r="H52" i="19"/>
  <c r="J52" i="19"/>
  <c r="P52" i="19"/>
  <c r="R52" i="19"/>
  <c r="T52" i="19"/>
  <c r="V52" i="19"/>
  <c r="AB52" i="19"/>
  <c r="AD52" i="19"/>
  <c r="AF52" i="19"/>
  <c r="AH52" i="19"/>
  <c r="AN52" i="19"/>
  <c r="AP52" i="19"/>
  <c r="AR52" i="19"/>
  <c r="AT52" i="19"/>
  <c r="AZ52" i="19"/>
  <c r="BB52" i="19"/>
  <c r="BD52" i="19"/>
  <c r="BF52" i="19"/>
  <c r="D53" i="19"/>
  <c r="F53" i="19"/>
  <c r="H53" i="19"/>
  <c r="J53" i="19"/>
  <c r="P53" i="19"/>
  <c r="R53" i="19"/>
  <c r="T53" i="19"/>
  <c r="V53" i="19"/>
  <c r="AB53" i="19"/>
  <c r="AD53" i="19"/>
  <c r="AF53" i="19"/>
  <c r="AH53" i="19"/>
  <c r="AN53" i="19"/>
  <c r="AP53" i="19"/>
  <c r="AR53" i="19"/>
  <c r="AT53" i="19"/>
  <c r="AZ53" i="19"/>
  <c r="BB53" i="19"/>
  <c r="BD53" i="19"/>
  <c r="BF53" i="19"/>
  <c r="D54" i="19"/>
  <c r="F54" i="19"/>
  <c r="H54" i="19"/>
  <c r="J54" i="19"/>
  <c r="P54" i="19"/>
  <c r="R54" i="19"/>
  <c r="T54" i="19"/>
  <c r="V54" i="19"/>
  <c r="AB54" i="19"/>
  <c r="AD54" i="19"/>
  <c r="AF54" i="19"/>
  <c r="AH54" i="19"/>
  <c r="AN54" i="19"/>
  <c r="AP54" i="19"/>
  <c r="AR54" i="19"/>
  <c r="AT54" i="19"/>
  <c r="AZ54" i="19"/>
  <c r="BB54" i="19"/>
  <c r="BD54" i="19"/>
  <c r="BF54" i="19"/>
  <c r="D55" i="19"/>
  <c r="F55" i="19"/>
  <c r="H55" i="19"/>
  <c r="J55" i="19"/>
  <c r="P55" i="19"/>
  <c r="R55" i="19"/>
  <c r="T55" i="19"/>
  <c r="V55" i="19"/>
  <c r="AB55" i="19"/>
  <c r="AD55" i="19"/>
  <c r="AF55" i="19"/>
  <c r="AH55" i="19"/>
  <c r="AN55" i="19"/>
  <c r="AP55" i="19"/>
  <c r="AR55" i="19"/>
  <c r="AT55" i="19"/>
  <c r="AZ55" i="19"/>
  <c r="BB55" i="19"/>
  <c r="BD55" i="19"/>
  <c r="BF55" i="19"/>
  <c r="D56" i="19"/>
  <c r="F56" i="19"/>
  <c r="H56" i="19"/>
  <c r="J56" i="19"/>
  <c r="P56" i="19"/>
  <c r="R56" i="19"/>
  <c r="T56" i="19"/>
  <c r="V56" i="19"/>
  <c r="AB56" i="19"/>
  <c r="AD56" i="19"/>
  <c r="AF56" i="19"/>
  <c r="AH56" i="19"/>
  <c r="AN56" i="19"/>
  <c r="AP56" i="19"/>
  <c r="AR56" i="19"/>
  <c r="AT56" i="19"/>
  <c r="AZ56" i="19"/>
  <c r="BB56" i="19"/>
  <c r="BD56" i="19"/>
  <c r="BF56" i="19"/>
  <c r="D57" i="19"/>
  <c r="F57" i="19"/>
  <c r="H57" i="19"/>
  <c r="J57" i="19"/>
  <c r="P57" i="19"/>
  <c r="R57" i="19"/>
  <c r="T57" i="19"/>
  <c r="V57" i="19"/>
  <c r="AB57" i="19"/>
  <c r="AD57" i="19"/>
  <c r="AF57" i="19"/>
  <c r="AH57" i="19"/>
  <c r="AN57" i="19"/>
  <c r="AP57" i="19"/>
  <c r="AR57" i="19"/>
  <c r="AT57" i="19"/>
  <c r="AZ57" i="19"/>
  <c r="BB57" i="19"/>
  <c r="BD57" i="19"/>
  <c r="BF57" i="19"/>
  <c r="D58" i="19"/>
  <c r="F58" i="19"/>
  <c r="H58" i="19"/>
  <c r="J58" i="19"/>
  <c r="P58" i="19"/>
  <c r="R58" i="19"/>
  <c r="T58" i="19"/>
  <c r="V58" i="19"/>
  <c r="AB58" i="19"/>
  <c r="AD58" i="19"/>
  <c r="AF58" i="19"/>
  <c r="AH58" i="19"/>
  <c r="AN58" i="19"/>
  <c r="AP58" i="19"/>
  <c r="AR58" i="19"/>
  <c r="AT58" i="19"/>
  <c r="AZ58" i="19"/>
  <c r="BB58" i="19"/>
  <c r="BD58" i="19"/>
  <c r="BF58" i="19"/>
  <c r="D59" i="19"/>
  <c r="F59" i="19"/>
  <c r="H59" i="19"/>
  <c r="J59" i="19"/>
  <c r="P59" i="19"/>
  <c r="R59" i="19"/>
  <c r="T59" i="19"/>
  <c r="V59" i="19"/>
  <c r="AB59" i="19"/>
  <c r="AD59" i="19"/>
  <c r="AF59" i="19"/>
  <c r="AH59" i="19"/>
  <c r="AN59" i="19"/>
  <c r="AP59" i="19"/>
  <c r="AR59" i="19"/>
  <c r="AT59" i="19"/>
  <c r="AZ59" i="19"/>
  <c r="BB59" i="19"/>
  <c r="BD59" i="19"/>
  <c r="BF59" i="19"/>
  <c r="D60" i="19"/>
  <c r="F60" i="19"/>
  <c r="H60" i="19"/>
  <c r="J60" i="19"/>
  <c r="P60" i="19"/>
  <c r="R60" i="19"/>
  <c r="T60" i="19"/>
  <c r="V60" i="19"/>
  <c r="AB60" i="19"/>
  <c r="AD60" i="19"/>
  <c r="AF60" i="19"/>
  <c r="AH60" i="19"/>
  <c r="AN60" i="19"/>
  <c r="AP60" i="19"/>
  <c r="AR60" i="19"/>
  <c r="AT60" i="19"/>
  <c r="AZ60" i="19"/>
  <c r="BB60" i="19"/>
  <c r="BD60" i="19"/>
  <c r="BF60" i="19"/>
  <c r="D61" i="19"/>
  <c r="F61" i="19"/>
  <c r="H61" i="19"/>
  <c r="J61" i="19"/>
  <c r="P61" i="19"/>
  <c r="R61" i="19"/>
  <c r="T61" i="19"/>
  <c r="V61" i="19"/>
  <c r="AB61" i="19"/>
  <c r="AD61" i="19"/>
  <c r="AF61" i="19"/>
  <c r="AH61" i="19"/>
  <c r="AN61" i="19"/>
  <c r="AP61" i="19"/>
  <c r="AR61" i="19"/>
  <c r="AT61" i="19"/>
  <c r="AZ61" i="19"/>
  <c r="BB61" i="19"/>
  <c r="BD61" i="19"/>
  <c r="BF61" i="19"/>
  <c r="D62" i="19"/>
  <c r="F62" i="19"/>
  <c r="H62" i="19"/>
  <c r="J62" i="19"/>
  <c r="P62" i="19"/>
  <c r="R62" i="19"/>
  <c r="T62" i="19"/>
  <c r="V62" i="19"/>
  <c r="AB62" i="19"/>
  <c r="AD62" i="19"/>
  <c r="AF62" i="19"/>
  <c r="AH62" i="19"/>
  <c r="AN62" i="19"/>
  <c r="AP62" i="19"/>
  <c r="AR62" i="19"/>
  <c r="AT62" i="19"/>
  <c r="AZ62" i="19"/>
  <c r="BB62" i="19"/>
  <c r="BD62" i="19"/>
  <c r="BF62" i="19"/>
  <c r="D63" i="19"/>
  <c r="F63" i="19"/>
  <c r="H63" i="19"/>
  <c r="J63" i="19"/>
  <c r="P63" i="19"/>
  <c r="R63" i="19"/>
  <c r="T63" i="19"/>
  <c r="V63" i="19"/>
  <c r="AB63" i="19"/>
  <c r="AD63" i="19"/>
  <c r="AF63" i="19"/>
  <c r="AH63" i="19"/>
  <c r="AN63" i="19"/>
  <c r="AP63" i="19"/>
  <c r="AR63" i="19"/>
  <c r="AT63" i="19"/>
  <c r="AZ63" i="19"/>
  <c r="BB63" i="19"/>
  <c r="BD63" i="19"/>
  <c r="BF63" i="19"/>
  <c r="D64" i="19"/>
  <c r="F64" i="19"/>
  <c r="H64" i="19"/>
  <c r="J64" i="19"/>
  <c r="P64" i="19"/>
  <c r="R64" i="19"/>
  <c r="T64" i="19"/>
  <c r="V64" i="19"/>
  <c r="AB64" i="19"/>
  <c r="AD64" i="19"/>
  <c r="AF64" i="19"/>
  <c r="AH64" i="19"/>
  <c r="AN64" i="19"/>
  <c r="AP64" i="19"/>
  <c r="AR64" i="19"/>
  <c r="AT64" i="19"/>
  <c r="AZ64" i="19"/>
  <c r="BB64" i="19"/>
  <c r="BD64" i="19"/>
  <c r="BF64" i="19"/>
  <c r="D65" i="19"/>
  <c r="F65" i="19"/>
  <c r="H65" i="19"/>
  <c r="J65" i="19"/>
  <c r="P65" i="19"/>
  <c r="R65" i="19"/>
  <c r="T65" i="19"/>
  <c r="V65" i="19"/>
  <c r="AB65" i="19"/>
  <c r="AD65" i="19"/>
  <c r="AF65" i="19"/>
  <c r="AH65" i="19"/>
  <c r="AN65" i="19"/>
  <c r="AP65" i="19"/>
  <c r="AR65" i="19"/>
  <c r="AT65" i="19"/>
  <c r="AZ65" i="19"/>
  <c r="BB65" i="19"/>
  <c r="BD65" i="19"/>
  <c r="BF65" i="19"/>
  <c r="D66" i="19"/>
  <c r="F66" i="19"/>
  <c r="H66" i="19"/>
  <c r="J66" i="19"/>
  <c r="P66" i="19"/>
  <c r="R66" i="19"/>
  <c r="T66" i="19"/>
  <c r="V66" i="19"/>
  <c r="AB66" i="19"/>
  <c r="AD66" i="19"/>
  <c r="AF66" i="19"/>
  <c r="AH66" i="19"/>
  <c r="AN66" i="19"/>
  <c r="AP66" i="19"/>
  <c r="AR66" i="19"/>
  <c r="AT66" i="19"/>
  <c r="AZ66" i="19"/>
  <c r="BB66" i="19"/>
  <c r="BD66" i="19"/>
  <c r="BF66" i="19"/>
  <c r="D67" i="19"/>
  <c r="F67" i="19"/>
  <c r="H67" i="19"/>
  <c r="J67" i="19"/>
  <c r="P67" i="19"/>
  <c r="R67" i="19"/>
  <c r="T67" i="19"/>
  <c r="V67" i="19"/>
  <c r="AB67" i="19"/>
  <c r="AD67" i="19"/>
  <c r="AF67" i="19"/>
  <c r="AH67" i="19"/>
  <c r="AN67" i="19"/>
  <c r="AP67" i="19"/>
  <c r="AR67" i="19"/>
  <c r="AT67" i="19"/>
  <c r="AZ67" i="19"/>
  <c r="BB67" i="19"/>
  <c r="BD67" i="19"/>
  <c r="BF67" i="19"/>
  <c r="D68" i="19"/>
  <c r="F68" i="19"/>
  <c r="H68" i="19"/>
  <c r="J68" i="19"/>
  <c r="P68" i="19"/>
  <c r="R68" i="19"/>
  <c r="T68" i="19"/>
  <c r="V68" i="19"/>
  <c r="AB68" i="19"/>
  <c r="AD68" i="19"/>
  <c r="AF68" i="19"/>
  <c r="AH68" i="19"/>
  <c r="AN68" i="19"/>
  <c r="AP68" i="19"/>
  <c r="AR68" i="19"/>
  <c r="AT68" i="19"/>
  <c r="AZ68" i="19"/>
  <c r="BB68" i="19"/>
  <c r="BD68" i="19"/>
  <c r="BF68" i="19"/>
  <c r="D69" i="19"/>
  <c r="F69" i="19"/>
  <c r="H69" i="19"/>
  <c r="J69" i="19"/>
  <c r="P69" i="19"/>
  <c r="R69" i="19"/>
  <c r="T69" i="19"/>
  <c r="V69" i="19"/>
  <c r="AB69" i="19"/>
  <c r="AD69" i="19"/>
  <c r="AF69" i="19"/>
  <c r="AH69" i="19"/>
  <c r="AN69" i="19"/>
  <c r="AP69" i="19"/>
  <c r="AR69" i="19"/>
  <c r="AT69" i="19"/>
  <c r="AZ69" i="19"/>
  <c r="BB69" i="19"/>
  <c r="BD69" i="19"/>
  <c r="BF69" i="19"/>
  <c r="D70" i="19"/>
  <c r="F70" i="19"/>
  <c r="H70" i="19"/>
  <c r="J70" i="19"/>
  <c r="P70" i="19"/>
  <c r="R70" i="19"/>
  <c r="T70" i="19"/>
  <c r="V70" i="19"/>
  <c r="AB70" i="19"/>
  <c r="AD70" i="19"/>
  <c r="AF70" i="19"/>
  <c r="AH70" i="19"/>
  <c r="AN70" i="19"/>
  <c r="AP70" i="19"/>
  <c r="AR70" i="19"/>
  <c r="AT70" i="19"/>
  <c r="AZ70" i="19"/>
  <c r="BB70" i="19"/>
  <c r="BD70" i="19"/>
  <c r="BF70" i="19"/>
  <c r="D71" i="19"/>
  <c r="F71" i="19"/>
  <c r="H71" i="19"/>
  <c r="J71" i="19"/>
  <c r="P71" i="19"/>
  <c r="R71" i="19"/>
  <c r="T71" i="19"/>
  <c r="V71" i="19"/>
  <c r="AB71" i="19"/>
  <c r="AD71" i="19"/>
  <c r="AF71" i="19"/>
  <c r="AH71" i="19"/>
  <c r="AN71" i="19"/>
  <c r="AP71" i="19"/>
  <c r="AR71" i="19"/>
  <c r="AT71" i="19"/>
  <c r="AZ71" i="19"/>
  <c r="BB71" i="19"/>
  <c r="BD71" i="19"/>
  <c r="BF71" i="19"/>
  <c r="D72" i="19"/>
  <c r="F72" i="19"/>
  <c r="H72" i="19"/>
  <c r="J72" i="19"/>
  <c r="P72" i="19"/>
  <c r="R72" i="19"/>
  <c r="T72" i="19"/>
  <c r="V72" i="19"/>
  <c r="AB72" i="19"/>
  <c r="AD72" i="19"/>
  <c r="AF72" i="19"/>
  <c r="AH72" i="19"/>
  <c r="AN72" i="19"/>
  <c r="AP72" i="19"/>
  <c r="AR72" i="19"/>
  <c r="AT72" i="19"/>
  <c r="AZ72" i="19"/>
  <c r="BB72" i="19"/>
  <c r="BD72" i="19"/>
  <c r="BF72" i="19"/>
  <c r="D73" i="19"/>
  <c r="F73" i="19"/>
  <c r="H73" i="19"/>
  <c r="J73" i="19"/>
  <c r="P73" i="19"/>
  <c r="R73" i="19"/>
  <c r="T73" i="19"/>
  <c r="V73" i="19"/>
  <c r="AB73" i="19"/>
  <c r="AD73" i="19"/>
  <c r="AF73" i="19"/>
  <c r="AH73" i="19"/>
  <c r="AN73" i="19"/>
  <c r="AP73" i="19"/>
  <c r="AR73" i="19"/>
  <c r="AT73" i="19"/>
  <c r="AZ73" i="19"/>
  <c r="BB73" i="19"/>
  <c r="BD73" i="19"/>
  <c r="BF73" i="19"/>
  <c r="D74" i="19"/>
  <c r="F74" i="19"/>
  <c r="H74" i="19"/>
  <c r="J74" i="19"/>
  <c r="P74" i="19"/>
  <c r="R74" i="19"/>
  <c r="T74" i="19"/>
  <c r="V74" i="19"/>
  <c r="AB74" i="19"/>
  <c r="AD74" i="19"/>
  <c r="AF74" i="19"/>
  <c r="AH74" i="19"/>
  <c r="AN74" i="19"/>
  <c r="AP74" i="19"/>
  <c r="AR74" i="19"/>
  <c r="AT74" i="19"/>
  <c r="AZ74" i="19"/>
  <c r="BB74" i="19"/>
  <c r="BD74" i="19"/>
  <c r="BF74" i="19"/>
  <c r="D75" i="19"/>
  <c r="F75" i="19"/>
  <c r="H75" i="19"/>
  <c r="J75" i="19"/>
  <c r="P75" i="19"/>
  <c r="R75" i="19"/>
  <c r="T75" i="19"/>
  <c r="V75" i="19"/>
  <c r="AB75" i="19"/>
  <c r="AD75" i="19"/>
  <c r="AF75" i="19"/>
  <c r="AH75" i="19"/>
  <c r="AN75" i="19"/>
  <c r="AP75" i="19"/>
  <c r="AR75" i="19"/>
  <c r="AT75" i="19"/>
  <c r="AZ75" i="19"/>
  <c r="BB75" i="19"/>
  <c r="BD75" i="19"/>
  <c r="BF75" i="19"/>
  <c r="D76" i="19"/>
  <c r="F76" i="19"/>
  <c r="H76" i="19"/>
  <c r="J76" i="19"/>
  <c r="P76" i="19"/>
  <c r="R76" i="19"/>
  <c r="T76" i="19"/>
  <c r="V76" i="19"/>
  <c r="AB76" i="19"/>
  <c r="AD76" i="19"/>
  <c r="AF76" i="19"/>
  <c r="AH76" i="19"/>
  <c r="AN76" i="19"/>
  <c r="AP76" i="19"/>
  <c r="AR76" i="19"/>
  <c r="AT76" i="19"/>
  <c r="AZ76" i="19"/>
  <c r="BB76" i="19"/>
  <c r="BD76" i="19"/>
  <c r="BF76" i="19"/>
  <c r="D77" i="19"/>
  <c r="F77" i="19"/>
  <c r="H77" i="19"/>
  <c r="J77" i="19"/>
  <c r="P77" i="19"/>
  <c r="R77" i="19"/>
  <c r="T77" i="19"/>
  <c r="V77" i="19"/>
  <c r="AB77" i="19"/>
  <c r="AD77" i="19"/>
  <c r="AF77" i="19"/>
  <c r="AH77" i="19"/>
  <c r="AN77" i="19"/>
  <c r="AP77" i="19"/>
  <c r="AR77" i="19"/>
  <c r="AT77" i="19"/>
  <c r="AZ77" i="19"/>
  <c r="BB77" i="19"/>
  <c r="BD77" i="19"/>
  <c r="BF77" i="19"/>
  <c r="D78" i="19"/>
  <c r="F78" i="19"/>
  <c r="H78" i="19"/>
  <c r="J78" i="19"/>
  <c r="P78" i="19"/>
  <c r="R78" i="19"/>
  <c r="T78" i="19"/>
  <c r="V78" i="19"/>
  <c r="AB78" i="19"/>
  <c r="AD78" i="19"/>
  <c r="AF78" i="19"/>
  <c r="AH78" i="19"/>
  <c r="AN78" i="19"/>
  <c r="AP78" i="19"/>
  <c r="AR78" i="19"/>
  <c r="AT78" i="19"/>
  <c r="AZ78" i="19"/>
  <c r="BB78" i="19"/>
  <c r="BD78" i="19"/>
  <c r="BF78" i="19"/>
  <c r="D79" i="19"/>
  <c r="F79" i="19"/>
  <c r="H79" i="19"/>
  <c r="J79" i="19"/>
  <c r="P79" i="19"/>
  <c r="R79" i="19"/>
  <c r="T79" i="19"/>
  <c r="V79" i="19"/>
  <c r="AB79" i="19"/>
  <c r="AD79" i="19"/>
  <c r="AF79" i="19"/>
  <c r="AH79" i="19"/>
  <c r="AN79" i="19"/>
  <c r="AP79" i="19"/>
  <c r="AR79" i="19"/>
  <c r="AT79" i="19"/>
  <c r="AZ79" i="19"/>
  <c r="BB79" i="19"/>
  <c r="BD79" i="19"/>
  <c r="BF79" i="19"/>
  <c r="D80" i="19"/>
  <c r="F80" i="19"/>
  <c r="H80" i="19"/>
  <c r="J80" i="19"/>
  <c r="P80" i="19"/>
  <c r="R80" i="19"/>
  <c r="T80" i="19"/>
  <c r="V80" i="19"/>
  <c r="AB80" i="19"/>
  <c r="AD80" i="19"/>
  <c r="AF80" i="19"/>
  <c r="AH80" i="19"/>
  <c r="AN80" i="19"/>
  <c r="AP80" i="19"/>
  <c r="AR80" i="19"/>
  <c r="AT80" i="19"/>
  <c r="AZ80" i="19"/>
  <c r="BB80" i="19"/>
  <c r="BD80" i="19"/>
  <c r="BF80" i="19"/>
  <c r="D81" i="19"/>
  <c r="F81" i="19"/>
  <c r="H81" i="19"/>
  <c r="J81" i="19"/>
  <c r="P81" i="19"/>
  <c r="R81" i="19"/>
  <c r="T81" i="19"/>
  <c r="V81" i="19"/>
  <c r="AB81" i="19"/>
  <c r="AD81" i="19"/>
  <c r="AF81" i="19"/>
  <c r="AH81" i="19"/>
  <c r="AN81" i="19"/>
  <c r="AP81" i="19"/>
  <c r="AR81" i="19"/>
  <c r="AT81" i="19"/>
  <c r="AZ81" i="19"/>
  <c r="BB81" i="19"/>
  <c r="BD81" i="19"/>
  <c r="BF81" i="19"/>
  <c r="D82" i="19"/>
  <c r="F82" i="19"/>
  <c r="H82" i="19"/>
  <c r="J82" i="19"/>
  <c r="P82" i="19"/>
  <c r="R82" i="19"/>
  <c r="T82" i="19"/>
  <c r="V82" i="19"/>
  <c r="AB82" i="19"/>
  <c r="AD82" i="19"/>
  <c r="AF82" i="19"/>
  <c r="AH82" i="19"/>
  <c r="AN82" i="19"/>
  <c r="AP82" i="19"/>
  <c r="AR82" i="19"/>
  <c r="AT82" i="19"/>
  <c r="AZ82" i="19"/>
  <c r="BB82" i="19"/>
  <c r="BD82" i="19"/>
  <c r="BF82" i="19"/>
  <c r="D83" i="19"/>
  <c r="F83" i="19"/>
  <c r="H83" i="19"/>
  <c r="J83" i="19"/>
  <c r="P83" i="19"/>
  <c r="R83" i="19"/>
  <c r="T83" i="19"/>
  <c r="V83" i="19"/>
  <c r="AB83" i="19"/>
  <c r="AD83" i="19"/>
  <c r="AF83" i="19"/>
  <c r="AH83" i="19"/>
  <c r="AN83" i="19"/>
  <c r="AP83" i="19"/>
  <c r="AR83" i="19"/>
  <c r="AT83" i="19"/>
  <c r="AZ83" i="19"/>
  <c r="BB83" i="19"/>
  <c r="BD83" i="19"/>
  <c r="BF83" i="19"/>
  <c r="D84" i="19"/>
  <c r="F84" i="19"/>
  <c r="H84" i="19"/>
  <c r="J84" i="19"/>
  <c r="P84" i="19"/>
  <c r="R84" i="19"/>
  <c r="T84" i="19"/>
  <c r="V84" i="19"/>
  <c r="AB84" i="19"/>
  <c r="AD84" i="19"/>
  <c r="AF84" i="19"/>
  <c r="AH84" i="19"/>
  <c r="AN84" i="19"/>
  <c r="AP84" i="19"/>
  <c r="AR84" i="19"/>
  <c r="AT84" i="19"/>
  <c r="AZ84" i="19"/>
  <c r="BB84" i="19"/>
  <c r="BD84" i="19"/>
  <c r="BF84" i="19"/>
  <c r="D85" i="19"/>
  <c r="F85" i="19"/>
  <c r="H85" i="19"/>
  <c r="J85" i="19"/>
  <c r="P85" i="19"/>
  <c r="R85" i="19"/>
  <c r="T85" i="19"/>
  <c r="V85" i="19"/>
  <c r="AB85" i="19"/>
  <c r="AD85" i="19"/>
  <c r="AF85" i="19"/>
  <c r="AH85" i="19"/>
  <c r="AN85" i="19"/>
  <c r="AP85" i="19"/>
  <c r="AR85" i="19"/>
  <c r="AT85" i="19"/>
  <c r="AZ85" i="19"/>
  <c r="BB85" i="19"/>
  <c r="BD85" i="19"/>
  <c r="BF85" i="19"/>
  <c r="D86" i="19"/>
  <c r="F86" i="19"/>
  <c r="H86" i="19"/>
  <c r="J86" i="19"/>
  <c r="P86" i="19"/>
  <c r="R86" i="19"/>
  <c r="T86" i="19"/>
  <c r="V86" i="19"/>
  <c r="AB86" i="19"/>
  <c r="AD86" i="19"/>
  <c r="AF86" i="19"/>
  <c r="AH86" i="19"/>
  <c r="AN86" i="19"/>
  <c r="AP86" i="19"/>
  <c r="AR86" i="19"/>
  <c r="AT86" i="19"/>
  <c r="AZ86" i="19"/>
  <c r="BB86" i="19"/>
  <c r="BD86" i="19"/>
  <c r="BF86" i="19"/>
  <c r="D87" i="19"/>
  <c r="F87" i="19"/>
  <c r="H87" i="19"/>
  <c r="J87" i="19"/>
  <c r="P87" i="19"/>
  <c r="R87" i="19"/>
  <c r="T87" i="19"/>
  <c r="V87" i="19"/>
  <c r="AB87" i="19"/>
  <c r="AD87" i="19"/>
  <c r="AF87" i="19"/>
  <c r="AH87" i="19"/>
  <c r="AN87" i="19"/>
  <c r="AP87" i="19"/>
  <c r="AR87" i="19"/>
  <c r="AT87" i="19"/>
  <c r="AZ87" i="19"/>
  <c r="BB87" i="19"/>
  <c r="BD87" i="19"/>
  <c r="BF87" i="19"/>
  <c r="D88" i="19"/>
  <c r="F88" i="19"/>
  <c r="H88" i="19"/>
  <c r="J88" i="19"/>
  <c r="P88" i="19"/>
  <c r="R88" i="19"/>
  <c r="T88" i="19"/>
  <c r="V88" i="19"/>
  <c r="AB88" i="19"/>
  <c r="AD88" i="19"/>
  <c r="AF88" i="19"/>
  <c r="AH88" i="19"/>
  <c r="AN88" i="19"/>
  <c r="AP88" i="19"/>
  <c r="AR88" i="19"/>
  <c r="AT88" i="19"/>
  <c r="AZ88" i="19"/>
  <c r="BB88" i="19"/>
  <c r="BD88" i="19"/>
  <c r="BF88" i="19"/>
  <c r="D89" i="19"/>
  <c r="F89" i="19"/>
  <c r="H89" i="19"/>
  <c r="J89" i="19"/>
  <c r="P89" i="19"/>
  <c r="R89" i="19"/>
  <c r="T89" i="19"/>
  <c r="V89" i="19"/>
  <c r="AB89" i="19"/>
  <c r="AD89" i="19"/>
  <c r="AF89" i="19"/>
  <c r="AH89" i="19"/>
  <c r="AN89" i="19"/>
  <c r="AP89" i="19"/>
  <c r="AR89" i="19"/>
  <c r="AT89" i="19"/>
  <c r="AZ89" i="19"/>
  <c r="BB89" i="19"/>
  <c r="BD89" i="19"/>
  <c r="BF89" i="19"/>
  <c r="D90" i="19"/>
  <c r="F90" i="19"/>
  <c r="H90" i="19"/>
  <c r="J90" i="19"/>
  <c r="P90" i="19"/>
  <c r="R90" i="19"/>
  <c r="T90" i="19"/>
  <c r="V90" i="19"/>
  <c r="AB90" i="19"/>
  <c r="AD90" i="19"/>
  <c r="AF90" i="19"/>
  <c r="AH90" i="19"/>
  <c r="AN90" i="19"/>
  <c r="AP90" i="19"/>
  <c r="AR90" i="19"/>
  <c r="AT90" i="19"/>
  <c r="AZ90" i="19"/>
  <c r="BB90" i="19"/>
  <c r="BD90" i="19"/>
  <c r="BF90" i="19"/>
  <c r="D91" i="19"/>
  <c r="F91" i="19"/>
  <c r="H91" i="19"/>
  <c r="J91" i="19"/>
  <c r="P91" i="19"/>
  <c r="R91" i="19"/>
  <c r="T91" i="19"/>
  <c r="V91" i="19"/>
  <c r="AB91" i="19"/>
  <c r="AD91" i="19"/>
  <c r="AF91" i="19"/>
  <c r="AH91" i="19"/>
  <c r="AN91" i="19"/>
  <c r="AP91" i="19"/>
  <c r="AR91" i="19"/>
  <c r="AT91" i="19"/>
  <c r="AZ91" i="19"/>
  <c r="BB91" i="19"/>
  <c r="BD91" i="19"/>
  <c r="BF91" i="19"/>
  <c r="D92" i="19"/>
  <c r="F92" i="19"/>
  <c r="H92" i="19"/>
  <c r="J92" i="19"/>
  <c r="P92" i="19"/>
  <c r="R92" i="19"/>
  <c r="T92" i="19"/>
  <c r="V92" i="19"/>
  <c r="AB92" i="19"/>
  <c r="AD92" i="19"/>
  <c r="AF92" i="19"/>
  <c r="AH92" i="19"/>
  <c r="AN92" i="19"/>
  <c r="AP92" i="19"/>
  <c r="AR92" i="19"/>
  <c r="AT92" i="19"/>
  <c r="AZ92" i="19"/>
  <c r="BB92" i="19"/>
  <c r="BD92" i="19"/>
  <c r="BF92" i="19"/>
  <c r="D93" i="19"/>
  <c r="F93" i="19"/>
  <c r="H93" i="19"/>
  <c r="J93" i="19"/>
  <c r="P93" i="19"/>
  <c r="R93" i="19"/>
  <c r="T93" i="19"/>
  <c r="V93" i="19"/>
  <c r="AB93" i="19"/>
  <c r="AD93" i="19"/>
  <c r="AF93" i="19"/>
  <c r="AH93" i="19"/>
  <c r="AN93" i="19"/>
  <c r="AP93" i="19"/>
  <c r="AR93" i="19"/>
  <c r="AT93" i="19"/>
  <c r="AZ93" i="19"/>
  <c r="BB93" i="19"/>
  <c r="BD93" i="19"/>
  <c r="BF93" i="19"/>
  <c r="D94" i="19"/>
  <c r="F94" i="19"/>
  <c r="H94" i="19"/>
  <c r="J94" i="19"/>
  <c r="P94" i="19"/>
  <c r="R94" i="19"/>
  <c r="T94" i="19"/>
  <c r="V94" i="19"/>
  <c r="AB94" i="19"/>
  <c r="AD94" i="19"/>
  <c r="AF94" i="19"/>
  <c r="AH94" i="19"/>
  <c r="AN94" i="19"/>
  <c r="AP94" i="19"/>
  <c r="AR94" i="19"/>
  <c r="AT94" i="19"/>
  <c r="AZ94" i="19"/>
  <c r="BB94" i="19"/>
  <c r="BD94" i="19"/>
  <c r="BF94" i="19"/>
  <c r="D95" i="19"/>
  <c r="F95" i="19"/>
  <c r="H95" i="19"/>
  <c r="J95" i="19"/>
  <c r="P95" i="19"/>
  <c r="R95" i="19"/>
  <c r="T95" i="19"/>
  <c r="V95" i="19"/>
  <c r="AB95" i="19"/>
  <c r="AD95" i="19"/>
  <c r="AF95" i="19"/>
  <c r="AH95" i="19"/>
  <c r="AN95" i="19"/>
  <c r="AP95" i="19"/>
  <c r="AR95" i="19"/>
  <c r="AT95" i="19"/>
  <c r="AZ95" i="19"/>
  <c r="BB95" i="19"/>
  <c r="BD95" i="19"/>
  <c r="BF95" i="19"/>
  <c r="D96" i="19"/>
  <c r="F96" i="19"/>
  <c r="H96" i="19"/>
  <c r="J96" i="19"/>
  <c r="P96" i="19"/>
  <c r="R96" i="19"/>
  <c r="T96" i="19"/>
  <c r="V96" i="19"/>
  <c r="AB96" i="19"/>
  <c r="AD96" i="19"/>
  <c r="AF96" i="19"/>
  <c r="AH96" i="19"/>
  <c r="AN96" i="19"/>
  <c r="AP96" i="19"/>
  <c r="AR96" i="19"/>
  <c r="AT96" i="19"/>
  <c r="AZ96" i="19"/>
  <c r="BB96" i="19"/>
  <c r="BD96" i="19"/>
  <c r="BF96" i="19"/>
  <c r="D97" i="19"/>
  <c r="F97" i="19"/>
  <c r="H97" i="19"/>
  <c r="J97" i="19"/>
  <c r="P97" i="19"/>
  <c r="R97" i="19"/>
  <c r="T97" i="19"/>
  <c r="V97" i="19"/>
  <c r="AB97" i="19"/>
  <c r="AD97" i="19"/>
  <c r="AF97" i="19"/>
  <c r="AH97" i="19"/>
  <c r="AN97" i="19"/>
  <c r="AP97" i="19"/>
  <c r="AR97" i="19"/>
  <c r="AT97" i="19"/>
  <c r="AZ97" i="19"/>
  <c r="BB97" i="19"/>
  <c r="BD97" i="19"/>
  <c r="BF97" i="19"/>
  <c r="D98" i="19"/>
  <c r="F98" i="19"/>
  <c r="H98" i="19"/>
  <c r="J98" i="19"/>
  <c r="P98" i="19"/>
  <c r="R98" i="19"/>
  <c r="T98" i="19"/>
  <c r="V98" i="19"/>
  <c r="AB98" i="19"/>
  <c r="AD98" i="19"/>
  <c r="AF98" i="19"/>
  <c r="AH98" i="19"/>
  <c r="AN98" i="19"/>
  <c r="AP98" i="19"/>
  <c r="AR98" i="19"/>
  <c r="AT98" i="19"/>
  <c r="AZ98" i="19"/>
  <c r="BB98" i="19"/>
  <c r="BD98" i="19"/>
  <c r="BF98" i="19"/>
  <c r="D99" i="19"/>
  <c r="F99" i="19"/>
  <c r="H99" i="19"/>
  <c r="J99" i="19"/>
  <c r="P99" i="19"/>
  <c r="R99" i="19"/>
  <c r="T99" i="19"/>
  <c r="V99" i="19"/>
  <c r="AB99" i="19"/>
  <c r="AD99" i="19"/>
  <c r="AF99" i="19"/>
  <c r="AH99" i="19"/>
  <c r="AN99" i="19"/>
  <c r="AP99" i="19"/>
  <c r="AR99" i="19"/>
  <c r="AT99" i="19"/>
  <c r="AZ99" i="19"/>
  <c r="BB99" i="19"/>
  <c r="BD99" i="19"/>
  <c r="BF99" i="19"/>
  <c r="D100" i="19"/>
  <c r="F100" i="19"/>
  <c r="H100" i="19"/>
  <c r="J100" i="19"/>
  <c r="P100" i="19"/>
  <c r="R100" i="19"/>
  <c r="T100" i="19"/>
  <c r="V100" i="19"/>
  <c r="AB100" i="19"/>
  <c r="AD100" i="19"/>
  <c r="AF100" i="19"/>
  <c r="AH100" i="19"/>
  <c r="AN100" i="19"/>
  <c r="AP100" i="19"/>
  <c r="AR100" i="19"/>
  <c r="AT100" i="19"/>
  <c r="AZ100" i="19"/>
  <c r="BB100" i="19"/>
  <c r="BD100" i="19"/>
  <c r="BF100" i="19"/>
  <c r="D101" i="19"/>
  <c r="F101" i="19"/>
  <c r="H101" i="19"/>
  <c r="J101" i="19"/>
  <c r="P101" i="19"/>
  <c r="R101" i="19"/>
  <c r="T101" i="19"/>
  <c r="V101" i="19"/>
  <c r="AB101" i="19"/>
  <c r="AD101" i="19"/>
  <c r="AF101" i="19"/>
  <c r="AH101" i="19"/>
  <c r="AN101" i="19"/>
  <c r="AP101" i="19"/>
  <c r="AR101" i="19"/>
  <c r="AT101" i="19"/>
  <c r="AZ101" i="19"/>
  <c r="BB101" i="19"/>
  <c r="BD101" i="19"/>
  <c r="BF101" i="19"/>
  <c r="D102" i="19"/>
  <c r="F102" i="19"/>
  <c r="H102" i="19"/>
  <c r="J102" i="19"/>
  <c r="P102" i="19"/>
  <c r="R102" i="19"/>
  <c r="T102" i="19"/>
  <c r="V102" i="19"/>
  <c r="AB102" i="19"/>
  <c r="AD102" i="19"/>
  <c r="AF102" i="19"/>
  <c r="AH102" i="19"/>
  <c r="AN102" i="19"/>
  <c r="AP102" i="19"/>
  <c r="AR102" i="19"/>
  <c r="AT102" i="19"/>
  <c r="AZ102" i="19"/>
  <c r="BB102" i="19"/>
  <c r="BD102" i="19"/>
  <c r="BF102" i="19"/>
  <c r="D103" i="19"/>
  <c r="F103" i="19"/>
  <c r="H103" i="19"/>
  <c r="J103" i="19"/>
  <c r="P103" i="19"/>
  <c r="R103" i="19"/>
  <c r="T103" i="19"/>
  <c r="V103" i="19"/>
  <c r="AB103" i="19"/>
  <c r="AD103" i="19"/>
  <c r="AF103" i="19"/>
  <c r="AH103" i="19"/>
  <c r="AN103" i="19"/>
  <c r="AP103" i="19"/>
  <c r="AR103" i="19"/>
  <c r="AT103" i="19"/>
  <c r="AZ103" i="19"/>
  <c r="BB103" i="19"/>
  <c r="BD103" i="19"/>
  <c r="BF103" i="19"/>
  <c r="D104" i="19"/>
  <c r="F104" i="19"/>
  <c r="H104" i="19"/>
  <c r="J104" i="19"/>
  <c r="P104" i="19"/>
  <c r="R104" i="19"/>
  <c r="T104" i="19"/>
  <c r="V104" i="19"/>
  <c r="AB104" i="19"/>
  <c r="AD104" i="19"/>
  <c r="AF104" i="19"/>
  <c r="AH104" i="19"/>
  <c r="AN104" i="19"/>
  <c r="AP104" i="19"/>
  <c r="AR104" i="19"/>
  <c r="AT104" i="19"/>
  <c r="AZ104" i="19"/>
  <c r="BB104" i="19"/>
  <c r="BD104" i="19"/>
  <c r="BF104" i="19"/>
  <c r="D105" i="19"/>
  <c r="F105" i="19"/>
  <c r="H105" i="19"/>
  <c r="J105" i="19"/>
  <c r="P105" i="19"/>
  <c r="R105" i="19"/>
  <c r="T105" i="19"/>
  <c r="V105" i="19"/>
  <c r="AB105" i="19"/>
  <c r="AD105" i="19"/>
  <c r="AF105" i="19"/>
  <c r="AH105" i="19"/>
  <c r="AN105" i="19"/>
  <c r="AP105" i="19"/>
  <c r="AR105" i="19"/>
  <c r="AT105" i="19"/>
  <c r="AZ105" i="19"/>
  <c r="BB105" i="19"/>
  <c r="BD105" i="19"/>
  <c r="BF105" i="19"/>
  <c r="D106" i="19"/>
  <c r="F106" i="19"/>
  <c r="H106" i="19"/>
  <c r="J106" i="19"/>
  <c r="P106" i="19"/>
  <c r="R106" i="19"/>
  <c r="T106" i="19"/>
  <c r="V106" i="19"/>
  <c r="AB106" i="19"/>
  <c r="AD106" i="19"/>
  <c r="AF106" i="19"/>
  <c r="AH106" i="19"/>
  <c r="AN106" i="19"/>
  <c r="AP106" i="19"/>
  <c r="AR106" i="19"/>
  <c r="AT106" i="19"/>
  <c r="AZ106" i="19"/>
  <c r="BB106" i="19"/>
  <c r="BD106" i="19"/>
  <c r="BF106" i="19"/>
  <c r="D107" i="19"/>
  <c r="F107" i="19"/>
  <c r="H107" i="19"/>
  <c r="J107" i="19"/>
  <c r="P107" i="19"/>
  <c r="R107" i="19"/>
  <c r="T107" i="19"/>
  <c r="V107" i="19"/>
  <c r="AB107" i="19"/>
  <c r="AD107" i="19"/>
  <c r="AF107" i="19"/>
  <c r="AH107" i="19"/>
  <c r="AN107" i="19"/>
  <c r="AP107" i="19"/>
  <c r="AR107" i="19"/>
  <c r="AT107" i="19"/>
  <c r="AZ107" i="19"/>
  <c r="BB107" i="19"/>
  <c r="BD107" i="19"/>
  <c r="BF107" i="19"/>
  <c r="D108" i="19"/>
  <c r="F108" i="19"/>
  <c r="H108" i="19"/>
  <c r="J108" i="19"/>
  <c r="P108" i="19"/>
  <c r="R108" i="19"/>
  <c r="T108" i="19"/>
  <c r="V108" i="19"/>
  <c r="AB108" i="19"/>
  <c r="AD108" i="19"/>
  <c r="AF108" i="19"/>
  <c r="AH108" i="19"/>
  <c r="AN108" i="19"/>
  <c r="AP108" i="19"/>
  <c r="AR108" i="19"/>
  <c r="AT108" i="19"/>
  <c r="AZ108" i="19"/>
  <c r="BB108" i="19"/>
  <c r="BD108" i="19"/>
  <c r="BF108" i="19"/>
  <c r="D109" i="19"/>
  <c r="F109" i="19"/>
  <c r="H109" i="19"/>
  <c r="J109" i="19"/>
  <c r="P109" i="19"/>
  <c r="R109" i="19"/>
  <c r="T109" i="19"/>
  <c r="V109" i="19"/>
  <c r="AB109" i="19"/>
  <c r="AD109" i="19"/>
  <c r="AF109" i="19"/>
  <c r="AH109" i="19"/>
  <c r="AN109" i="19"/>
  <c r="AP109" i="19"/>
  <c r="AR109" i="19"/>
  <c r="AT109" i="19"/>
  <c r="AZ109" i="19"/>
  <c r="BB109" i="19"/>
  <c r="BD109" i="19"/>
  <c r="BF109" i="19"/>
  <c r="D110" i="19"/>
  <c r="F110" i="19"/>
  <c r="H110" i="19"/>
  <c r="J110" i="19"/>
  <c r="P110" i="19"/>
  <c r="R110" i="19"/>
  <c r="T110" i="19"/>
  <c r="V110" i="19"/>
  <c r="AB110" i="19"/>
  <c r="AD110" i="19"/>
  <c r="AF110" i="19"/>
  <c r="AH110" i="19"/>
  <c r="AN110" i="19"/>
  <c r="AP110" i="19"/>
  <c r="AR110" i="19"/>
  <c r="AT110" i="19"/>
  <c r="AZ110" i="19"/>
  <c r="BB110" i="19"/>
  <c r="BD110" i="19"/>
  <c r="BF110" i="19"/>
  <c r="D111" i="19"/>
  <c r="F111" i="19"/>
  <c r="H111" i="19"/>
  <c r="J111" i="19"/>
  <c r="P111" i="19"/>
  <c r="R111" i="19"/>
  <c r="T111" i="19"/>
  <c r="V111" i="19"/>
  <c r="AB111" i="19"/>
  <c r="AD111" i="19"/>
  <c r="AF111" i="19"/>
  <c r="AH111" i="19"/>
  <c r="AN111" i="19"/>
  <c r="AP111" i="19"/>
  <c r="AR111" i="19"/>
  <c r="AT111" i="19"/>
  <c r="AZ111" i="19"/>
  <c r="BB111" i="19"/>
  <c r="BD111" i="19"/>
  <c r="BF111" i="19"/>
  <c r="D112" i="19"/>
  <c r="F112" i="19"/>
  <c r="H112" i="19"/>
  <c r="J112" i="19"/>
  <c r="P112" i="19"/>
  <c r="R112" i="19"/>
  <c r="T112" i="19"/>
  <c r="V112" i="19"/>
  <c r="AB112" i="19"/>
  <c r="AD112" i="19"/>
  <c r="AF112" i="19"/>
  <c r="AH112" i="19"/>
  <c r="AN112" i="19"/>
  <c r="AP112" i="19"/>
  <c r="AR112" i="19"/>
  <c r="AT112" i="19"/>
  <c r="AZ112" i="19"/>
  <c r="BB112" i="19"/>
  <c r="BD112" i="19"/>
  <c r="BF112" i="19"/>
  <c r="D113" i="19"/>
  <c r="F113" i="19"/>
  <c r="H113" i="19"/>
  <c r="J113" i="19"/>
  <c r="P113" i="19"/>
  <c r="R113" i="19"/>
  <c r="T113" i="19"/>
  <c r="V113" i="19"/>
  <c r="AB113" i="19"/>
  <c r="AD113" i="19"/>
  <c r="AF113" i="19"/>
  <c r="AH113" i="19"/>
  <c r="AN113" i="19"/>
  <c r="AP113" i="19"/>
  <c r="AR113" i="19"/>
  <c r="AT113" i="19"/>
  <c r="AZ113" i="19"/>
  <c r="BB113" i="19"/>
  <c r="BD113" i="19"/>
  <c r="BF113" i="19"/>
  <c r="D114" i="19"/>
  <c r="F114" i="19"/>
  <c r="H114" i="19"/>
  <c r="J114" i="19"/>
  <c r="P114" i="19"/>
  <c r="R114" i="19"/>
  <c r="T114" i="19"/>
  <c r="V114" i="19"/>
  <c r="AB114" i="19"/>
  <c r="AD114" i="19"/>
  <c r="AF114" i="19"/>
  <c r="AH114" i="19"/>
  <c r="AN114" i="19"/>
  <c r="AP114" i="19"/>
  <c r="AR114" i="19"/>
  <c r="AT114" i="19"/>
  <c r="AZ114" i="19"/>
  <c r="BB114" i="19"/>
  <c r="BD114" i="19"/>
  <c r="BF114" i="19"/>
  <c r="D115" i="19"/>
  <c r="F115" i="19"/>
  <c r="H115" i="19"/>
  <c r="J115" i="19"/>
  <c r="P115" i="19"/>
  <c r="R115" i="19"/>
  <c r="T115" i="19"/>
  <c r="V115" i="19"/>
  <c r="AB115" i="19"/>
  <c r="AD115" i="19"/>
  <c r="AF115" i="19"/>
  <c r="AH115" i="19"/>
  <c r="AN115" i="19"/>
  <c r="AP115" i="19"/>
  <c r="AR115" i="19"/>
  <c r="AT115" i="19"/>
  <c r="AZ115" i="19"/>
  <c r="BB115" i="19"/>
  <c r="BD115" i="19"/>
  <c r="BF115" i="19"/>
  <c r="D116" i="19"/>
  <c r="F116" i="19"/>
  <c r="H116" i="19"/>
  <c r="J116" i="19"/>
  <c r="P116" i="19"/>
  <c r="R116" i="19"/>
  <c r="T116" i="19"/>
  <c r="V116" i="19"/>
  <c r="AB116" i="19"/>
  <c r="AD116" i="19"/>
  <c r="AF116" i="19"/>
  <c r="AH116" i="19"/>
  <c r="AN116" i="19"/>
  <c r="AP116" i="19"/>
  <c r="AR116" i="19"/>
  <c r="AT116" i="19"/>
  <c r="AZ116" i="19"/>
  <c r="BB116" i="19"/>
  <c r="BD116" i="19"/>
  <c r="BF116" i="19"/>
  <c r="D117" i="19"/>
  <c r="F117" i="19"/>
  <c r="H117" i="19"/>
  <c r="J117" i="19"/>
  <c r="P117" i="19"/>
  <c r="R117" i="19"/>
  <c r="T117" i="19"/>
  <c r="V117" i="19"/>
  <c r="AB117" i="19"/>
  <c r="AD117" i="19"/>
  <c r="AF117" i="19"/>
  <c r="AH117" i="19"/>
  <c r="AN117" i="19"/>
  <c r="AP117" i="19"/>
  <c r="AR117" i="19"/>
  <c r="AT117" i="19"/>
  <c r="AZ117" i="19"/>
  <c r="BB117" i="19"/>
  <c r="BD117" i="19"/>
  <c r="BF117" i="19"/>
  <c r="D118" i="19"/>
  <c r="F118" i="19"/>
  <c r="H118" i="19"/>
  <c r="J118" i="19"/>
  <c r="P118" i="19"/>
  <c r="R118" i="19"/>
  <c r="T118" i="19"/>
  <c r="V118" i="19"/>
  <c r="AB118" i="19"/>
  <c r="AD118" i="19"/>
  <c r="AF118" i="19"/>
  <c r="AH118" i="19"/>
  <c r="AN118" i="19"/>
  <c r="AP118" i="19"/>
  <c r="AR118" i="19"/>
  <c r="AT118" i="19"/>
  <c r="AZ118" i="19"/>
  <c r="BB118" i="19"/>
  <c r="BD118" i="19"/>
  <c r="BF118" i="19"/>
  <c r="D119" i="19"/>
  <c r="F119" i="19"/>
  <c r="H119" i="19"/>
  <c r="J119" i="19"/>
  <c r="P119" i="19"/>
  <c r="R119" i="19"/>
  <c r="T119" i="19"/>
  <c r="V119" i="19"/>
  <c r="AB119" i="19"/>
  <c r="AD119" i="19"/>
  <c r="AF119" i="19"/>
  <c r="AH119" i="19"/>
  <c r="AN119" i="19"/>
  <c r="AP119" i="19"/>
  <c r="AR119" i="19"/>
  <c r="AT119" i="19"/>
  <c r="AZ119" i="19"/>
  <c r="BB119" i="19"/>
  <c r="BD119" i="19"/>
  <c r="BF119" i="19"/>
  <c r="D120" i="19"/>
  <c r="F120" i="19"/>
  <c r="H120" i="19"/>
  <c r="J120" i="19"/>
  <c r="P120" i="19"/>
  <c r="R120" i="19"/>
  <c r="T120" i="19"/>
  <c r="V120" i="19"/>
  <c r="AB120" i="19"/>
  <c r="AD120" i="19"/>
  <c r="AF120" i="19"/>
  <c r="AH120" i="19"/>
  <c r="AN120" i="19"/>
  <c r="AP120" i="19"/>
  <c r="AR120" i="19"/>
  <c r="AT120" i="19"/>
  <c r="AZ120" i="19"/>
  <c r="BB120" i="19"/>
  <c r="BD120" i="19"/>
  <c r="BF120" i="19"/>
  <c r="D121" i="19"/>
  <c r="F121" i="19"/>
  <c r="H121" i="19"/>
  <c r="J121" i="19"/>
  <c r="P121" i="19"/>
  <c r="R121" i="19"/>
  <c r="T121" i="19"/>
  <c r="V121" i="19"/>
  <c r="AB121" i="19"/>
  <c r="AD121" i="19"/>
  <c r="AF121" i="19"/>
  <c r="AH121" i="19"/>
  <c r="AN121" i="19"/>
  <c r="AP121" i="19"/>
  <c r="AR121" i="19"/>
  <c r="AT121" i="19"/>
  <c r="AZ121" i="19"/>
  <c r="BB121" i="19"/>
  <c r="BD121" i="19"/>
  <c r="BF121" i="19"/>
  <c r="D122" i="19"/>
  <c r="F122" i="19"/>
  <c r="H122" i="19"/>
  <c r="J122" i="19"/>
  <c r="P122" i="19"/>
  <c r="R122" i="19"/>
  <c r="T122" i="19"/>
  <c r="V122" i="19"/>
  <c r="AB122" i="19"/>
  <c r="AD122" i="19"/>
  <c r="AF122" i="19"/>
  <c r="AH122" i="19"/>
  <c r="AN122" i="19"/>
  <c r="AP122" i="19"/>
  <c r="AR122" i="19"/>
  <c r="AT122" i="19"/>
  <c r="AZ122" i="19"/>
  <c r="BB122" i="19"/>
  <c r="BD122" i="19"/>
  <c r="BF122" i="19"/>
  <c r="D123" i="19"/>
  <c r="F123" i="19"/>
  <c r="H123" i="19"/>
  <c r="J123" i="19"/>
  <c r="P123" i="19"/>
  <c r="R123" i="19"/>
  <c r="T123" i="19"/>
  <c r="V123" i="19"/>
  <c r="AB123" i="19"/>
  <c r="AD123" i="19"/>
  <c r="AF123" i="19"/>
  <c r="AH123" i="19"/>
  <c r="AN123" i="19"/>
  <c r="AP123" i="19"/>
  <c r="AR123" i="19"/>
  <c r="AT123" i="19"/>
  <c r="AZ123" i="19"/>
  <c r="BB123" i="19"/>
  <c r="BD123" i="19"/>
  <c r="BF123" i="19"/>
  <c r="D124" i="19"/>
  <c r="F124" i="19"/>
  <c r="H124" i="19"/>
  <c r="J124" i="19"/>
  <c r="P124" i="19"/>
  <c r="R124" i="19"/>
  <c r="T124" i="19"/>
  <c r="V124" i="19"/>
  <c r="AB124" i="19"/>
  <c r="AD124" i="19"/>
  <c r="AF124" i="19"/>
  <c r="AH124" i="19"/>
  <c r="AN124" i="19"/>
  <c r="AP124" i="19"/>
  <c r="AR124" i="19"/>
  <c r="AT124" i="19"/>
  <c r="AZ124" i="19"/>
  <c r="BB124" i="19"/>
  <c r="BD124" i="19"/>
  <c r="BF124" i="19"/>
  <c r="D125" i="19"/>
  <c r="F125" i="19"/>
  <c r="H125" i="19"/>
  <c r="J125" i="19"/>
  <c r="P125" i="19"/>
  <c r="R125" i="19"/>
  <c r="T125" i="19"/>
  <c r="V125" i="19"/>
  <c r="AB125" i="19"/>
  <c r="AD125" i="19"/>
  <c r="AF125" i="19"/>
  <c r="AH125" i="19"/>
  <c r="AN125" i="19"/>
  <c r="AP125" i="19"/>
  <c r="AR125" i="19"/>
  <c r="AT125" i="19"/>
  <c r="AZ125" i="19"/>
  <c r="BB125" i="19"/>
  <c r="BD125" i="19"/>
  <c r="BF125" i="19"/>
  <c r="D126" i="19"/>
  <c r="F126" i="19"/>
  <c r="H126" i="19"/>
  <c r="J126" i="19"/>
  <c r="P126" i="19"/>
  <c r="R126" i="19"/>
  <c r="T126" i="19"/>
  <c r="V126" i="19"/>
  <c r="AB126" i="19"/>
  <c r="AD126" i="19"/>
  <c r="AF126" i="19"/>
  <c r="AH126" i="19"/>
  <c r="AN126" i="19"/>
  <c r="AP126" i="19"/>
  <c r="AR126" i="19"/>
  <c r="AT126" i="19"/>
  <c r="AZ126" i="19"/>
  <c r="BB126" i="19"/>
  <c r="BD126" i="19"/>
  <c r="BF126" i="19"/>
  <c r="D127" i="19"/>
  <c r="F127" i="19"/>
  <c r="H127" i="19"/>
  <c r="J127" i="19"/>
  <c r="P127" i="19"/>
  <c r="R127" i="19"/>
  <c r="T127" i="19"/>
  <c r="V127" i="19"/>
  <c r="AB127" i="19"/>
  <c r="AD127" i="19"/>
  <c r="AF127" i="19"/>
  <c r="AH127" i="19"/>
  <c r="AN127" i="19"/>
  <c r="AP127" i="19"/>
  <c r="AR127" i="19"/>
  <c r="AT127" i="19"/>
  <c r="AZ127" i="19"/>
  <c r="BB127" i="19"/>
  <c r="BD127" i="19"/>
  <c r="BF127" i="19"/>
  <c r="D128" i="19"/>
  <c r="F128" i="19"/>
  <c r="H128" i="19"/>
  <c r="J128" i="19"/>
  <c r="P128" i="19"/>
  <c r="R128" i="19"/>
  <c r="T128" i="19"/>
  <c r="V128" i="19"/>
  <c r="AB128" i="19"/>
  <c r="AD128" i="19"/>
  <c r="AF128" i="19"/>
  <c r="AH128" i="19"/>
  <c r="AN128" i="19"/>
  <c r="AP128" i="19"/>
  <c r="AR128" i="19"/>
  <c r="AT128" i="19"/>
  <c r="AZ128" i="19"/>
  <c r="BB128" i="19"/>
  <c r="BD128" i="19"/>
  <c r="BF128" i="19"/>
  <c r="D129" i="19"/>
  <c r="F129" i="19"/>
  <c r="H129" i="19"/>
  <c r="J129" i="19"/>
  <c r="P129" i="19"/>
  <c r="R129" i="19"/>
  <c r="T129" i="19"/>
  <c r="V129" i="19"/>
  <c r="AB129" i="19"/>
  <c r="AD129" i="19"/>
  <c r="AF129" i="19"/>
  <c r="AH129" i="19"/>
  <c r="AN129" i="19"/>
  <c r="AP129" i="19"/>
  <c r="AR129" i="19"/>
  <c r="AT129" i="19"/>
  <c r="AZ129" i="19"/>
  <c r="BB129" i="19"/>
  <c r="BD129" i="19"/>
  <c r="BF129" i="19"/>
  <c r="D130" i="19"/>
  <c r="F130" i="19"/>
  <c r="H130" i="19"/>
  <c r="J130" i="19"/>
  <c r="P130" i="19"/>
  <c r="R130" i="19"/>
  <c r="T130" i="19"/>
  <c r="V130" i="19"/>
  <c r="AB130" i="19"/>
  <c r="AD130" i="19"/>
  <c r="AF130" i="19"/>
  <c r="AH130" i="19"/>
  <c r="AN130" i="19"/>
  <c r="AP130" i="19"/>
  <c r="AR130" i="19"/>
  <c r="AT130" i="19"/>
  <c r="AZ130" i="19"/>
  <c r="BB130" i="19"/>
  <c r="BD130" i="19"/>
  <c r="BF130" i="19"/>
  <c r="D131" i="19"/>
  <c r="F131" i="19"/>
  <c r="H131" i="19"/>
  <c r="J131" i="19"/>
  <c r="P131" i="19"/>
  <c r="R131" i="19"/>
  <c r="T131" i="19"/>
  <c r="V131" i="19"/>
  <c r="AB131" i="19"/>
  <c r="AD131" i="19"/>
  <c r="AF131" i="19"/>
  <c r="AH131" i="19"/>
  <c r="AN131" i="19"/>
  <c r="AP131" i="19"/>
  <c r="AR131" i="19"/>
  <c r="AT131" i="19"/>
  <c r="AZ131" i="19"/>
  <c r="BB131" i="19"/>
  <c r="BD131" i="19"/>
  <c r="BF131" i="19"/>
  <c r="D132" i="19"/>
  <c r="F132" i="19"/>
  <c r="H132" i="19"/>
  <c r="J132" i="19"/>
  <c r="P132" i="19"/>
  <c r="R132" i="19"/>
  <c r="T132" i="19"/>
  <c r="V132" i="19"/>
  <c r="AB132" i="19"/>
  <c r="AD132" i="19"/>
  <c r="AF132" i="19"/>
  <c r="AH132" i="19"/>
  <c r="AN132" i="19"/>
  <c r="AP132" i="19"/>
  <c r="AR132" i="19"/>
  <c r="AT132" i="19"/>
  <c r="AZ132" i="19"/>
  <c r="BB132" i="19"/>
  <c r="BD132" i="19"/>
  <c r="BF132" i="19"/>
  <c r="D133" i="19"/>
  <c r="F133" i="19"/>
  <c r="H133" i="19"/>
  <c r="J133" i="19"/>
  <c r="P133" i="19"/>
  <c r="R133" i="19"/>
  <c r="T133" i="19"/>
  <c r="V133" i="19"/>
  <c r="AB133" i="19"/>
  <c r="AD133" i="19"/>
  <c r="AF133" i="19"/>
  <c r="AH133" i="19"/>
  <c r="AN133" i="19"/>
  <c r="AP133" i="19"/>
  <c r="AR133" i="19"/>
  <c r="AT133" i="19"/>
  <c r="AZ133" i="19"/>
  <c r="BB133" i="19"/>
  <c r="BD133" i="19"/>
  <c r="BF133" i="19"/>
  <c r="D134" i="19"/>
  <c r="F134" i="19"/>
  <c r="H134" i="19"/>
  <c r="J134" i="19"/>
  <c r="P134" i="19"/>
  <c r="R134" i="19"/>
  <c r="T134" i="19"/>
  <c r="V134" i="19"/>
  <c r="AB134" i="19"/>
  <c r="AD134" i="19"/>
  <c r="AF134" i="19"/>
  <c r="AH134" i="19"/>
  <c r="AN134" i="19"/>
  <c r="AP134" i="19"/>
  <c r="AR134" i="19"/>
  <c r="AT134" i="19"/>
  <c r="AZ134" i="19"/>
  <c r="BB134" i="19"/>
  <c r="BD134" i="19"/>
  <c r="BF134" i="19"/>
  <c r="D135" i="19"/>
  <c r="F135" i="19"/>
  <c r="H135" i="19"/>
  <c r="J135" i="19"/>
  <c r="P135" i="19"/>
  <c r="R135" i="19"/>
  <c r="T135" i="19"/>
  <c r="V135" i="19"/>
  <c r="AB135" i="19"/>
  <c r="AD135" i="19"/>
  <c r="AF135" i="19"/>
  <c r="AH135" i="19"/>
  <c r="AN135" i="19"/>
  <c r="AP135" i="19"/>
  <c r="AR135" i="19"/>
  <c r="AT135" i="19"/>
  <c r="AZ135" i="19"/>
  <c r="BB135" i="19"/>
  <c r="BD135" i="19"/>
  <c r="BF135" i="19"/>
  <c r="D136" i="19"/>
  <c r="F136" i="19"/>
  <c r="H136" i="19"/>
  <c r="J136" i="19"/>
  <c r="P136" i="19"/>
  <c r="R136" i="19"/>
  <c r="T136" i="19"/>
  <c r="V136" i="19"/>
  <c r="AB136" i="19"/>
  <c r="AD136" i="19"/>
  <c r="AF136" i="19"/>
  <c r="AH136" i="19"/>
  <c r="AN136" i="19"/>
  <c r="AP136" i="19"/>
  <c r="AR136" i="19"/>
  <c r="AT136" i="19"/>
  <c r="AZ136" i="19"/>
  <c r="BB136" i="19"/>
  <c r="BD136" i="19"/>
  <c r="BF136" i="19"/>
  <c r="D137" i="19"/>
  <c r="F137" i="19"/>
  <c r="H137" i="19"/>
  <c r="J137" i="19"/>
  <c r="P137" i="19"/>
  <c r="R137" i="19"/>
  <c r="T137" i="19"/>
  <c r="V137" i="19"/>
  <c r="AB137" i="19"/>
  <c r="AD137" i="19"/>
  <c r="AF137" i="19"/>
  <c r="AH137" i="19"/>
  <c r="AN137" i="19"/>
  <c r="AP137" i="19"/>
  <c r="AR137" i="19"/>
  <c r="AT137" i="19"/>
  <c r="AZ137" i="19"/>
  <c r="BB137" i="19"/>
  <c r="BD137" i="19"/>
  <c r="BF137" i="19"/>
  <c r="D138" i="19"/>
  <c r="F138" i="19"/>
  <c r="H138" i="19"/>
  <c r="J138" i="19"/>
  <c r="P138" i="19"/>
  <c r="R138" i="19"/>
  <c r="T138" i="19"/>
  <c r="V138" i="19"/>
  <c r="AB138" i="19"/>
  <c r="AD138" i="19"/>
  <c r="AF138" i="19"/>
  <c r="AH138" i="19"/>
  <c r="AN138" i="19"/>
  <c r="AP138" i="19"/>
  <c r="AR138" i="19"/>
  <c r="AT138" i="19"/>
  <c r="AZ138" i="19"/>
  <c r="BB138" i="19"/>
  <c r="BD138" i="19"/>
  <c r="BF138" i="19"/>
  <c r="D139" i="19"/>
  <c r="F139" i="19"/>
  <c r="H139" i="19"/>
  <c r="J139" i="19"/>
  <c r="P139" i="19"/>
  <c r="R139" i="19"/>
  <c r="T139" i="19"/>
  <c r="V139" i="19"/>
  <c r="AB139" i="19"/>
  <c r="AD139" i="19"/>
  <c r="AF139" i="19"/>
  <c r="AH139" i="19"/>
  <c r="AN139" i="19"/>
  <c r="AP139" i="19"/>
  <c r="AR139" i="19"/>
  <c r="AT139" i="19"/>
  <c r="AZ139" i="19"/>
  <c r="BB139" i="19"/>
  <c r="BD139" i="19"/>
  <c r="BF139" i="19"/>
  <c r="D140" i="19"/>
  <c r="F140" i="19"/>
  <c r="H140" i="19"/>
  <c r="J140" i="19"/>
  <c r="P140" i="19"/>
  <c r="R140" i="19"/>
  <c r="T140" i="19"/>
  <c r="V140" i="19"/>
  <c r="AB140" i="19"/>
  <c r="AD140" i="19"/>
  <c r="AF140" i="19"/>
  <c r="AH140" i="19"/>
  <c r="AN140" i="19"/>
  <c r="AP140" i="19"/>
  <c r="AR140" i="19"/>
  <c r="AT140" i="19"/>
  <c r="AZ140" i="19"/>
  <c r="BB140" i="19"/>
  <c r="BD140" i="19"/>
  <c r="BF140" i="19"/>
  <c r="D141" i="19"/>
  <c r="F141" i="19"/>
  <c r="H141" i="19"/>
  <c r="J141" i="19"/>
  <c r="P141" i="19"/>
  <c r="R141" i="19"/>
  <c r="T141" i="19"/>
  <c r="V141" i="19"/>
  <c r="AB141" i="19"/>
  <c r="AD141" i="19"/>
  <c r="AF141" i="19"/>
  <c r="AH141" i="19"/>
  <c r="AN141" i="19"/>
  <c r="AP141" i="19"/>
  <c r="AR141" i="19"/>
  <c r="AT141" i="19"/>
  <c r="AZ141" i="19"/>
  <c r="BB141" i="19"/>
  <c r="BD141" i="19"/>
  <c r="BF141" i="19"/>
  <c r="D142" i="19"/>
  <c r="F142" i="19"/>
  <c r="H142" i="19"/>
  <c r="J142" i="19"/>
  <c r="P142" i="19"/>
  <c r="R142" i="19"/>
  <c r="T142" i="19"/>
  <c r="V142" i="19"/>
  <c r="AB142" i="19"/>
  <c r="AD142" i="19"/>
  <c r="AF142" i="19"/>
  <c r="AH142" i="19"/>
  <c r="AN142" i="19"/>
  <c r="AP142" i="19"/>
  <c r="AR142" i="19"/>
  <c r="AT142" i="19"/>
  <c r="AZ142" i="19"/>
  <c r="BB142" i="19"/>
  <c r="BD142" i="19"/>
  <c r="BF142" i="19"/>
  <c r="D143" i="19"/>
  <c r="F143" i="19"/>
  <c r="H143" i="19"/>
  <c r="J143" i="19"/>
  <c r="P143" i="19"/>
  <c r="R143" i="19"/>
  <c r="T143" i="19"/>
  <c r="V143" i="19"/>
  <c r="AB143" i="19"/>
  <c r="AD143" i="19"/>
  <c r="AF143" i="19"/>
  <c r="AH143" i="19"/>
  <c r="AN143" i="19"/>
  <c r="AP143" i="19"/>
  <c r="AR143" i="19"/>
  <c r="AT143" i="19"/>
  <c r="AZ143" i="19"/>
  <c r="BB143" i="19"/>
  <c r="BD143" i="19"/>
  <c r="BF143" i="19"/>
  <c r="D144" i="19"/>
  <c r="F144" i="19"/>
  <c r="H144" i="19"/>
  <c r="J144" i="19"/>
  <c r="P144" i="19"/>
  <c r="R144" i="19"/>
  <c r="T144" i="19"/>
  <c r="V144" i="19"/>
  <c r="AB144" i="19"/>
  <c r="AD144" i="19"/>
  <c r="AF144" i="19"/>
  <c r="AH144" i="19"/>
  <c r="AN144" i="19"/>
  <c r="AP144" i="19"/>
  <c r="AR144" i="19"/>
  <c r="AT144" i="19"/>
  <c r="AZ144" i="19"/>
  <c r="BB144" i="19"/>
  <c r="BD144" i="19"/>
  <c r="BF144" i="19"/>
  <c r="D145" i="19"/>
  <c r="F145" i="19"/>
  <c r="H145" i="19"/>
  <c r="J145" i="19"/>
  <c r="P145" i="19"/>
  <c r="R145" i="19"/>
  <c r="T145" i="19"/>
  <c r="V145" i="19"/>
  <c r="AB145" i="19"/>
  <c r="AD145" i="19"/>
  <c r="AF145" i="19"/>
  <c r="AH145" i="19"/>
  <c r="AN145" i="19"/>
  <c r="AP145" i="19"/>
  <c r="AR145" i="19"/>
  <c r="AT145" i="19"/>
  <c r="AZ145" i="19"/>
  <c r="BB145" i="19"/>
  <c r="BD145" i="19"/>
  <c r="BF145" i="19"/>
  <c r="D146" i="19"/>
  <c r="F146" i="19"/>
  <c r="H146" i="19"/>
  <c r="J146" i="19"/>
  <c r="P146" i="19"/>
  <c r="R146" i="19"/>
  <c r="T146" i="19"/>
  <c r="V146" i="19"/>
  <c r="AB146" i="19"/>
  <c r="AD146" i="19"/>
  <c r="AF146" i="19"/>
  <c r="AH146" i="19"/>
  <c r="AN146" i="19"/>
  <c r="AP146" i="19"/>
  <c r="AR146" i="19"/>
  <c r="AT146" i="19"/>
  <c r="AZ146" i="19"/>
  <c r="BB146" i="19"/>
  <c r="BD146" i="19"/>
  <c r="BF146" i="19"/>
  <c r="D147" i="19"/>
  <c r="F147" i="19"/>
  <c r="H147" i="19"/>
  <c r="J147" i="19"/>
  <c r="P147" i="19"/>
  <c r="R147" i="19"/>
  <c r="T147" i="19"/>
  <c r="V147" i="19"/>
  <c r="AB147" i="19"/>
  <c r="AD147" i="19"/>
  <c r="AF147" i="19"/>
  <c r="AH147" i="19"/>
  <c r="AN147" i="19"/>
  <c r="AP147" i="19"/>
  <c r="AR147" i="19"/>
  <c r="AT147" i="19"/>
  <c r="AZ147" i="19"/>
  <c r="BB147" i="19"/>
  <c r="BD147" i="19"/>
  <c r="BF147" i="19"/>
  <c r="D148" i="19"/>
  <c r="F148" i="19"/>
  <c r="H148" i="19"/>
  <c r="J148" i="19"/>
  <c r="P148" i="19"/>
  <c r="R148" i="19"/>
  <c r="T148" i="19"/>
  <c r="V148" i="19"/>
  <c r="AB148" i="19"/>
  <c r="AD148" i="19"/>
  <c r="AF148" i="19"/>
  <c r="AH148" i="19"/>
  <c r="AN148" i="19"/>
  <c r="AP148" i="19"/>
  <c r="AR148" i="19"/>
  <c r="AT148" i="19"/>
  <c r="AZ148" i="19"/>
  <c r="BB148" i="19"/>
  <c r="BD148" i="19"/>
  <c r="BF148" i="19"/>
  <c r="D149" i="19"/>
  <c r="F149" i="19"/>
  <c r="H149" i="19"/>
  <c r="J149" i="19"/>
  <c r="P149" i="19"/>
  <c r="R149" i="19"/>
  <c r="T149" i="19"/>
  <c r="V149" i="19"/>
  <c r="AB149" i="19"/>
  <c r="AD149" i="19"/>
  <c r="AF149" i="19"/>
  <c r="AH149" i="19"/>
  <c r="AN149" i="19"/>
  <c r="AP149" i="19"/>
  <c r="AR149" i="19"/>
  <c r="AT149" i="19"/>
  <c r="AZ149" i="19"/>
  <c r="BB149" i="19"/>
  <c r="BD149" i="19"/>
  <c r="BF149" i="19"/>
  <c r="D150" i="19"/>
  <c r="F150" i="19"/>
  <c r="H150" i="19"/>
  <c r="J150" i="19"/>
  <c r="P150" i="19"/>
  <c r="R150" i="19"/>
  <c r="T150" i="19"/>
  <c r="V150" i="19"/>
  <c r="AB150" i="19"/>
  <c r="AD150" i="19"/>
  <c r="AF150" i="19"/>
  <c r="AH150" i="19"/>
  <c r="AN150" i="19"/>
  <c r="AP150" i="19"/>
  <c r="AR150" i="19"/>
  <c r="AT150" i="19"/>
  <c r="AZ150" i="19"/>
  <c r="BB150" i="19"/>
  <c r="BD150" i="19"/>
  <c r="BF150" i="19"/>
  <c r="D151" i="19"/>
  <c r="F151" i="19"/>
  <c r="H151" i="19"/>
  <c r="J151" i="19"/>
  <c r="P151" i="19"/>
  <c r="R151" i="19"/>
  <c r="T151" i="19"/>
  <c r="V151" i="19"/>
  <c r="AB151" i="19"/>
  <c r="AD151" i="19"/>
  <c r="AF151" i="19"/>
  <c r="AH151" i="19"/>
  <c r="AN151" i="19"/>
  <c r="AP151" i="19"/>
  <c r="AR151" i="19"/>
  <c r="AT151" i="19"/>
  <c r="AZ151" i="19"/>
  <c r="BB151" i="19"/>
  <c r="BD151" i="19"/>
  <c r="BF151" i="19"/>
  <c r="D152" i="19"/>
  <c r="F152" i="19"/>
  <c r="H152" i="19"/>
  <c r="J152" i="19"/>
  <c r="P152" i="19"/>
  <c r="R152" i="19"/>
  <c r="T152" i="19"/>
  <c r="V152" i="19"/>
  <c r="AB152" i="19"/>
  <c r="AD152" i="19"/>
  <c r="AF152" i="19"/>
  <c r="AH152" i="19"/>
  <c r="AN152" i="19"/>
  <c r="AP152" i="19"/>
  <c r="AR152" i="19"/>
  <c r="AT152" i="19"/>
  <c r="AZ152" i="19"/>
  <c r="BB152" i="19"/>
  <c r="BD152" i="19"/>
  <c r="BF152" i="19"/>
  <c r="D153" i="19"/>
  <c r="F153" i="19"/>
  <c r="H153" i="19"/>
  <c r="J153" i="19"/>
  <c r="P153" i="19"/>
  <c r="R153" i="19"/>
  <c r="T153" i="19"/>
  <c r="V153" i="19"/>
  <c r="AB153" i="19"/>
  <c r="AD153" i="19"/>
  <c r="AF153" i="19"/>
  <c r="AH153" i="19"/>
  <c r="AN153" i="19"/>
  <c r="AP153" i="19"/>
  <c r="AR153" i="19"/>
  <c r="AT153" i="19"/>
  <c r="AZ153" i="19"/>
  <c r="BB153" i="19"/>
  <c r="BD153" i="19"/>
  <c r="BF153" i="19"/>
  <c r="D154" i="19"/>
  <c r="F154" i="19"/>
  <c r="H154" i="19"/>
  <c r="J154" i="19"/>
  <c r="P154" i="19"/>
  <c r="R154" i="19"/>
  <c r="T154" i="19"/>
  <c r="V154" i="19"/>
  <c r="AB154" i="19"/>
  <c r="AD154" i="19"/>
  <c r="AF154" i="19"/>
  <c r="AH154" i="19"/>
  <c r="AN154" i="19"/>
  <c r="AP154" i="19"/>
  <c r="AR154" i="19"/>
  <c r="AT154" i="19"/>
  <c r="AZ154" i="19"/>
  <c r="BB154" i="19"/>
  <c r="BD154" i="19"/>
  <c r="BF154" i="19"/>
  <c r="D155" i="19"/>
  <c r="F155" i="19"/>
  <c r="H155" i="19"/>
  <c r="J155" i="19"/>
  <c r="P155" i="19"/>
  <c r="R155" i="19"/>
  <c r="T155" i="19"/>
  <c r="V155" i="19"/>
  <c r="AB155" i="19"/>
  <c r="AD155" i="19"/>
  <c r="AF155" i="19"/>
  <c r="AH155" i="19"/>
  <c r="AN155" i="19"/>
  <c r="AP155" i="19"/>
  <c r="AR155" i="19"/>
  <c r="AT155" i="19"/>
  <c r="AZ155" i="19"/>
  <c r="BB155" i="19"/>
  <c r="BD155" i="19"/>
  <c r="BF155" i="19"/>
  <c r="D156" i="19"/>
  <c r="F156" i="19"/>
  <c r="H156" i="19"/>
  <c r="J156" i="19"/>
  <c r="P156" i="19"/>
  <c r="R156" i="19"/>
  <c r="T156" i="19"/>
  <c r="V156" i="19"/>
  <c r="AB156" i="19"/>
  <c r="AD156" i="19"/>
  <c r="AF156" i="19"/>
  <c r="AH156" i="19"/>
  <c r="AN156" i="19"/>
  <c r="AP156" i="19"/>
  <c r="AR156" i="19"/>
  <c r="AT156" i="19"/>
  <c r="AZ156" i="19"/>
  <c r="BB156" i="19"/>
  <c r="BD156" i="19"/>
  <c r="BF156" i="19"/>
  <c r="D157" i="19"/>
  <c r="F157" i="19"/>
  <c r="H157" i="19"/>
  <c r="J157" i="19"/>
  <c r="P157" i="19"/>
  <c r="R157" i="19"/>
  <c r="T157" i="19"/>
  <c r="V157" i="19"/>
  <c r="AB157" i="19"/>
  <c r="AD157" i="19"/>
  <c r="AF157" i="19"/>
  <c r="AH157" i="19"/>
  <c r="AN157" i="19"/>
  <c r="AP157" i="19"/>
  <c r="AR157" i="19"/>
  <c r="AT157" i="19"/>
  <c r="AZ157" i="19"/>
  <c r="BB157" i="19"/>
  <c r="BD157" i="19"/>
  <c r="BF157" i="19"/>
  <c r="D158" i="19"/>
  <c r="F158" i="19"/>
  <c r="H158" i="19"/>
  <c r="J158" i="19"/>
  <c r="P158" i="19"/>
  <c r="R158" i="19"/>
  <c r="T158" i="19"/>
  <c r="V158" i="19"/>
  <c r="AB158" i="19"/>
  <c r="AD158" i="19"/>
  <c r="AF158" i="19"/>
  <c r="AH158" i="19"/>
  <c r="AN158" i="19"/>
  <c r="AP158" i="19"/>
  <c r="AR158" i="19"/>
  <c r="AT158" i="19"/>
  <c r="AZ158" i="19"/>
  <c r="BB158" i="19"/>
  <c r="BD158" i="19"/>
  <c r="BF158" i="19"/>
  <c r="D159" i="19"/>
  <c r="F159" i="19"/>
  <c r="H159" i="19"/>
  <c r="J159" i="19"/>
  <c r="P159" i="19"/>
  <c r="R159" i="19"/>
  <c r="T159" i="19"/>
  <c r="V159" i="19"/>
  <c r="AB159" i="19"/>
  <c r="AD159" i="19"/>
  <c r="AF159" i="19"/>
  <c r="AH159" i="19"/>
  <c r="AN159" i="19"/>
  <c r="AP159" i="19"/>
  <c r="AR159" i="19"/>
  <c r="AT159" i="19"/>
  <c r="AZ159" i="19"/>
  <c r="BB159" i="19"/>
  <c r="BD159" i="19"/>
  <c r="BF159" i="19"/>
  <c r="D160" i="19"/>
  <c r="F160" i="19"/>
  <c r="H160" i="19"/>
  <c r="J160" i="19"/>
  <c r="P160" i="19"/>
  <c r="R160" i="19"/>
  <c r="T160" i="19"/>
  <c r="V160" i="19"/>
  <c r="AB160" i="19"/>
  <c r="AD160" i="19"/>
  <c r="AF160" i="19"/>
  <c r="AH160" i="19"/>
  <c r="AN160" i="19"/>
  <c r="AP160" i="19"/>
  <c r="AR160" i="19"/>
  <c r="AT160" i="19"/>
  <c r="AZ160" i="19"/>
  <c r="BB160" i="19"/>
  <c r="BD160" i="19"/>
  <c r="BF160" i="19"/>
  <c r="D161" i="19"/>
  <c r="F161" i="19"/>
  <c r="H161" i="19"/>
  <c r="J161" i="19"/>
  <c r="P161" i="19"/>
  <c r="R161" i="19"/>
  <c r="T161" i="19"/>
  <c r="V161" i="19"/>
  <c r="AB161" i="19"/>
  <c r="AD161" i="19"/>
  <c r="AF161" i="19"/>
  <c r="AH161" i="19"/>
  <c r="AN161" i="19"/>
  <c r="AP161" i="19"/>
  <c r="AR161" i="19"/>
  <c r="AT161" i="19"/>
  <c r="AZ161" i="19"/>
  <c r="BB161" i="19"/>
  <c r="BD161" i="19"/>
  <c r="BF161" i="19"/>
  <c r="D162" i="19"/>
  <c r="F162" i="19"/>
  <c r="H162" i="19"/>
  <c r="J162" i="19"/>
  <c r="P162" i="19"/>
  <c r="R162" i="19"/>
  <c r="T162" i="19"/>
  <c r="V162" i="19"/>
  <c r="AB162" i="19"/>
  <c r="AD162" i="19"/>
  <c r="AF162" i="19"/>
  <c r="AH162" i="19"/>
  <c r="AN162" i="19"/>
  <c r="AP162" i="19"/>
  <c r="AR162" i="19"/>
  <c r="AT162" i="19"/>
  <c r="AZ162" i="19"/>
  <c r="BB162" i="19"/>
  <c r="BD162" i="19"/>
  <c r="BF162" i="19"/>
  <c r="D163" i="19"/>
  <c r="F163" i="19"/>
  <c r="H163" i="19"/>
  <c r="J163" i="19"/>
  <c r="P163" i="19"/>
  <c r="R163" i="19"/>
  <c r="T163" i="19"/>
  <c r="V163" i="19"/>
  <c r="AB163" i="19"/>
  <c r="AD163" i="19"/>
  <c r="AF163" i="19"/>
  <c r="AH163" i="19"/>
  <c r="AN163" i="19"/>
  <c r="AP163" i="19"/>
  <c r="AR163" i="19"/>
  <c r="AT163" i="19"/>
  <c r="AZ163" i="19"/>
  <c r="BB163" i="19"/>
  <c r="BD163" i="19"/>
  <c r="BF163" i="19"/>
  <c r="D164" i="19"/>
  <c r="F164" i="19"/>
  <c r="H164" i="19"/>
  <c r="J164" i="19"/>
  <c r="P164" i="19"/>
  <c r="R164" i="19"/>
  <c r="T164" i="19"/>
  <c r="V164" i="19"/>
  <c r="AB164" i="19"/>
  <c r="AD164" i="19"/>
  <c r="AF164" i="19"/>
  <c r="AH164" i="19"/>
  <c r="AN164" i="19"/>
  <c r="AP164" i="19"/>
  <c r="AR164" i="19"/>
  <c r="AT164" i="19"/>
  <c r="AZ164" i="19"/>
  <c r="BB164" i="19"/>
  <c r="BD164" i="19"/>
  <c r="BF164" i="19"/>
  <c r="D165" i="19"/>
  <c r="F165" i="19"/>
  <c r="H165" i="19"/>
  <c r="J165" i="19"/>
  <c r="P165" i="19"/>
  <c r="R165" i="19"/>
  <c r="T165" i="19"/>
  <c r="V165" i="19"/>
  <c r="AB165" i="19"/>
  <c r="AD165" i="19"/>
  <c r="AF165" i="19"/>
  <c r="AH165" i="19"/>
  <c r="AN165" i="19"/>
  <c r="AP165" i="19"/>
  <c r="AR165" i="19"/>
  <c r="AT165" i="19"/>
  <c r="AZ165" i="19"/>
  <c r="BB165" i="19"/>
  <c r="BD165" i="19"/>
  <c r="BF165" i="19"/>
  <c r="D166" i="19"/>
  <c r="F166" i="19"/>
  <c r="H166" i="19"/>
  <c r="J166" i="19"/>
  <c r="P166" i="19"/>
  <c r="R166" i="19"/>
  <c r="T166" i="19"/>
  <c r="V166" i="19"/>
  <c r="AB166" i="19"/>
  <c r="AD166" i="19"/>
  <c r="AF166" i="19"/>
  <c r="AH166" i="19"/>
  <c r="AN166" i="19"/>
  <c r="AP166" i="19"/>
  <c r="AR166" i="19"/>
  <c r="AT166" i="19"/>
  <c r="AZ166" i="19"/>
  <c r="BB166" i="19"/>
  <c r="BD166" i="19"/>
  <c r="BF166" i="19"/>
  <c r="D167" i="19"/>
  <c r="F167" i="19"/>
  <c r="H167" i="19"/>
  <c r="J167" i="19"/>
  <c r="P167" i="19"/>
  <c r="R167" i="19"/>
  <c r="T167" i="19"/>
  <c r="V167" i="19"/>
  <c r="AB167" i="19"/>
  <c r="AD167" i="19"/>
  <c r="AF167" i="19"/>
  <c r="AH167" i="19"/>
  <c r="AN167" i="19"/>
  <c r="AP167" i="19"/>
  <c r="AR167" i="19"/>
  <c r="AT167" i="19"/>
  <c r="AZ167" i="19"/>
  <c r="BB167" i="19"/>
  <c r="BD167" i="19"/>
  <c r="BF167" i="19"/>
  <c r="D168" i="19"/>
  <c r="F168" i="19"/>
  <c r="H168" i="19"/>
  <c r="J168" i="19"/>
  <c r="P168" i="19"/>
  <c r="R168" i="19"/>
  <c r="T168" i="19"/>
  <c r="V168" i="19"/>
  <c r="AB168" i="19"/>
  <c r="AD168" i="19"/>
  <c r="AF168" i="19"/>
  <c r="AH168" i="19"/>
  <c r="AN168" i="19"/>
  <c r="AP168" i="19"/>
  <c r="AR168" i="19"/>
  <c r="AT168" i="19"/>
  <c r="AZ168" i="19"/>
  <c r="BB168" i="19"/>
  <c r="BD168" i="19"/>
  <c r="BF168" i="19"/>
  <c r="D169" i="19"/>
  <c r="F169" i="19"/>
  <c r="H169" i="19"/>
  <c r="J169" i="19"/>
  <c r="P169" i="19"/>
  <c r="R169" i="19"/>
  <c r="T169" i="19"/>
  <c r="V169" i="19"/>
  <c r="AB169" i="19"/>
  <c r="AD169" i="19"/>
  <c r="AF169" i="19"/>
  <c r="AH169" i="19"/>
  <c r="AN169" i="19"/>
  <c r="AP169" i="19"/>
  <c r="AR169" i="19"/>
  <c r="AT169" i="19"/>
  <c r="AZ169" i="19"/>
  <c r="BB169" i="19"/>
  <c r="BD169" i="19"/>
  <c r="BF169" i="19"/>
  <c r="D170" i="19"/>
  <c r="F170" i="19"/>
  <c r="H170" i="19"/>
  <c r="J170" i="19"/>
  <c r="P170" i="19"/>
  <c r="R170" i="19"/>
  <c r="T170" i="19"/>
  <c r="V170" i="19"/>
  <c r="AB170" i="19"/>
  <c r="AD170" i="19"/>
  <c r="AF170" i="19"/>
  <c r="AH170" i="19"/>
  <c r="AN170" i="19"/>
  <c r="AP170" i="19"/>
  <c r="AR170" i="19"/>
  <c r="AT170" i="19"/>
  <c r="AZ170" i="19"/>
  <c r="BB170" i="19"/>
  <c r="BD170" i="19"/>
  <c r="BF170" i="19"/>
  <c r="D171" i="19"/>
  <c r="F171" i="19"/>
  <c r="H171" i="19"/>
  <c r="J171" i="19"/>
  <c r="P171" i="19"/>
  <c r="R171" i="19"/>
  <c r="T171" i="19"/>
  <c r="V171" i="19"/>
  <c r="AB171" i="19"/>
  <c r="AD171" i="19"/>
  <c r="AF171" i="19"/>
  <c r="AH171" i="19"/>
  <c r="AN171" i="19"/>
  <c r="AP171" i="19"/>
  <c r="AR171" i="19"/>
  <c r="AT171" i="19"/>
  <c r="AZ171" i="19"/>
  <c r="BB171" i="19"/>
  <c r="BD171" i="19"/>
  <c r="BF171" i="19"/>
  <c r="D172" i="19"/>
  <c r="F172" i="19"/>
  <c r="H172" i="19"/>
  <c r="J172" i="19"/>
  <c r="P172" i="19"/>
  <c r="R172" i="19"/>
  <c r="T172" i="19"/>
  <c r="V172" i="19"/>
  <c r="AB172" i="19"/>
  <c r="AD172" i="19"/>
  <c r="AF172" i="19"/>
  <c r="AH172" i="19"/>
  <c r="AN172" i="19"/>
  <c r="AP172" i="19"/>
  <c r="AR172" i="19"/>
  <c r="AT172" i="19"/>
  <c r="AZ172" i="19"/>
  <c r="BB172" i="19"/>
  <c r="BD172" i="19"/>
  <c r="BF172" i="19"/>
  <c r="D173" i="19"/>
  <c r="F173" i="19"/>
  <c r="H173" i="19"/>
  <c r="J173" i="19"/>
  <c r="P173" i="19"/>
  <c r="R173" i="19"/>
  <c r="T173" i="19"/>
  <c r="V173" i="19"/>
  <c r="AB173" i="19"/>
  <c r="AD173" i="19"/>
  <c r="AF173" i="19"/>
  <c r="AH173" i="19"/>
  <c r="AN173" i="19"/>
  <c r="AP173" i="19"/>
  <c r="AR173" i="19"/>
  <c r="AT173" i="19"/>
  <c r="AZ173" i="19"/>
  <c r="BB173" i="19"/>
  <c r="BD173" i="19"/>
  <c r="BF173" i="19"/>
  <c r="D174" i="19"/>
  <c r="F174" i="19"/>
  <c r="H174" i="19"/>
  <c r="J174" i="19"/>
  <c r="P174" i="19"/>
  <c r="R174" i="19"/>
  <c r="T174" i="19"/>
  <c r="V174" i="19"/>
  <c r="AB174" i="19"/>
  <c r="AD174" i="19"/>
  <c r="AF174" i="19"/>
  <c r="AH174" i="19"/>
  <c r="AN174" i="19"/>
  <c r="AP174" i="19"/>
  <c r="AR174" i="19"/>
  <c r="AT174" i="19"/>
  <c r="AZ174" i="19"/>
  <c r="BB174" i="19"/>
  <c r="BD174" i="19"/>
  <c r="BF174" i="19"/>
  <c r="D175" i="19"/>
  <c r="F175" i="19"/>
  <c r="H175" i="19"/>
  <c r="J175" i="19"/>
  <c r="P175" i="19"/>
  <c r="R175" i="19"/>
  <c r="T175" i="19"/>
  <c r="V175" i="19"/>
  <c r="AB175" i="19"/>
  <c r="AD175" i="19"/>
  <c r="AF175" i="19"/>
  <c r="AH175" i="19"/>
  <c r="AN175" i="19"/>
  <c r="AP175" i="19"/>
  <c r="AR175" i="19"/>
  <c r="AT175" i="19"/>
  <c r="AZ175" i="19"/>
  <c r="BB175" i="19"/>
  <c r="BD175" i="19"/>
  <c r="BF175" i="19"/>
  <c r="D176" i="19"/>
  <c r="F176" i="19"/>
  <c r="H176" i="19"/>
  <c r="J176" i="19"/>
  <c r="P176" i="19"/>
  <c r="R176" i="19"/>
  <c r="T176" i="19"/>
  <c r="V176" i="19"/>
  <c r="AB176" i="19"/>
  <c r="AD176" i="19"/>
  <c r="AF176" i="19"/>
  <c r="AH176" i="19"/>
  <c r="AN176" i="19"/>
  <c r="AP176" i="19"/>
  <c r="AR176" i="19"/>
  <c r="AT176" i="19"/>
  <c r="AZ176" i="19"/>
  <c r="BB176" i="19"/>
  <c r="BD176" i="19"/>
  <c r="BF176" i="19"/>
  <c r="D177" i="19"/>
  <c r="F177" i="19"/>
  <c r="H177" i="19"/>
  <c r="J177" i="19"/>
  <c r="P177" i="19"/>
  <c r="R177" i="19"/>
  <c r="T177" i="19"/>
  <c r="V177" i="19"/>
  <c r="AB177" i="19"/>
  <c r="AD177" i="19"/>
  <c r="AF177" i="19"/>
  <c r="AH177" i="19"/>
  <c r="AN177" i="19"/>
  <c r="AP177" i="19"/>
  <c r="AR177" i="19"/>
  <c r="AT177" i="19"/>
  <c r="AZ177" i="19"/>
  <c r="BB177" i="19"/>
  <c r="BD177" i="19"/>
  <c r="BF177" i="19"/>
  <c r="D178" i="19"/>
  <c r="F178" i="19"/>
  <c r="H178" i="19"/>
  <c r="J178" i="19"/>
  <c r="P178" i="19"/>
  <c r="R178" i="19"/>
  <c r="T178" i="19"/>
  <c r="V178" i="19"/>
  <c r="AB178" i="19"/>
  <c r="AD178" i="19"/>
  <c r="AF178" i="19"/>
  <c r="AH178" i="19"/>
  <c r="AN178" i="19"/>
  <c r="AP178" i="19"/>
  <c r="AR178" i="19"/>
  <c r="AT178" i="19"/>
  <c r="AZ178" i="19"/>
  <c r="BB178" i="19"/>
  <c r="BD178" i="19"/>
  <c r="BF178" i="19"/>
  <c r="D179" i="19"/>
  <c r="F179" i="19"/>
  <c r="H179" i="19"/>
  <c r="J179" i="19"/>
  <c r="P179" i="19"/>
  <c r="R179" i="19"/>
  <c r="T179" i="19"/>
  <c r="V179" i="19"/>
  <c r="AB179" i="19"/>
  <c r="AD179" i="19"/>
  <c r="AF179" i="19"/>
  <c r="AH179" i="19"/>
  <c r="AN179" i="19"/>
  <c r="AP179" i="19"/>
  <c r="AR179" i="19"/>
  <c r="AT179" i="19"/>
  <c r="AZ179" i="19"/>
  <c r="BB179" i="19"/>
  <c r="BD179" i="19"/>
  <c r="BF179" i="19"/>
  <c r="D180" i="19"/>
  <c r="F180" i="19"/>
  <c r="H180" i="19"/>
  <c r="J180" i="19"/>
  <c r="P180" i="19"/>
  <c r="R180" i="19"/>
  <c r="T180" i="19"/>
  <c r="V180" i="19"/>
  <c r="AB180" i="19"/>
  <c r="AD180" i="19"/>
  <c r="AF180" i="19"/>
  <c r="AH180" i="19"/>
  <c r="AN180" i="19"/>
  <c r="AP180" i="19"/>
  <c r="AR180" i="19"/>
  <c r="AT180" i="19"/>
  <c r="AZ180" i="19"/>
  <c r="BB180" i="19"/>
  <c r="BD180" i="19"/>
  <c r="BF180" i="19"/>
  <c r="D181" i="19"/>
  <c r="F181" i="19"/>
  <c r="H181" i="19"/>
  <c r="J181" i="19"/>
  <c r="P181" i="19"/>
  <c r="R181" i="19"/>
  <c r="T181" i="19"/>
  <c r="V181" i="19"/>
  <c r="AB181" i="19"/>
  <c r="AD181" i="19"/>
  <c r="AF181" i="19"/>
  <c r="AH181" i="19"/>
  <c r="AN181" i="19"/>
  <c r="AP181" i="19"/>
  <c r="AR181" i="19"/>
  <c r="AT181" i="19"/>
  <c r="AZ181" i="19"/>
  <c r="BB181" i="19"/>
  <c r="BD181" i="19"/>
  <c r="BF181" i="19"/>
  <c r="D182" i="19"/>
  <c r="F182" i="19"/>
  <c r="H182" i="19"/>
  <c r="J182" i="19"/>
  <c r="P182" i="19"/>
  <c r="R182" i="19"/>
  <c r="T182" i="19"/>
  <c r="V182" i="19"/>
  <c r="AB182" i="19"/>
  <c r="AD182" i="19"/>
  <c r="AF182" i="19"/>
  <c r="AH182" i="19"/>
  <c r="AN182" i="19"/>
  <c r="AP182" i="19"/>
  <c r="AR182" i="19"/>
  <c r="AT182" i="19"/>
  <c r="AZ182" i="19"/>
  <c r="BB182" i="19"/>
  <c r="BD182" i="19"/>
  <c r="BF182" i="19"/>
  <c r="D183" i="19"/>
  <c r="F183" i="19"/>
  <c r="H183" i="19"/>
  <c r="J183" i="19"/>
  <c r="P183" i="19"/>
  <c r="R183" i="19"/>
  <c r="T183" i="19"/>
  <c r="V183" i="19"/>
  <c r="AB183" i="19"/>
  <c r="AD183" i="19"/>
  <c r="AF183" i="19"/>
  <c r="AH183" i="19"/>
  <c r="AN183" i="19"/>
  <c r="AP183" i="19"/>
  <c r="AR183" i="19"/>
  <c r="AT183" i="19"/>
  <c r="AZ183" i="19"/>
  <c r="BB183" i="19"/>
  <c r="BD183" i="19"/>
  <c r="BF183" i="19"/>
  <c r="D184" i="19"/>
  <c r="F184" i="19"/>
  <c r="H184" i="19"/>
  <c r="J184" i="19"/>
  <c r="P184" i="19"/>
  <c r="R184" i="19"/>
  <c r="T184" i="19"/>
  <c r="V184" i="19"/>
  <c r="AB184" i="19"/>
  <c r="AD184" i="19"/>
  <c r="AF184" i="19"/>
  <c r="AH184" i="19"/>
  <c r="AN184" i="19"/>
  <c r="AP184" i="19"/>
  <c r="AR184" i="19"/>
  <c r="AT184" i="19"/>
  <c r="AZ184" i="19"/>
  <c r="BB184" i="19"/>
  <c r="BD184" i="19"/>
  <c r="BF184" i="19"/>
  <c r="D185" i="19"/>
  <c r="F185" i="19"/>
  <c r="H185" i="19"/>
  <c r="J185" i="19"/>
  <c r="P185" i="19"/>
  <c r="R185" i="19"/>
  <c r="T185" i="19"/>
  <c r="V185" i="19"/>
  <c r="AB185" i="19"/>
  <c r="AD185" i="19"/>
  <c r="AF185" i="19"/>
  <c r="AH185" i="19"/>
  <c r="AN185" i="19"/>
  <c r="AP185" i="19"/>
  <c r="AR185" i="19"/>
  <c r="AT185" i="19"/>
  <c r="AZ185" i="19"/>
  <c r="BB185" i="19"/>
  <c r="BD185" i="19"/>
  <c r="BF185" i="19"/>
  <c r="D186" i="19"/>
  <c r="F186" i="19"/>
  <c r="H186" i="19"/>
  <c r="J186" i="19"/>
  <c r="P186" i="19"/>
  <c r="R186" i="19"/>
  <c r="T186" i="19"/>
  <c r="V186" i="19"/>
  <c r="AB186" i="19"/>
  <c r="AD186" i="19"/>
  <c r="AF186" i="19"/>
  <c r="AH186" i="19"/>
  <c r="AN186" i="19"/>
  <c r="AP186" i="19"/>
  <c r="AR186" i="19"/>
  <c r="AT186" i="19"/>
  <c r="AZ186" i="19"/>
  <c r="BB186" i="19"/>
  <c r="BD186" i="19"/>
  <c r="BF186" i="19"/>
  <c r="D187" i="19"/>
  <c r="F187" i="19"/>
  <c r="H187" i="19"/>
  <c r="J187" i="19"/>
  <c r="P187" i="19"/>
  <c r="R187" i="19"/>
  <c r="T187" i="19"/>
  <c r="V187" i="19"/>
  <c r="AB187" i="19"/>
  <c r="AD187" i="19"/>
  <c r="AF187" i="19"/>
  <c r="AH187" i="19"/>
  <c r="AN187" i="19"/>
  <c r="AP187" i="19"/>
  <c r="AR187" i="19"/>
  <c r="AT187" i="19"/>
  <c r="AZ187" i="19"/>
  <c r="BB187" i="19"/>
  <c r="BD187" i="19"/>
  <c r="BF187" i="19"/>
  <c r="D188" i="19"/>
  <c r="F188" i="19"/>
  <c r="H188" i="19"/>
  <c r="J188" i="19"/>
  <c r="P188" i="19"/>
  <c r="R188" i="19"/>
  <c r="T188" i="19"/>
  <c r="V188" i="19"/>
  <c r="AB188" i="19"/>
  <c r="AD188" i="19"/>
  <c r="AF188" i="19"/>
  <c r="AH188" i="19"/>
  <c r="AN188" i="19"/>
  <c r="AP188" i="19"/>
  <c r="AR188" i="19"/>
  <c r="AT188" i="19"/>
  <c r="AZ188" i="19"/>
  <c r="BB188" i="19"/>
  <c r="BD188" i="19"/>
  <c r="BF188" i="19"/>
  <c r="D189" i="19"/>
  <c r="F189" i="19"/>
  <c r="H189" i="19"/>
  <c r="J189" i="19"/>
  <c r="P189" i="19"/>
  <c r="R189" i="19"/>
  <c r="T189" i="19"/>
  <c r="V189" i="19"/>
  <c r="AB189" i="19"/>
  <c r="AD189" i="19"/>
  <c r="AF189" i="19"/>
  <c r="AH189" i="19"/>
  <c r="AN189" i="19"/>
  <c r="AP189" i="19"/>
  <c r="AR189" i="19"/>
  <c r="AT189" i="19"/>
  <c r="AZ189" i="19"/>
  <c r="BB189" i="19"/>
  <c r="BD189" i="19"/>
  <c r="BF189" i="19"/>
  <c r="D190" i="19"/>
  <c r="F190" i="19"/>
  <c r="H190" i="19"/>
  <c r="J190" i="19"/>
  <c r="P190" i="19"/>
  <c r="R190" i="19"/>
  <c r="T190" i="19"/>
  <c r="V190" i="19"/>
  <c r="AB190" i="19"/>
  <c r="AD190" i="19"/>
  <c r="AF190" i="19"/>
  <c r="AH190" i="19"/>
  <c r="AN190" i="19"/>
  <c r="AP190" i="19"/>
  <c r="AR190" i="19"/>
  <c r="AT190" i="19"/>
  <c r="AZ190" i="19"/>
  <c r="BB190" i="19"/>
  <c r="BD190" i="19"/>
  <c r="BF190" i="19"/>
  <c r="D191" i="19"/>
  <c r="F191" i="19"/>
  <c r="H191" i="19"/>
  <c r="J191" i="19"/>
  <c r="P191" i="19"/>
  <c r="R191" i="19"/>
  <c r="T191" i="19"/>
  <c r="V191" i="19"/>
  <c r="AB191" i="19"/>
  <c r="AD191" i="19"/>
  <c r="AF191" i="19"/>
  <c r="AH191" i="19"/>
  <c r="AN191" i="19"/>
  <c r="AP191" i="19"/>
  <c r="AR191" i="19"/>
  <c r="AT191" i="19"/>
  <c r="AZ191" i="19"/>
  <c r="BB191" i="19"/>
  <c r="BD191" i="19"/>
  <c r="BF191" i="19"/>
  <c r="D192" i="19"/>
  <c r="F192" i="19"/>
  <c r="H192" i="19"/>
  <c r="J192" i="19"/>
  <c r="P192" i="19"/>
  <c r="R192" i="19"/>
  <c r="T192" i="19"/>
  <c r="V192" i="19"/>
  <c r="AB192" i="19"/>
  <c r="AD192" i="19"/>
  <c r="AF192" i="19"/>
  <c r="AH192" i="19"/>
  <c r="AN192" i="19"/>
  <c r="AP192" i="19"/>
  <c r="AR192" i="19"/>
  <c r="AT192" i="19"/>
  <c r="AZ192" i="19"/>
  <c r="BB192" i="19"/>
  <c r="BD192" i="19"/>
  <c r="BF192" i="19"/>
  <c r="D193" i="19"/>
  <c r="F193" i="19"/>
  <c r="H193" i="19"/>
  <c r="J193" i="19"/>
  <c r="P193" i="19"/>
  <c r="R193" i="19"/>
  <c r="T193" i="19"/>
  <c r="V193" i="19"/>
  <c r="AB193" i="19"/>
  <c r="AD193" i="19"/>
  <c r="AF193" i="19"/>
  <c r="AH193" i="19"/>
  <c r="AN193" i="19"/>
  <c r="AP193" i="19"/>
  <c r="AR193" i="19"/>
  <c r="AT193" i="19"/>
  <c r="AZ193" i="19"/>
  <c r="BB193" i="19"/>
  <c r="BD193" i="19"/>
  <c r="BF193" i="19"/>
  <c r="D194" i="19"/>
  <c r="F194" i="19"/>
  <c r="H194" i="19"/>
  <c r="J194" i="19"/>
  <c r="P194" i="19"/>
  <c r="R194" i="19"/>
  <c r="T194" i="19"/>
  <c r="V194" i="19"/>
  <c r="AB194" i="19"/>
  <c r="AD194" i="19"/>
  <c r="AF194" i="19"/>
  <c r="AH194" i="19"/>
  <c r="AN194" i="19"/>
  <c r="AP194" i="19"/>
  <c r="AR194" i="19"/>
  <c r="AT194" i="19"/>
  <c r="AZ194" i="19"/>
  <c r="BB194" i="19"/>
  <c r="BD194" i="19"/>
  <c r="BF194" i="19"/>
  <c r="D195" i="19"/>
  <c r="F195" i="19"/>
  <c r="H195" i="19"/>
  <c r="J195" i="19"/>
  <c r="P195" i="19"/>
  <c r="R195" i="19"/>
  <c r="T195" i="19"/>
  <c r="V195" i="19"/>
  <c r="AB195" i="19"/>
  <c r="AD195" i="19"/>
  <c r="AF195" i="19"/>
  <c r="AH195" i="19"/>
  <c r="AN195" i="19"/>
  <c r="AP195" i="19"/>
  <c r="AR195" i="19"/>
  <c r="AT195" i="19"/>
  <c r="AZ195" i="19"/>
  <c r="BB195" i="19"/>
  <c r="BD195" i="19"/>
  <c r="BF195" i="19"/>
  <c r="D196" i="19"/>
  <c r="F196" i="19"/>
  <c r="H196" i="19"/>
  <c r="J196" i="19"/>
  <c r="P196" i="19"/>
  <c r="R196" i="19"/>
  <c r="T196" i="19"/>
  <c r="V196" i="19"/>
  <c r="AB196" i="19"/>
  <c r="AD196" i="19"/>
  <c r="AF196" i="19"/>
  <c r="AH196" i="19"/>
  <c r="AN196" i="19"/>
  <c r="AP196" i="19"/>
  <c r="AR196" i="19"/>
  <c r="AT196" i="19"/>
  <c r="AZ196" i="19"/>
  <c r="BB196" i="19"/>
  <c r="BD196" i="19"/>
  <c r="BF196" i="19"/>
  <c r="D197" i="19"/>
  <c r="F197" i="19"/>
  <c r="H197" i="19"/>
  <c r="J197" i="19"/>
  <c r="P197" i="19"/>
  <c r="R197" i="19"/>
  <c r="T197" i="19"/>
  <c r="V197" i="19"/>
  <c r="AB197" i="19"/>
  <c r="AD197" i="19"/>
  <c r="AF197" i="19"/>
  <c r="AH197" i="19"/>
  <c r="AN197" i="19"/>
  <c r="AP197" i="19"/>
  <c r="AR197" i="19"/>
  <c r="AT197" i="19"/>
  <c r="AZ197" i="19"/>
  <c r="BB197" i="19"/>
  <c r="BD197" i="19"/>
  <c r="BF197" i="19"/>
  <c r="D198" i="19"/>
  <c r="F198" i="19"/>
  <c r="H198" i="19"/>
  <c r="J198" i="19"/>
  <c r="P198" i="19"/>
  <c r="R198" i="19"/>
  <c r="T198" i="19"/>
  <c r="V198" i="19"/>
  <c r="AB198" i="19"/>
  <c r="AD198" i="19"/>
  <c r="AF198" i="19"/>
  <c r="AH198" i="19"/>
  <c r="AN198" i="19"/>
  <c r="AP198" i="19"/>
  <c r="AR198" i="19"/>
  <c r="AT198" i="19"/>
  <c r="AZ198" i="19"/>
  <c r="BB198" i="19"/>
  <c r="BD198" i="19"/>
  <c r="BF198" i="19"/>
  <c r="D199" i="19"/>
  <c r="F199" i="19"/>
  <c r="H199" i="19"/>
  <c r="J199" i="19"/>
  <c r="P199" i="19"/>
  <c r="R199" i="19"/>
  <c r="T199" i="19"/>
  <c r="V199" i="19"/>
  <c r="AB199" i="19"/>
  <c r="AD199" i="19"/>
  <c r="AF199" i="19"/>
  <c r="AH199" i="19"/>
  <c r="AN199" i="19"/>
  <c r="AP199" i="19"/>
  <c r="AR199" i="19"/>
  <c r="AT199" i="19"/>
  <c r="AZ199" i="19"/>
  <c r="BB199" i="19"/>
  <c r="BD199" i="19"/>
  <c r="BF199" i="19"/>
  <c r="D200" i="19"/>
  <c r="F200" i="19"/>
  <c r="H200" i="19"/>
  <c r="J200" i="19"/>
  <c r="P200" i="19"/>
  <c r="R200" i="19"/>
  <c r="T200" i="19"/>
  <c r="V200" i="19"/>
  <c r="AB200" i="19"/>
  <c r="AD200" i="19"/>
  <c r="AF200" i="19"/>
  <c r="AH200" i="19"/>
  <c r="AN200" i="19"/>
  <c r="AP200" i="19"/>
  <c r="AR200" i="19"/>
  <c r="AT200" i="19"/>
  <c r="AZ200" i="19"/>
  <c r="BB200" i="19"/>
  <c r="BD200" i="19"/>
  <c r="BF200" i="19"/>
  <c r="D201" i="19"/>
  <c r="F201" i="19"/>
  <c r="H201" i="19"/>
  <c r="J201" i="19"/>
  <c r="P201" i="19"/>
  <c r="R201" i="19"/>
  <c r="T201" i="19"/>
  <c r="V201" i="19"/>
  <c r="AB201" i="19"/>
  <c r="AD201" i="19"/>
  <c r="AF201" i="19"/>
  <c r="AH201" i="19"/>
  <c r="AN201" i="19"/>
  <c r="AP201" i="19"/>
  <c r="AR201" i="19"/>
  <c r="AT201" i="19"/>
  <c r="AZ201" i="19"/>
  <c r="BB201" i="19"/>
  <c r="BD201" i="19"/>
  <c r="BF201" i="19"/>
  <c r="D202" i="19"/>
  <c r="F202" i="19"/>
  <c r="H202" i="19"/>
  <c r="J202" i="19"/>
  <c r="P202" i="19"/>
  <c r="R202" i="19"/>
  <c r="T202" i="19"/>
  <c r="V202" i="19"/>
  <c r="AB202" i="19"/>
  <c r="AD202" i="19"/>
  <c r="AF202" i="19"/>
  <c r="AH202" i="19"/>
  <c r="AN202" i="19"/>
  <c r="AP202" i="19"/>
  <c r="AR202" i="19"/>
  <c r="AT202" i="19"/>
  <c r="AZ202" i="19"/>
  <c r="BB202" i="19"/>
  <c r="BD202" i="19"/>
  <c r="BF202" i="19"/>
  <c r="D203" i="19"/>
  <c r="F203" i="19"/>
  <c r="H203" i="19"/>
  <c r="J203" i="19"/>
  <c r="P203" i="19"/>
  <c r="R203" i="19"/>
  <c r="T203" i="19"/>
  <c r="V203" i="19"/>
  <c r="AB203" i="19"/>
  <c r="AD203" i="19"/>
  <c r="AF203" i="19"/>
  <c r="AH203" i="19"/>
  <c r="AN203" i="19"/>
  <c r="AP203" i="19"/>
  <c r="AR203" i="19"/>
  <c r="AT203" i="19"/>
  <c r="AZ203" i="19"/>
  <c r="BB203" i="19"/>
  <c r="BD203" i="19"/>
  <c r="BF203" i="19"/>
  <c r="D204" i="19"/>
  <c r="F204" i="19"/>
  <c r="H204" i="19"/>
  <c r="J204" i="19"/>
  <c r="P204" i="19"/>
  <c r="R204" i="19"/>
  <c r="T204" i="19"/>
  <c r="V204" i="19"/>
  <c r="AB204" i="19"/>
  <c r="AD204" i="19"/>
  <c r="AF204" i="19"/>
  <c r="AH204" i="19"/>
  <c r="AN204" i="19"/>
  <c r="AP204" i="19"/>
  <c r="AR204" i="19"/>
  <c r="AT204" i="19"/>
  <c r="AZ204" i="19"/>
  <c r="BB204" i="19"/>
  <c r="BD204" i="19"/>
  <c r="BF204" i="19"/>
  <c r="D205" i="19"/>
  <c r="F205" i="19"/>
  <c r="H205" i="19"/>
  <c r="J205" i="19"/>
  <c r="P205" i="19"/>
  <c r="R205" i="19"/>
  <c r="T205" i="19"/>
  <c r="V205" i="19"/>
  <c r="AB205" i="19"/>
  <c r="AD205" i="19"/>
  <c r="AF205" i="19"/>
  <c r="AH205" i="19"/>
  <c r="AN205" i="19"/>
  <c r="AP205" i="19"/>
  <c r="AR205" i="19"/>
  <c r="AT205" i="19"/>
  <c r="AZ205" i="19"/>
  <c r="BB205" i="19"/>
  <c r="BD205" i="19"/>
  <c r="BF205" i="19"/>
  <c r="D206" i="19"/>
  <c r="F206" i="19"/>
  <c r="H206" i="19"/>
  <c r="J206" i="19"/>
  <c r="P206" i="19"/>
  <c r="R206" i="19"/>
  <c r="T206" i="19"/>
  <c r="V206" i="19"/>
  <c r="AB206" i="19"/>
  <c r="AD206" i="19"/>
  <c r="AF206" i="19"/>
  <c r="AH206" i="19"/>
  <c r="AN206" i="19"/>
  <c r="AP206" i="19"/>
  <c r="AR206" i="19"/>
  <c r="AT206" i="19"/>
  <c r="AZ206" i="19"/>
  <c r="BB206" i="19"/>
  <c r="BD206" i="19"/>
  <c r="BF206" i="19"/>
  <c r="D207" i="19"/>
  <c r="F207" i="19"/>
  <c r="H207" i="19"/>
  <c r="J207" i="19"/>
  <c r="P207" i="19"/>
  <c r="R207" i="19"/>
  <c r="T207" i="19"/>
  <c r="V207" i="19"/>
  <c r="AB207" i="19"/>
  <c r="AD207" i="19"/>
  <c r="AF207" i="19"/>
  <c r="AH207" i="19"/>
  <c r="AN207" i="19"/>
  <c r="AP207" i="19"/>
  <c r="AR207" i="19"/>
  <c r="AT207" i="19"/>
  <c r="AZ207" i="19"/>
  <c r="BB207" i="19"/>
  <c r="BD207" i="19"/>
  <c r="BF207" i="19"/>
  <c r="D208" i="19"/>
  <c r="F208" i="19"/>
  <c r="H208" i="19"/>
  <c r="J208" i="19"/>
  <c r="P208" i="19"/>
  <c r="R208" i="19"/>
  <c r="T208" i="19"/>
  <c r="V208" i="19"/>
  <c r="AB208" i="19"/>
  <c r="AD208" i="19"/>
  <c r="AF208" i="19"/>
  <c r="AH208" i="19"/>
  <c r="AN208" i="19"/>
  <c r="AP208" i="19"/>
  <c r="AR208" i="19"/>
  <c r="AT208" i="19"/>
  <c r="AZ208" i="19"/>
  <c r="BB208" i="19"/>
  <c r="BD208" i="19"/>
  <c r="BF208" i="19"/>
  <c r="D209" i="19"/>
  <c r="F209" i="19"/>
  <c r="H209" i="19"/>
  <c r="J209" i="19"/>
  <c r="P209" i="19"/>
  <c r="R209" i="19"/>
  <c r="T209" i="19"/>
  <c r="V209" i="19"/>
  <c r="AB209" i="19"/>
  <c r="AD209" i="19"/>
  <c r="AF209" i="19"/>
  <c r="AH209" i="19"/>
  <c r="AN209" i="19"/>
  <c r="AP209" i="19"/>
  <c r="AR209" i="19"/>
  <c r="AT209" i="19"/>
  <c r="AZ209" i="19"/>
  <c r="BB209" i="19"/>
  <c r="BD209" i="19"/>
  <c r="BF209" i="19"/>
  <c r="D210" i="19"/>
  <c r="F210" i="19"/>
  <c r="H210" i="19"/>
  <c r="J210" i="19"/>
  <c r="P210" i="19"/>
  <c r="R210" i="19"/>
  <c r="T210" i="19"/>
  <c r="V210" i="19"/>
  <c r="AB210" i="19"/>
  <c r="AD210" i="19"/>
  <c r="AF210" i="19"/>
  <c r="AH210" i="19"/>
  <c r="AN210" i="19"/>
  <c r="AP210" i="19"/>
  <c r="AR210" i="19"/>
  <c r="AT210" i="19"/>
  <c r="AZ210" i="19"/>
  <c r="BB210" i="19"/>
  <c r="BD210" i="19"/>
  <c r="BF210" i="19"/>
  <c r="D211" i="19"/>
  <c r="F211" i="19"/>
  <c r="H211" i="19"/>
  <c r="J211" i="19"/>
  <c r="P211" i="19"/>
  <c r="R211" i="19"/>
  <c r="T211" i="19"/>
  <c r="V211" i="19"/>
  <c r="AB211" i="19"/>
  <c r="AD211" i="19"/>
  <c r="AF211" i="19"/>
  <c r="AH211" i="19"/>
  <c r="AN211" i="19"/>
  <c r="AP211" i="19"/>
  <c r="AR211" i="19"/>
  <c r="AT211" i="19"/>
  <c r="AZ211" i="19"/>
  <c r="BB211" i="19"/>
  <c r="BD211" i="19"/>
  <c r="BF211" i="19"/>
  <c r="D212" i="19"/>
  <c r="F212" i="19"/>
  <c r="H212" i="19"/>
  <c r="J212" i="19"/>
  <c r="P212" i="19"/>
  <c r="R212" i="19"/>
  <c r="T212" i="19"/>
  <c r="V212" i="19"/>
  <c r="AB212" i="19"/>
  <c r="AD212" i="19"/>
  <c r="AF212" i="19"/>
  <c r="AH212" i="19"/>
  <c r="AN212" i="19"/>
  <c r="AP212" i="19"/>
  <c r="AR212" i="19"/>
  <c r="AT212" i="19"/>
  <c r="AZ212" i="19"/>
  <c r="BB212" i="19"/>
  <c r="BD212" i="19"/>
  <c r="BF212" i="19"/>
  <c r="D213" i="19"/>
  <c r="F213" i="19"/>
  <c r="H213" i="19"/>
  <c r="J213" i="19"/>
  <c r="P213" i="19"/>
  <c r="R213" i="19"/>
  <c r="T213" i="19"/>
  <c r="V213" i="19"/>
  <c r="AB213" i="19"/>
  <c r="AD213" i="19"/>
  <c r="AF213" i="19"/>
  <c r="AH213" i="19"/>
  <c r="AN213" i="19"/>
  <c r="AP213" i="19"/>
  <c r="AR213" i="19"/>
  <c r="AT213" i="19"/>
  <c r="AZ213" i="19"/>
  <c r="BB213" i="19"/>
  <c r="BD213" i="19"/>
  <c r="BF213" i="19"/>
  <c r="D214" i="19"/>
  <c r="F214" i="19"/>
  <c r="H214" i="19"/>
  <c r="J214" i="19"/>
  <c r="P214" i="19"/>
  <c r="R214" i="19"/>
  <c r="T214" i="19"/>
  <c r="V214" i="19"/>
  <c r="AB214" i="19"/>
  <c r="AD214" i="19"/>
  <c r="AF214" i="19"/>
  <c r="AH214" i="19"/>
  <c r="AN214" i="19"/>
  <c r="AP214" i="19"/>
  <c r="AR214" i="19"/>
  <c r="AT214" i="19"/>
  <c r="AZ214" i="19"/>
  <c r="BB214" i="19"/>
  <c r="BD214" i="19"/>
  <c r="BF214" i="19"/>
  <c r="D215" i="19"/>
  <c r="F215" i="19"/>
  <c r="H215" i="19"/>
  <c r="J215" i="19"/>
  <c r="P215" i="19"/>
  <c r="R215" i="19"/>
  <c r="T215" i="19"/>
  <c r="V215" i="19"/>
  <c r="AB215" i="19"/>
  <c r="AD215" i="19"/>
  <c r="AF215" i="19"/>
  <c r="AH215" i="19"/>
  <c r="AN215" i="19"/>
  <c r="AP215" i="19"/>
  <c r="AR215" i="19"/>
  <c r="AT215" i="19"/>
  <c r="AZ215" i="19"/>
  <c r="BB215" i="19"/>
  <c r="BD215" i="19"/>
  <c r="BF215" i="19"/>
  <c r="D216" i="19"/>
  <c r="F216" i="19"/>
  <c r="H216" i="19"/>
  <c r="J216" i="19"/>
  <c r="P216" i="19"/>
  <c r="R216" i="19"/>
  <c r="T216" i="19"/>
  <c r="V216" i="19"/>
  <c r="AB216" i="19"/>
  <c r="AD216" i="19"/>
  <c r="AF216" i="19"/>
  <c r="AH216" i="19"/>
  <c r="AN216" i="19"/>
  <c r="AP216" i="19"/>
  <c r="AR216" i="19"/>
  <c r="AT216" i="19"/>
  <c r="AZ216" i="19"/>
  <c r="BB216" i="19"/>
  <c r="BD216" i="19"/>
  <c r="BF216" i="19"/>
  <c r="D217" i="19"/>
  <c r="F217" i="19"/>
  <c r="H217" i="19"/>
  <c r="J217" i="19"/>
  <c r="P217" i="19"/>
  <c r="R217" i="19"/>
  <c r="T217" i="19"/>
  <c r="V217" i="19"/>
  <c r="AB217" i="19"/>
  <c r="AD217" i="19"/>
  <c r="AF217" i="19"/>
  <c r="AH217" i="19"/>
  <c r="AN217" i="19"/>
  <c r="AP217" i="19"/>
  <c r="AR217" i="19"/>
  <c r="AT217" i="19"/>
  <c r="AZ217" i="19"/>
  <c r="BB217" i="19"/>
  <c r="BD217" i="19"/>
  <c r="BF217" i="19"/>
  <c r="D218" i="19"/>
  <c r="F218" i="19"/>
  <c r="H218" i="19"/>
  <c r="J218" i="19"/>
  <c r="P218" i="19"/>
  <c r="R218" i="19"/>
  <c r="T218" i="19"/>
  <c r="V218" i="19"/>
  <c r="AB218" i="19"/>
  <c r="AD218" i="19"/>
  <c r="AF218" i="19"/>
  <c r="AH218" i="19"/>
  <c r="AN218" i="19"/>
  <c r="AP218" i="19"/>
  <c r="AR218" i="19"/>
  <c r="AT218" i="19"/>
  <c r="AZ218" i="19"/>
  <c r="BB218" i="19"/>
  <c r="BD218" i="19"/>
  <c r="BF218" i="19"/>
  <c r="D219" i="19"/>
  <c r="F219" i="19"/>
  <c r="H219" i="19"/>
  <c r="J219" i="19"/>
  <c r="P219" i="19"/>
  <c r="R219" i="19"/>
  <c r="T219" i="19"/>
  <c r="V219" i="19"/>
  <c r="AB219" i="19"/>
  <c r="AD219" i="19"/>
  <c r="AF219" i="19"/>
  <c r="AH219" i="19"/>
  <c r="AN219" i="19"/>
  <c r="AP219" i="19"/>
  <c r="AR219" i="19"/>
  <c r="AT219" i="19"/>
  <c r="AZ219" i="19"/>
  <c r="BB219" i="19"/>
  <c r="BD219" i="19"/>
  <c r="BF219" i="19"/>
  <c r="D220" i="19"/>
  <c r="F220" i="19"/>
  <c r="H220" i="19"/>
  <c r="J220" i="19"/>
  <c r="P220" i="19"/>
  <c r="R220" i="19"/>
  <c r="T220" i="19"/>
  <c r="V220" i="19"/>
  <c r="AB220" i="19"/>
  <c r="AD220" i="19"/>
  <c r="AF220" i="19"/>
  <c r="AH220" i="19"/>
  <c r="AN220" i="19"/>
  <c r="AP220" i="19"/>
  <c r="AR220" i="19"/>
  <c r="AT220" i="19"/>
  <c r="AZ220" i="19"/>
  <c r="BB220" i="19"/>
  <c r="BD220" i="19"/>
  <c r="BF220" i="19"/>
  <c r="D221" i="19"/>
  <c r="F221" i="19"/>
  <c r="H221" i="19"/>
  <c r="J221" i="19"/>
  <c r="P221" i="19"/>
  <c r="R221" i="19"/>
  <c r="T221" i="19"/>
  <c r="V221" i="19"/>
  <c r="AB221" i="19"/>
  <c r="AD221" i="19"/>
  <c r="AF221" i="19"/>
  <c r="AH221" i="19"/>
  <c r="AN221" i="19"/>
  <c r="AP221" i="19"/>
  <c r="AR221" i="19"/>
  <c r="AT221" i="19"/>
  <c r="AZ221" i="19"/>
  <c r="BB221" i="19"/>
  <c r="BD221" i="19"/>
  <c r="BF221" i="19"/>
  <c r="D222" i="19"/>
  <c r="F222" i="19"/>
  <c r="H222" i="19"/>
  <c r="J222" i="19"/>
  <c r="P222" i="19"/>
  <c r="R222" i="19"/>
  <c r="T222" i="19"/>
  <c r="V222" i="19"/>
  <c r="AB222" i="19"/>
  <c r="AD222" i="19"/>
  <c r="AF222" i="19"/>
  <c r="AH222" i="19"/>
  <c r="AN222" i="19"/>
  <c r="AP222" i="19"/>
  <c r="AR222" i="19"/>
  <c r="AT222" i="19"/>
  <c r="AZ222" i="19"/>
  <c r="BB222" i="19"/>
  <c r="BD222" i="19"/>
  <c r="BF222" i="19"/>
  <c r="D223" i="19"/>
  <c r="F223" i="19"/>
  <c r="H223" i="19"/>
  <c r="J223" i="19"/>
  <c r="P223" i="19"/>
  <c r="R223" i="19"/>
  <c r="T223" i="19"/>
  <c r="V223" i="19"/>
  <c r="AB223" i="19"/>
  <c r="AD223" i="19"/>
  <c r="AF223" i="19"/>
  <c r="AH223" i="19"/>
  <c r="AN223" i="19"/>
  <c r="AP223" i="19"/>
  <c r="AR223" i="19"/>
  <c r="AT223" i="19"/>
  <c r="AZ223" i="19"/>
  <c r="BB223" i="19"/>
  <c r="BD223" i="19"/>
  <c r="BF223" i="19"/>
  <c r="D224" i="19"/>
  <c r="F224" i="19"/>
  <c r="H224" i="19"/>
  <c r="J224" i="19"/>
  <c r="P224" i="19"/>
  <c r="R224" i="19"/>
  <c r="T224" i="19"/>
  <c r="V224" i="19"/>
  <c r="AB224" i="19"/>
  <c r="AD224" i="19"/>
  <c r="AF224" i="19"/>
  <c r="AH224" i="19"/>
  <c r="AN224" i="19"/>
  <c r="AP224" i="19"/>
  <c r="AR224" i="19"/>
  <c r="AT224" i="19"/>
  <c r="AZ224" i="19"/>
  <c r="BB224" i="19"/>
  <c r="BD224" i="19"/>
  <c r="BF224" i="19"/>
  <c r="D225" i="19"/>
  <c r="F225" i="19"/>
  <c r="H225" i="19"/>
  <c r="J225" i="19"/>
  <c r="P225" i="19"/>
  <c r="R225" i="19"/>
  <c r="T225" i="19"/>
  <c r="V225" i="19"/>
  <c r="AB225" i="19"/>
  <c r="AD225" i="19"/>
  <c r="AF225" i="19"/>
  <c r="AH225" i="19"/>
  <c r="AN225" i="19"/>
  <c r="AP225" i="19"/>
  <c r="AR225" i="19"/>
  <c r="AT225" i="19"/>
  <c r="AZ225" i="19"/>
  <c r="BB225" i="19"/>
  <c r="BD225" i="19"/>
  <c r="BF225" i="19"/>
  <c r="D226" i="19"/>
  <c r="F226" i="19"/>
  <c r="H226" i="19"/>
  <c r="J226" i="19"/>
  <c r="P226" i="19"/>
  <c r="R226" i="19"/>
  <c r="T226" i="19"/>
  <c r="V226" i="19"/>
  <c r="AB226" i="19"/>
  <c r="AD226" i="19"/>
  <c r="AF226" i="19"/>
  <c r="AH226" i="19"/>
  <c r="AN226" i="19"/>
  <c r="AP226" i="19"/>
  <c r="AR226" i="19"/>
  <c r="AT226" i="19"/>
  <c r="AZ226" i="19"/>
  <c r="BB226" i="19"/>
  <c r="BD226" i="19"/>
  <c r="BF226" i="19"/>
  <c r="D227" i="19"/>
  <c r="F227" i="19"/>
  <c r="H227" i="19"/>
  <c r="J227" i="19"/>
  <c r="P227" i="19"/>
  <c r="R227" i="19"/>
  <c r="T227" i="19"/>
  <c r="V227" i="19"/>
  <c r="AB227" i="19"/>
  <c r="AD227" i="19"/>
  <c r="AF227" i="19"/>
  <c r="AH227" i="19"/>
  <c r="AN227" i="19"/>
  <c r="AP227" i="19"/>
  <c r="AR227" i="19"/>
  <c r="AT227" i="19"/>
  <c r="AZ227" i="19"/>
  <c r="BB227" i="19"/>
  <c r="BD227" i="19"/>
  <c r="BF227" i="19"/>
  <c r="D228" i="19"/>
  <c r="F228" i="19"/>
  <c r="H228" i="19"/>
  <c r="J228" i="19"/>
  <c r="P228" i="19"/>
  <c r="R228" i="19"/>
  <c r="T228" i="19"/>
  <c r="V228" i="19"/>
  <c r="AB228" i="19"/>
  <c r="AD228" i="19"/>
  <c r="AF228" i="19"/>
  <c r="AH228" i="19"/>
  <c r="AN228" i="19"/>
  <c r="AP228" i="19"/>
  <c r="AR228" i="19"/>
  <c r="AT228" i="19"/>
  <c r="AZ228" i="19"/>
  <c r="BB228" i="19"/>
  <c r="BD228" i="19"/>
  <c r="BF228" i="19"/>
  <c r="D229" i="19"/>
  <c r="F229" i="19"/>
  <c r="H229" i="19"/>
  <c r="J229" i="19"/>
  <c r="P229" i="19"/>
  <c r="R229" i="19"/>
  <c r="T229" i="19"/>
  <c r="V229" i="19"/>
  <c r="AB229" i="19"/>
  <c r="AD229" i="19"/>
  <c r="AF229" i="19"/>
  <c r="AH229" i="19"/>
  <c r="AN229" i="19"/>
  <c r="AP229" i="19"/>
  <c r="AR229" i="19"/>
  <c r="AT229" i="19"/>
  <c r="AZ229" i="19"/>
  <c r="BB229" i="19"/>
  <c r="BD229" i="19"/>
  <c r="BF229" i="19"/>
  <c r="D230" i="19"/>
  <c r="F230" i="19"/>
  <c r="H230" i="19"/>
  <c r="J230" i="19"/>
  <c r="P230" i="19"/>
  <c r="R230" i="19"/>
  <c r="T230" i="19"/>
  <c r="V230" i="19"/>
  <c r="AB230" i="19"/>
  <c r="AD230" i="19"/>
  <c r="AF230" i="19"/>
  <c r="AH230" i="19"/>
  <c r="AN230" i="19"/>
  <c r="AP230" i="19"/>
  <c r="AR230" i="19"/>
  <c r="AT230" i="19"/>
  <c r="AZ230" i="19"/>
  <c r="BB230" i="19"/>
  <c r="BD230" i="19"/>
  <c r="BF230" i="19"/>
  <c r="D231" i="19"/>
  <c r="F231" i="19"/>
  <c r="H231" i="19"/>
  <c r="J231" i="19"/>
  <c r="P231" i="19"/>
  <c r="R231" i="19"/>
  <c r="T231" i="19"/>
  <c r="V231" i="19"/>
  <c r="AB231" i="19"/>
  <c r="AD231" i="19"/>
  <c r="AF231" i="19"/>
  <c r="AH231" i="19"/>
  <c r="AN231" i="19"/>
  <c r="AP231" i="19"/>
  <c r="AR231" i="19"/>
  <c r="AT231" i="19"/>
  <c r="AZ231" i="19"/>
  <c r="BB231" i="19"/>
  <c r="BD231" i="19"/>
  <c r="BF231" i="19"/>
  <c r="D232" i="19"/>
  <c r="F232" i="19"/>
  <c r="H232" i="19"/>
  <c r="J232" i="19"/>
  <c r="P232" i="19"/>
  <c r="R232" i="19"/>
  <c r="T232" i="19"/>
  <c r="V232" i="19"/>
  <c r="AB232" i="19"/>
  <c r="AD232" i="19"/>
  <c r="AF232" i="19"/>
  <c r="AH232" i="19"/>
  <c r="AN232" i="19"/>
  <c r="AP232" i="19"/>
  <c r="AR232" i="19"/>
  <c r="AT232" i="19"/>
  <c r="AZ232" i="19"/>
  <c r="BB232" i="19"/>
  <c r="BD232" i="19"/>
  <c r="BF232" i="19"/>
  <c r="D233" i="19"/>
  <c r="F233" i="19"/>
  <c r="H233" i="19"/>
  <c r="J233" i="19"/>
  <c r="P233" i="19"/>
  <c r="R233" i="19"/>
  <c r="T233" i="19"/>
  <c r="V233" i="19"/>
  <c r="AB233" i="19"/>
  <c r="AD233" i="19"/>
  <c r="AF233" i="19"/>
  <c r="AH233" i="19"/>
  <c r="AN233" i="19"/>
  <c r="AP233" i="19"/>
  <c r="AR233" i="19"/>
  <c r="AT233" i="19"/>
  <c r="AZ233" i="19"/>
  <c r="BB233" i="19"/>
  <c r="BD233" i="19"/>
  <c r="BF233" i="19"/>
  <c r="D234" i="19"/>
  <c r="F234" i="19"/>
  <c r="H234" i="19"/>
  <c r="J234" i="19"/>
  <c r="P234" i="19"/>
  <c r="R234" i="19"/>
  <c r="T234" i="19"/>
  <c r="V234" i="19"/>
  <c r="AB234" i="19"/>
  <c r="AD234" i="19"/>
  <c r="AF234" i="19"/>
  <c r="AH234" i="19"/>
  <c r="AN234" i="19"/>
  <c r="AP234" i="19"/>
  <c r="AR234" i="19"/>
  <c r="AT234" i="19"/>
  <c r="AZ234" i="19"/>
  <c r="BB234" i="19"/>
  <c r="BD234" i="19"/>
  <c r="BF234" i="19"/>
  <c r="D235" i="19"/>
  <c r="F235" i="19"/>
  <c r="H235" i="19"/>
  <c r="J235" i="19"/>
  <c r="P235" i="19"/>
  <c r="R235" i="19"/>
  <c r="T235" i="19"/>
  <c r="V235" i="19"/>
  <c r="AB235" i="19"/>
  <c r="AD235" i="19"/>
  <c r="AF235" i="19"/>
  <c r="AH235" i="19"/>
  <c r="AN235" i="19"/>
  <c r="AP235" i="19"/>
  <c r="AR235" i="19"/>
  <c r="AT235" i="19"/>
  <c r="AZ235" i="19"/>
  <c r="BB235" i="19"/>
  <c r="BD235" i="19"/>
  <c r="BF235" i="19"/>
  <c r="D236" i="19"/>
  <c r="F236" i="19"/>
  <c r="H236" i="19"/>
  <c r="J236" i="19"/>
  <c r="P236" i="19"/>
  <c r="R236" i="19"/>
  <c r="T236" i="19"/>
  <c r="V236" i="19"/>
  <c r="AB236" i="19"/>
  <c r="AD236" i="19"/>
  <c r="AF236" i="19"/>
  <c r="AH236" i="19"/>
  <c r="AN236" i="19"/>
  <c r="AP236" i="19"/>
  <c r="AR236" i="19"/>
  <c r="AT236" i="19"/>
  <c r="AZ236" i="19"/>
  <c r="BB236" i="19"/>
  <c r="BD236" i="19"/>
  <c r="BF236" i="19"/>
  <c r="D237" i="19"/>
  <c r="F237" i="19"/>
  <c r="H237" i="19"/>
  <c r="J237" i="19"/>
  <c r="P237" i="19"/>
  <c r="R237" i="19"/>
  <c r="T237" i="19"/>
  <c r="V237" i="19"/>
  <c r="AB237" i="19"/>
  <c r="AD237" i="19"/>
  <c r="AF237" i="19"/>
  <c r="AH237" i="19"/>
  <c r="AN237" i="19"/>
  <c r="AP237" i="19"/>
  <c r="AR237" i="19"/>
  <c r="AT237" i="19"/>
  <c r="AZ237" i="19"/>
  <c r="BB237" i="19"/>
  <c r="BD237" i="19"/>
  <c r="BF237" i="19"/>
  <c r="D238" i="19"/>
  <c r="F238" i="19"/>
  <c r="H238" i="19"/>
  <c r="J238" i="19"/>
  <c r="P238" i="19"/>
  <c r="R238" i="19"/>
  <c r="T238" i="19"/>
  <c r="V238" i="19"/>
  <c r="AB238" i="19"/>
  <c r="AD238" i="19"/>
  <c r="AF238" i="19"/>
  <c r="AH238" i="19"/>
  <c r="AN238" i="19"/>
  <c r="AP238" i="19"/>
  <c r="AR238" i="19"/>
  <c r="AT238" i="19"/>
  <c r="AZ238" i="19"/>
  <c r="BB238" i="19"/>
  <c r="BD238" i="19"/>
  <c r="BF238" i="19"/>
  <c r="D239" i="19"/>
  <c r="F239" i="19"/>
  <c r="H239" i="19"/>
  <c r="J239" i="19"/>
  <c r="P239" i="19"/>
  <c r="R239" i="19"/>
  <c r="T239" i="19"/>
  <c r="V239" i="19"/>
  <c r="AB239" i="19"/>
  <c r="AD239" i="19"/>
  <c r="AF239" i="19"/>
  <c r="AH239" i="19"/>
  <c r="AN239" i="19"/>
  <c r="AP239" i="19"/>
  <c r="AR239" i="19"/>
  <c r="AT239" i="19"/>
  <c r="AZ239" i="19"/>
  <c r="BB239" i="19"/>
  <c r="BD239" i="19"/>
  <c r="BF239" i="19"/>
  <c r="D240" i="19"/>
  <c r="F240" i="19"/>
  <c r="H240" i="19"/>
  <c r="J240" i="19"/>
  <c r="P240" i="19"/>
  <c r="R240" i="19"/>
  <c r="T240" i="19"/>
  <c r="V240" i="19"/>
  <c r="AB240" i="19"/>
  <c r="AD240" i="19"/>
  <c r="AF240" i="19"/>
  <c r="AH240" i="19"/>
  <c r="AN240" i="19"/>
  <c r="AP240" i="19"/>
  <c r="AR240" i="19"/>
  <c r="AT240" i="19"/>
  <c r="AZ240" i="19"/>
  <c r="BB240" i="19"/>
  <c r="BD240" i="19"/>
  <c r="BF240" i="19"/>
  <c r="D241" i="19"/>
  <c r="F241" i="19"/>
  <c r="H241" i="19"/>
  <c r="J241" i="19"/>
  <c r="P241" i="19"/>
  <c r="R241" i="19"/>
  <c r="T241" i="19"/>
  <c r="V241" i="19"/>
  <c r="AB241" i="19"/>
  <c r="AD241" i="19"/>
  <c r="AF241" i="19"/>
  <c r="AH241" i="19"/>
  <c r="AN241" i="19"/>
  <c r="AP241" i="19"/>
  <c r="AR241" i="19"/>
  <c r="AT241" i="19"/>
  <c r="AZ241" i="19"/>
  <c r="BB241" i="19"/>
  <c r="BD241" i="19"/>
  <c r="BF241" i="19"/>
  <c r="D242" i="19"/>
  <c r="F242" i="19"/>
  <c r="H242" i="19"/>
  <c r="J242" i="19"/>
  <c r="P242" i="19"/>
  <c r="R242" i="19"/>
  <c r="T242" i="19"/>
  <c r="V242" i="19"/>
  <c r="AB242" i="19"/>
  <c r="AD242" i="19"/>
  <c r="AF242" i="19"/>
  <c r="AH242" i="19"/>
  <c r="AN242" i="19"/>
  <c r="AP242" i="19"/>
  <c r="AR242" i="19"/>
  <c r="AT242" i="19"/>
  <c r="AZ242" i="19"/>
  <c r="BB242" i="19"/>
  <c r="BD242" i="19"/>
  <c r="BF242" i="19"/>
  <c r="D243" i="19"/>
  <c r="F243" i="19"/>
  <c r="H243" i="19"/>
  <c r="J243" i="19"/>
  <c r="P243" i="19"/>
  <c r="R243" i="19"/>
  <c r="T243" i="19"/>
  <c r="V243" i="19"/>
  <c r="AB243" i="19"/>
  <c r="AD243" i="19"/>
  <c r="AF243" i="19"/>
  <c r="AH243" i="19"/>
  <c r="AN243" i="19"/>
  <c r="AP243" i="19"/>
  <c r="AR243" i="19"/>
  <c r="AT243" i="19"/>
  <c r="AZ243" i="19"/>
  <c r="BB243" i="19"/>
  <c r="BD243" i="19"/>
  <c r="BF243" i="19"/>
  <c r="D244" i="19"/>
  <c r="F244" i="19"/>
  <c r="H244" i="19"/>
  <c r="J244" i="19"/>
  <c r="P244" i="19"/>
  <c r="R244" i="19"/>
  <c r="T244" i="19"/>
  <c r="V244" i="19"/>
  <c r="AB244" i="19"/>
  <c r="AD244" i="19"/>
  <c r="AF244" i="19"/>
  <c r="AH244" i="19"/>
  <c r="AN244" i="19"/>
  <c r="AP244" i="19"/>
  <c r="AR244" i="19"/>
  <c r="AT244" i="19"/>
  <c r="AZ244" i="19"/>
  <c r="BB244" i="19"/>
  <c r="BD244" i="19"/>
  <c r="BF244" i="19"/>
  <c r="D245" i="19"/>
  <c r="F245" i="19"/>
  <c r="H245" i="19"/>
  <c r="J245" i="19"/>
  <c r="P245" i="19"/>
  <c r="R245" i="19"/>
  <c r="T245" i="19"/>
  <c r="V245" i="19"/>
  <c r="AB245" i="19"/>
  <c r="AD245" i="19"/>
  <c r="AF245" i="19"/>
  <c r="AH245" i="19"/>
  <c r="AN245" i="19"/>
  <c r="AP245" i="19"/>
  <c r="AR245" i="19"/>
  <c r="AT245" i="19"/>
  <c r="AZ245" i="19"/>
  <c r="BB245" i="19"/>
  <c r="BD245" i="19"/>
  <c r="BF245" i="19"/>
  <c r="D246" i="19"/>
  <c r="F246" i="19"/>
  <c r="H246" i="19"/>
  <c r="J246" i="19"/>
  <c r="P246" i="19"/>
  <c r="R246" i="19"/>
  <c r="T246" i="19"/>
  <c r="V246" i="19"/>
  <c r="AB246" i="19"/>
  <c r="AD246" i="19"/>
  <c r="AF246" i="19"/>
  <c r="AH246" i="19"/>
  <c r="AN246" i="19"/>
  <c r="AP246" i="19"/>
  <c r="AR246" i="19"/>
  <c r="AT246" i="19"/>
  <c r="AZ246" i="19"/>
  <c r="BB246" i="19"/>
  <c r="BD246" i="19"/>
  <c r="BF246" i="19"/>
  <c r="D247" i="19"/>
  <c r="F247" i="19"/>
  <c r="H247" i="19"/>
  <c r="J247" i="19"/>
  <c r="P247" i="19"/>
  <c r="R247" i="19"/>
  <c r="T247" i="19"/>
  <c r="V247" i="19"/>
  <c r="AB247" i="19"/>
  <c r="AD247" i="19"/>
  <c r="AF247" i="19"/>
  <c r="AH247" i="19"/>
  <c r="AN247" i="19"/>
  <c r="AP247" i="19"/>
  <c r="AR247" i="19"/>
  <c r="AT247" i="19"/>
  <c r="AZ247" i="19"/>
  <c r="BB247" i="19"/>
  <c r="BD247" i="19"/>
  <c r="BF247" i="19"/>
  <c r="D248" i="19"/>
  <c r="F248" i="19"/>
  <c r="H248" i="19"/>
  <c r="J248" i="19"/>
  <c r="P248" i="19"/>
  <c r="R248" i="19"/>
  <c r="T248" i="19"/>
  <c r="V248" i="19"/>
  <c r="AB248" i="19"/>
  <c r="AD248" i="19"/>
  <c r="AF248" i="19"/>
  <c r="AH248" i="19"/>
  <c r="AN248" i="19"/>
  <c r="AP248" i="19"/>
  <c r="AR248" i="19"/>
  <c r="AT248" i="19"/>
  <c r="AZ248" i="19"/>
  <c r="BB248" i="19"/>
  <c r="BD248" i="19"/>
  <c r="BF248" i="19"/>
  <c r="D249" i="19"/>
  <c r="F249" i="19"/>
  <c r="H249" i="19"/>
  <c r="J249" i="19"/>
  <c r="P249" i="19"/>
  <c r="R249" i="19"/>
  <c r="T249" i="19"/>
  <c r="V249" i="19"/>
  <c r="AB249" i="19"/>
  <c r="AD249" i="19"/>
  <c r="AF249" i="19"/>
  <c r="AH249" i="19"/>
  <c r="AN249" i="19"/>
  <c r="AP249" i="19"/>
  <c r="AR249" i="19"/>
  <c r="AT249" i="19"/>
  <c r="AZ249" i="19"/>
  <c r="BB249" i="19"/>
  <c r="BD249" i="19"/>
  <c r="BF249" i="19"/>
  <c r="D250" i="19"/>
  <c r="F250" i="19"/>
  <c r="H250" i="19"/>
  <c r="J250" i="19"/>
  <c r="P250" i="19"/>
  <c r="R250" i="19"/>
  <c r="T250" i="19"/>
  <c r="V250" i="19"/>
  <c r="AB250" i="19"/>
  <c r="AD250" i="19"/>
  <c r="AF250" i="19"/>
  <c r="AH250" i="19"/>
  <c r="AN250" i="19"/>
  <c r="AP250" i="19"/>
  <c r="AR250" i="19"/>
  <c r="AT250" i="19"/>
  <c r="AZ250" i="19"/>
  <c r="BB250" i="19"/>
  <c r="BD250" i="19"/>
  <c r="BF250" i="19"/>
  <c r="D251" i="19"/>
  <c r="F251" i="19"/>
  <c r="H251" i="19"/>
  <c r="J251" i="19"/>
  <c r="P251" i="19"/>
  <c r="R251" i="19"/>
  <c r="T251" i="19"/>
  <c r="V251" i="19"/>
  <c r="AB251" i="19"/>
  <c r="AD251" i="19"/>
  <c r="AF251" i="19"/>
  <c r="AH251" i="19"/>
  <c r="AN251" i="19"/>
  <c r="AP251" i="19"/>
  <c r="AR251" i="19"/>
  <c r="AT251" i="19"/>
  <c r="AZ251" i="19"/>
  <c r="BB251" i="19"/>
  <c r="BD251" i="19"/>
  <c r="BF251" i="19"/>
  <c r="D252" i="19"/>
  <c r="F252" i="19"/>
  <c r="H252" i="19"/>
  <c r="J252" i="19"/>
  <c r="P252" i="19"/>
  <c r="R252" i="19"/>
  <c r="T252" i="19"/>
  <c r="V252" i="19"/>
  <c r="AB252" i="19"/>
  <c r="AD252" i="19"/>
  <c r="AF252" i="19"/>
  <c r="AH252" i="19"/>
  <c r="AN252" i="19"/>
  <c r="AP252" i="19"/>
  <c r="AR252" i="19"/>
  <c r="AT252" i="19"/>
  <c r="AZ252" i="19"/>
  <c r="BB252" i="19"/>
  <c r="BD252" i="19"/>
  <c r="BF252" i="19"/>
  <c r="D253" i="19"/>
  <c r="F253" i="19"/>
  <c r="H253" i="19"/>
  <c r="J253" i="19"/>
  <c r="P253" i="19"/>
  <c r="R253" i="19"/>
  <c r="T253" i="19"/>
  <c r="V253" i="19"/>
  <c r="AB253" i="19"/>
  <c r="AD253" i="19"/>
  <c r="AF253" i="19"/>
  <c r="AH253" i="19"/>
  <c r="AN253" i="19"/>
  <c r="AP253" i="19"/>
  <c r="AR253" i="19"/>
  <c r="AT253" i="19"/>
  <c r="AZ253" i="19"/>
  <c r="BB253" i="19"/>
  <c r="BD253" i="19"/>
  <c r="BF253" i="19"/>
  <c r="D254" i="19"/>
  <c r="F254" i="19"/>
  <c r="H254" i="19"/>
  <c r="J254" i="19"/>
  <c r="P254" i="19"/>
  <c r="R254" i="19"/>
  <c r="T254" i="19"/>
  <c r="V254" i="19"/>
  <c r="AB254" i="19"/>
  <c r="AD254" i="19"/>
  <c r="AF254" i="19"/>
  <c r="AH254" i="19"/>
  <c r="AN254" i="19"/>
  <c r="AP254" i="19"/>
  <c r="AR254" i="19"/>
  <c r="AT254" i="19"/>
  <c r="AZ254" i="19"/>
  <c r="BB254" i="19"/>
  <c r="BD254" i="19"/>
  <c r="BF254" i="19"/>
  <c r="D255" i="19"/>
  <c r="F255" i="19"/>
  <c r="H255" i="19"/>
  <c r="J255" i="19"/>
  <c r="P255" i="19"/>
  <c r="R255" i="19"/>
  <c r="T255" i="19"/>
  <c r="V255" i="19"/>
  <c r="AB255" i="19"/>
  <c r="AD255" i="19"/>
  <c r="AF255" i="19"/>
  <c r="AH255" i="19"/>
  <c r="AN255" i="19"/>
  <c r="AP255" i="19"/>
  <c r="AR255" i="19"/>
  <c r="AT255" i="19"/>
  <c r="AZ255" i="19"/>
  <c r="BB255" i="19"/>
  <c r="BD255" i="19"/>
  <c r="BF255" i="19"/>
  <c r="D256" i="19"/>
  <c r="F256" i="19"/>
  <c r="H256" i="19"/>
  <c r="J256" i="19"/>
  <c r="P256" i="19"/>
  <c r="R256" i="19"/>
  <c r="T256" i="19"/>
  <c r="V256" i="19"/>
  <c r="AB256" i="19"/>
  <c r="AD256" i="19"/>
  <c r="AF256" i="19"/>
  <c r="AH256" i="19"/>
  <c r="AN256" i="19"/>
  <c r="AP256" i="19"/>
  <c r="AR256" i="19"/>
  <c r="AT256" i="19"/>
  <c r="AZ256" i="19"/>
  <c r="BB256" i="19"/>
  <c r="BD256" i="19"/>
  <c r="BF256" i="19"/>
  <c r="D257" i="19"/>
  <c r="F257" i="19"/>
  <c r="H257" i="19"/>
  <c r="J257" i="19"/>
  <c r="P257" i="19"/>
  <c r="R257" i="19"/>
  <c r="T257" i="19"/>
  <c r="V257" i="19"/>
  <c r="AB257" i="19"/>
  <c r="AD257" i="19"/>
  <c r="AF257" i="19"/>
  <c r="AH257" i="19"/>
  <c r="AN257" i="19"/>
  <c r="AP257" i="19"/>
  <c r="AR257" i="19"/>
  <c r="AT257" i="19"/>
  <c r="AZ257" i="19"/>
  <c r="BB257" i="19"/>
  <c r="BD257" i="19"/>
  <c r="BF257" i="19"/>
  <c r="D258" i="19"/>
  <c r="F258" i="19"/>
  <c r="H258" i="19"/>
  <c r="J258" i="19"/>
  <c r="P258" i="19"/>
  <c r="R258" i="19"/>
  <c r="T258" i="19"/>
  <c r="V258" i="19"/>
  <c r="AB258" i="19"/>
  <c r="AD258" i="19"/>
  <c r="AF258" i="19"/>
  <c r="AH258" i="19"/>
  <c r="AN258" i="19"/>
  <c r="AP258" i="19"/>
  <c r="AR258" i="19"/>
  <c r="AT258" i="19"/>
  <c r="AZ258" i="19"/>
  <c r="BB258" i="19"/>
  <c r="BD258" i="19"/>
  <c r="BF258" i="19"/>
  <c r="D259" i="19"/>
  <c r="F259" i="19"/>
  <c r="H259" i="19"/>
  <c r="J259" i="19"/>
  <c r="P259" i="19"/>
  <c r="R259" i="19"/>
  <c r="T259" i="19"/>
  <c r="V259" i="19"/>
  <c r="AB259" i="19"/>
  <c r="AD259" i="19"/>
  <c r="AF259" i="19"/>
  <c r="AH259" i="19"/>
  <c r="AN259" i="19"/>
  <c r="AP259" i="19"/>
  <c r="AR259" i="19"/>
  <c r="AT259" i="19"/>
  <c r="AZ259" i="19"/>
  <c r="BB259" i="19"/>
  <c r="BD259" i="19"/>
  <c r="BF259" i="19"/>
  <c r="D260" i="19"/>
  <c r="F260" i="19"/>
  <c r="H260" i="19"/>
  <c r="J260" i="19"/>
  <c r="P260" i="19"/>
  <c r="R260" i="19"/>
  <c r="T260" i="19"/>
  <c r="V260" i="19"/>
  <c r="AB260" i="19"/>
  <c r="AD260" i="19"/>
  <c r="AF260" i="19"/>
  <c r="AH260" i="19"/>
  <c r="AN260" i="19"/>
  <c r="AP260" i="19"/>
  <c r="AR260" i="19"/>
  <c r="AT260" i="19"/>
  <c r="AZ260" i="19"/>
  <c r="BB260" i="19"/>
  <c r="BD260" i="19"/>
  <c r="BF260" i="19"/>
  <c r="D261" i="19"/>
  <c r="F261" i="19"/>
  <c r="H261" i="19"/>
  <c r="J261" i="19"/>
  <c r="P261" i="19"/>
  <c r="R261" i="19"/>
  <c r="T261" i="19"/>
  <c r="V261" i="19"/>
  <c r="AB261" i="19"/>
  <c r="AD261" i="19"/>
  <c r="AF261" i="19"/>
  <c r="AH261" i="19"/>
  <c r="AN261" i="19"/>
  <c r="AP261" i="19"/>
  <c r="AR261" i="19"/>
  <c r="AT261" i="19"/>
  <c r="AZ261" i="19"/>
  <c r="BB261" i="19"/>
  <c r="BD261" i="19"/>
  <c r="BF261" i="19"/>
  <c r="D262" i="19"/>
  <c r="F262" i="19"/>
  <c r="H262" i="19"/>
  <c r="J262" i="19"/>
  <c r="P262" i="19"/>
  <c r="R262" i="19"/>
  <c r="T262" i="19"/>
  <c r="V262" i="19"/>
  <c r="AB262" i="19"/>
  <c r="AD262" i="19"/>
  <c r="AF262" i="19"/>
  <c r="AH262" i="19"/>
  <c r="AN262" i="19"/>
  <c r="AP262" i="19"/>
  <c r="AR262" i="19"/>
  <c r="AT262" i="19"/>
  <c r="AZ262" i="19"/>
  <c r="BB262" i="19"/>
  <c r="BD262" i="19"/>
  <c r="BF262" i="19"/>
  <c r="D263" i="19"/>
  <c r="F263" i="19"/>
  <c r="H263" i="19"/>
  <c r="J263" i="19"/>
  <c r="P263" i="19"/>
  <c r="R263" i="19"/>
  <c r="T263" i="19"/>
  <c r="V263" i="19"/>
  <c r="AB263" i="19"/>
  <c r="AD263" i="19"/>
  <c r="AF263" i="19"/>
  <c r="AH263" i="19"/>
  <c r="AN263" i="19"/>
  <c r="AP263" i="19"/>
  <c r="AR263" i="19"/>
  <c r="AT263" i="19"/>
  <c r="AZ263" i="19"/>
  <c r="BB263" i="19"/>
  <c r="BD263" i="19"/>
  <c r="BF263" i="19"/>
  <c r="D264" i="19"/>
  <c r="F264" i="19"/>
  <c r="H264" i="19"/>
  <c r="J264" i="19"/>
  <c r="P264" i="19"/>
  <c r="R264" i="19"/>
  <c r="T264" i="19"/>
  <c r="V264" i="19"/>
  <c r="AB264" i="19"/>
  <c r="AD264" i="19"/>
  <c r="AF264" i="19"/>
  <c r="AH264" i="19"/>
  <c r="AN264" i="19"/>
  <c r="AP264" i="19"/>
  <c r="AR264" i="19"/>
  <c r="AT264" i="19"/>
  <c r="AZ264" i="19"/>
  <c r="BB264" i="19"/>
  <c r="BD264" i="19"/>
  <c r="BF264" i="19"/>
  <c r="D265" i="19"/>
  <c r="F265" i="19"/>
  <c r="H265" i="19"/>
  <c r="J265" i="19"/>
  <c r="P265" i="19"/>
  <c r="R265" i="19"/>
  <c r="T265" i="19"/>
  <c r="V265" i="19"/>
  <c r="AB265" i="19"/>
  <c r="AD265" i="19"/>
  <c r="AF265" i="19"/>
  <c r="AH265" i="19"/>
  <c r="AN265" i="19"/>
  <c r="AP265" i="19"/>
  <c r="AR265" i="19"/>
  <c r="AT265" i="19"/>
  <c r="AZ265" i="19"/>
  <c r="BB265" i="19"/>
  <c r="BD265" i="19"/>
  <c r="BF265" i="19"/>
  <c r="D266" i="19"/>
  <c r="F266" i="19"/>
  <c r="H266" i="19"/>
  <c r="J266" i="19"/>
  <c r="P266" i="19"/>
  <c r="R266" i="19"/>
  <c r="T266" i="19"/>
  <c r="V266" i="19"/>
  <c r="AB266" i="19"/>
  <c r="AD266" i="19"/>
  <c r="AF266" i="19"/>
  <c r="AH266" i="19"/>
  <c r="AN266" i="19"/>
  <c r="AP266" i="19"/>
  <c r="AR266" i="19"/>
  <c r="AT266" i="19"/>
  <c r="AZ266" i="19"/>
  <c r="BB266" i="19"/>
  <c r="BD266" i="19"/>
  <c r="BF266" i="19"/>
  <c r="D267" i="19"/>
  <c r="F267" i="19"/>
  <c r="H267" i="19"/>
  <c r="J267" i="19"/>
  <c r="P267" i="19"/>
  <c r="R267" i="19"/>
  <c r="T267" i="19"/>
  <c r="V267" i="19"/>
  <c r="AB267" i="19"/>
  <c r="AD267" i="19"/>
  <c r="AF267" i="19"/>
  <c r="AH267" i="19"/>
  <c r="AN267" i="19"/>
  <c r="AP267" i="19"/>
  <c r="AR267" i="19"/>
  <c r="AT267" i="19"/>
  <c r="AZ267" i="19"/>
  <c r="BB267" i="19"/>
  <c r="BD267" i="19"/>
  <c r="BF267" i="19"/>
  <c r="D268" i="19"/>
  <c r="F268" i="19"/>
  <c r="H268" i="19"/>
  <c r="J268" i="19"/>
  <c r="P268" i="19"/>
  <c r="R268" i="19"/>
  <c r="T268" i="19"/>
  <c r="V268" i="19"/>
  <c r="AB268" i="19"/>
  <c r="AD268" i="19"/>
  <c r="AF268" i="19"/>
  <c r="AH268" i="19"/>
  <c r="AN268" i="19"/>
  <c r="AP268" i="19"/>
  <c r="AR268" i="19"/>
  <c r="AT268" i="19"/>
  <c r="AZ268" i="19"/>
  <c r="BB268" i="19"/>
  <c r="BD268" i="19"/>
  <c r="BF268" i="19"/>
  <c r="D269" i="19"/>
  <c r="F269" i="19"/>
  <c r="H269" i="19"/>
  <c r="J269" i="19"/>
  <c r="P269" i="19"/>
  <c r="R269" i="19"/>
  <c r="T269" i="19"/>
  <c r="V269" i="19"/>
  <c r="AB269" i="19"/>
  <c r="AD269" i="19"/>
  <c r="AF269" i="19"/>
  <c r="AH269" i="19"/>
  <c r="AN269" i="19"/>
  <c r="AP269" i="19"/>
  <c r="AR269" i="19"/>
  <c r="AT269" i="19"/>
  <c r="AZ269" i="19"/>
  <c r="BB269" i="19"/>
  <c r="BD269" i="19"/>
  <c r="BF269" i="19"/>
  <c r="D270" i="19"/>
  <c r="F270" i="19"/>
  <c r="H270" i="19"/>
  <c r="J270" i="19"/>
  <c r="P270" i="19"/>
  <c r="R270" i="19"/>
  <c r="T270" i="19"/>
  <c r="V270" i="19"/>
  <c r="AB270" i="19"/>
  <c r="AD270" i="19"/>
  <c r="AF270" i="19"/>
  <c r="AH270" i="19"/>
  <c r="AN270" i="19"/>
  <c r="AP270" i="19"/>
  <c r="AR270" i="19"/>
  <c r="AT270" i="19"/>
  <c r="AZ270" i="19"/>
  <c r="BB270" i="19"/>
  <c r="BD270" i="19"/>
  <c r="BF270" i="19"/>
  <c r="D271" i="19"/>
  <c r="F271" i="19"/>
  <c r="H271" i="19"/>
  <c r="J271" i="19"/>
  <c r="P271" i="19"/>
  <c r="R271" i="19"/>
  <c r="T271" i="19"/>
  <c r="V271" i="19"/>
  <c r="AB271" i="19"/>
  <c r="AD271" i="19"/>
  <c r="AF271" i="19"/>
  <c r="AH271" i="19"/>
  <c r="AN271" i="19"/>
  <c r="AP271" i="19"/>
  <c r="AR271" i="19"/>
  <c r="AT271" i="19"/>
  <c r="AZ271" i="19"/>
  <c r="BB271" i="19"/>
  <c r="BD271" i="19"/>
  <c r="BF271" i="19"/>
  <c r="D272" i="19"/>
  <c r="F272" i="19"/>
  <c r="H272" i="19"/>
  <c r="J272" i="19"/>
  <c r="P272" i="19"/>
  <c r="R272" i="19"/>
  <c r="T272" i="19"/>
  <c r="V272" i="19"/>
  <c r="AB272" i="19"/>
  <c r="AD272" i="19"/>
  <c r="AF272" i="19"/>
  <c r="AH272" i="19"/>
  <c r="AN272" i="19"/>
  <c r="AP272" i="19"/>
  <c r="AR272" i="19"/>
  <c r="AT272" i="19"/>
  <c r="AZ272" i="19"/>
  <c r="BB272" i="19"/>
  <c r="BD272" i="19"/>
  <c r="BF272" i="19"/>
  <c r="D273" i="19"/>
  <c r="F273" i="19"/>
  <c r="H273" i="19"/>
  <c r="J273" i="19"/>
  <c r="P273" i="19"/>
  <c r="R273" i="19"/>
  <c r="T273" i="19"/>
  <c r="V273" i="19"/>
  <c r="AB273" i="19"/>
  <c r="AD273" i="19"/>
  <c r="AF273" i="19"/>
  <c r="AH273" i="19"/>
  <c r="AN273" i="19"/>
  <c r="AP273" i="19"/>
  <c r="AR273" i="19"/>
  <c r="AT273" i="19"/>
  <c r="AZ273" i="19"/>
  <c r="BB273" i="19"/>
  <c r="BD273" i="19"/>
  <c r="BF273" i="19"/>
  <c r="D274" i="19"/>
  <c r="F274" i="19"/>
  <c r="H274" i="19"/>
  <c r="J274" i="19"/>
  <c r="P274" i="19"/>
  <c r="R274" i="19"/>
  <c r="T274" i="19"/>
  <c r="V274" i="19"/>
  <c r="AB274" i="19"/>
  <c r="AD274" i="19"/>
  <c r="AF274" i="19"/>
  <c r="AH274" i="19"/>
  <c r="AN274" i="19"/>
  <c r="AP274" i="19"/>
  <c r="AR274" i="19"/>
  <c r="AT274" i="19"/>
  <c r="AZ274" i="19"/>
  <c r="BB274" i="19"/>
  <c r="BD274" i="19"/>
  <c r="BF274" i="19"/>
  <c r="D275" i="19"/>
  <c r="F275" i="19"/>
  <c r="H275" i="19"/>
  <c r="J275" i="19"/>
  <c r="P275" i="19"/>
  <c r="R275" i="19"/>
  <c r="T275" i="19"/>
  <c r="V275" i="19"/>
  <c r="AB275" i="19"/>
  <c r="AD275" i="19"/>
  <c r="AF275" i="19"/>
  <c r="AH275" i="19"/>
  <c r="AN275" i="19"/>
  <c r="AP275" i="19"/>
  <c r="AR275" i="19"/>
  <c r="AT275" i="19"/>
  <c r="AZ275" i="19"/>
  <c r="BB275" i="19"/>
  <c r="BD275" i="19"/>
  <c r="BF275" i="19"/>
  <c r="D276" i="19"/>
  <c r="F276" i="19"/>
  <c r="H276" i="19"/>
  <c r="J276" i="19"/>
  <c r="P276" i="19"/>
  <c r="R276" i="19"/>
  <c r="T276" i="19"/>
  <c r="V276" i="19"/>
  <c r="AB276" i="19"/>
  <c r="AD276" i="19"/>
  <c r="AF276" i="19"/>
  <c r="AH276" i="19"/>
  <c r="AN276" i="19"/>
  <c r="AP276" i="19"/>
  <c r="AR276" i="19"/>
  <c r="AT276" i="19"/>
  <c r="AZ276" i="19"/>
  <c r="BB276" i="19"/>
  <c r="BD276" i="19"/>
  <c r="BF276" i="19"/>
  <c r="D277" i="19"/>
  <c r="F277" i="19"/>
  <c r="H277" i="19"/>
  <c r="J277" i="19"/>
  <c r="P277" i="19"/>
  <c r="R277" i="19"/>
  <c r="T277" i="19"/>
  <c r="V277" i="19"/>
  <c r="AB277" i="19"/>
  <c r="AD277" i="19"/>
  <c r="AF277" i="19"/>
  <c r="AH277" i="19"/>
  <c r="AN277" i="19"/>
  <c r="AP277" i="19"/>
  <c r="AR277" i="19"/>
  <c r="AT277" i="19"/>
  <c r="AZ277" i="19"/>
  <c r="BB277" i="19"/>
  <c r="BD277" i="19"/>
  <c r="BF277" i="19"/>
  <c r="D278" i="19"/>
  <c r="F278" i="19"/>
  <c r="H278" i="19"/>
  <c r="J278" i="19"/>
  <c r="P278" i="19"/>
  <c r="R278" i="19"/>
  <c r="T278" i="19"/>
  <c r="V278" i="19"/>
  <c r="AB278" i="19"/>
  <c r="AD278" i="19"/>
  <c r="AF278" i="19"/>
  <c r="AH278" i="19"/>
  <c r="AN278" i="19"/>
  <c r="AP278" i="19"/>
  <c r="AR278" i="19"/>
  <c r="AT278" i="19"/>
  <c r="AZ278" i="19"/>
  <c r="BB278" i="19"/>
  <c r="BD278" i="19"/>
  <c r="BF278" i="19"/>
  <c r="D279" i="19"/>
  <c r="F279" i="19"/>
  <c r="H279" i="19"/>
  <c r="J279" i="19"/>
  <c r="P279" i="19"/>
  <c r="R279" i="19"/>
  <c r="T279" i="19"/>
  <c r="V279" i="19"/>
  <c r="AB279" i="19"/>
  <c r="AD279" i="19"/>
  <c r="AF279" i="19"/>
  <c r="AH279" i="19"/>
  <c r="AN279" i="19"/>
  <c r="AP279" i="19"/>
  <c r="AR279" i="19"/>
  <c r="AT279" i="19"/>
  <c r="AZ279" i="19"/>
  <c r="BB279" i="19"/>
  <c r="BD279" i="19"/>
  <c r="BF279" i="19"/>
  <c r="D280" i="19"/>
  <c r="F280" i="19"/>
  <c r="H280" i="19"/>
  <c r="J280" i="19"/>
  <c r="P280" i="19"/>
  <c r="R280" i="19"/>
  <c r="T280" i="19"/>
  <c r="V280" i="19"/>
  <c r="AB280" i="19"/>
  <c r="AD280" i="19"/>
  <c r="AF280" i="19"/>
  <c r="AH280" i="19"/>
  <c r="AN280" i="19"/>
  <c r="AP280" i="19"/>
  <c r="AR280" i="19"/>
  <c r="AT280" i="19"/>
  <c r="AZ280" i="19"/>
  <c r="BB280" i="19"/>
  <c r="BD280" i="19"/>
  <c r="BF280" i="19"/>
  <c r="D281" i="19"/>
  <c r="F281" i="19"/>
  <c r="H281" i="19"/>
  <c r="J281" i="19"/>
  <c r="P281" i="19"/>
  <c r="R281" i="19"/>
  <c r="T281" i="19"/>
  <c r="V281" i="19"/>
  <c r="AB281" i="19"/>
  <c r="AD281" i="19"/>
  <c r="AF281" i="19"/>
  <c r="AH281" i="19"/>
  <c r="AN281" i="19"/>
  <c r="AP281" i="19"/>
  <c r="AR281" i="19"/>
  <c r="AT281" i="19"/>
  <c r="AZ281" i="19"/>
  <c r="BB281" i="19"/>
  <c r="BD281" i="19"/>
  <c r="BF281" i="19"/>
  <c r="D282" i="19"/>
  <c r="F282" i="19"/>
  <c r="H282" i="19"/>
  <c r="J282" i="19"/>
  <c r="P282" i="19"/>
  <c r="R282" i="19"/>
  <c r="T282" i="19"/>
  <c r="V282" i="19"/>
  <c r="AB282" i="19"/>
  <c r="AD282" i="19"/>
  <c r="AF282" i="19"/>
  <c r="AH282" i="19"/>
  <c r="AN282" i="19"/>
  <c r="AP282" i="19"/>
  <c r="AR282" i="19"/>
  <c r="AT282" i="19"/>
  <c r="AZ282" i="19"/>
  <c r="BB282" i="19"/>
  <c r="BD282" i="19"/>
  <c r="BF282" i="19"/>
  <c r="D283" i="19"/>
  <c r="F283" i="19"/>
  <c r="H283" i="19"/>
  <c r="J283" i="19"/>
  <c r="P283" i="19"/>
  <c r="R283" i="19"/>
  <c r="T283" i="19"/>
  <c r="V283" i="19"/>
  <c r="AB283" i="19"/>
  <c r="AD283" i="19"/>
  <c r="AF283" i="19"/>
  <c r="AH283" i="19"/>
  <c r="AN283" i="19"/>
  <c r="AP283" i="19"/>
  <c r="AR283" i="19"/>
  <c r="AT283" i="19"/>
  <c r="AZ283" i="19"/>
  <c r="BB283" i="19"/>
  <c r="BD283" i="19"/>
  <c r="BF283" i="19"/>
  <c r="D284" i="19"/>
  <c r="F284" i="19"/>
  <c r="H284" i="19"/>
  <c r="J284" i="19"/>
  <c r="P284" i="19"/>
  <c r="R284" i="19"/>
  <c r="T284" i="19"/>
  <c r="V284" i="19"/>
  <c r="AB284" i="19"/>
  <c r="AD284" i="19"/>
  <c r="AF284" i="19"/>
  <c r="AH284" i="19"/>
  <c r="AN284" i="19"/>
  <c r="AP284" i="19"/>
  <c r="AR284" i="19"/>
  <c r="AT284" i="19"/>
  <c r="AZ284" i="19"/>
  <c r="BB284" i="19"/>
  <c r="BD284" i="19"/>
  <c r="BF284" i="19"/>
  <c r="D285" i="19"/>
  <c r="F285" i="19"/>
  <c r="H285" i="19"/>
  <c r="J285" i="19"/>
  <c r="P285" i="19"/>
  <c r="R285" i="19"/>
  <c r="T285" i="19"/>
  <c r="V285" i="19"/>
  <c r="AB285" i="19"/>
  <c r="AD285" i="19"/>
  <c r="AF285" i="19"/>
  <c r="AH285" i="19"/>
  <c r="AN285" i="19"/>
  <c r="AP285" i="19"/>
  <c r="AR285" i="19"/>
  <c r="AT285" i="19"/>
  <c r="AZ285" i="19"/>
  <c r="BB285" i="19"/>
  <c r="BD285" i="19"/>
  <c r="BF285" i="19"/>
  <c r="D286" i="19"/>
  <c r="F286" i="19"/>
  <c r="H286" i="19"/>
  <c r="J286" i="19"/>
  <c r="P286" i="19"/>
  <c r="R286" i="19"/>
  <c r="T286" i="19"/>
  <c r="V286" i="19"/>
  <c r="AB286" i="19"/>
  <c r="AD286" i="19"/>
  <c r="AF286" i="19"/>
  <c r="AH286" i="19"/>
  <c r="AN286" i="19"/>
  <c r="AP286" i="19"/>
  <c r="AR286" i="19"/>
  <c r="AT286" i="19"/>
  <c r="AZ286" i="19"/>
  <c r="BB286" i="19"/>
  <c r="BD286" i="19"/>
  <c r="BF286" i="19"/>
  <c r="D287" i="19"/>
  <c r="F287" i="19"/>
  <c r="H287" i="19"/>
  <c r="J287" i="19"/>
  <c r="P287" i="19"/>
  <c r="R287" i="19"/>
  <c r="T287" i="19"/>
  <c r="V287" i="19"/>
  <c r="AB287" i="19"/>
  <c r="AD287" i="19"/>
  <c r="AF287" i="19"/>
  <c r="AH287" i="19"/>
  <c r="AN287" i="19"/>
  <c r="AP287" i="19"/>
  <c r="AR287" i="19"/>
  <c r="AT287" i="19"/>
  <c r="AZ287" i="19"/>
  <c r="BB287" i="19"/>
  <c r="BD287" i="19"/>
  <c r="BF287" i="19"/>
  <c r="D288" i="19"/>
  <c r="F288" i="19"/>
  <c r="H288" i="19"/>
  <c r="J288" i="19"/>
  <c r="P288" i="19"/>
  <c r="R288" i="19"/>
  <c r="T288" i="19"/>
  <c r="V288" i="19"/>
  <c r="AB288" i="19"/>
  <c r="AD288" i="19"/>
  <c r="AF288" i="19"/>
  <c r="AH288" i="19"/>
  <c r="AN288" i="19"/>
  <c r="AP288" i="19"/>
  <c r="AR288" i="19"/>
  <c r="AT288" i="19"/>
  <c r="AZ288" i="19"/>
  <c r="BB288" i="19"/>
  <c r="BD288" i="19"/>
  <c r="BF288" i="19"/>
  <c r="D289" i="19"/>
  <c r="F289" i="19"/>
  <c r="H289" i="19"/>
  <c r="J289" i="19"/>
  <c r="P289" i="19"/>
  <c r="R289" i="19"/>
  <c r="T289" i="19"/>
  <c r="V289" i="19"/>
  <c r="AB289" i="19"/>
  <c r="AD289" i="19"/>
  <c r="AF289" i="19"/>
  <c r="AH289" i="19"/>
  <c r="AN289" i="19"/>
  <c r="AP289" i="19"/>
  <c r="AR289" i="19"/>
  <c r="AT289" i="19"/>
  <c r="AZ289" i="19"/>
  <c r="BB289" i="19"/>
  <c r="BD289" i="19"/>
  <c r="BF289" i="19"/>
  <c r="D290" i="19"/>
  <c r="F290" i="19"/>
  <c r="H290" i="19"/>
  <c r="J290" i="19"/>
  <c r="P290" i="19"/>
  <c r="R290" i="19"/>
  <c r="T290" i="19"/>
  <c r="V290" i="19"/>
  <c r="AB290" i="19"/>
  <c r="AD290" i="19"/>
  <c r="AF290" i="19"/>
  <c r="AH290" i="19"/>
  <c r="AN290" i="19"/>
  <c r="AP290" i="19"/>
  <c r="AR290" i="19"/>
  <c r="AT290" i="19"/>
  <c r="AZ290" i="19"/>
  <c r="BB290" i="19"/>
  <c r="BD290" i="19"/>
  <c r="BF290" i="19"/>
  <c r="D291" i="19"/>
  <c r="F291" i="19"/>
  <c r="H291" i="19"/>
  <c r="J291" i="19"/>
  <c r="P291" i="19"/>
  <c r="R291" i="19"/>
  <c r="T291" i="19"/>
  <c r="V291" i="19"/>
  <c r="AB291" i="19"/>
  <c r="AD291" i="19"/>
  <c r="AF291" i="19"/>
  <c r="AH291" i="19"/>
  <c r="AN291" i="19"/>
  <c r="AP291" i="19"/>
  <c r="AR291" i="19"/>
  <c r="AT291" i="19"/>
  <c r="AZ291" i="19"/>
  <c r="BB291" i="19"/>
  <c r="BD291" i="19"/>
  <c r="BF291" i="19"/>
  <c r="D292" i="19"/>
  <c r="F292" i="19"/>
  <c r="H292" i="19"/>
  <c r="J292" i="19"/>
  <c r="P292" i="19"/>
  <c r="R292" i="19"/>
  <c r="T292" i="19"/>
  <c r="V292" i="19"/>
  <c r="AB292" i="19"/>
  <c r="AD292" i="19"/>
  <c r="AF292" i="19"/>
  <c r="AH292" i="19"/>
  <c r="AN292" i="19"/>
  <c r="AP292" i="19"/>
  <c r="AR292" i="19"/>
  <c r="AT292" i="19"/>
  <c r="AZ292" i="19"/>
  <c r="BB292" i="19"/>
  <c r="BD292" i="19"/>
  <c r="BF292" i="19"/>
  <c r="D293" i="19"/>
  <c r="F293" i="19"/>
  <c r="H293" i="19"/>
  <c r="J293" i="19"/>
  <c r="P293" i="19"/>
  <c r="R293" i="19"/>
  <c r="T293" i="19"/>
  <c r="V293" i="19"/>
  <c r="AB293" i="19"/>
  <c r="AD293" i="19"/>
  <c r="AF293" i="19"/>
  <c r="AH293" i="19"/>
  <c r="AN293" i="19"/>
  <c r="AP293" i="19"/>
  <c r="AR293" i="19"/>
  <c r="AT293" i="19"/>
  <c r="AZ293" i="19"/>
  <c r="BB293" i="19"/>
  <c r="BD293" i="19"/>
  <c r="BF293" i="19"/>
  <c r="D294" i="19"/>
  <c r="F294" i="19"/>
  <c r="H294" i="19"/>
  <c r="J294" i="19"/>
  <c r="P294" i="19"/>
  <c r="R294" i="19"/>
  <c r="T294" i="19"/>
  <c r="V294" i="19"/>
  <c r="AB294" i="19"/>
  <c r="AD294" i="19"/>
  <c r="AF294" i="19"/>
  <c r="AH294" i="19"/>
  <c r="AN294" i="19"/>
  <c r="AP294" i="19"/>
  <c r="AR294" i="19"/>
  <c r="AT294" i="19"/>
  <c r="AZ294" i="19"/>
  <c r="BB294" i="19"/>
  <c r="BD294" i="19"/>
  <c r="BF294" i="19"/>
  <c r="D295" i="19"/>
  <c r="F295" i="19"/>
  <c r="H295" i="19"/>
  <c r="J295" i="19"/>
  <c r="P295" i="19"/>
  <c r="R295" i="19"/>
  <c r="T295" i="19"/>
  <c r="V295" i="19"/>
  <c r="AB295" i="19"/>
  <c r="AD295" i="19"/>
  <c r="AF295" i="19"/>
  <c r="AH295" i="19"/>
  <c r="AN295" i="19"/>
  <c r="AP295" i="19"/>
  <c r="AR295" i="19"/>
  <c r="AT295" i="19"/>
  <c r="AZ295" i="19"/>
  <c r="BB295" i="19"/>
  <c r="BD295" i="19"/>
  <c r="BF295" i="19"/>
  <c r="D296" i="19"/>
  <c r="F296" i="19"/>
  <c r="H296" i="19"/>
  <c r="J296" i="19"/>
  <c r="P296" i="19"/>
  <c r="R296" i="19"/>
  <c r="T296" i="19"/>
  <c r="V296" i="19"/>
  <c r="AB296" i="19"/>
  <c r="AD296" i="19"/>
  <c r="AF296" i="19"/>
  <c r="AH296" i="19"/>
  <c r="AN296" i="19"/>
  <c r="AP296" i="19"/>
  <c r="AR296" i="19"/>
  <c r="AT296" i="19"/>
  <c r="AZ296" i="19"/>
  <c r="BB296" i="19"/>
  <c r="BD296" i="19"/>
  <c r="BF296" i="19"/>
  <c r="D297" i="19"/>
  <c r="F297" i="19"/>
  <c r="H297" i="19"/>
  <c r="J297" i="19"/>
  <c r="P297" i="19"/>
  <c r="R297" i="19"/>
  <c r="T297" i="19"/>
  <c r="V297" i="19"/>
  <c r="AB297" i="19"/>
  <c r="AD297" i="19"/>
  <c r="AF297" i="19"/>
  <c r="AH297" i="19"/>
  <c r="AN297" i="19"/>
  <c r="AP297" i="19"/>
  <c r="AR297" i="19"/>
  <c r="AT297" i="19"/>
  <c r="AZ297" i="19"/>
  <c r="BB297" i="19"/>
  <c r="BD297" i="19"/>
  <c r="BF297" i="19"/>
  <c r="D298" i="19"/>
  <c r="F298" i="19"/>
  <c r="H298" i="19"/>
  <c r="J298" i="19"/>
  <c r="P298" i="19"/>
  <c r="R298" i="19"/>
  <c r="T298" i="19"/>
  <c r="V298" i="19"/>
  <c r="AB298" i="19"/>
  <c r="AD298" i="19"/>
  <c r="AF298" i="19"/>
  <c r="AH298" i="19"/>
  <c r="AN298" i="19"/>
  <c r="AP298" i="19"/>
  <c r="AR298" i="19"/>
  <c r="AT298" i="19"/>
  <c r="AZ298" i="19"/>
  <c r="BB298" i="19"/>
  <c r="BD298" i="19"/>
  <c r="BF298" i="19"/>
  <c r="D299" i="19"/>
  <c r="F299" i="19"/>
  <c r="H299" i="19"/>
  <c r="J299" i="19"/>
  <c r="P299" i="19"/>
  <c r="R299" i="19"/>
  <c r="T299" i="19"/>
  <c r="V299" i="19"/>
  <c r="AB299" i="19"/>
  <c r="AD299" i="19"/>
  <c r="AF299" i="19"/>
  <c r="AH299" i="19"/>
  <c r="AN299" i="19"/>
  <c r="AP299" i="19"/>
  <c r="AR299" i="19"/>
  <c r="AT299" i="19"/>
  <c r="AZ299" i="19"/>
  <c r="BB299" i="19"/>
  <c r="BD299" i="19"/>
  <c r="BF299" i="19"/>
  <c r="D300" i="19"/>
  <c r="F300" i="19"/>
  <c r="H300" i="19"/>
  <c r="J300" i="19"/>
  <c r="P300" i="19"/>
  <c r="R300" i="19"/>
  <c r="T300" i="19"/>
  <c r="V300" i="19"/>
  <c r="AB300" i="19"/>
  <c r="AD300" i="19"/>
  <c r="AF300" i="19"/>
  <c r="AH300" i="19"/>
  <c r="AN300" i="19"/>
  <c r="AP300" i="19"/>
  <c r="AR300" i="19"/>
  <c r="AT300" i="19"/>
  <c r="AZ300" i="19"/>
  <c r="BB300" i="19"/>
  <c r="BD300" i="19"/>
  <c r="BF300" i="19"/>
  <c r="D301" i="19"/>
  <c r="F301" i="19"/>
  <c r="H301" i="19"/>
  <c r="J301" i="19"/>
  <c r="P301" i="19"/>
  <c r="R301" i="19"/>
  <c r="T301" i="19"/>
  <c r="V301" i="19"/>
  <c r="AB301" i="19"/>
  <c r="AD301" i="19"/>
  <c r="AF301" i="19"/>
  <c r="AH301" i="19"/>
  <c r="AN301" i="19"/>
  <c r="AP301" i="19"/>
  <c r="AR301" i="19"/>
  <c r="AT301" i="19"/>
  <c r="AZ301" i="19"/>
  <c r="BB301" i="19"/>
  <c r="BD301" i="19"/>
  <c r="BF301" i="19"/>
  <c r="D302" i="19"/>
  <c r="F302" i="19"/>
  <c r="H302" i="19"/>
  <c r="J302" i="19"/>
  <c r="P302" i="19"/>
  <c r="R302" i="19"/>
  <c r="T302" i="19"/>
  <c r="V302" i="19"/>
  <c r="AB302" i="19"/>
  <c r="AD302" i="19"/>
  <c r="AF302" i="19"/>
  <c r="AH302" i="19"/>
  <c r="AN302" i="19"/>
  <c r="AP302" i="19"/>
  <c r="AR302" i="19"/>
  <c r="AT302" i="19"/>
  <c r="AZ302" i="19"/>
  <c r="BB302" i="19"/>
  <c r="BD302" i="19"/>
  <c r="BF302" i="19"/>
  <c r="D303" i="19"/>
  <c r="F303" i="19"/>
  <c r="H303" i="19"/>
  <c r="J303" i="19"/>
  <c r="P303" i="19"/>
  <c r="R303" i="19"/>
  <c r="T303" i="19"/>
  <c r="V303" i="19"/>
  <c r="AB303" i="19"/>
  <c r="AD303" i="19"/>
  <c r="AF303" i="19"/>
  <c r="AH303" i="19"/>
  <c r="AN303" i="19"/>
  <c r="AP303" i="19"/>
  <c r="AR303" i="19"/>
  <c r="AT303" i="19"/>
  <c r="AZ303" i="19"/>
  <c r="BB303" i="19"/>
  <c r="BD303" i="19"/>
  <c r="BF303" i="19"/>
  <c r="D304" i="19"/>
  <c r="F304" i="19"/>
  <c r="H304" i="19"/>
  <c r="J304" i="19"/>
  <c r="P304" i="19"/>
  <c r="R304" i="19"/>
  <c r="T304" i="19"/>
  <c r="V304" i="19"/>
  <c r="AB304" i="19"/>
  <c r="AD304" i="19"/>
  <c r="AF304" i="19"/>
  <c r="AH304" i="19"/>
  <c r="AN304" i="19"/>
  <c r="AP304" i="19"/>
  <c r="AR304" i="19"/>
  <c r="AT304" i="19"/>
  <c r="AZ304" i="19"/>
  <c r="BB304" i="19"/>
  <c r="BD304" i="19"/>
  <c r="BF304" i="19"/>
  <c r="D305" i="19"/>
  <c r="F305" i="19"/>
  <c r="H305" i="19"/>
  <c r="J305" i="19"/>
  <c r="P305" i="19"/>
  <c r="R305" i="19"/>
  <c r="T305" i="19"/>
  <c r="V305" i="19"/>
  <c r="AB305" i="19"/>
  <c r="AD305" i="19"/>
  <c r="AF305" i="19"/>
  <c r="AH305" i="19"/>
  <c r="AN305" i="19"/>
  <c r="AP305" i="19"/>
  <c r="AR305" i="19"/>
  <c r="AT305" i="19"/>
  <c r="AZ305" i="19"/>
  <c r="BB305" i="19"/>
  <c r="BD305" i="19"/>
  <c r="BF305" i="19"/>
  <c r="D306" i="19"/>
  <c r="F306" i="19"/>
  <c r="H306" i="19"/>
  <c r="J306" i="19"/>
  <c r="P306" i="19"/>
  <c r="R306" i="19"/>
  <c r="T306" i="19"/>
  <c r="V306" i="19"/>
  <c r="AB306" i="19"/>
  <c r="AD306" i="19"/>
  <c r="AF306" i="19"/>
  <c r="AH306" i="19"/>
  <c r="AN306" i="19"/>
  <c r="AP306" i="19"/>
  <c r="AR306" i="19"/>
  <c r="AT306" i="19"/>
  <c r="AZ306" i="19"/>
  <c r="BB306" i="19"/>
  <c r="BD306" i="19"/>
  <c r="BF306" i="19"/>
  <c r="D307" i="19"/>
  <c r="F307" i="19"/>
  <c r="H307" i="19"/>
  <c r="J307" i="19"/>
  <c r="P307" i="19"/>
  <c r="R307" i="19"/>
  <c r="T307" i="19"/>
  <c r="V307" i="19"/>
  <c r="AB307" i="19"/>
  <c r="AD307" i="19"/>
  <c r="AF307" i="19"/>
  <c r="AH307" i="19"/>
  <c r="AN307" i="19"/>
  <c r="AP307" i="19"/>
  <c r="AR307" i="19"/>
  <c r="AT307" i="19"/>
  <c r="AZ307" i="19"/>
  <c r="BB307" i="19"/>
  <c r="BD307" i="19"/>
  <c r="BF307" i="19"/>
  <c r="D308" i="19"/>
  <c r="F308" i="19"/>
  <c r="H308" i="19"/>
  <c r="J308" i="19"/>
  <c r="P308" i="19"/>
  <c r="R308" i="19"/>
  <c r="T308" i="19"/>
  <c r="V308" i="19"/>
  <c r="AB308" i="19"/>
  <c r="AD308" i="19"/>
  <c r="AF308" i="19"/>
  <c r="AH308" i="19"/>
  <c r="AN308" i="19"/>
  <c r="AP308" i="19"/>
  <c r="AR308" i="19"/>
  <c r="AZ308" i="19"/>
  <c r="BB308" i="19"/>
  <c r="BD308" i="19"/>
  <c r="BF308" i="19"/>
  <c r="D309" i="19"/>
  <c r="F309" i="19"/>
  <c r="H309" i="19"/>
  <c r="J309" i="19"/>
  <c r="P309" i="19"/>
  <c r="R309" i="19"/>
  <c r="T309" i="19"/>
  <c r="V309" i="19"/>
  <c r="AB309" i="19"/>
  <c r="AD309" i="19"/>
  <c r="AF309" i="19"/>
  <c r="AH309" i="19"/>
  <c r="AN309" i="19"/>
  <c r="AP309" i="19"/>
  <c r="AR309" i="19"/>
  <c r="AT309" i="19"/>
  <c r="AZ309" i="19"/>
  <c r="BB309" i="19"/>
  <c r="BD309" i="19"/>
  <c r="BF309" i="19"/>
  <c r="D310" i="19"/>
  <c r="F310" i="19"/>
  <c r="H310" i="19"/>
  <c r="J310" i="19"/>
  <c r="P310" i="19"/>
  <c r="R310" i="19"/>
  <c r="T310" i="19"/>
  <c r="V310" i="19"/>
  <c r="AB310" i="19"/>
  <c r="AD310" i="19"/>
  <c r="AF310" i="19"/>
  <c r="AH310" i="19"/>
  <c r="AN310" i="19"/>
  <c r="AP310" i="19"/>
  <c r="AR310" i="19"/>
  <c r="AT310" i="19"/>
  <c r="AZ310" i="19"/>
  <c r="BB310" i="19"/>
  <c r="BD310" i="19"/>
  <c r="BF310" i="19"/>
  <c r="D311" i="19"/>
  <c r="F311" i="19"/>
  <c r="H311" i="19"/>
  <c r="J311" i="19"/>
  <c r="P311" i="19"/>
  <c r="R311" i="19"/>
  <c r="T311" i="19"/>
  <c r="V311" i="19"/>
  <c r="AB311" i="19"/>
  <c r="AD311" i="19"/>
  <c r="AF311" i="19"/>
  <c r="AH311" i="19"/>
  <c r="AN311" i="19"/>
  <c r="AP311" i="19"/>
  <c r="AR311" i="19"/>
  <c r="AT311" i="19"/>
  <c r="AZ311" i="19"/>
  <c r="BB311" i="19"/>
  <c r="BD311" i="19"/>
  <c r="BF311" i="19"/>
  <c r="D312" i="19"/>
  <c r="F312" i="19"/>
  <c r="H312" i="19"/>
  <c r="J312" i="19"/>
  <c r="P312" i="19"/>
  <c r="R312" i="19"/>
  <c r="T312" i="19"/>
  <c r="V312" i="19"/>
  <c r="AB312" i="19"/>
  <c r="AD312" i="19"/>
  <c r="AF312" i="19"/>
  <c r="AH312" i="19"/>
  <c r="AP312" i="19"/>
  <c r="AT312" i="19"/>
  <c r="AZ312" i="19"/>
  <c r="BB312" i="19"/>
  <c r="BD312" i="19"/>
  <c r="BF312" i="19"/>
  <c r="D313" i="19"/>
  <c r="F313" i="19"/>
  <c r="H313" i="19"/>
  <c r="J313" i="19"/>
  <c r="P313" i="19"/>
  <c r="R313" i="19"/>
  <c r="T313" i="19"/>
  <c r="V313" i="19"/>
  <c r="AB313" i="19"/>
  <c r="AD313" i="19"/>
  <c r="AF313" i="19"/>
  <c r="AH313" i="19"/>
  <c r="AN313" i="19"/>
  <c r="AP313" i="19"/>
  <c r="AR313" i="19"/>
  <c r="AT313" i="19"/>
  <c r="AZ313" i="19"/>
  <c r="BB313" i="19"/>
  <c r="BD313" i="19"/>
  <c r="BF313" i="19"/>
  <c r="D314" i="19"/>
  <c r="F314" i="19"/>
  <c r="H314" i="19"/>
  <c r="J314" i="19"/>
  <c r="P314" i="19"/>
  <c r="R314" i="19"/>
  <c r="T314" i="19"/>
  <c r="V314" i="19"/>
  <c r="AB314" i="19"/>
  <c r="AD314" i="19"/>
  <c r="AF314" i="19"/>
  <c r="AH314" i="19"/>
  <c r="AN314" i="19"/>
  <c r="AP314" i="19"/>
  <c r="AR314" i="19"/>
  <c r="AT314" i="19"/>
  <c r="AZ314" i="19"/>
  <c r="BB314" i="19"/>
  <c r="BD314" i="19"/>
  <c r="BF314" i="19"/>
  <c r="D315" i="19"/>
  <c r="F315" i="19"/>
  <c r="H315" i="19"/>
  <c r="J315" i="19"/>
  <c r="P315" i="19"/>
  <c r="R315" i="19"/>
  <c r="T315" i="19"/>
  <c r="V315" i="19"/>
  <c r="AB315" i="19"/>
  <c r="AD315" i="19"/>
  <c r="AF315" i="19"/>
  <c r="AH315" i="19"/>
  <c r="AN315" i="19"/>
  <c r="AP315" i="19"/>
  <c r="AR315" i="19"/>
  <c r="AZ315" i="19"/>
  <c r="BB315" i="19"/>
  <c r="BD315" i="19"/>
  <c r="BF315" i="19"/>
  <c r="D316" i="19"/>
  <c r="F316" i="19"/>
  <c r="H316" i="19"/>
  <c r="J316" i="19"/>
  <c r="P316" i="19"/>
  <c r="R316" i="19"/>
  <c r="T316" i="19"/>
  <c r="V316" i="19"/>
  <c r="AB316" i="19"/>
  <c r="AD316" i="19"/>
  <c r="AF316" i="19"/>
  <c r="AH316" i="19"/>
  <c r="AN316" i="19"/>
  <c r="AP316" i="19"/>
  <c r="AR316" i="19"/>
  <c r="AT316" i="19"/>
  <c r="AZ316" i="19"/>
  <c r="BB316" i="19"/>
  <c r="BD316" i="19"/>
  <c r="BF316" i="19"/>
  <c r="D317" i="19"/>
  <c r="F317" i="19"/>
  <c r="H317" i="19"/>
  <c r="J317" i="19"/>
  <c r="P317" i="19"/>
  <c r="R317" i="19"/>
  <c r="T317" i="19"/>
  <c r="V317" i="19"/>
  <c r="AB317" i="19"/>
  <c r="AD317" i="19"/>
  <c r="AF317" i="19"/>
  <c r="AH317" i="19"/>
  <c r="AN317" i="19"/>
  <c r="AP317" i="19"/>
  <c r="AR317" i="19"/>
  <c r="AT317" i="19"/>
  <c r="AZ317" i="19"/>
  <c r="BB317" i="19"/>
  <c r="BD317" i="19"/>
  <c r="BF317" i="19"/>
  <c r="D318" i="19"/>
  <c r="F318" i="19"/>
  <c r="H318" i="19"/>
  <c r="J318" i="19"/>
  <c r="P318" i="19"/>
  <c r="R318" i="19"/>
  <c r="T318" i="19"/>
  <c r="V318" i="19"/>
  <c r="AB318" i="19"/>
  <c r="AD318" i="19"/>
  <c r="AF318" i="19"/>
  <c r="AH318" i="19"/>
  <c r="AN318" i="19"/>
  <c r="AP318" i="19"/>
  <c r="AR318" i="19"/>
  <c r="AT318" i="19"/>
  <c r="AZ318" i="19"/>
  <c r="BB318" i="19"/>
  <c r="BD318" i="19"/>
  <c r="BF318" i="19"/>
  <c r="D319" i="19"/>
  <c r="F319" i="19"/>
  <c r="H319" i="19"/>
  <c r="J319" i="19"/>
  <c r="P319" i="19"/>
  <c r="R319" i="19"/>
  <c r="T319" i="19"/>
  <c r="V319" i="19"/>
  <c r="AB319" i="19"/>
  <c r="AD319" i="19"/>
  <c r="AF319" i="19"/>
  <c r="AH319" i="19"/>
  <c r="AP319" i="19"/>
  <c r="AT319" i="19"/>
  <c r="AZ319" i="19"/>
  <c r="BB319" i="19"/>
  <c r="BD319" i="19"/>
  <c r="BF319" i="19"/>
  <c r="D320" i="19"/>
  <c r="F320" i="19"/>
  <c r="H320" i="19"/>
  <c r="J320" i="19"/>
  <c r="P320" i="19"/>
  <c r="R320" i="19"/>
  <c r="T320" i="19"/>
  <c r="V320" i="19"/>
  <c r="AB320" i="19"/>
  <c r="AD320" i="19"/>
  <c r="AF320" i="19"/>
  <c r="AH320" i="19"/>
  <c r="AN320" i="19"/>
  <c r="AR320" i="19"/>
  <c r="AT320" i="19"/>
  <c r="AZ320" i="19"/>
  <c r="BB320" i="19"/>
  <c r="BD320" i="19"/>
  <c r="BF320" i="19"/>
  <c r="D321" i="19"/>
  <c r="F321" i="19"/>
  <c r="H321" i="19"/>
  <c r="J321" i="19"/>
  <c r="P321" i="19"/>
  <c r="R321" i="19"/>
  <c r="T321" i="19"/>
  <c r="V321" i="19"/>
  <c r="AB321" i="19"/>
  <c r="AD321" i="19"/>
  <c r="AF321" i="19"/>
  <c r="AH321" i="19"/>
  <c r="AN321" i="19"/>
  <c r="AP321" i="19"/>
  <c r="AR321" i="19"/>
  <c r="AT321" i="19"/>
  <c r="AZ321" i="19"/>
  <c r="BB321" i="19"/>
  <c r="BD321" i="19"/>
  <c r="BF321" i="19"/>
  <c r="D322" i="19"/>
  <c r="F322" i="19"/>
  <c r="H322" i="19"/>
  <c r="J322" i="19"/>
  <c r="P322" i="19"/>
  <c r="R322" i="19"/>
  <c r="T322" i="19"/>
  <c r="V322" i="19"/>
  <c r="AB322" i="19"/>
  <c r="AD322" i="19"/>
  <c r="AF322" i="19"/>
  <c r="AH322" i="19"/>
  <c r="AN322" i="19"/>
  <c r="AP322" i="19"/>
  <c r="AR322" i="19"/>
  <c r="AZ322" i="19"/>
  <c r="BB322" i="19"/>
  <c r="BD322" i="19"/>
  <c r="BF322" i="19"/>
  <c r="D323" i="19"/>
  <c r="F323" i="19"/>
  <c r="H323" i="19"/>
  <c r="J323" i="19"/>
  <c r="P323" i="19"/>
  <c r="R323" i="19"/>
  <c r="T323" i="19"/>
  <c r="V323" i="19"/>
  <c r="AB323" i="19"/>
  <c r="AD323" i="19"/>
  <c r="AF323" i="19"/>
  <c r="AH323" i="19"/>
  <c r="AN323" i="19"/>
  <c r="AP323" i="19"/>
  <c r="AR323" i="19"/>
  <c r="AT323" i="19"/>
  <c r="AZ323" i="19"/>
  <c r="BB323" i="19"/>
  <c r="BD323" i="19"/>
  <c r="BF323" i="19"/>
  <c r="D324" i="19"/>
  <c r="F324" i="19"/>
  <c r="H324" i="19"/>
  <c r="J324" i="19"/>
  <c r="P324" i="19"/>
  <c r="R324" i="19"/>
  <c r="T324" i="19"/>
  <c r="V324" i="19"/>
  <c r="AB324" i="19"/>
  <c r="AD324" i="19"/>
  <c r="AF324" i="19"/>
  <c r="AH324" i="19"/>
  <c r="AN324" i="19"/>
  <c r="AP324" i="19"/>
  <c r="AR324" i="19"/>
  <c r="AT324" i="19"/>
  <c r="AZ324" i="19"/>
  <c r="BB324" i="19"/>
  <c r="BD324" i="19"/>
  <c r="BF324" i="19"/>
  <c r="D325" i="19"/>
  <c r="F325" i="19"/>
  <c r="H325" i="19"/>
  <c r="J325" i="19"/>
  <c r="P325" i="19"/>
  <c r="R325" i="19"/>
  <c r="T325" i="19"/>
  <c r="V325" i="19"/>
  <c r="AB325" i="19"/>
  <c r="AD325" i="19"/>
  <c r="AF325" i="19"/>
  <c r="AH325" i="19"/>
  <c r="AN325" i="19"/>
  <c r="AP325" i="19"/>
  <c r="AR325" i="19"/>
  <c r="AT325" i="19"/>
  <c r="AZ325" i="19"/>
  <c r="BB325" i="19"/>
  <c r="BD325" i="19"/>
  <c r="BF325" i="19"/>
  <c r="D326" i="19"/>
  <c r="F326" i="19"/>
  <c r="H326" i="19"/>
  <c r="J326" i="19"/>
  <c r="P326" i="19"/>
  <c r="R326" i="19"/>
  <c r="T326" i="19"/>
  <c r="V326" i="19"/>
  <c r="AB326" i="19"/>
  <c r="AD326" i="19"/>
  <c r="AF326" i="19"/>
  <c r="AH326" i="19"/>
  <c r="AP326" i="19"/>
  <c r="AT326" i="19"/>
  <c r="AZ326" i="19"/>
  <c r="BB326" i="19"/>
  <c r="BD326" i="19"/>
  <c r="BF326" i="19"/>
  <c r="D327" i="19"/>
  <c r="F327" i="19"/>
  <c r="H327" i="19"/>
  <c r="J327" i="19"/>
  <c r="P327" i="19"/>
  <c r="R327" i="19"/>
  <c r="T327" i="19"/>
  <c r="V327" i="19"/>
  <c r="AB327" i="19"/>
  <c r="AD327" i="19"/>
  <c r="AF327" i="19"/>
  <c r="AH327" i="19"/>
  <c r="AP327" i="19"/>
  <c r="AN327" i="19"/>
  <c r="AR327" i="19"/>
  <c r="AT327" i="19"/>
  <c r="AZ327" i="19"/>
  <c r="BB327" i="19"/>
  <c r="BD327" i="19"/>
  <c r="BF327" i="19"/>
  <c r="D328" i="19"/>
  <c r="F328" i="19"/>
  <c r="H328" i="19"/>
  <c r="J328" i="19"/>
  <c r="P328" i="19"/>
  <c r="R328" i="19"/>
  <c r="T328" i="19"/>
  <c r="V328" i="19"/>
  <c r="AB328" i="19"/>
  <c r="AD328" i="19"/>
  <c r="AF328" i="19"/>
  <c r="AH328" i="19"/>
  <c r="AN328" i="19"/>
  <c r="AP328" i="19"/>
  <c r="AR328" i="19"/>
  <c r="AT328" i="19"/>
  <c r="AZ328" i="19"/>
  <c r="BB328" i="19"/>
  <c r="BD328" i="19"/>
  <c r="BF328" i="19"/>
  <c r="D329" i="19"/>
  <c r="F329" i="19"/>
  <c r="H329" i="19"/>
  <c r="J329" i="19"/>
  <c r="P329" i="19"/>
  <c r="R329" i="19"/>
  <c r="T329" i="19"/>
  <c r="V329" i="19"/>
  <c r="AB329" i="19"/>
  <c r="AD329" i="19"/>
  <c r="AF329" i="19"/>
  <c r="AH329" i="19"/>
  <c r="AN329" i="19"/>
  <c r="AP329" i="19"/>
  <c r="AR329" i="19"/>
  <c r="AZ329" i="19"/>
  <c r="BB329" i="19"/>
  <c r="BD329" i="19"/>
  <c r="BF329" i="19"/>
  <c r="D330" i="19"/>
  <c r="F330" i="19"/>
  <c r="H330" i="19"/>
  <c r="J330" i="19"/>
  <c r="P330" i="19"/>
  <c r="R330" i="19"/>
  <c r="T330" i="19"/>
  <c r="V330" i="19"/>
  <c r="AB330" i="19"/>
  <c r="AD330" i="19"/>
  <c r="AF330" i="19"/>
  <c r="AH330" i="19"/>
  <c r="AN330" i="19"/>
  <c r="AP330" i="19"/>
  <c r="AR330" i="19"/>
  <c r="AT330" i="19"/>
  <c r="AZ330" i="19"/>
  <c r="BB330" i="19"/>
  <c r="BD330" i="19"/>
  <c r="BF330" i="19"/>
  <c r="D331" i="19"/>
  <c r="F331" i="19"/>
  <c r="H331" i="19"/>
  <c r="J331" i="19"/>
  <c r="P331" i="19"/>
  <c r="R331" i="19"/>
  <c r="T331" i="19"/>
  <c r="V331" i="19"/>
  <c r="AB331" i="19"/>
  <c r="AD331" i="19"/>
  <c r="AF331" i="19"/>
  <c r="AH331" i="19"/>
  <c r="AN331" i="19"/>
  <c r="AP331" i="19"/>
  <c r="AR331" i="19"/>
  <c r="AT331" i="19"/>
  <c r="AZ331" i="19"/>
  <c r="BB331" i="19"/>
  <c r="BD331" i="19"/>
  <c r="BF331" i="19"/>
  <c r="D332" i="19"/>
  <c r="F332" i="19"/>
  <c r="H332" i="19"/>
  <c r="J332" i="19"/>
  <c r="P332" i="19"/>
  <c r="R332" i="19"/>
  <c r="T332" i="19"/>
  <c r="V332" i="19"/>
  <c r="AB332" i="19"/>
  <c r="AD332" i="19"/>
  <c r="AF332" i="19"/>
  <c r="AH332" i="19"/>
  <c r="AN332" i="19"/>
  <c r="AP332" i="19"/>
  <c r="AR332" i="19"/>
  <c r="AT332" i="19"/>
  <c r="AZ332" i="19"/>
  <c r="BB332" i="19"/>
  <c r="BD332" i="19"/>
  <c r="BF332" i="19"/>
  <c r="D333" i="19"/>
  <c r="F333" i="19"/>
  <c r="H333" i="19"/>
  <c r="J333" i="19"/>
  <c r="P333" i="19"/>
  <c r="R333" i="19"/>
  <c r="T333" i="19"/>
  <c r="V333" i="19"/>
  <c r="AB333" i="19"/>
  <c r="AD333" i="19"/>
  <c r="AF333" i="19"/>
  <c r="AH333" i="19"/>
  <c r="AP333" i="19"/>
  <c r="AT333" i="19"/>
  <c r="AZ333" i="19"/>
  <c r="BB333" i="19"/>
  <c r="BD333" i="19"/>
  <c r="BF333" i="19"/>
  <c r="D334" i="19"/>
  <c r="F334" i="19"/>
  <c r="H334" i="19"/>
  <c r="J334" i="19"/>
  <c r="P334" i="19"/>
  <c r="R334" i="19"/>
  <c r="T334" i="19"/>
  <c r="V334" i="19"/>
  <c r="AB334" i="19"/>
  <c r="AD334" i="19"/>
  <c r="AF334" i="19"/>
  <c r="AH334" i="19"/>
  <c r="AP334" i="19"/>
  <c r="AN334" i="19"/>
  <c r="AR334" i="19"/>
  <c r="AT334" i="19"/>
  <c r="AZ334" i="19"/>
  <c r="BB334" i="19"/>
  <c r="BD334" i="19"/>
  <c r="BF334" i="19"/>
  <c r="D335" i="19"/>
  <c r="F335" i="19"/>
  <c r="H335" i="19"/>
  <c r="J335" i="19"/>
  <c r="P335" i="19"/>
  <c r="R335" i="19"/>
  <c r="T335" i="19"/>
  <c r="V335" i="19"/>
  <c r="AB335" i="19"/>
  <c r="AD335" i="19"/>
  <c r="AF335" i="19"/>
  <c r="AH335" i="19"/>
  <c r="AN335" i="19"/>
  <c r="AP335" i="19"/>
  <c r="AR335" i="19"/>
  <c r="AT335" i="19"/>
  <c r="AZ335" i="19"/>
  <c r="BB335" i="19"/>
  <c r="BD335" i="19"/>
  <c r="BF335" i="19"/>
  <c r="D336" i="19"/>
  <c r="F336" i="19"/>
  <c r="H336" i="19"/>
  <c r="J336" i="19"/>
  <c r="P336" i="19"/>
  <c r="R336" i="19"/>
  <c r="T336" i="19"/>
  <c r="V336" i="19"/>
  <c r="AB336" i="19"/>
  <c r="AD336" i="19"/>
  <c r="AF336" i="19"/>
  <c r="AH336" i="19"/>
  <c r="AN336" i="19"/>
  <c r="AP336" i="19"/>
  <c r="AR336" i="19"/>
  <c r="AZ336" i="19"/>
  <c r="BB336" i="19"/>
  <c r="BD336" i="19"/>
  <c r="BF336" i="19"/>
  <c r="D337" i="19"/>
  <c r="F337" i="19"/>
  <c r="H337" i="19"/>
  <c r="J337" i="19"/>
  <c r="P337" i="19"/>
  <c r="R337" i="19"/>
  <c r="T337" i="19"/>
  <c r="V337" i="19"/>
  <c r="AB337" i="19"/>
  <c r="AD337" i="19"/>
  <c r="AF337" i="19"/>
  <c r="AH337" i="19"/>
  <c r="AN337" i="19"/>
  <c r="AP337" i="19"/>
  <c r="AR337" i="19"/>
  <c r="AT337" i="19"/>
  <c r="AZ337" i="19"/>
  <c r="BB337" i="19"/>
  <c r="BD337" i="19"/>
  <c r="BF337" i="19"/>
  <c r="D338" i="19"/>
  <c r="F338" i="19"/>
  <c r="H338" i="19"/>
  <c r="J338" i="19"/>
  <c r="P338" i="19"/>
  <c r="R338" i="19"/>
  <c r="T338" i="19"/>
  <c r="V338" i="19"/>
  <c r="AB338" i="19"/>
  <c r="AD338" i="19"/>
  <c r="AF338" i="19"/>
  <c r="AH338" i="19"/>
  <c r="AN338" i="19"/>
  <c r="AP338" i="19"/>
  <c r="AR338" i="19"/>
  <c r="AT338" i="19"/>
  <c r="AZ338" i="19"/>
  <c r="BB338" i="19"/>
  <c r="BD338" i="19"/>
  <c r="BF338" i="19"/>
  <c r="D339" i="19"/>
  <c r="F339" i="19"/>
  <c r="H339" i="19"/>
  <c r="J339" i="19"/>
  <c r="P339" i="19"/>
  <c r="R339" i="19"/>
  <c r="T339" i="19"/>
  <c r="V339" i="19"/>
  <c r="AB339" i="19"/>
  <c r="AD339" i="19"/>
  <c r="AF339" i="19"/>
  <c r="AH339" i="19"/>
  <c r="AN339" i="19"/>
  <c r="AP339" i="19"/>
  <c r="AR339" i="19"/>
  <c r="AT339" i="19"/>
  <c r="AZ339" i="19"/>
  <c r="BB339" i="19"/>
  <c r="BD339" i="19"/>
  <c r="BF339" i="19"/>
  <c r="D340" i="19"/>
  <c r="F340" i="19"/>
  <c r="H340" i="19"/>
  <c r="J340" i="19"/>
  <c r="P340" i="19"/>
  <c r="R340" i="19"/>
  <c r="T340" i="19"/>
  <c r="V340" i="19"/>
  <c r="AB340" i="19"/>
  <c r="AD340" i="19"/>
  <c r="AF340" i="19"/>
  <c r="AH340" i="19"/>
  <c r="AP340" i="19"/>
  <c r="AT340" i="19"/>
  <c r="AZ340" i="19"/>
  <c r="BB340" i="19"/>
  <c r="BD340" i="19"/>
  <c r="BF340" i="19"/>
  <c r="D341" i="19"/>
  <c r="F341" i="19"/>
  <c r="H341" i="19"/>
  <c r="J341" i="19"/>
  <c r="P341" i="19"/>
  <c r="R341" i="19"/>
  <c r="T341" i="19"/>
  <c r="V341" i="19"/>
  <c r="AB341" i="19"/>
  <c r="AD341" i="19"/>
  <c r="AF341" i="19"/>
  <c r="AH341" i="19"/>
  <c r="AN341" i="19"/>
  <c r="AR341" i="19"/>
  <c r="AT341" i="19"/>
  <c r="AZ341" i="19"/>
  <c r="BB341" i="19"/>
  <c r="BD341" i="19"/>
  <c r="BF341" i="19"/>
  <c r="D342" i="19"/>
  <c r="F342" i="19"/>
  <c r="H342" i="19"/>
  <c r="J342" i="19"/>
  <c r="P342" i="19"/>
  <c r="R342" i="19"/>
  <c r="T342" i="19"/>
  <c r="V342" i="19"/>
  <c r="AB342" i="19"/>
  <c r="AD342" i="19"/>
  <c r="AF342" i="19"/>
  <c r="AH342" i="19"/>
  <c r="AN342" i="19"/>
  <c r="AP342" i="19"/>
  <c r="AR342" i="19"/>
  <c r="AT342" i="19"/>
  <c r="AZ342" i="19"/>
  <c r="BB342" i="19"/>
  <c r="BD342" i="19"/>
  <c r="BF342" i="19"/>
  <c r="D343" i="19"/>
  <c r="F343" i="19"/>
  <c r="H343" i="19"/>
  <c r="J343" i="19"/>
  <c r="P343" i="19"/>
  <c r="R343" i="19"/>
  <c r="T343" i="19"/>
  <c r="V343" i="19"/>
  <c r="AB343" i="19"/>
  <c r="AD343" i="19"/>
  <c r="AF343" i="19"/>
  <c r="AH343" i="19"/>
  <c r="AN343" i="19"/>
  <c r="AP343" i="19"/>
  <c r="AR343" i="19"/>
  <c r="AZ343" i="19"/>
  <c r="BB343" i="19"/>
  <c r="BD343" i="19"/>
  <c r="BF343" i="19"/>
  <c r="D344" i="19"/>
  <c r="F344" i="19"/>
  <c r="H344" i="19"/>
  <c r="J344" i="19"/>
  <c r="P344" i="19"/>
  <c r="R344" i="19"/>
  <c r="T344" i="19"/>
  <c r="V344" i="19"/>
  <c r="AB344" i="19"/>
  <c r="AD344" i="19"/>
  <c r="AF344" i="19"/>
  <c r="AH344" i="19"/>
  <c r="AN344" i="19"/>
  <c r="AP344" i="19"/>
  <c r="AR344" i="19"/>
  <c r="AT344" i="19"/>
  <c r="AZ344" i="19"/>
  <c r="BB344" i="19"/>
  <c r="BD344" i="19"/>
  <c r="BF344" i="19"/>
  <c r="D345" i="19"/>
  <c r="F345" i="19"/>
  <c r="H345" i="19"/>
  <c r="J345" i="19"/>
  <c r="P345" i="19"/>
  <c r="R345" i="19"/>
  <c r="T345" i="19"/>
  <c r="V345" i="19"/>
  <c r="AB345" i="19"/>
  <c r="AD345" i="19"/>
  <c r="AF345" i="19"/>
  <c r="AH345" i="19"/>
  <c r="AN345" i="19"/>
  <c r="AP345" i="19"/>
  <c r="AR345" i="19"/>
  <c r="AT345" i="19"/>
  <c r="AZ345" i="19"/>
  <c r="BB345" i="19"/>
  <c r="BD345" i="19"/>
  <c r="BF345" i="19"/>
  <c r="D346" i="19"/>
  <c r="F346" i="19"/>
  <c r="H346" i="19"/>
  <c r="J346" i="19"/>
  <c r="P346" i="19"/>
  <c r="R346" i="19"/>
  <c r="T346" i="19"/>
  <c r="V346" i="19"/>
  <c r="AB346" i="19"/>
  <c r="AD346" i="19"/>
  <c r="AF346" i="19"/>
  <c r="AH346" i="19"/>
  <c r="AN346" i="19"/>
  <c r="AP346" i="19"/>
  <c r="AR346" i="19"/>
  <c r="AT346" i="19"/>
  <c r="AZ346" i="19"/>
  <c r="BB346" i="19"/>
  <c r="BD346" i="19"/>
  <c r="BF346" i="19"/>
  <c r="D347" i="19"/>
  <c r="F347" i="19"/>
  <c r="H347" i="19"/>
  <c r="J347" i="19"/>
  <c r="P347" i="19"/>
  <c r="R347" i="19"/>
  <c r="T347" i="19"/>
  <c r="V347" i="19"/>
  <c r="AB347" i="19"/>
  <c r="AD347" i="19"/>
  <c r="AF347" i="19"/>
  <c r="AH347" i="19"/>
  <c r="AP347" i="19"/>
  <c r="AT347" i="19"/>
  <c r="AZ347" i="19"/>
  <c r="BB347" i="19"/>
  <c r="BD347" i="19"/>
  <c r="BF347" i="19"/>
  <c r="D348" i="19"/>
  <c r="F348" i="19"/>
  <c r="H348" i="19"/>
  <c r="J348" i="19"/>
  <c r="P348" i="19"/>
  <c r="R348" i="19"/>
  <c r="T348" i="19"/>
  <c r="V348" i="19"/>
  <c r="AB348" i="19"/>
  <c r="AD348" i="19"/>
  <c r="AF348" i="19"/>
  <c r="AH348" i="19"/>
  <c r="AN348" i="19"/>
  <c r="AR348" i="19"/>
  <c r="AT348" i="19"/>
  <c r="AZ348" i="19"/>
  <c r="BB348" i="19"/>
  <c r="BD348" i="19"/>
  <c r="BF348" i="19"/>
  <c r="D349" i="19"/>
  <c r="F349" i="19"/>
  <c r="H349" i="19"/>
  <c r="J349" i="19"/>
  <c r="P349" i="19"/>
  <c r="R349" i="19"/>
  <c r="T349" i="19"/>
  <c r="V349" i="19"/>
  <c r="AB349" i="19"/>
  <c r="AD349" i="19"/>
  <c r="AF349" i="19"/>
  <c r="AH349" i="19"/>
  <c r="AN349" i="19"/>
  <c r="AP349" i="19"/>
  <c r="AR349" i="19"/>
  <c r="AT349" i="19"/>
  <c r="AZ349" i="19"/>
  <c r="BB349" i="19"/>
  <c r="BD349" i="19"/>
  <c r="BF349" i="19"/>
  <c r="D350" i="19"/>
  <c r="F350" i="19"/>
  <c r="H350" i="19"/>
  <c r="J350" i="19"/>
  <c r="P350" i="19"/>
  <c r="R350" i="19"/>
  <c r="T350" i="19"/>
  <c r="V350" i="19"/>
  <c r="AB350" i="19"/>
  <c r="AD350" i="19"/>
  <c r="AF350" i="19"/>
  <c r="AH350" i="19"/>
  <c r="AN350" i="19"/>
  <c r="AP350" i="19"/>
  <c r="AR350" i="19"/>
  <c r="AZ350" i="19"/>
  <c r="BB350" i="19"/>
  <c r="BD350" i="19"/>
  <c r="BF350" i="19"/>
  <c r="D351" i="19"/>
  <c r="F351" i="19"/>
  <c r="H351" i="19"/>
  <c r="J351" i="19"/>
  <c r="P351" i="19"/>
  <c r="R351" i="19"/>
  <c r="T351" i="19"/>
  <c r="V351" i="19"/>
  <c r="AB351" i="19"/>
  <c r="AD351" i="19"/>
  <c r="AF351" i="19"/>
  <c r="AH351" i="19"/>
  <c r="AN351" i="19"/>
  <c r="AP351" i="19"/>
  <c r="AR351" i="19"/>
  <c r="AT351" i="19"/>
  <c r="AZ351" i="19"/>
  <c r="BB351" i="19"/>
  <c r="BD351" i="19"/>
  <c r="BF351" i="19"/>
  <c r="D352" i="19"/>
  <c r="F352" i="19"/>
  <c r="H352" i="19"/>
  <c r="J352" i="19"/>
  <c r="P352" i="19"/>
  <c r="R352" i="19"/>
  <c r="T352" i="19"/>
  <c r="V352" i="19"/>
  <c r="AB352" i="19"/>
  <c r="AD352" i="19"/>
  <c r="AF352" i="19"/>
  <c r="AH352" i="19"/>
  <c r="AN352" i="19"/>
  <c r="AP352" i="19"/>
  <c r="AR352" i="19"/>
  <c r="AT352" i="19"/>
  <c r="AZ352" i="19"/>
  <c r="BB352" i="19"/>
  <c r="BD352" i="19"/>
  <c r="BF352" i="19"/>
  <c r="D353" i="19"/>
  <c r="F353" i="19"/>
  <c r="H353" i="19"/>
  <c r="J353" i="19"/>
  <c r="P353" i="19"/>
  <c r="R353" i="19"/>
  <c r="T353" i="19"/>
  <c r="V353" i="19"/>
  <c r="AB353" i="19"/>
  <c r="AD353" i="19"/>
  <c r="AF353" i="19"/>
  <c r="AH353" i="19"/>
  <c r="AN353" i="19"/>
  <c r="AP353" i="19"/>
  <c r="AR353" i="19"/>
  <c r="AT353" i="19"/>
  <c r="AZ353" i="19"/>
  <c r="BB353" i="19"/>
  <c r="BD353" i="19"/>
  <c r="BF353" i="19"/>
  <c r="D354" i="19"/>
  <c r="F354" i="19"/>
  <c r="H354" i="19"/>
  <c r="J354" i="19"/>
  <c r="P354" i="19"/>
  <c r="R354" i="19"/>
  <c r="T354" i="19"/>
  <c r="V354" i="19"/>
  <c r="AB354" i="19"/>
  <c r="AD354" i="19"/>
  <c r="AF354" i="19"/>
  <c r="AH354" i="19"/>
  <c r="AP354" i="19"/>
  <c r="AT354" i="19"/>
  <c r="AZ354" i="19"/>
  <c r="BB354" i="19"/>
  <c r="BD354" i="19"/>
  <c r="BF354" i="19"/>
  <c r="D355" i="19"/>
  <c r="F355" i="19"/>
  <c r="H355" i="19"/>
  <c r="J355" i="19"/>
  <c r="P355" i="19"/>
  <c r="R355" i="19"/>
  <c r="T355" i="19"/>
  <c r="V355" i="19"/>
  <c r="AB355" i="19"/>
  <c r="AD355" i="19"/>
  <c r="AF355" i="19"/>
  <c r="AH355" i="19"/>
  <c r="AN355" i="19"/>
  <c r="AR355" i="19"/>
  <c r="AT355" i="19"/>
  <c r="AZ355" i="19"/>
  <c r="BB355" i="19"/>
  <c r="BD355" i="19"/>
  <c r="BF355" i="19"/>
  <c r="D356" i="19"/>
  <c r="F356" i="19"/>
  <c r="H356" i="19"/>
  <c r="J356" i="19"/>
  <c r="P356" i="19"/>
  <c r="R356" i="19"/>
  <c r="T356" i="19"/>
  <c r="V356" i="19"/>
  <c r="AB356" i="19"/>
  <c r="AD356" i="19"/>
  <c r="AF356" i="19"/>
  <c r="AH356" i="19"/>
  <c r="AN356" i="19"/>
  <c r="AP356" i="19"/>
  <c r="AR356" i="19"/>
  <c r="AT356" i="19"/>
  <c r="AZ356" i="19"/>
  <c r="BB356" i="19"/>
  <c r="BD356" i="19"/>
  <c r="BF356" i="19"/>
  <c r="D357" i="19"/>
  <c r="F357" i="19"/>
  <c r="H357" i="19"/>
  <c r="J357" i="19"/>
  <c r="P357" i="19"/>
  <c r="R357" i="19"/>
  <c r="T357" i="19"/>
  <c r="V357" i="19"/>
  <c r="AB357" i="19"/>
  <c r="AD357" i="19"/>
  <c r="AF357" i="19"/>
  <c r="AH357" i="19"/>
  <c r="AN357" i="19"/>
  <c r="AP357" i="19"/>
  <c r="AR357" i="19"/>
  <c r="AZ357" i="19"/>
  <c r="BB357" i="19"/>
  <c r="BD357" i="19"/>
  <c r="BF357" i="19"/>
  <c r="D358" i="19"/>
  <c r="F358" i="19"/>
  <c r="H358" i="19"/>
  <c r="J358" i="19"/>
  <c r="P358" i="19"/>
  <c r="R358" i="19"/>
  <c r="T358" i="19"/>
  <c r="V358" i="19"/>
  <c r="AB358" i="19"/>
  <c r="AD358" i="19"/>
  <c r="AF358" i="19"/>
  <c r="AH358" i="19"/>
  <c r="AN358" i="19"/>
  <c r="AP358" i="19"/>
  <c r="AR358" i="19"/>
  <c r="AT358" i="19"/>
  <c r="AZ358" i="19"/>
  <c r="BB358" i="19"/>
  <c r="BD358" i="19"/>
  <c r="BF358" i="19"/>
  <c r="D359" i="19"/>
  <c r="F359" i="19"/>
  <c r="H359" i="19"/>
  <c r="J359" i="19"/>
  <c r="P359" i="19"/>
  <c r="R359" i="19"/>
  <c r="T359" i="19"/>
  <c r="V359" i="19"/>
  <c r="AB359" i="19"/>
  <c r="AD359" i="19"/>
  <c r="AF359" i="19"/>
  <c r="AH359" i="19"/>
  <c r="AN359" i="19"/>
  <c r="AP359" i="19"/>
  <c r="AR359" i="19"/>
  <c r="AT359" i="19"/>
  <c r="AZ359" i="19"/>
  <c r="BB359" i="19"/>
  <c r="BD359" i="19"/>
  <c r="BF359" i="19"/>
  <c r="D360" i="19"/>
  <c r="F360" i="19"/>
  <c r="H360" i="19"/>
  <c r="J360" i="19"/>
  <c r="P360" i="19"/>
  <c r="R360" i="19"/>
  <c r="T360" i="19"/>
  <c r="V360" i="19"/>
  <c r="AB360" i="19"/>
  <c r="AD360" i="19"/>
  <c r="AF360" i="19"/>
  <c r="AH360" i="19"/>
  <c r="AR361" i="19"/>
  <c r="AN360" i="19"/>
  <c r="AP360" i="19"/>
  <c r="AR360" i="19"/>
  <c r="AT360" i="19"/>
  <c r="AZ360" i="19"/>
  <c r="BB360" i="19"/>
  <c r="BD360" i="19"/>
  <c r="BF360" i="19"/>
  <c r="D361" i="19"/>
  <c r="F361" i="19"/>
  <c r="H361" i="19"/>
  <c r="J361" i="19"/>
  <c r="P361" i="19"/>
  <c r="R361" i="19"/>
  <c r="T361" i="19"/>
  <c r="V361" i="19"/>
  <c r="AB361" i="19"/>
  <c r="AD361" i="19"/>
  <c r="AF361" i="19"/>
  <c r="AH361" i="19"/>
  <c r="AP361" i="19"/>
  <c r="AT361" i="19"/>
  <c r="AZ361" i="19"/>
  <c r="BB361" i="19"/>
  <c r="BD361" i="19"/>
  <c r="BF361" i="19"/>
  <c r="D362" i="19"/>
  <c r="F362" i="19"/>
  <c r="H362" i="19"/>
  <c r="J362" i="19"/>
  <c r="P362" i="19"/>
  <c r="R362" i="19"/>
  <c r="T362" i="19"/>
  <c r="V362" i="19"/>
  <c r="AB362" i="19"/>
  <c r="AD362" i="19"/>
  <c r="AF362" i="19"/>
  <c r="AH362" i="19"/>
  <c r="AP362" i="19"/>
  <c r="AN362" i="19"/>
  <c r="AR362" i="19"/>
  <c r="AT362" i="19"/>
  <c r="AZ362" i="19"/>
  <c r="BB362" i="19"/>
  <c r="BD362" i="19"/>
  <c r="BF362" i="19"/>
  <c r="D363" i="19"/>
  <c r="F363" i="19"/>
  <c r="H363" i="19"/>
  <c r="J363" i="19"/>
  <c r="P363" i="19"/>
  <c r="R363" i="19"/>
  <c r="T363" i="19"/>
  <c r="V363" i="19"/>
  <c r="AB363" i="19"/>
  <c r="AD363" i="19"/>
  <c r="AF363" i="19"/>
  <c r="AH363" i="19"/>
  <c r="AN363" i="19"/>
  <c r="AP363" i="19"/>
  <c r="AR363" i="19"/>
  <c r="AT363" i="19"/>
  <c r="AZ363" i="19"/>
  <c r="BB363" i="19"/>
  <c r="BD363" i="19"/>
  <c r="BF363" i="19"/>
  <c r="D364" i="19"/>
  <c r="F364" i="19"/>
  <c r="H364" i="19"/>
  <c r="J364" i="19"/>
  <c r="P364" i="19"/>
  <c r="R364" i="19"/>
  <c r="T364" i="19"/>
  <c r="V364" i="19"/>
  <c r="AB364" i="19"/>
  <c r="AD364" i="19"/>
  <c r="AF364" i="19"/>
  <c r="AH364" i="19"/>
  <c r="AN364" i="19"/>
  <c r="AP364" i="19"/>
  <c r="AR364" i="19"/>
  <c r="AZ364" i="19"/>
  <c r="BB364" i="19"/>
  <c r="BD364" i="19"/>
  <c r="BF364" i="19"/>
  <c r="D365" i="19"/>
  <c r="F365" i="19"/>
  <c r="H365" i="19"/>
  <c r="J365" i="19"/>
  <c r="P365" i="19"/>
  <c r="R365" i="19"/>
  <c r="T365" i="19"/>
  <c r="V365" i="19"/>
  <c r="AB365" i="19"/>
  <c r="AD365" i="19"/>
  <c r="AF365" i="19"/>
  <c r="AH365" i="19"/>
  <c r="BB4" i="19"/>
  <c r="AN365" i="19"/>
  <c r="AP365" i="19"/>
  <c r="AR365" i="19"/>
  <c r="AT365" i="19"/>
  <c r="AZ365" i="19"/>
  <c r="BB365" i="19"/>
  <c r="BD365" i="19"/>
  <c r="BF365" i="19"/>
  <c r="D366" i="19"/>
  <c r="F366" i="19"/>
  <c r="H366" i="19"/>
  <c r="J366" i="19"/>
  <c r="P366" i="19"/>
  <c r="R366" i="19"/>
  <c r="T366" i="19"/>
  <c r="V366" i="19"/>
  <c r="AB366" i="19"/>
  <c r="AD366" i="19"/>
  <c r="AF366" i="19"/>
  <c r="AH366" i="19"/>
  <c r="BD3" i="19"/>
  <c r="AN366" i="19"/>
  <c r="AP366" i="19"/>
  <c r="AR366" i="19"/>
  <c r="AT366" i="19"/>
  <c r="AZ366" i="19"/>
  <c r="BB366" i="19"/>
  <c r="BD366" i="19"/>
  <c r="BF366" i="19"/>
  <c r="D367" i="19"/>
  <c r="F367" i="19"/>
  <c r="H367" i="19"/>
  <c r="J367" i="19"/>
  <c r="P367" i="19"/>
  <c r="R367" i="19"/>
  <c r="T367" i="19"/>
  <c r="V367" i="19"/>
  <c r="AB367" i="19"/>
  <c r="AD367" i="19"/>
  <c r="AF367" i="19"/>
  <c r="AH367" i="19"/>
  <c r="AN367" i="19"/>
  <c r="AP367" i="19"/>
  <c r="AR367" i="19"/>
  <c r="AT367" i="19"/>
  <c r="AZ367" i="19"/>
  <c r="BB367" i="19"/>
  <c r="BD367" i="19"/>
  <c r="BF367" i="19"/>
  <c r="D2" i="18"/>
  <c r="F2" i="18"/>
  <c r="H2" i="18"/>
  <c r="J2" i="18"/>
  <c r="P2" i="18"/>
  <c r="R2" i="18"/>
  <c r="T2" i="18"/>
  <c r="V2" i="18"/>
  <c r="AB2" i="18"/>
  <c r="AD2" i="18"/>
  <c r="AF2" i="18"/>
  <c r="AH2" i="18"/>
  <c r="AN2" i="18"/>
  <c r="AP2" i="18"/>
  <c r="AR2" i="18"/>
  <c r="AT2" i="18"/>
  <c r="AZ2" i="18"/>
  <c r="BB2" i="18"/>
  <c r="BD2" i="18"/>
  <c r="BF2" i="18"/>
  <c r="D3" i="18"/>
  <c r="F3" i="18"/>
  <c r="H3" i="18"/>
  <c r="J3" i="18"/>
  <c r="P3" i="18"/>
  <c r="R3" i="18"/>
  <c r="T3" i="18"/>
  <c r="V3" i="18"/>
  <c r="AB3" i="18"/>
  <c r="AD3" i="18"/>
  <c r="AF3" i="18"/>
  <c r="AH3" i="18"/>
  <c r="AN3" i="18"/>
  <c r="AP3" i="18"/>
  <c r="AR3" i="18"/>
  <c r="AT3" i="18"/>
  <c r="BB3" i="18"/>
  <c r="BF3" i="18"/>
  <c r="D4" i="18"/>
  <c r="F4" i="18"/>
  <c r="H4" i="18"/>
  <c r="J4" i="18"/>
  <c r="P4" i="18"/>
  <c r="R4" i="18"/>
  <c r="T4" i="18"/>
  <c r="V4" i="18"/>
  <c r="AB4" i="18"/>
  <c r="AD4" i="18"/>
  <c r="AF4" i="18"/>
  <c r="AH4" i="18"/>
  <c r="AN4" i="18"/>
  <c r="AP4" i="18"/>
  <c r="AR4" i="18"/>
  <c r="AT4" i="18"/>
  <c r="AZ4" i="18"/>
  <c r="BD4" i="18"/>
  <c r="BF4" i="18"/>
  <c r="D5" i="18"/>
  <c r="F5" i="18"/>
  <c r="H5" i="18"/>
  <c r="J5" i="18"/>
  <c r="P5" i="18"/>
  <c r="R5" i="18"/>
  <c r="T5" i="18"/>
  <c r="V5" i="18"/>
  <c r="AB5" i="18"/>
  <c r="AD5" i="18"/>
  <c r="AF5" i="18"/>
  <c r="AH5" i="18"/>
  <c r="AN5" i="18"/>
  <c r="AP5" i="18"/>
  <c r="AR5" i="18"/>
  <c r="AT5" i="18"/>
  <c r="AZ5" i="18"/>
  <c r="BB5" i="18"/>
  <c r="BD5" i="18"/>
  <c r="BF5" i="18"/>
  <c r="D6" i="18"/>
  <c r="F6" i="18"/>
  <c r="H6" i="18"/>
  <c r="J6" i="18"/>
  <c r="P6" i="18"/>
  <c r="R6" i="18"/>
  <c r="T6" i="18"/>
  <c r="V6" i="18"/>
  <c r="AB6" i="18"/>
  <c r="AD6" i="18"/>
  <c r="AF6" i="18"/>
  <c r="AH6" i="18"/>
  <c r="AN6" i="18"/>
  <c r="AP6" i="18"/>
  <c r="AR6" i="18"/>
  <c r="AT6" i="18"/>
  <c r="AZ6" i="18"/>
  <c r="BB6" i="18"/>
  <c r="BD6" i="18"/>
  <c r="BF6" i="18"/>
  <c r="D7" i="18"/>
  <c r="F7" i="18"/>
  <c r="H7" i="18"/>
  <c r="J7" i="18"/>
  <c r="P7" i="18"/>
  <c r="R7" i="18"/>
  <c r="T7" i="18"/>
  <c r="V7" i="18"/>
  <c r="AB7" i="18"/>
  <c r="AD7" i="18"/>
  <c r="AF7" i="18"/>
  <c r="AH7" i="18"/>
  <c r="AN7" i="18"/>
  <c r="AP7" i="18"/>
  <c r="AR7" i="18"/>
  <c r="AT7" i="18"/>
  <c r="AZ7" i="18"/>
  <c r="BB7" i="18"/>
  <c r="BD7" i="18"/>
  <c r="BF7" i="18"/>
  <c r="D8" i="18"/>
  <c r="F8" i="18"/>
  <c r="H8" i="18"/>
  <c r="J8" i="18"/>
  <c r="P8" i="18"/>
  <c r="R8" i="18"/>
  <c r="T8" i="18"/>
  <c r="V8" i="18"/>
  <c r="AB8" i="18"/>
  <c r="AD8" i="18"/>
  <c r="AF8" i="18"/>
  <c r="AH8" i="18"/>
  <c r="AN8" i="18"/>
  <c r="AP8" i="18"/>
  <c r="AR8" i="18"/>
  <c r="AT8" i="18"/>
  <c r="AZ8" i="18"/>
  <c r="BB8" i="18"/>
  <c r="BD8" i="18"/>
  <c r="BF8" i="18"/>
  <c r="D9" i="18"/>
  <c r="F9" i="18"/>
  <c r="H9" i="18"/>
  <c r="J9" i="18"/>
  <c r="P9" i="18"/>
  <c r="R9" i="18"/>
  <c r="T9" i="18"/>
  <c r="V9" i="18"/>
  <c r="AB9" i="18"/>
  <c r="AD9" i="18"/>
  <c r="AF9" i="18"/>
  <c r="AH9" i="18"/>
  <c r="AN9" i="18"/>
  <c r="AP9" i="18"/>
  <c r="AR9" i="18"/>
  <c r="AT9" i="18"/>
  <c r="AZ9" i="18"/>
  <c r="BB9" i="18"/>
  <c r="BD9" i="18"/>
  <c r="BF9" i="18"/>
  <c r="D10" i="18"/>
  <c r="F10" i="18"/>
  <c r="H10" i="18"/>
  <c r="J10" i="18"/>
  <c r="P10" i="18"/>
  <c r="R10" i="18"/>
  <c r="T10" i="18"/>
  <c r="V10" i="18"/>
  <c r="AB10" i="18"/>
  <c r="AD10" i="18"/>
  <c r="AF10" i="18"/>
  <c r="AH10" i="18"/>
  <c r="AN10" i="18"/>
  <c r="AP10" i="18"/>
  <c r="AR10" i="18"/>
  <c r="AT10" i="18"/>
  <c r="AZ10" i="18"/>
  <c r="BB10" i="18"/>
  <c r="BD10" i="18"/>
  <c r="BF10" i="18"/>
  <c r="D11" i="18"/>
  <c r="F11" i="18"/>
  <c r="H11" i="18"/>
  <c r="J11" i="18"/>
  <c r="P11" i="18"/>
  <c r="R11" i="18"/>
  <c r="T11" i="18"/>
  <c r="V11" i="18"/>
  <c r="AB11" i="18"/>
  <c r="AD11" i="18"/>
  <c r="AF11" i="18"/>
  <c r="AH11" i="18"/>
  <c r="AN11" i="18"/>
  <c r="AP11" i="18"/>
  <c r="AR11" i="18"/>
  <c r="AT11" i="18"/>
  <c r="AZ11" i="18"/>
  <c r="BB11" i="18"/>
  <c r="BD11" i="18"/>
  <c r="BF11" i="18"/>
  <c r="D12" i="18"/>
  <c r="F12" i="18"/>
  <c r="H12" i="18"/>
  <c r="J12" i="18"/>
  <c r="P12" i="18"/>
  <c r="R12" i="18"/>
  <c r="T12" i="18"/>
  <c r="V12" i="18"/>
  <c r="AB12" i="18"/>
  <c r="AD12" i="18"/>
  <c r="AF12" i="18"/>
  <c r="AH12" i="18"/>
  <c r="AN12" i="18"/>
  <c r="AP12" i="18"/>
  <c r="AR12" i="18"/>
  <c r="AT12" i="18"/>
  <c r="AZ12" i="18"/>
  <c r="BB12" i="18"/>
  <c r="BD12" i="18"/>
  <c r="BF12" i="18"/>
  <c r="D13" i="18"/>
  <c r="F13" i="18"/>
  <c r="H13" i="18"/>
  <c r="J13" i="18"/>
  <c r="P13" i="18"/>
  <c r="R13" i="18"/>
  <c r="T13" i="18"/>
  <c r="V13" i="18"/>
  <c r="AB13" i="18"/>
  <c r="AD13" i="18"/>
  <c r="AF13" i="18"/>
  <c r="AH13" i="18"/>
  <c r="AN13" i="18"/>
  <c r="AP13" i="18"/>
  <c r="AR13" i="18"/>
  <c r="AT13" i="18"/>
  <c r="AZ13" i="18"/>
  <c r="BB13" i="18"/>
  <c r="BD13" i="18"/>
  <c r="BF13" i="18"/>
  <c r="D14" i="18"/>
  <c r="F14" i="18"/>
  <c r="H14" i="18"/>
  <c r="J14" i="18"/>
  <c r="P14" i="18"/>
  <c r="R14" i="18"/>
  <c r="T14" i="18"/>
  <c r="V14" i="18"/>
  <c r="AB14" i="18"/>
  <c r="AD14" i="18"/>
  <c r="AF14" i="18"/>
  <c r="AH14" i="18"/>
  <c r="AN14" i="18"/>
  <c r="AP14" i="18"/>
  <c r="AR14" i="18"/>
  <c r="AT14" i="18"/>
  <c r="AZ14" i="18"/>
  <c r="BB14" i="18"/>
  <c r="BD14" i="18"/>
  <c r="BF14" i="18"/>
  <c r="D15" i="18"/>
  <c r="F15" i="18"/>
  <c r="H15" i="18"/>
  <c r="J15" i="18"/>
  <c r="P15" i="18"/>
  <c r="R15" i="18"/>
  <c r="T15" i="18"/>
  <c r="V15" i="18"/>
  <c r="AB15" i="18"/>
  <c r="AD15" i="18"/>
  <c r="AF15" i="18"/>
  <c r="AH15" i="18"/>
  <c r="AN15" i="18"/>
  <c r="AP15" i="18"/>
  <c r="AR15" i="18"/>
  <c r="AT15" i="18"/>
  <c r="AZ15" i="18"/>
  <c r="BB15" i="18"/>
  <c r="BD15" i="18"/>
  <c r="BF15" i="18"/>
  <c r="D16" i="18"/>
  <c r="F16" i="18"/>
  <c r="H16" i="18"/>
  <c r="J16" i="18"/>
  <c r="P16" i="18"/>
  <c r="R16" i="18"/>
  <c r="T16" i="18"/>
  <c r="V16" i="18"/>
  <c r="AB16" i="18"/>
  <c r="AD16" i="18"/>
  <c r="AF16" i="18"/>
  <c r="AH16" i="18"/>
  <c r="AN16" i="18"/>
  <c r="AP16" i="18"/>
  <c r="AR16" i="18"/>
  <c r="AT16" i="18"/>
  <c r="AZ16" i="18"/>
  <c r="BB16" i="18"/>
  <c r="BD16" i="18"/>
  <c r="BF16" i="18"/>
  <c r="D17" i="18"/>
  <c r="F17" i="18"/>
  <c r="H17" i="18"/>
  <c r="J17" i="18"/>
  <c r="P17" i="18"/>
  <c r="R17" i="18"/>
  <c r="T17" i="18"/>
  <c r="V17" i="18"/>
  <c r="AB17" i="18"/>
  <c r="AD17" i="18"/>
  <c r="AF17" i="18"/>
  <c r="AH17" i="18"/>
  <c r="AN17" i="18"/>
  <c r="AP17" i="18"/>
  <c r="AR17" i="18"/>
  <c r="AT17" i="18"/>
  <c r="AZ17" i="18"/>
  <c r="BB17" i="18"/>
  <c r="BD17" i="18"/>
  <c r="BF17" i="18"/>
  <c r="D18" i="18"/>
  <c r="F18" i="18"/>
  <c r="H18" i="18"/>
  <c r="J18" i="18"/>
  <c r="P18" i="18"/>
  <c r="R18" i="18"/>
  <c r="T18" i="18"/>
  <c r="V18" i="18"/>
  <c r="AB18" i="18"/>
  <c r="AD18" i="18"/>
  <c r="AF18" i="18"/>
  <c r="AH18" i="18"/>
  <c r="AN18" i="18"/>
  <c r="AP18" i="18"/>
  <c r="AR18" i="18"/>
  <c r="AT18" i="18"/>
  <c r="AZ18" i="18"/>
  <c r="BB18" i="18"/>
  <c r="BD18" i="18"/>
  <c r="BF18" i="18"/>
  <c r="D19" i="18"/>
  <c r="F19" i="18"/>
  <c r="H19" i="18"/>
  <c r="J19" i="18"/>
  <c r="P19" i="18"/>
  <c r="R19" i="18"/>
  <c r="T19" i="18"/>
  <c r="V19" i="18"/>
  <c r="AB19" i="18"/>
  <c r="AD19" i="18"/>
  <c r="AF19" i="18"/>
  <c r="AH19" i="18"/>
  <c r="AN19" i="18"/>
  <c r="AP19" i="18"/>
  <c r="AR19" i="18"/>
  <c r="AT19" i="18"/>
  <c r="AZ19" i="18"/>
  <c r="BB19" i="18"/>
  <c r="BD19" i="18"/>
  <c r="BF19" i="18"/>
  <c r="D20" i="18"/>
  <c r="F20" i="18"/>
  <c r="H20" i="18"/>
  <c r="J20" i="18"/>
  <c r="P20" i="18"/>
  <c r="R20" i="18"/>
  <c r="T20" i="18"/>
  <c r="V20" i="18"/>
  <c r="AB20" i="18"/>
  <c r="AD20" i="18"/>
  <c r="AF20" i="18"/>
  <c r="AH20" i="18"/>
  <c r="AN20" i="18"/>
  <c r="AP20" i="18"/>
  <c r="AR20" i="18"/>
  <c r="AT20" i="18"/>
  <c r="AZ20" i="18"/>
  <c r="BB20" i="18"/>
  <c r="BD20" i="18"/>
  <c r="BF20" i="18"/>
  <c r="D21" i="18"/>
  <c r="F21" i="18"/>
  <c r="H21" i="18"/>
  <c r="J21" i="18"/>
  <c r="P21" i="18"/>
  <c r="R21" i="18"/>
  <c r="T21" i="18"/>
  <c r="V21" i="18"/>
  <c r="AB21" i="18"/>
  <c r="AD21" i="18"/>
  <c r="AF21" i="18"/>
  <c r="AH21" i="18"/>
  <c r="AN21" i="18"/>
  <c r="AP21" i="18"/>
  <c r="AR21" i="18"/>
  <c r="AT21" i="18"/>
  <c r="AZ21" i="18"/>
  <c r="BB21" i="18"/>
  <c r="BD21" i="18"/>
  <c r="BF21" i="18"/>
  <c r="D22" i="18"/>
  <c r="F22" i="18"/>
  <c r="H22" i="18"/>
  <c r="J22" i="18"/>
  <c r="P22" i="18"/>
  <c r="R22" i="18"/>
  <c r="T22" i="18"/>
  <c r="V22" i="18"/>
  <c r="AB22" i="18"/>
  <c r="AD22" i="18"/>
  <c r="AF22" i="18"/>
  <c r="AH22" i="18"/>
  <c r="AN22" i="18"/>
  <c r="AP22" i="18"/>
  <c r="AR22" i="18"/>
  <c r="AT22" i="18"/>
  <c r="AZ22" i="18"/>
  <c r="BB22" i="18"/>
  <c r="BD22" i="18"/>
  <c r="BF22" i="18"/>
  <c r="D23" i="18"/>
  <c r="F23" i="18"/>
  <c r="H23" i="18"/>
  <c r="J23" i="18"/>
  <c r="P23" i="18"/>
  <c r="R23" i="18"/>
  <c r="T23" i="18"/>
  <c r="V23" i="18"/>
  <c r="AB23" i="18"/>
  <c r="AD23" i="18"/>
  <c r="AF23" i="18"/>
  <c r="AH23" i="18"/>
  <c r="AN23" i="18"/>
  <c r="AP23" i="18"/>
  <c r="AR23" i="18"/>
  <c r="AT23" i="18"/>
  <c r="AZ23" i="18"/>
  <c r="BB23" i="18"/>
  <c r="BD23" i="18"/>
  <c r="BF23" i="18"/>
  <c r="D24" i="18"/>
  <c r="F24" i="18"/>
  <c r="H24" i="18"/>
  <c r="J24" i="18"/>
  <c r="P24" i="18"/>
  <c r="R24" i="18"/>
  <c r="T24" i="18"/>
  <c r="V24" i="18"/>
  <c r="AB24" i="18"/>
  <c r="AD24" i="18"/>
  <c r="AF24" i="18"/>
  <c r="AH24" i="18"/>
  <c r="AN24" i="18"/>
  <c r="AP24" i="18"/>
  <c r="AR24" i="18"/>
  <c r="AT24" i="18"/>
  <c r="AZ24" i="18"/>
  <c r="BB24" i="18"/>
  <c r="BD24" i="18"/>
  <c r="BF24" i="18"/>
  <c r="D25" i="18"/>
  <c r="F25" i="18"/>
  <c r="H25" i="18"/>
  <c r="J25" i="18"/>
  <c r="P25" i="18"/>
  <c r="R25" i="18"/>
  <c r="T25" i="18"/>
  <c r="V25" i="18"/>
  <c r="AB25" i="18"/>
  <c r="AD25" i="18"/>
  <c r="AF25" i="18"/>
  <c r="AH25" i="18"/>
  <c r="AN25" i="18"/>
  <c r="AP25" i="18"/>
  <c r="AR25" i="18"/>
  <c r="AT25" i="18"/>
  <c r="AZ25" i="18"/>
  <c r="BB25" i="18"/>
  <c r="BD25" i="18"/>
  <c r="BF25" i="18"/>
  <c r="D26" i="18"/>
  <c r="F26" i="18"/>
  <c r="H26" i="18"/>
  <c r="J26" i="18"/>
  <c r="P26" i="18"/>
  <c r="R26" i="18"/>
  <c r="T26" i="18"/>
  <c r="V26" i="18"/>
  <c r="AB26" i="18"/>
  <c r="AD26" i="18"/>
  <c r="AF26" i="18"/>
  <c r="AH26" i="18"/>
  <c r="AN26" i="18"/>
  <c r="AP26" i="18"/>
  <c r="AR26" i="18"/>
  <c r="AT26" i="18"/>
  <c r="AZ26" i="18"/>
  <c r="BB26" i="18"/>
  <c r="BD26" i="18"/>
  <c r="BF26" i="18"/>
  <c r="D27" i="18"/>
  <c r="F27" i="18"/>
  <c r="H27" i="18"/>
  <c r="J27" i="18"/>
  <c r="P27" i="18"/>
  <c r="R27" i="18"/>
  <c r="T27" i="18"/>
  <c r="V27" i="18"/>
  <c r="AB27" i="18"/>
  <c r="AD27" i="18"/>
  <c r="AF27" i="18"/>
  <c r="AH27" i="18"/>
  <c r="AN27" i="18"/>
  <c r="AP27" i="18"/>
  <c r="AR27" i="18"/>
  <c r="AT27" i="18"/>
  <c r="AZ27" i="18"/>
  <c r="BB27" i="18"/>
  <c r="BD27" i="18"/>
  <c r="BF27" i="18"/>
  <c r="D28" i="18"/>
  <c r="F28" i="18"/>
  <c r="H28" i="18"/>
  <c r="J28" i="18"/>
  <c r="P28" i="18"/>
  <c r="R28" i="18"/>
  <c r="T28" i="18"/>
  <c r="V28" i="18"/>
  <c r="AB28" i="18"/>
  <c r="AD28" i="18"/>
  <c r="AF28" i="18"/>
  <c r="AH28" i="18"/>
  <c r="AN28" i="18"/>
  <c r="AP28" i="18"/>
  <c r="AR28" i="18"/>
  <c r="AT28" i="18"/>
  <c r="AZ28" i="18"/>
  <c r="BB28" i="18"/>
  <c r="BD28" i="18"/>
  <c r="BF28" i="18"/>
  <c r="D29" i="18"/>
  <c r="F29" i="18"/>
  <c r="H29" i="18"/>
  <c r="J29" i="18"/>
  <c r="P29" i="18"/>
  <c r="R29" i="18"/>
  <c r="T29" i="18"/>
  <c r="V29" i="18"/>
  <c r="AB29" i="18"/>
  <c r="AD29" i="18"/>
  <c r="AF29" i="18"/>
  <c r="AH29" i="18"/>
  <c r="AN29" i="18"/>
  <c r="AP29" i="18"/>
  <c r="AR29" i="18"/>
  <c r="AT29" i="18"/>
  <c r="AZ29" i="18"/>
  <c r="BB29" i="18"/>
  <c r="BD29" i="18"/>
  <c r="BF29" i="18"/>
  <c r="D30" i="18"/>
  <c r="F30" i="18"/>
  <c r="H30" i="18"/>
  <c r="J30" i="18"/>
  <c r="P30" i="18"/>
  <c r="R30" i="18"/>
  <c r="T30" i="18"/>
  <c r="V30" i="18"/>
  <c r="AB30" i="18"/>
  <c r="AD30" i="18"/>
  <c r="AF30" i="18"/>
  <c r="AH30" i="18"/>
  <c r="AN30" i="18"/>
  <c r="AP30" i="18"/>
  <c r="AR30" i="18"/>
  <c r="AT30" i="18"/>
  <c r="AZ30" i="18"/>
  <c r="BB30" i="18"/>
  <c r="BD30" i="18"/>
  <c r="BF30" i="18"/>
  <c r="D31" i="18"/>
  <c r="F31" i="18"/>
  <c r="H31" i="18"/>
  <c r="J31" i="18"/>
  <c r="P31" i="18"/>
  <c r="R31" i="18"/>
  <c r="T31" i="18"/>
  <c r="V31" i="18"/>
  <c r="AB31" i="18"/>
  <c r="AD31" i="18"/>
  <c r="AF31" i="18"/>
  <c r="AH31" i="18"/>
  <c r="AN31" i="18"/>
  <c r="AP31" i="18"/>
  <c r="AR31" i="18"/>
  <c r="AT31" i="18"/>
  <c r="AZ31" i="18"/>
  <c r="BB31" i="18"/>
  <c r="BD31" i="18"/>
  <c r="BF31" i="18"/>
  <c r="D32" i="18"/>
  <c r="F32" i="18"/>
  <c r="H32" i="18"/>
  <c r="J32" i="18"/>
  <c r="P32" i="18"/>
  <c r="R32" i="18"/>
  <c r="T32" i="18"/>
  <c r="V32" i="18"/>
  <c r="AB32" i="18"/>
  <c r="AD32" i="18"/>
  <c r="AF32" i="18"/>
  <c r="AH32" i="18"/>
  <c r="AN32" i="18"/>
  <c r="AP32" i="18"/>
  <c r="AR32" i="18"/>
  <c r="AT32" i="18"/>
  <c r="AZ32" i="18"/>
  <c r="BB32" i="18"/>
  <c r="BD32" i="18"/>
  <c r="BF32" i="18"/>
  <c r="D33" i="18"/>
  <c r="F33" i="18"/>
  <c r="H33" i="18"/>
  <c r="J33" i="18"/>
  <c r="P33" i="18"/>
  <c r="R33" i="18"/>
  <c r="T33" i="18"/>
  <c r="V33" i="18"/>
  <c r="AB33" i="18"/>
  <c r="AD33" i="18"/>
  <c r="AF33" i="18"/>
  <c r="AH33" i="18"/>
  <c r="AN33" i="18"/>
  <c r="AP33" i="18"/>
  <c r="AR33" i="18"/>
  <c r="AT33" i="18"/>
  <c r="AZ33" i="18"/>
  <c r="BB33" i="18"/>
  <c r="BD33" i="18"/>
  <c r="BF33" i="18"/>
  <c r="D34" i="18"/>
  <c r="F34" i="18"/>
  <c r="H34" i="18"/>
  <c r="J34" i="18"/>
  <c r="P34" i="18"/>
  <c r="R34" i="18"/>
  <c r="T34" i="18"/>
  <c r="V34" i="18"/>
  <c r="AB34" i="18"/>
  <c r="AD34" i="18"/>
  <c r="AF34" i="18"/>
  <c r="AH34" i="18"/>
  <c r="AN34" i="18"/>
  <c r="AP34" i="18"/>
  <c r="AR34" i="18"/>
  <c r="AT34" i="18"/>
  <c r="AZ34" i="18"/>
  <c r="BB34" i="18"/>
  <c r="BD34" i="18"/>
  <c r="BF34" i="18"/>
  <c r="D35" i="18"/>
  <c r="F35" i="18"/>
  <c r="H35" i="18"/>
  <c r="J35" i="18"/>
  <c r="P35" i="18"/>
  <c r="R35" i="18"/>
  <c r="T35" i="18"/>
  <c r="V35" i="18"/>
  <c r="AB35" i="18"/>
  <c r="AD35" i="18"/>
  <c r="AF35" i="18"/>
  <c r="AH35" i="18"/>
  <c r="AN35" i="18"/>
  <c r="AP35" i="18"/>
  <c r="AR35" i="18"/>
  <c r="AT35" i="18"/>
  <c r="AZ35" i="18"/>
  <c r="BB35" i="18"/>
  <c r="BD35" i="18"/>
  <c r="BF35" i="18"/>
  <c r="D36" i="18"/>
  <c r="F36" i="18"/>
  <c r="H36" i="18"/>
  <c r="J36" i="18"/>
  <c r="P36" i="18"/>
  <c r="R36" i="18"/>
  <c r="T36" i="18"/>
  <c r="V36" i="18"/>
  <c r="AB36" i="18"/>
  <c r="AD36" i="18"/>
  <c r="AF36" i="18"/>
  <c r="AH36" i="18"/>
  <c r="AN36" i="18"/>
  <c r="AP36" i="18"/>
  <c r="AR36" i="18"/>
  <c r="AT36" i="18"/>
  <c r="AZ36" i="18"/>
  <c r="BB36" i="18"/>
  <c r="BD36" i="18"/>
  <c r="BF36" i="18"/>
  <c r="D37" i="18"/>
  <c r="F37" i="18"/>
  <c r="H37" i="18"/>
  <c r="J37" i="18"/>
  <c r="P37" i="18"/>
  <c r="R37" i="18"/>
  <c r="T37" i="18"/>
  <c r="V37" i="18"/>
  <c r="AB37" i="18"/>
  <c r="AD37" i="18"/>
  <c r="AF37" i="18"/>
  <c r="AH37" i="18"/>
  <c r="AN37" i="18"/>
  <c r="AP37" i="18"/>
  <c r="AR37" i="18"/>
  <c r="AT37" i="18"/>
  <c r="AZ37" i="18"/>
  <c r="BB37" i="18"/>
  <c r="BD37" i="18"/>
  <c r="BF37" i="18"/>
  <c r="D38" i="18"/>
  <c r="F38" i="18"/>
  <c r="H38" i="18"/>
  <c r="J38" i="18"/>
  <c r="P38" i="18"/>
  <c r="R38" i="18"/>
  <c r="T38" i="18"/>
  <c r="V38" i="18"/>
  <c r="AB38" i="18"/>
  <c r="AD38" i="18"/>
  <c r="AF38" i="18"/>
  <c r="AH38" i="18"/>
  <c r="AN38" i="18"/>
  <c r="AP38" i="18"/>
  <c r="AR38" i="18"/>
  <c r="AT38" i="18"/>
  <c r="AZ38" i="18"/>
  <c r="BB38" i="18"/>
  <c r="BD38" i="18"/>
  <c r="BF38" i="18"/>
  <c r="D39" i="18"/>
  <c r="F39" i="18"/>
  <c r="H39" i="18"/>
  <c r="J39" i="18"/>
  <c r="P39" i="18"/>
  <c r="R39" i="18"/>
  <c r="T39" i="18"/>
  <c r="V39" i="18"/>
  <c r="AB39" i="18"/>
  <c r="AD39" i="18"/>
  <c r="AF39" i="18"/>
  <c r="AH39" i="18"/>
  <c r="AN39" i="18"/>
  <c r="AP39" i="18"/>
  <c r="AR39" i="18"/>
  <c r="AT39" i="18"/>
  <c r="AZ39" i="18"/>
  <c r="BB39" i="18"/>
  <c r="BD39" i="18"/>
  <c r="BF39" i="18"/>
  <c r="D40" i="18"/>
  <c r="F40" i="18"/>
  <c r="H40" i="18"/>
  <c r="J40" i="18"/>
  <c r="P40" i="18"/>
  <c r="R40" i="18"/>
  <c r="T40" i="18"/>
  <c r="V40" i="18"/>
  <c r="AB40" i="18"/>
  <c r="AD40" i="18"/>
  <c r="AF40" i="18"/>
  <c r="AH40" i="18"/>
  <c r="AN40" i="18"/>
  <c r="AP40" i="18"/>
  <c r="AR40" i="18"/>
  <c r="AT40" i="18"/>
  <c r="AZ40" i="18"/>
  <c r="BB40" i="18"/>
  <c r="BD40" i="18"/>
  <c r="BF40" i="18"/>
  <c r="D41" i="18"/>
  <c r="F41" i="18"/>
  <c r="H41" i="18"/>
  <c r="J41" i="18"/>
  <c r="P41" i="18"/>
  <c r="R41" i="18"/>
  <c r="T41" i="18"/>
  <c r="V41" i="18"/>
  <c r="AB41" i="18"/>
  <c r="AD41" i="18"/>
  <c r="AF41" i="18"/>
  <c r="AH41" i="18"/>
  <c r="AN41" i="18"/>
  <c r="AP41" i="18"/>
  <c r="AR41" i="18"/>
  <c r="AT41" i="18"/>
  <c r="AZ41" i="18"/>
  <c r="BB41" i="18"/>
  <c r="BD41" i="18"/>
  <c r="BF41" i="18"/>
  <c r="D42" i="18"/>
  <c r="F42" i="18"/>
  <c r="H42" i="18"/>
  <c r="J42" i="18"/>
  <c r="P42" i="18"/>
  <c r="R42" i="18"/>
  <c r="T42" i="18"/>
  <c r="V42" i="18"/>
  <c r="AB42" i="18"/>
  <c r="AD42" i="18"/>
  <c r="AF42" i="18"/>
  <c r="AH42" i="18"/>
  <c r="AN42" i="18"/>
  <c r="AP42" i="18"/>
  <c r="AR42" i="18"/>
  <c r="AT42" i="18"/>
  <c r="AZ42" i="18"/>
  <c r="BB42" i="18"/>
  <c r="BD42" i="18"/>
  <c r="BF42" i="18"/>
  <c r="D43" i="18"/>
  <c r="F43" i="18"/>
  <c r="H43" i="18"/>
  <c r="J43" i="18"/>
  <c r="P43" i="18"/>
  <c r="R43" i="18"/>
  <c r="T43" i="18"/>
  <c r="V43" i="18"/>
  <c r="AB43" i="18"/>
  <c r="AD43" i="18"/>
  <c r="AF43" i="18"/>
  <c r="AH43" i="18"/>
  <c r="AN43" i="18"/>
  <c r="AP43" i="18"/>
  <c r="AR43" i="18"/>
  <c r="AT43" i="18"/>
  <c r="AZ43" i="18"/>
  <c r="BB43" i="18"/>
  <c r="BD43" i="18"/>
  <c r="BF43" i="18"/>
  <c r="D44" i="18"/>
  <c r="F44" i="18"/>
  <c r="H44" i="18"/>
  <c r="J44" i="18"/>
  <c r="P44" i="18"/>
  <c r="R44" i="18"/>
  <c r="T44" i="18"/>
  <c r="V44" i="18"/>
  <c r="AB44" i="18"/>
  <c r="AD44" i="18"/>
  <c r="AF44" i="18"/>
  <c r="AH44" i="18"/>
  <c r="AN44" i="18"/>
  <c r="AP44" i="18"/>
  <c r="AR44" i="18"/>
  <c r="AT44" i="18"/>
  <c r="AZ44" i="18"/>
  <c r="BB44" i="18"/>
  <c r="BD44" i="18"/>
  <c r="BF44" i="18"/>
  <c r="D45" i="18"/>
  <c r="F45" i="18"/>
  <c r="H45" i="18"/>
  <c r="J45" i="18"/>
  <c r="P45" i="18"/>
  <c r="R45" i="18"/>
  <c r="T45" i="18"/>
  <c r="V45" i="18"/>
  <c r="AB45" i="18"/>
  <c r="AD45" i="18"/>
  <c r="AF45" i="18"/>
  <c r="AH45" i="18"/>
  <c r="AN45" i="18"/>
  <c r="AP45" i="18"/>
  <c r="AR45" i="18"/>
  <c r="AT45" i="18"/>
  <c r="AZ45" i="18"/>
  <c r="BB45" i="18"/>
  <c r="BD45" i="18"/>
  <c r="BF45" i="18"/>
  <c r="D46" i="18"/>
  <c r="F46" i="18"/>
  <c r="H46" i="18"/>
  <c r="J46" i="18"/>
  <c r="P46" i="18"/>
  <c r="R46" i="18"/>
  <c r="T46" i="18"/>
  <c r="V46" i="18"/>
  <c r="AB46" i="18"/>
  <c r="AD46" i="18"/>
  <c r="AF46" i="18"/>
  <c r="AH46" i="18"/>
  <c r="AN46" i="18"/>
  <c r="AP46" i="18"/>
  <c r="AR46" i="18"/>
  <c r="AT46" i="18"/>
  <c r="AZ46" i="18"/>
  <c r="BB46" i="18"/>
  <c r="BD46" i="18"/>
  <c r="BF46" i="18"/>
  <c r="D47" i="18"/>
  <c r="F47" i="18"/>
  <c r="H47" i="18"/>
  <c r="J47" i="18"/>
  <c r="P47" i="18"/>
  <c r="R47" i="18"/>
  <c r="T47" i="18"/>
  <c r="V47" i="18"/>
  <c r="AB47" i="18"/>
  <c r="AD47" i="18"/>
  <c r="AF47" i="18"/>
  <c r="AH47" i="18"/>
  <c r="AN47" i="18"/>
  <c r="AP47" i="18"/>
  <c r="AR47" i="18"/>
  <c r="AT47" i="18"/>
  <c r="AZ47" i="18"/>
  <c r="BB47" i="18"/>
  <c r="BD47" i="18"/>
  <c r="BF47" i="18"/>
  <c r="D48" i="18"/>
  <c r="F48" i="18"/>
  <c r="H48" i="18"/>
  <c r="J48" i="18"/>
  <c r="P48" i="18"/>
  <c r="R48" i="18"/>
  <c r="T48" i="18"/>
  <c r="V48" i="18"/>
  <c r="AB48" i="18"/>
  <c r="AD48" i="18"/>
  <c r="AF48" i="18"/>
  <c r="AH48" i="18"/>
  <c r="AN48" i="18"/>
  <c r="AP48" i="18"/>
  <c r="AR48" i="18"/>
  <c r="AT48" i="18"/>
  <c r="AZ48" i="18"/>
  <c r="BB48" i="18"/>
  <c r="BD48" i="18"/>
  <c r="BF48" i="18"/>
  <c r="D49" i="18"/>
  <c r="F49" i="18"/>
  <c r="H49" i="18"/>
  <c r="J49" i="18"/>
  <c r="P49" i="18"/>
  <c r="R49" i="18"/>
  <c r="T49" i="18"/>
  <c r="V49" i="18"/>
  <c r="AB49" i="18"/>
  <c r="AD49" i="18"/>
  <c r="AF49" i="18"/>
  <c r="AH49" i="18"/>
  <c r="AN49" i="18"/>
  <c r="AP49" i="18"/>
  <c r="AR49" i="18"/>
  <c r="AT49" i="18"/>
  <c r="AZ49" i="18"/>
  <c r="BB49" i="18"/>
  <c r="BD49" i="18"/>
  <c r="BF49" i="18"/>
  <c r="D50" i="18"/>
  <c r="F50" i="18"/>
  <c r="H50" i="18"/>
  <c r="J50" i="18"/>
  <c r="P50" i="18"/>
  <c r="R50" i="18"/>
  <c r="T50" i="18"/>
  <c r="V50" i="18"/>
  <c r="AB50" i="18"/>
  <c r="AD50" i="18"/>
  <c r="AF50" i="18"/>
  <c r="AH50" i="18"/>
  <c r="AN50" i="18"/>
  <c r="AP50" i="18"/>
  <c r="AR50" i="18"/>
  <c r="AT50" i="18"/>
  <c r="AZ50" i="18"/>
  <c r="BB50" i="18"/>
  <c r="BD50" i="18"/>
  <c r="BF50" i="18"/>
  <c r="D51" i="18"/>
  <c r="F51" i="18"/>
  <c r="H51" i="18"/>
  <c r="J51" i="18"/>
  <c r="P51" i="18"/>
  <c r="R51" i="18"/>
  <c r="T51" i="18"/>
  <c r="V51" i="18"/>
  <c r="AB51" i="18"/>
  <c r="AD51" i="18"/>
  <c r="AF51" i="18"/>
  <c r="AH51" i="18"/>
  <c r="AN51" i="18"/>
  <c r="AP51" i="18"/>
  <c r="AR51" i="18"/>
  <c r="AT51" i="18"/>
  <c r="AZ51" i="18"/>
  <c r="BB51" i="18"/>
  <c r="BD51" i="18"/>
  <c r="BF51" i="18"/>
  <c r="D52" i="18"/>
  <c r="F52" i="18"/>
  <c r="H52" i="18"/>
  <c r="J52" i="18"/>
  <c r="P52" i="18"/>
  <c r="R52" i="18"/>
  <c r="T52" i="18"/>
  <c r="V52" i="18"/>
  <c r="AB52" i="18"/>
  <c r="AD52" i="18"/>
  <c r="AF52" i="18"/>
  <c r="AH52" i="18"/>
  <c r="AN52" i="18"/>
  <c r="AP52" i="18"/>
  <c r="AR52" i="18"/>
  <c r="AT52" i="18"/>
  <c r="AZ52" i="18"/>
  <c r="BB52" i="18"/>
  <c r="BD52" i="18"/>
  <c r="BF52" i="18"/>
  <c r="D53" i="18"/>
  <c r="F53" i="18"/>
  <c r="H53" i="18"/>
  <c r="J53" i="18"/>
  <c r="P53" i="18"/>
  <c r="R53" i="18"/>
  <c r="T53" i="18"/>
  <c r="V53" i="18"/>
  <c r="AB53" i="18"/>
  <c r="AD53" i="18"/>
  <c r="AF53" i="18"/>
  <c r="AH53" i="18"/>
  <c r="AN53" i="18"/>
  <c r="AP53" i="18"/>
  <c r="AR53" i="18"/>
  <c r="AT53" i="18"/>
  <c r="AZ53" i="18"/>
  <c r="BB53" i="18"/>
  <c r="BD53" i="18"/>
  <c r="BF53" i="18"/>
  <c r="D54" i="18"/>
  <c r="F54" i="18"/>
  <c r="H54" i="18"/>
  <c r="J54" i="18"/>
  <c r="P54" i="18"/>
  <c r="R54" i="18"/>
  <c r="T54" i="18"/>
  <c r="V54" i="18"/>
  <c r="AB54" i="18"/>
  <c r="AD54" i="18"/>
  <c r="AF54" i="18"/>
  <c r="AH54" i="18"/>
  <c r="AN54" i="18"/>
  <c r="AP54" i="18"/>
  <c r="AR54" i="18"/>
  <c r="AT54" i="18"/>
  <c r="AZ54" i="18"/>
  <c r="BB54" i="18"/>
  <c r="BD54" i="18"/>
  <c r="BF54" i="18"/>
  <c r="D55" i="18"/>
  <c r="F55" i="18"/>
  <c r="H55" i="18"/>
  <c r="J55" i="18"/>
  <c r="P55" i="18"/>
  <c r="R55" i="18"/>
  <c r="T55" i="18"/>
  <c r="V55" i="18"/>
  <c r="AB55" i="18"/>
  <c r="AD55" i="18"/>
  <c r="AF55" i="18"/>
  <c r="AH55" i="18"/>
  <c r="AN55" i="18"/>
  <c r="AP55" i="18"/>
  <c r="AR55" i="18"/>
  <c r="AT55" i="18"/>
  <c r="AZ55" i="18"/>
  <c r="BB55" i="18"/>
  <c r="BD55" i="18"/>
  <c r="BF55" i="18"/>
  <c r="D56" i="18"/>
  <c r="F56" i="18"/>
  <c r="H56" i="18"/>
  <c r="J56" i="18"/>
  <c r="P56" i="18"/>
  <c r="R56" i="18"/>
  <c r="T56" i="18"/>
  <c r="V56" i="18"/>
  <c r="AB56" i="18"/>
  <c r="AD56" i="18"/>
  <c r="AF56" i="18"/>
  <c r="AH56" i="18"/>
  <c r="AN56" i="18"/>
  <c r="AP56" i="18"/>
  <c r="AR56" i="18"/>
  <c r="AT56" i="18"/>
  <c r="AZ56" i="18"/>
  <c r="BB56" i="18"/>
  <c r="BD56" i="18"/>
  <c r="BF56" i="18"/>
  <c r="D57" i="18"/>
  <c r="F57" i="18"/>
  <c r="H57" i="18"/>
  <c r="J57" i="18"/>
  <c r="P57" i="18"/>
  <c r="R57" i="18"/>
  <c r="T57" i="18"/>
  <c r="V57" i="18"/>
  <c r="AB57" i="18"/>
  <c r="AD57" i="18"/>
  <c r="AF57" i="18"/>
  <c r="AH57" i="18"/>
  <c r="AN57" i="18"/>
  <c r="AP57" i="18"/>
  <c r="AR57" i="18"/>
  <c r="AT57" i="18"/>
  <c r="AZ57" i="18"/>
  <c r="BB57" i="18"/>
  <c r="BD57" i="18"/>
  <c r="BF57" i="18"/>
  <c r="D58" i="18"/>
  <c r="F58" i="18"/>
  <c r="H58" i="18"/>
  <c r="J58" i="18"/>
  <c r="P58" i="18"/>
  <c r="R58" i="18"/>
  <c r="T58" i="18"/>
  <c r="V58" i="18"/>
  <c r="AB58" i="18"/>
  <c r="AD58" i="18"/>
  <c r="AF58" i="18"/>
  <c r="AH58" i="18"/>
  <c r="AN58" i="18"/>
  <c r="AP58" i="18"/>
  <c r="AR58" i="18"/>
  <c r="AT58" i="18"/>
  <c r="AZ58" i="18"/>
  <c r="BB58" i="18"/>
  <c r="BD58" i="18"/>
  <c r="BF58" i="18"/>
  <c r="D59" i="18"/>
  <c r="F59" i="18"/>
  <c r="H59" i="18"/>
  <c r="J59" i="18"/>
  <c r="P59" i="18"/>
  <c r="R59" i="18"/>
  <c r="T59" i="18"/>
  <c r="V59" i="18"/>
  <c r="AB59" i="18"/>
  <c r="AD59" i="18"/>
  <c r="AF59" i="18"/>
  <c r="AH59" i="18"/>
  <c r="AN59" i="18"/>
  <c r="AP59" i="18"/>
  <c r="AR59" i="18"/>
  <c r="AT59" i="18"/>
  <c r="AZ59" i="18"/>
  <c r="BB59" i="18"/>
  <c r="BD59" i="18"/>
  <c r="BF59" i="18"/>
  <c r="D60" i="18"/>
  <c r="F60" i="18"/>
  <c r="H60" i="18"/>
  <c r="J60" i="18"/>
  <c r="P60" i="18"/>
  <c r="R60" i="18"/>
  <c r="T60" i="18"/>
  <c r="V60" i="18"/>
  <c r="AB60" i="18"/>
  <c r="AD60" i="18"/>
  <c r="AF60" i="18"/>
  <c r="AH60" i="18"/>
  <c r="AN60" i="18"/>
  <c r="AP60" i="18"/>
  <c r="AR60" i="18"/>
  <c r="AT60" i="18"/>
  <c r="AZ60" i="18"/>
  <c r="BB60" i="18"/>
  <c r="BD60" i="18"/>
  <c r="BF60" i="18"/>
  <c r="D61" i="18"/>
  <c r="F61" i="18"/>
  <c r="H61" i="18"/>
  <c r="J61" i="18"/>
  <c r="P61" i="18"/>
  <c r="R61" i="18"/>
  <c r="T61" i="18"/>
  <c r="V61" i="18"/>
  <c r="AB61" i="18"/>
  <c r="AD61" i="18"/>
  <c r="AF61" i="18"/>
  <c r="AH61" i="18"/>
  <c r="AN61" i="18"/>
  <c r="AP61" i="18"/>
  <c r="AR61" i="18"/>
  <c r="AT61" i="18"/>
  <c r="AZ61" i="18"/>
  <c r="BB61" i="18"/>
  <c r="BD61" i="18"/>
  <c r="BF61" i="18"/>
  <c r="D62" i="18"/>
  <c r="F62" i="18"/>
  <c r="H62" i="18"/>
  <c r="J62" i="18"/>
  <c r="P62" i="18"/>
  <c r="R62" i="18"/>
  <c r="T62" i="18"/>
  <c r="V62" i="18"/>
  <c r="AB62" i="18"/>
  <c r="AD62" i="18"/>
  <c r="AF62" i="18"/>
  <c r="AH62" i="18"/>
  <c r="AN62" i="18"/>
  <c r="AP62" i="18"/>
  <c r="AR62" i="18"/>
  <c r="AT62" i="18"/>
  <c r="AZ62" i="18"/>
  <c r="BB62" i="18"/>
  <c r="BD62" i="18"/>
  <c r="BF62" i="18"/>
  <c r="D63" i="18"/>
  <c r="F63" i="18"/>
  <c r="H63" i="18"/>
  <c r="J63" i="18"/>
  <c r="P63" i="18"/>
  <c r="R63" i="18"/>
  <c r="T63" i="18"/>
  <c r="V63" i="18"/>
  <c r="AB63" i="18"/>
  <c r="AD63" i="18"/>
  <c r="AF63" i="18"/>
  <c r="AH63" i="18"/>
  <c r="AN63" i="18"/>
  <c r="AP63" i="18"/>
  <c r="AR63" i="18"/>
  <c r="AT63" i="18"/>
  <c r="AZ63" i="18"/>
  <c r="BB63" i="18"/>
  <c r="BD63" i="18"/>
  <c r="BF63" i="18"/>
  <c r="D64" i="18"/>
  <c r="F64" i="18"/>
  <c r="H64" i="18"/>
  <c r="J64" i="18"/>
  <c r="P64" i="18"/>
  <c r="R64" i="18"/>
  <c r="T64" i="18"/>
  <c r="V64" i="18"/>
  <c r="AB64" i="18"/>
  <c r="AD64" i="18"/>
  <c r="AF64" i="18"/>
  <c r="AH64" i="18"/>
  <c r="AN64" i="18"/>
  <c r="AP64" i="18"/>
  <c r="AR64" i="18"/>
  <c r="AT64" i="18"/>
  <c r="AZ64" i="18"/>
  <c r="BB64" i="18"/>
  <c r="BD64" i="18"/>
  <c r="BF64" i="18"/>
  <c r="D65" i="18"/>
  <c r="F65" i="18"/>
  <c r="H65" i="18"/>
  <c r="J65" i="18"/>
  <c r="P65" i="18"/>
  <c r="R65" i="18"/>
  <c r="T65" i="18"/>
  <c r="V65" i="18"/>
  <c r="AB65" i="18"/>
  <c r="AD65" i="18"/>
  <c r="AF65" i="18"/>
  <c r="AH65" i="18"/>
  <c r="AN65" i="18"/>
  <c r="AP65" i="18"/>
  <c r="AR65" i="18"/>
  <c r="AT65" i="18"/>
  <c r="AZ65" i="18"/>
  <c r="BB65" i="18"/>
  <c r="BD65" i="18"/>
  <c r="BF65" i="18"/>
  <c r="D66" i="18"/>
  <c r="F66" i="18"/>
  <c r="H66" i="18"/>
  <c r="J66" i="18"/>
  <c r="P66" i="18"/>
  <c r="R66" i="18"/>
  <c r="T66" i="18"/>
  <c r="V66" i="18"/>
  <c r="AB66" i="18"/>
  <c r="AD66" i="18"/>
  <c r="AF66" i="18"/>
  <c r="AH66" i="18"/>
  <c r="AN66" i="18"/>
  <c r="AP66" i="18"/>
  <c r="AR66" i="18"/>
  <c r="AT66" i="18"/>
  <c r="AZ66" i="18"/>
  <c r="BB66" i="18"/>
  <c r="BD66" i="18"/>
  <c r="BF66" i="18"/>
  <c r="D67" i="18"/>
  <c r="F67" i="18"/>
  <c r="H67" i="18"/>
  <c r="J67" i="18"/>
  <c r="P67" i="18"/>
  <c r="R67" i="18"/>
  <c r="T67" i="18"/>
  <c r="V67" i="18"/>
  <c r="AB67" i="18"/>
  <c r="AD67" i="18"/>
  <c r="AF67" i="18"/>
  <c r="AH67" i="18"/>
  <c r="AN67" i="18"/>
  <c r="AP67" i="18"/>
  <c r="AR67" i="18"/>
  <c r="AT67" i="18"/>
  <c r="AZ67" i="18"/>
  <c r="BB67" i="18"/>
  <c r="BD67" i="18"/>
  <c r="BF67" i="18"/>
  <c r="D68" i="18"/>
  <c r="F68" i="18"/>
  <c r="H68" i="18"/>
  <c r="J68" i="18"/>
  <c r="P68" i="18"/>
  <c r="R68" i="18"/>
  <c r="T68" i="18"/>
  <c r="V68" i="18"/>
  <c r="AB68" i="18"/>
  <c r="AD68" i="18"/>
  <c r="AF68" i="18"/>
  <c r="AH68" i="18"/>
  <c r="AN68" i="18"/>
  <c r="AP68" i="18"/>
  <c r="AR68" i="18"/>
  <c r="AT68" i="18"/>
  <c r="AZ68" i="18"/>
  <c r="BB68" i="18"/>
  <c r="BD68" i="18"/>
  <c r="BF68" i="18"/>
  <c r="D69" i="18"/>
  <c r="F69" i="18"/>
  <c r="H69" i="18"/>
  <c r="J69" i="18"/>
  <c r="P69" i="18"/>
  <c r="R69" i="18"/>
  <c r="T69" i="18"/>
  <c r="V69" i="18"/>
  <c r="AB69" i="18"/>
  <c r="AD69" i="18"/>
  <c r="AF69" i="18"/>
  <c r="AH69" i="18"/>
  <c r="AN69" i="18"/>
  <c r="AP69" i="18"/>
  <c r="AR69" i="18"/>
  <c r="AT69" i="18"/>
  <c r="AZ69" i="18"/>
  <c r="BB69" i="18"/>
  <c r="BD69" i="18"/>
  <c r="BF69" i="18"/>
  <c r="D70" i="18"/>
  <c r="F70" i="18"/>
  <c r="H70" i="18"/>
  <c r="J70" i="18"/>
  <c r="P70" i="18"/>
  <c r="R70" i="18"/>
  <c r="T70" i="18"/>
  <c r="V70" i="18"/>
  <c r="AB70" i="18"/>
  <c r="AD70" i="18"/>
  <c r="AF70" i="18"/>
  <c r="AH70" i="18"/>
  <c r="AN70" i="18"/>
  <c r="AP70" i="18"/>
  <c r="AR70" i="18"/>
  <c r="AT70" i="18"/>
  <c r="AZ70" i="18"/>
  <c r="BB70" i="18"/>
  <c r="BD70" i="18"/>
  <c r="BF70" i="18"/>
  <c r="D71" i="18"/>
  <c r="F71" i="18"/>
  <c r="H71" i="18"/>
  <c r="J71" i="18"/>
  <c r="P71" i="18"/>
  <c r="R71" i="18"/>
  <c r="T71" i="18"/>
  <c r="V71" i="18"/>
  <c r="AB71" i="18"/>
  <c r="AD71" i="18"/>
  <c r="AF71" i="18"/>
  <c r="AH71" i="18"/>
  <c r="AN71" i="18"/>
  <c r="AP71" i="18"/>
  <c r="AR71" i="18"/>
  <c r="AT71" i="18"/>
  <c r="AZ71" i="18"/>
  <c r="BB71" i="18"/>
  <c r="BD71" i="18"/>
  <c r="BF71" i="18"/>
  <c r="D72" i="18"/>
  <c r="F72" i="18"/>
  <c r="H72" i="18"/>
  <c r="J72" i="18"/>
  <c r="P72" i="18"/>
  <c r="R72" i="18"/>
  <c r="T72" i="18"/>
  <c r="V72" i="18"/>
  <c r="AB72" i="18"/>
  <c r="AD72" i="18"/>
  <c r="AF72" i="18"/>
  <c r="AH72" i="18"/>
  <c r="AN72" i="18"/>
  <c r="AP72" i="18"/>
  <c r="AR72" i="18"/>
  <c r="AT72" i="18"/>
  <c r="AZ72" i="18"/>
  <c r="BB72" i="18"/>
  <c r="BD72" i="18"/>
  <c r="BF72" i="18"/>
  <c r="D73" i="18"/>
  <c r="F73" i="18"/>
  <c r="H73" i="18"/>
  <c r="J73" i="18"/>
  <c r="P73" i="18"/>
  <c r="R73" i="18"/>
  <c r="T73" i="18"/>
  <c r="V73" i="18"/>
  <c r="AB73" i="18"/>
  <c r="AD73" i="18"/>
  <c r="AF73" i="18"/>
  <c r="AH73" i="18"/>
  <c r="AN73" i="18"/>
  <c r="AP73" i="18"/>
  <c r="AR73" i="18"/>
  <c r="AT73" i="18"/>
  <c r="AZ73" i="18"/>
  <c r="BB73" i="18"/>
  <c r="BD73" i="18"/>
  <c r="BF73" i="18"/>
  <c r="D74" i="18"/>
  <c r="F74" i="18"/>
  <c r="H74" i="18"/>
  <c r="J74" i="18"/>
  <c r="P74" i="18"/>
  <c r="R74" i="18"/>
  <c r="T74" i="18"/>
  <c r="V74" i="18"/>
  <c r="AB74" i="18"/>
  <c r="AD74" i="18"/>
  <c r="AF74" i="18"/>
  <c r="AH74" i="18"/>
  <c r="AN74" i="18"/>
  <c r="AP74" i="18"/>
  <c r="AR74" i="18"/>
  <c r="AT74" i="18"/>
  <c r="AZ74" i="18"/>
  <c r="BB74" i="18"/>
  <c r="BD74" i="18"/>
  <c r="BF74" i="18"/>
  <c r="D75" i="18"/>
  <c r="F75" i="18"/>
  <c r="H75" i="18"/>
  <c r="J75" i="18"/>
  <c r="P75" i="18"/>
  <c r="R75" i="18"/>
  <c r="T75" i="18"/>
  <c r="V75" i="18"/>
  <c r="AB75" i="18"/>
  <c r="AD75" i="18"/>
  <c r="AF75" i="18"/>
  <c r="AH75" i="18"/>
  <c r="AN75" i="18"/>
  <c r="AP75" i="18"/>
  <c r="AR75" i="18"/>
  <c r="AT75" i="18"/>
  <c r="AZ75" i="18"/>
  <c r="BB75" i="18"/>
  <c r="BD75" i="18"/>
  <c r="BF75" i="18"/>
  <c r="D76" i="18"/>
  <c r="F76" i="18"/>
  <c r="H76" i="18"/>
  <c r="J76" i="18"/>
  <c r="P76" i="18"/>
  <c r="R76" i="18"/>
  <c r="T76" i="18"/>
  <c r="V76" i="18"/>
  <c r="AB76" i="18"/>
  <c r="AD76" i="18"/>
  <c r="AF76" i="18"/>
  <c r="AH76" i="18"/>
  <c r="AN76" i="18"/>
  <c r="AP76" i="18"/>
  <c r="AR76" i="18"/>
  <c r="AT76" i="18"/>
  <c r="AZ76" i="18"/>
  <c r="BB76" i="18"/>
  <c r="BD76" i="18"/>
  <c r="BF76" i="18"/>
  <c r="D77" i="18"/>
  <c r="F77" i="18"/>
  <c r="H77" i="18"/>
  <c r="J77" i="18"/>
  <c r="P77" i="18"/>
  <c r="R77" i="18"/>
  <c r="T77" i="18"/>
  <c r="V77" i="18"/>
  <c r="AB77" i="18"/>
  <c r="AD77" i="18"/>
  <c r="AF77" i="18"/>
  <c r="AH77" i="18"/>
  <c r="AN77" i="18"/>
  <c r="AP77" i="18"/>
  <c r="AR77" i="18"/>
  <c r="AT77" i="18"/>
  <c r="AZ77" i="18"/>
  <c r="BB77" i="18"/>
  <c r="BD77" i="18"/>
  <c r="BF77" i="18"/>
  <c r="D78" i="18"/>
  <c r="F78" i="18"/>
  <c r="H78" i="18"/>
  <c r="J78" i="18"/>
  <c r="P78" i="18"/>
  <c r="R78" i="18"/>
  <c r="T78" i="18"/>
  <c r="V78" i="18"/>
  <c r="AB78" i="18"/>
  <c r="AD78" i="18"/>
  <c r="AF78" i="18"/>
  <c r="AH78" i="18"/>
  <c r="AN78" i="18"/>
  <c r="AP78" i="18"/>
  <c r="AR78" i="18"/>
  <c r="AT78" i="18"/>
  <c r="AZ78" i="18"/>
  <c r="BB78" i="18"/>
  <c r="BD78" i="18"/>
  <c r="BF78" i="18"/>
  <c r="D79" i="18"/>
  <c r="F79" i="18"/>
  <c r="H79" i="18"/>
  <c r="J79" i="18"/>
  <c r="P79" i="18"/>
  <c r="R79" i="18"/>
  <c r="T79" i="18"/>
  <c r="V79" i="18"/>
  <c r="AB79" i="18"/>
  <c r="AD79" i="18"/>
  <c r="AF79" i="18"/>
  <c r="AH79" i="18"/>
  <c r="AN79" i="18"/>
  <c r="AP79" i="18"/>
  <c r="AR79" i="18"/>
  <c r="AT79" i="18"/>
  <c r="AZ79" i="18"/>
  <c r="BB79" i="18"/>
  <c r="BD79" i="18"/>
  <c r="BF79" i="18"/>
  <c r="D80" i="18"/>
  <c r="F80" i="18"/>
  <c r="H80" i="18"/>
  <c r="J80" i="18"/>
  <c r="P80" i="18"/>
  <c r="R80" i="18"/>
  <c r="T80" i="18"/>
  <c r="V80" i="18"/>
  <c r="AB80" i="18"/>
  <c r="AD80" i="18"/>
  <c r="AF80" i="18"/>
  <c r="AH80" i="18"/>
  <c r="AN80" i="18"/>
  <c r="AP80" i="18"/>
  <c r="AR80" i="18"/>
  <c r="AT80" i="18"/>
  <c r="AZ80" i="18"/>
  <c r="BB80" i="18"/>
  <c r="BD80" i="18"/>
  <c r="BF80" i="18"/>
  <c r="D81" i="18"/>
  <c r="F81" i="18"/>
  <c r="H81" i="18"/>
  <c r="J81" i="18"/>
  <c r="P81" i="18"/>
  <c r="R81" i="18"/>
  <c r="T81" i="18"/>
  <c r="V81" i="18"/>
  <c r="AB81" i="18"/>
  <c r="AD81" i="18"/>
  <c r="AF81" i="18"/>
  <c r="AH81" i="18"/>
  <c r="AN81" i="18"/>
  <c r="AP81" i="18"/>
  <c r="AR81" i="18"/>
  <c r="AT81" i="18"/>
  <c r="AZ81" i="18"/>
  <c r="BB81" i="18"/>
  <c r="BD81" i="18"/>
  <c r="BF81" i="18"/>
  <c r="D82" i="18"/>
  <c r="F82" i="18"/>
  <c r="H82" i="18"/>
  <c r="J82" i="18"/>
  <c r="P82" i="18"/>
  <c r="R82" i="18"/>
  <c r="T82" i="18"/>
  <c r="V82" i="18"/>
  <c r="AB82" i="18"/>
  <c r="AD82" i="18"/>
  <c r="AF82" i="18"/>
  <c r="AH82" i="18"/>
  <c r="AN82" i="18"/>
  <c r="AP82" i="18"/>
  <c r="AR82" i="18"/>
  <c r="AT82" i="18"/>
  <c r="AZ82" i="18"/>
  <c r="BB82" i="18"/>
  <c r="BD82" i="18"/>
  <c r="BF82" i="18"/>
  <c r="D83" i="18"/>
  <c r="F83" i="18"/>
  <c r="H83" i="18"/>
  <c r="J83" i="18"/>
  <c r="P83" i="18"/>
  <c r="R83" i="18"/>
  <c r="T83" i="18"/>
  <c r="V83" i="18"/>
  <c r="AB83" i="18"/>
  <c r="AD83" i="18"/>
  <c r="AF83" i="18"/>
  <c r="AH83" i="18"/>
  <c r="AN83" i="18"/>
  <c r="AP83" i="18"/>
  <c r="AR83" i="18"/>
  <c r="AT83" i="18"/>
  <c r="AZ83" i="18"/>
  <c r="BB83" i="18"/>
  <c r="BD83" i="18"/>
  <c r="BF83" i="18"/>
  <c r="D84" i="18"/>
  <c r="F84" i="18"/>
  <c r="H84" i="18"/>
  <c r="J84" i="18"/>
  <c r="P84" i="18"/>
  <c r="R84" i="18"/>
  <c r="T84" i="18"/>
  <c r="V84" i="18"/>
  <c r="AB84" i="18"/>
  <c r="AD84" i="18"/>
  <c r="AF84" i="18"/>
  <c r="AH84" i="18"/>
  <c r="AN84" i="18"/>
  <c r="AP84" i="18"/>
  <c r="AR84" i="18"/>
  <c r="AT84" i="18"/>
  <c r="AZ84" i="18"/>
  <c r="BB84" i="18"/>
  <c r="BD84" i="18"/>
  <c r="BF84" i="18"/>
  <c r="D85" i="18"/>
  <c r="F85" i="18"/>
  <c r="H85" i="18"/>
  <c r="J85" i="18"/>
  <c r="P85" i="18"/>
  <c r="R85" i="18"/>
  <c r="T85" i="18"/>
  <c r="V85" i="18"/>
  <c r="AB85" i="18"/>
  <c r="AD85" i="18"/>
  <c r="AF85" i="18"/>
  <c r="AH85" i="18"/>
  <c r="AN85" i="18"/>
  <c r="AP85" i="18"/>
  <c r="AR85" i="18"/>
  <c r="AT85" i="18"/>
  <c r="AZ85" i="18"/>
  <c r="BB85" i="18"/>
  <c r="BD85" i="18"/>
  <c r="BF85" i="18"/>
  <c r="D86" i="18"/>
  <c r="F86" i="18"/>
  <c r="H86" i="18"/>
  <c r="J86" i="18"/>
  <c r="P86" i="18"/>
  <c r="R86" i="18"/>
  <c r="T86" i="18"/>
  <c r="V86" i="18"/>
  <c r="AB86" i="18"/>
  <c r="AD86" i="18"/>
  <c r="AF86" i="18"/>
  <c r="AH86" i="18"/>
  <c r="AN86" i="18"/>
  <c r="AP86" i="18"/>
  <c r="AR86" i="18"/>
  <c r="AT86" i="18"/>
  <c r="AZ86" i="18"/>
  <c r="BB86" i="18"/>
  <c r="BD86" i="18"/>
  <c r="BF86" i="18"/>
  <c r="D87" i="18"/>
  <c r="F87" i="18"/>
  <c r="H87" i="18"/>
  <c r="J87" i="18"/>
  <c r="P87" i="18"/>
  <c r="R87" i="18"/>
  <c r="T87" i="18"/>
  <c r="V87" i="18"/>
  <c r="AB87" i="18"/>
  <c r="AD87" i="18"/>
  <c r="AF87" i="18"/>
  <c r="AH87" i="18"/>
  <c r="AN87" i="18"/>
  <c r="AP87" i="18"/>
  <c r="AR87" i="18"/>
  <c r="AT87" i="18"/>
  <c r="AZ87" i="18"/>
  <c r="BB87" i="18"/>
  <c r="BD87" i="18"/>
  <c r="BF87" i="18"/>
  <c r="D88" i="18"/>
  <c r="F88" i="18"/>
  <c r="H88" i="18"/>
  <c r="J88" i="18"/>
  <c r="P88" i="18"/>
  <c r="R88" i="18"/>
  <c r="T88" i="18"/>
  <c r="V88" i="18"/>
  <c r="AB88" i="18"/>
  <c r="AD88" i="18"/>
  <c r="AF88" i="18"/>
  <c r="AH88" i="18"/>
  <c r="AN88" i="18"/>
  <c r="AP88" i="18"/>
  <c r="AR88" i="18"/>
  <c r="AT88" i="18"/>
  <c r="AZ88" i="18"/>
  <c r="BB88" i="18"/>
  <c r="BD88" i="18"/>
  <c r="BF88" i="18"/>
  <c r="D89" i="18"/>
  <c r="F89" i="18"/>
  <c r="H89" i="18"/>
  <c r="J89" i="18"/>
  <c r="P89" i="18"/>
  <c r="R89" i="18"/>
  <c r="T89" i="18"/>
  <c r="V89" i="18"/>
  <c r="AB89" i="18"/>
  <c r="AD89" i="18"/>
  <c r="AF89" i="18"/>
  <c r="AH89" i="18"/>
  <c r="AN89" i="18"/>
  <c r="AP89" i="18"/>
  <c r="AR89" i="18"/>
  <c r="AT89" i="18"/>
  <c r="AZ89" i="18"/>
  <c r="BB89" i="18"/>
  <c r="BD89" i="18"/>
  <c r="BF89" i="18"/>
  <c r="D90" i="18"/>
  <c r="F90" i="18"/>
  <c r="H90" i="18"/>
  <c r="J90" i="18"/>
  <c r="P90" i="18"/>
  <c r="R90" i="18"/>
  <c r="T90" i="18"/>
  <c r="V90" i="18"/>
  <c r="AB90" i="18"/>
  <c r="AD90" i="18"/>
  <c r="AF90" i="18"/>
  <c r="AH90" i="18"/>
  <c r="AN90" i="18"/>
  <c r="AP90" i="18"/>
  <c r="AR90" i="18"/>
  <c r="AT90" i="18"/>
  <c r="AZ90" i="18"/>
  <c r="BB90" i="18"/>
  <c r="BD90" i="18"/>
  <c r="BF90" i="18"/>
  <c r="D91" i="18"/>
  <c r="F91" i="18"/>
  <c r="H91" i="18"/>
  <c r="J91" i="18"/>
  <c r="P91" i="18"/>
  <c r="R91" i="18"/>
  <c r="T91" i="18"/>
  <c r="V91" i="18"/>
  <c r="AB91" i="18"/>
  <c r="AD91" i="18"/>
  <c r="AF91" i="18"/>
  <c r="AH91" i="18"/>
  <c r="AN91" i="18"/>
  <c r="AP91" i="18"/>
  <c r="AR91" i="18"/>
  <c r="AT91" i="18"/>
  <c r="AZ91" i="18"/>
  <c r="BB91" i="18"/>
  <c r="BD91" i="18"/>
  <c r="BF91" i="18"/>
  <c r="D92" i="18"/>
  <c r="F92" i="18"/>
  <c r="H92" i="18"/>
  <c r="J92" i="18"/>
  <c r="P92" i="18"/>
  <c r="R92" i="18"/>
  <c r="T92" i="18"/>
  <c r="V92" i="18"/>
  <c r="AB92" i="18"/>
  <c r="AD92" i="18"/>
  <c r="AF92" i="18"/>
  <c r="AH92" i="18"/>
  <c r="AN92" i="18"/>
  <c r="AP92" i="18"/>
  <c r="AR92" i="18"/>
  <c r="AT92" i="18"/>
  <c r="AZ92" i="18"/>
  <c r="BB92" i="18"/>
  <c r="BD92" i="18"/>
  <c r="BF92" i="18"/>
  <c r="D93" i="18"/>
  <c r="F93" i="18"/>
  <c r="H93" i="18"/>
  <c r="J93" i="18"/>
  <c r="P93" i="18"/>
  <c r="R93" i="18"/>
  <c r="T93" i="18"/>
  <c r="V93" i="18"/>
  <c r="AB93" i="18"/>
  <c r="AD93" i="18"/>
  <c r="AF93" i="18"/>
  <c r="AH93" i="18"/>
  <c r="AN93" i="18"/>
  <c r="AP93" i="18"/>
  <c r="AR93" i="18"/>
  <c r="AT93" i="18"/>
  <c r="AZ93" i="18"/>
  <c r="BB93" i="18"/>
  <c r="BD93" i="18"/>
  <c r="BF93" i="18"/>
  <c r="D94" i="18"/>
  <c r="F94" i="18"/>
  <c r="H94" i="18"/>
  <c r="J94" i="18"/>
  <c r="P94" i="18"/>
  <c r="R94" i="18"/>
  <c r="T94" i="18"/>
  <c r="V94" i="18"/>
  <c r="AB94" i="18"/>
  <c r="AD94" i="18"/>
  <c r="AF94" i="18"/>
  <c r="AH94" i="18"/>
  <c r="AN94" i="18"/>
  <c r="AP94" i="18"/>
  <c r="AR94" i="18"/>
  <c r="AT94" i="18"/>
  <c r="AZ94" i="18"/>
  <c r="BB94" i="18"/>
  <c r="BD94" i="18"/>
  <c r="BF94" i="18"/>
  <c r="D95" i="18"/>
  <c r="F95" i="18"/>
  <c r="H95" i="18"/>
  <c r="J95" i="18"/>
  <c r="P95" i="18"/>
  <c r="R95" i="18"/>
  <c r="T95" i="18"/>
  <c r="V95" i="18"/>
  <c r="AB95" i="18"/>
  <c r="AD95" i="18"/>
  <c r="AF95" i="18"/>
  <c r="AH95" i="18"/>
  <c r="AN95" i="18"/>
  <c r="AP95" i="18"/>
  <c r="AR95" i="18"/>
  <c r="AT95" i="18"/>
  <c r="AZ95" i="18"/>
  <c r="BB95" i="18"/>
  <c r="BD95" i="18"/>
  <c r="BF95" i="18"/>
  <c r="D96" i="18"/>
  <c r="F96" i="18"/>
  <c r="H96" i="18"/>
  <c r="J96" i="18"/>
  <c r="P96" i="18"/>
  <c r="R96" i="18"/>
  <c r="T96" i="18"/>
  <c r="V96" i="18"/>
  <c r="AB96" i="18"/>
  <c r="AD96" i="18"/>
  <c r="AF96" i="18"/>
  <c r="AH96" i="18"/>
  <c r="AN96" i="18"/>
  <c r="AP96" i="18"/>
  <c r="AR96" i="18"/>
  <c r="AT96" i="18"/>
  <c r="AZ96" i="18"/>
  <c r="BB96" i="18"/>
  <c r="BD96" i="18"/>
  <c r="BF96" i="18"/>
  <c r="D97" i="18"/>
  <c r="F97" i="18"/>
  <c r="H97" i="18"/>
  <c r="J97" i="18"/>
  <c r="P97" i="18"/>
  <c r="R97" i="18"/>
  <c r="T97" i="18"/>
  <c r="V97" i="18"/>
  <c r="AB97" i="18"/>
  <c r="AD97" i="18"/>
  <c r="AF97" i="18"/>
  <c r="AH97" i="18"/>
  <c r="AN97" i="18"/>
  <c r="AP97" i="18"/>
  <c r="AR97" i="18"/>
  <c r="AT97" i="18"/>
  <c r="AZ97" i="18"/>
  <c r="BB97" i="18"/>
  <c r="BD97" i="18"/>
  <c r="BF97" i="18"/>
  <c r="D98" i="18"/>
  <c r="F98" i="18"/>
  <c r="H98" i="18"/>
  <c r="J98" i="18"/>
  <c r="P98" i="18"/>
  <c r="R98" i="18"/>
  <c r="T98" i="18"/>
  <c r="V98" i="18"/>
  <c r="AB98" i="18"/>
  <c r="AD98" i="18"/>
  <c r="AF98" i="18"/>
  <c r="AH98" i="18"/>
  <c r="AN98" i="18"/>
  <c r="AP98" i="18"/>
  <c r="AR98" i="18"/>
  <c r="AT98" i="18"/>
  <c r="AZ98" i="18"/>
  <c r="BB98" i="18"/>
  <c r="BD98" i="18"/>
  <c r="BF98" i="18"/>
  <c r="D99" i="18"/>
  <c r="F99" i="18"/>
  <c r="H99" i="18"/>
  <c r="J99" i="18"/>
  <c r="P99" i="18"/>
  <c r="R99" i="18"/>
  <c r="T99" i="18"/>
  <c r="V99" i="18"/>
  <c r="AB99" i="18"/>
  <c r="AD99" i="18"/>
  <c r="AF99" i="18"/>
  <c r="AH99" i="18"/>
  <c r="AN99" i="18"/>
  <c r="AP99" i="18"/>
  <c r="AR99" i="18"/>
  <c r="AT99" i="18"/>
  <c r="AZ99" i="18"/>
  <c r="BB99" i="18"/>
  <c r="BD99" i="18"/>
  <c r="BF99" i="18"/>
  <c r="D100" i="18"/>
  <c r="F100" i="18"/>
  <c r="H100" i="18"/>
  <c r="J100" i="18"/>
  <c r="P100" i="18"/>
  <c r="R100" i="18"/>
  <c r="T100" i="18"/>
  <c r="V100" i="18"/>
  <c r="AB100" i="18"/>
  <c r="AD100" i="18"/>
  <c r="AF100" i="18"/>
  <c r="AH100" i="18"/>
  <c r="AN100" i="18"/>
  <c r="AP100" i="18"/>
  <c r="AR100" i="18"/>
  <c r="AT100" i="18"/>
  <c r="AZ100" i="18"/>
  <c r="BB100" i="18"/>
  <c r="BD100" i="18"/>
  <c r="BF100" i="18"/>
  <c r="D101" i="18"/>
  <c r="F101" i="18"/>
  <c r="H101" i="18"/>
  <c r="J101" i="18"/>
  <c r="P101" i="18"/>
  <c r="R101" i="18"/>
  <c r="T101" i="18"/>
  <c r="V101" i="18"/>
  <c r="AB101" i="18"/>
  <c r="AD101" i="18"/>
  <c r="AF101" i="18"/>
  <c r="AH101" i="18"/>
  <c r="AN101" i="18"/>
  <c r="AP101" i="18"/>
  <c r="AR101" i="18"/>
  <c r="AT101" i="18"/>
  <c r="AZ101" i="18"/>
  <c r="BB101" i="18"/>
  <c r="BD101" i="18"/>
  <c r="BF101" i="18"/>
  <c r="D102" i="18"/>
  <c r="F102" i="18"/>
  <c r="H102" i="18"/>
  <c r="J102" i="18"/>
  <c r="P102" i="18"/>
  <c r="R102" i="18"/>
  <c r="T102" i="18"/>
  <c r="V102" i="18"/>
  <c r="AB102" i="18"/>
  <c r="AD102" i="18"/>
  <c r="AF102" i="18"/>
  <c r="AH102" i="18"/>
  <c r="AN102" i="18"/>
  <c r="AP102" i="18"/>
  <c r="AR102" i="18"/>
  <c r="AT102" i="18"/>
  <c r="AZ102" i="18"/>
  <c r="BB102" i="18"/>
  <c r="BD102" i="18"/>
  <c r="BF102" i="18"/>
  <c r="D103" i="18"/>
  <c r="F103" i="18"/>
  <c r="H103" i="18"/>
  <c r="J103" i="18"/>
  <c r="P103" i="18"/>
  <c r="R103" i="18"/>
  <c r="T103" i="18"/>
  <c r="V103" i="18"/>
  <c r="AB103" i="18"/>
  <c r="AD103" i="18"/>
  <c r="AF103" i="18"/>
  <c r="AH103" i="18"/>
  <c r="AN103" i="18"/>
  <c r="AP103" i="18"/>
  <c r="AR103" i="18"/>
  <c r="AT103" i="18"/>
  <c r="AZ103" i="18"/>
  <c r="BB103" i="18"/>
  <c r="BD103" i="18"/>
  <c r="BF103" i="18"/>
  <c r="D104" i="18"/>
  <c r="F104" i="18"/>
  <c r="H104" i="18"/>
  <c r="J104" i="18"/>
  <c r="P104" i="18"/>
  <c r="R104" i="18"/>
  <c r="T104" i="18"/>
  <c r="V104" i="18"/>
  <c r="AB104" i="18"/>
  <c r="AD104" i="18"/>
  <c r="AF104" i="18"/>
  <c r="AH104" i="18"/>
  <c r="AN104" i="18"/>
  <c r="AP104" i="18"/>
  <c r="AR104" i="18"/>
  <c r="AT104" i="18"/>
  <c r="AZ104" i="18"/>
  <c r="BB104" i="18"/>
  <c r="BD104" i="18"/>
  <c r="BF104" i="18"/>
  <c r="D105" i="18"/>
  <c r="F105" i="18"/>
  <c r="H105" i="18"/>
  <c r="J105" i="18"/>
  <c r="P105" i="18"/>
  <c r="R105" i="18"/>
  <c r="T105" i="18"/>
  <c r="V105" i="18"/>
  <c r="AB105" i="18"/>
  <c r="AD105" i="18"/>
  <c r="AF105" i="18"/>
  <c r="AH105" i="18"/>
  <c r="AN105" i="18"/>
  <c r="AP105" i="18"/>
  <c r="AR105" i="18"/>
  <c r="AT105" i="18"/>
  <c r="AZ105" i="18"/>
  <c r="BB105" i="18"/>
  <c r="BD105" i="18"/>
  <c r="BF105" i="18"/>
  <c r="D106" i="18"/>
  <c r="F106" i="18"/>
  <c r="H106" i="18"/>
  <c r="J106" i="18"/>
  <c r="P106" i="18"/>
  <c r="R106" i="18"/>
  <c r="T106" i="18"/>
  <c r="V106" i="18"/>
  <c r="AB106" i="18"/>
  <c r="AD106" i="18"/>
  <c r="AF106" i="18"/>
  <c r="AH106" i="18"/>
  <c r="AN106" i="18"/>
  <c r="AP106" i="18"/>
  <c r="AR106" i="18"/>
  <c r="AT106" i="18"/>
  <c r="AZ106" i="18"/>
  <c r="BB106" i="18"/>
  <c r="BD106" i="18"/>
  <c r="BF106" i="18"/>
  <c r="D107" i="18"/>
  <c r="F107" i="18"/>
  <c r="H107" i="18"/>
  <c r="J107" i="18"/>
  <c r="P107" i="18"/>
  <c r="R107" i="18"/>
  <c r="T107" i="18"/>
  <c r="V107" i="18"/>
  <c r="AB107" i="18"/>
  <c r="AD107" i="18"/>
  <c r="AF107" i="18"/>
  <c r="AH107" i="18"/>
  <c r="AN107" i="18"/>
  <c r="AP107" i="18"/>
  <c r="AR107" i="18"/>
  <c r="AT107" i="18"/>
  <c r="AZ107" i="18"/>
  <c r="BB107" i="18"/>
  <c r="BD107" i="18"/>
  <c r="BF107" i="18"/>
  <c r="D108" i="18"/>
  <c r="F108" i="18"/>
  <c r="H108" i="18"/>
  <c r="J108" i="18"/>
  <c r="P108" i="18"/>
  <c r="R108" i="18"/>
  <c r="T108" i="18"/>
  <c r="V108" i="18"/>
  <c r="AB108" i="18"/>
  <c r="AD108" i="18"/>
  <c r="AF108" i="18"/>
  <c r="AH108" i="18"/>
  <c r="AN108" i="18"/>
  <c r="AP108" i="18"/>
  <c r="AR108" i="18"/>
  <c r="AT108" i="18"/>
  <c r="AZ108" i="18"/>
  <c r="BB108" i="18"/>
  <c r="BD108" i="18"/>
  <c r="BF108" i="18"/>
  <c r="D109" i="18"/>
  <c r="F109" i="18"/>
  <c r="H109" i="18"/>
  <c r="J109" i="18"/>
  <c r="P109" i="18"/>
  <c r="R109" i="18"/>
  <c r="T109" i="18"/>
  <c r="V109" i="18"/>
  <c r="AB109" i="18"/>
  <c r="AD109" i="18"/>
  <c r="AF109" i="18"/>
  <c r="AH109" i="18"/>
  <c r="AN109" i="18"/>
  <c r="AP109" i="18"/>
  <c r="AR109" i="18"/>
  <c r="AT109" i="18"/>
  <c r="AZ109" i="18"/>
  <c r="BB109" i="18"/>
  <c r="BD109" i="18"/>
  <c r="BF109" i="18"/>
  <c r="D110" i="18"/>
  <c r="F110" i="18"/>
  <c r="H110" i="18"/>
  <c r="J110" i="18"/>
  <c r="P110" i="18"/>
  <c r="R110" i="18"/>
  <c r="T110" i="18"/>
  <c r="V110" i="18"/>
  <c r="AB110" i="18"/>
  <c r="AD110" i="18"/>
  <c r="AF110" i="18"/>
  <c r="AH110" i="18"/>
  <c r="AN110" i="18"/>
  <c r="AP110" i="18"/>
  <c r="AR110" i="18"/>
  <c r="AT110" i="18"/>
  <c r="AZ110" i="18"/>
  <c r="BB110" i="18"/>
  <c r="BD110" i="18"/>
  <c r="BF110" i="18"/>
  <c r="D111" i="18"/>
  <c r="F111" i="18"/>
  <c r="H111" i="18"/>
  <c r="J111" i="18"/>
  <c r="P111" i="18"/>
  <c r="R111" i="18"/>
  <c r="T111" i="18"/>
  <c r="V111" i="18"/>
  <c r="AB111" i="18"/>
  <c r="AD111" i="18"/>
  <c r="AF111" i="18"/>
  <c r="AH111" i="18"/>
  <c r="AN111" i="18"/>
  <c r="AP111" i="18"/>
  <c r="AR111" i="18"/>
  <c r="AT111" i="18"/>
  <c r="AZ111" i="18"/>
  <c r="BB111" i="18"/>
  <c r="BD111" i="18"/>
  <c r="BF111" i="18"/>
  <c r="D112" i="18"/>
  <c r="F112" i="18"/>
  <c r="H112" i="18"/>
  <c r="J112" i="18"/>
  <c r="P112" i="18"/>
  <c r="R112" i="18"/>
  <c r="T112" i="18"/>
  <c r="V112" i="18"/>
  <c r="AB112" i="18"/>
  <c r="AD112" i="18"/>
  <c r="AF112" i="18"/>
  <c r="AH112" i="18"/>
  <c r="AN112" i="18"/>
  <c r="AP112" i="18"/>
  <c r="AR112" i="18"/>
  <c r="AT112" i="18"/>
  <c r="AZ112" i="18"/>
  <c r="BB112" i="18"/>
  <c r="BD112" i="18"/>
  <c r="BF112" i="18"/>
  <c r="D113" i="18"/>
  <c r="F113" i="18"/>
  <c r="H113" i="18"/>
  <c r="J113" i="18"/>
  <c r="P113" i="18"/>
  <c r="R113" i="18"/>
  <c r="T113" i="18"/>
  <c r="V113" i="18"/>
  <c r="AB113" i="18"/>
  <c r="AD113" i="18"/>
  <c r="AF113" i="18"/>
  <c r="AH113" i="18"/>
  <c r="AN113" i="18"/>
  <c r="AP113" i="18"/>
  <c r="AR113" i="18"/>
  <c r="AT113" i="18"/>
  <c r="AZ113" i="18"/>
  <c r="BB113" i="18"/>
  <c r="BD113" i="18"/>
  <c r="BF113" i="18"/>
  <c r="D114" i="18"/>
  <c r="F114" i="18"/>
  <c r="H114" i="18"/>
  <c r="J114" i="18"/>
  <c r="P114" i="18"/>
  <c r="R114" i="18"/>
  <c r="T114" i="18"/>
  <c r="V114" i="18"/>
  <c r="AB114" i="18"/>
  <c r="AD114" i="18"/>
  <c r="AF114" i="18"/>
  <c r="AH114" i="18"/>
  <c r="AN114" i="18"/>
  <c r="AP114" i="18"/>
  <c r="AR114" i="18"/>
  <c r="AT114" i="18"/>
  <c r="AZ114" i="18"/>
  <c r="BB114" i="18"/>
  <c r="BD114" i="18"/>
  <c r="BF114" i="18"/>
  <c r="D115" i="18"/>
  <c r="F115" i="18"/>
  <c r="H115" i="18"/>
  <c r="J115" i="18"/>
  <c r="P115" i="18"/>
  <c r="R115" i="18"/>
  <c r="T115" i="18"/>
  <c r="V115" i="18"/>
  <c r="AB115" i="18"/>
  <c r="AD115" i="18"/>
  <c r="AF115" i="18"/>
  <c r="AH115" i="18"/>
  <c r="AN115" i="18"/>
  <c r="AP115" i="18"/>
  <c r="AR115" i="18"/>
  <c r="AT115" i="18"/>
  <c r="AZ115" i="18"/>
  <c r="BB115" i="18"/>
  <c r="BD115" i="18"/>
  <c r="BF115" i="18"/>
  <c r="D116" i="18"/>
  <c r="F116" i="18"/>
  <c r="H116" i="18"/>
  <c r="J116" i="18"/>
  <c r="P116" i="18"/>
  <c r="R116" i="18"/>
  <c r="T116" i="18"/>
  <c r="V116" i="18"/>
  <c r="AB116" i="18"/>
  <c r="AD116" i="18"/>
  <c r="AF116" i="18"/>
  <c r="AH116" i="18"/>
  <c r="AN116" i="18"/>
  <c r="AP116" i="18"/>
  <c r="AR116" i="18"/>
  <c r="AT116" i="18"/>
  <c r="AZ116" i="18"/>
  <c r="BB116" i="18"/>
  <c r="BD116" i="18"/>
  <c r="BF116" i="18"/>
  <c r="D117" i="18"/>
  <c r="F117" i="18"/>
  <c r="H117" i="18"/>
  <c r="J117" i="18"/>
  <c r="P117" i="18"/>
  <c r="R117" i="18"/>
  <c r="T117" i="18"/>
  <c r="V117" i="18"/>
  <c r="AB117" i="18"/>
  <c r="AD117" i="18"/>
  <c r="AF117" i="18"/>
  <c r="AH117" i="18"/>
  <c r="AN117" i="18"/>
  <c r="AP117" i="18"/>
  <c r="AR117" i="18"/>
  <c r="AT117" i="18"/>
  <c r="AZ117" i="18"/>
  <c r="BB117" i="18"/>
  <c r="BD117" i="18"/>
  <c r="BF117" i="18"/>
  <c r="D118" i="18"/>
  <c r="F118" i="18"/>
  <c r="H118" i="18"/>
  <c r="J118" i="18"/>
  <c r="P118" i="18"/>
  <c r="R118" i="18"/>
  <c r="T118" i="18"/>
  <c r="V118" i="18"/>
  <c r="AB118" i="18"/>
  <c r="AD118" i="18"/>
  <c r="AF118" i="18"/>
  <c r="AH118" i="18"/>
  <c r="AN118" i="18"/>
  <c r="AP118" i="18"/>
  <c r="AR118" i="18"/>
  <c r="AT118" i="18"/>
  <c r="AZ118" i="18"/>
  <c r="BB118" i="18"/>
  <c r="BD118" i="18"/>
  <c r="BF118" i="18"/>
  <c r="D119" i="18"/>
  <c r="F119" i="18"/>
  <c r="H119" i="18"/>
  <c r="J119" i="18"/>
  <c r="P119" i="18"/>
  <c r="R119" i="18"/>
  <c r="T119" i="18"/>
  <c r="V119" i="18"/>
  <c r="AB119" i="18"/>
  <c r="AD119" i="18"/>
  <c r="AF119" i="18"/>
  <c r="AH119" i="18"/>
  <c r="AN119" i="18"/>
  <c r="AP119" i="18"/>
  <c r="AR119" i="18"/>
  <c r="AT119" i="18"/>
  <c r="AZ119" i="18"/>
  <c r="BB119" i="18"/>
  <c r="BD119" i="18"/>
  <c r="BF119" i="18"/>
  <c r="D120" i="18"/>
  <c r="F120" i="18"/>
  <c r="H120" i="18"/>
  <c r="J120" i="18"/>
  <c r="P120" i="18"/>
  <c r="R120" i="18"/>
  <c r="T120" i="18"/>
  <c r="V120" i="18"/>
  <c r="AB120" i="18"/>
  <c r="AD120" i="18"/>
  <c r="AF120" i="18"/>
  <c r="AH120" i="18"/>
  <c r="AN120" i="18"/>
  <c r="AP120" i="18"/>
  <c r="AR120" i="18"/>
  <c r="AT120" i="18"/>
  <c r="AZ120" i="18"/>
  <c r="BB120" i="18"/>
  <c r="BD120" i="18"/>
  <c r="BF120" i="18"/>
  <c r="D121" i="18"/>
  <c r="F121" i="18"/>
  <c r="H121" i="18"/>
  <c r="J121" i="18"/>
  <c r="P121" i="18"/>
  <c r="R121" i="18"/>
  <c r="T121" i="18"/>
  <c r="V121" i="18"/>
  <c r="AB121" i="18"/>
  <c r="AD121" i="18"/>
  <c r="AF121" i="18"/>
  <c r="AH121" i="18"/>
  <c r="AN121" i="18"/>
  <c r="AP121" i="18"/>
  <c r="AR121" i="18"/>
  <c r="AT121" i="18"/>
  <c r="AZ121" i="18"/>
  <c r="BB121" i="18"/>
  <c r="BD121" i="18"/>
  <c r="BF121" i="18"/>
  <c r="D122" i="18"/>
  <c r="F122" i="18"/>
  <c r="H122" i="18"/>
  <c r="J122" i="18"/>
  <c r="P122" i="18"/>
  <c r="R122" i="18"/>
  <c r="T122" i="18"/>
  <c r="V122" i="18"/>
  <c r="AB122" i="18"/>
  <c r="AD122" i="18"/>
  <c r="AF122" i="18"/>
  <c r="AH122" i="18"/>
  <c r="AN122" i="18"/>
  <c r="AP122" i="18"/>
  <c r="AR122" i="18"/>
  <c r="AT122" i="18"/>
  <c r="AZ122" i="18"/>
  <c r="BB122" i="18"/>
  <c r="BD122" i="18"/>
  <c r="BF122" i="18"/>
  <c r="D123" i="18"/>
  <c r="F123" i="18"/>
  <c r="H123" i="18"/>
  <c r="J123" i="18"/>
  <c r="P123" i="18"/>
  <c r="R123" i="18"/>
  <c r="T123" i="18"/>
  <c r="V123" i="18"/>
  <c r="AB123" i="18"/>
  <c r="AD123" i="18"/>
  <c r="AF123" i="18"/>
  <c r="AH123" i="18"/>
  <c r="AN123" i="18"/>
  <c r="AP123" i="18"/>
  <c r="AR123" i="18"/>
  <c r="AT123" i="18"/>
  <c r="AZ123" i="18"/>
  <c r="BB123" i="18"/>
  <c r="BD123" i="18"/>
  <c r="BF123" i="18"/>
  <c r="D124" i="18"/>
  <c r="F124" i="18"/>
  <c r="H124" i="18"/>
  <c r="J124" i="18"/>
  <c r="P124" i="18"/>
  <c r="R124" i="18"/>
  <c r="T124" i="18"/>
  <c r="V124" i="18"/>
  <c r="AB124" i="18"/>
  <c r="AD124" i="18"/>
  <c r="AF124" i="18"/>
  <c r="AH124" i="18"/>
  <c r="AN124" i="18"/>
  <c r="AP124" i="18"/>
  <c r="AR124" i="18"/>
  <c r="AT124" i="18"/>
  <c r="AZ124" i="18"/>
  <c r="BB124" i="18"/>
  <c r="BD124" i="18"/>
  <c r="BF124" i="18"/>
  <c r="D125" i="18"/>
  <c r="F125" i="18"/>
  <c r="H125" i="18"/>
  <c r="J125" i="18"/>
  <c r="P125" i="18"/>
  <c r="R125" i="18"/>
  <c r="T125" i="18"/>
  <c r="V125" i="18"/>
  <c r="AB125" i="18"/>
  <c r="AD125" i="18"/>
  <c r="AF125" i="18"/>
  <c r="AH125" i="18"/>
  <c r="AN125" i="18"/>
  <c r="AP125" i="18"/>
  <c r="AR125" i="18"/>
  <c r="AT125" i="18"/>
  <c r="AZ125" i="18"/>
  <c r="BB125" i="18"/>
  <c r="BD125" i="18"/>
  <c r="BF125" i="18"/>
  <c r="D126" i="18"/>
  <c r="F126" i="18"/>
  <c r="H126" i="18"/>
  <c r="J126" i="18"/>
  <c r="P126" i="18"/>
  <c r="R126" i="18"/>
  <c r="T126" i="18"/>
  <c r="V126" i="18"/>
  <c r="AB126" i="18"/>
  <c r="AD126" i="18"/>
  <c r="AF126" i="18"/>
  <c r="AH126" i="18"/>
  <c r="AN126" i="18"/>
  <c r="AP126" i="18"/>
  <c r="AR126" i="18"/>
  <c r="AT126" i="18"/>
  <c r="AZ126" i="18"/>
  <c r="BB126" i="18"/>
  <c r="BD126" i="18"/>
  <c r="BF126" i="18"/>
  <c r="D127" i="18"/>
  <c r="F127" i="18"/>
  <c r="H127" i="18"/>
  <c r="J127" i="18"/>
  <c r="P127" i="18"/>
  <c r="R127" i="18"/>
  <c r="T127" i="18"/>
  <c r="V127" i="18"/>
  <c r="AB127" i="18"/>
  <c r="AD127" i="18"/>
  <c r="AF127" i="18"/>
  <c r="AH127" i="18"/>
  <c r="AN127" i="18"/>
  <c r="AP127" i="18"/>
  <c r="AR127" i="18"/>
  <c r="AT127" i="18"/>
  <c r="AZ127" i="18"/>
  <c r="BB127" i="18"/>
  <c r="BD127" i="18"/>
  <c r="BF127" i="18"/>
  <c r="D128" i="18"/>
  <c r="F128" i="18"/>
  <c r="H128" i="18"/>
  <c r="J128" i="18"/>
  <c r="P128" i="18"/>
  <c r="R128" i="18"/>
  <c r="T128" i="18"/>
  <c r="V128" i="18"/>
  <c r="AB128" i="18"/>
  <c r="AD128" i="18"/>
  <c r="AF128" i="18"/>
  <c r="AH128" i="18"/>
  <c r="AN128" i="18"/>
  <c r="AP128" i="18"/>
  <c r="AR128" i="18"/>
  <c r="AT128" i="18"/>
  <c r="AZ128" i="18"/>
  <c r="BB128" i="18"/>
  <c r="BD128" i="18"/>
  <c r="BF128" i="18"/>
  <c r="D129" i="18"/>
  <c r="F129" i="18"/>
  <c r="H129" i="18"/>
  <c r="J129" i="18"/>
  <c r="P129" i="18"/>
  <c r="R129" i="18"/>
  <c r="T129" i="18"/>
  <c r="V129" i="18"/>
  <c r="AB129" i="18"/>
  <c r="AD129" i="18"/>
  <c r="AF129" i="18"/>
  <c r="AH129" i="18"/>
  <c r="AN129" i="18"/>
  <c r="AP129" i="18"/>
  <c r="AR129" i="18"/>
  <c r="AT129" i="18"/>
  <c r="AZ129" i="18"/>
  <c r="BB129" i="18"/>
  <c r="BD129" i="18"/>
  <c r="BF129" i="18"/>
  <c r="D130" i="18"/>
  <c r="F130" i="18"/>
  <c r="H130" i="18"/>
  <c r="J130" i="18"/>
  <c r="P130" i="18"/>
  <c r="R130" i="18"/>
  <c r="T130" i="18"/>
  <c r="V130" i="18"/>
  <c r="AB130" i="18"/>
  <c r="AD130" i="18"/>
  <c r="AF130" i="18"/>
  <c r="AH130" i="18"/>
  <c r="AN130" i="18"/>
  <c r="AP130" i="18"/>
  <c r="AR130" i="18"/>
  <c r="AT130" i="18"/>
  <c r="AZ130" i="18"/>
  <c r="BB130" i="18"/>
  <c r="BD130" i="18"/>
  <c r="BF130" i="18"/>
  <c r="D131" i="18"/>
  <c r="F131" i="18"/>
  <c r="H131" i="18"/>
  <c r="J131" i="18"/>
  <c r="P131" i="18"/>
  <c r="R131" i="18"/>
  <c r="T131" i="18"/>
  <c r="V131" i="18"/>
  <c r="AB131" i="18"/>
  <c r="AD131" i="18"/>
  <c r="AF131" i="18"/>
  <c r="AH131" i="18"/>
  <c r="AN131" i="18"/>
  <c r="AP131" i="18"/>
  <c r="AR131" i="18"/>
  <c r="AT131" i="18"/>
  <c r="AZ131" i="18"/>
  <c r="BB131" i="18"/>
  <c r="BD131" i="18"/>
  <c r="BF131" i="18"/>
  <c r="D132" i="18"/>
  <c r="F132" i="18"/>
  <c r="H132" i="18"/>
  <c r="J132" i="18"/>
  <c r="P132" i="18"/>
  <c r="R132" i="18"/>
  <c r="T132" i="18"/>
  <c r="V132" i="18"/>
  <c r="AB132" i="18"/>
  <c r="AD132" i="18"/>
  <c r="AF132" i="18"/>
  <c r="AH132" i="18"/>
  <c r="AN132" i="18"/>
  <c r="AP132" i="18"/>
  <c r="AR132" i="18"/>
  <c r="AT132" i="18"/>
  <c r="AZ132" i="18"/>
  <c r="BB132" i="18"/>
  <c r="BD132" i="18"/>
  <c r="BF132" i="18"/>
  <c r="D133" i="18"/>
  <c r="F133" i="18"/>
  <c r="H133" i="18"/>
  <c r="J133" i="18"/>
  <c r="P133" i="18"/>
  <c r="R133" i="18"/>
  <c r="T133" i="18"/>
  <c r="V133" i="18"/>
  <c r="AB133" i="18"/>
  <c r="AD133" i="18"/>
  <c r="AF133" i="18"/>
  <c r="AH133" i="18"/>
  <c r="AN133" i="18"/>
  <c r="AP133" i="18"/>
  <c r="AR133" i="18"/>
  <c r="AT133" i="18"/>
  <c r="AZ133" i="18"/>
  <c r="BB133" i="18"/>
  <c r="BD133" i="18"/>
  <c r="BF133" i="18"/>
  <c r="D134" i="18"/>
  <c r="F134" i="18"/>
  <c r="H134" i="18"/>
  <c r="J134" i="18"/>
  <c r="P134" i="18"/>
  <c r="R134" i="18"/>
  <c r="T134" i="18"/>
  <c r="V134" i="18"/>
  <c r="AB134" i="18"/>
  <c r="AD134" i="18"/>
  <c r="AF134" i="18"/>
  <c r="AH134" i="18"/>
  <c r="AN134" i="18"/>
  <c r="AP134" i="18"/>
  <c r="AR134" i="18"/>
  <c r="AT134" i="18"/>
  <c r="AZ134" i="18"/>
  <c r="BB134" i="18"/>
  <c r="BD134" i="18"/>
  <c r="BF134" i="18"/>
  <c r="D135" i="18"/>
  <c r="F135" i="18"/>
  <c r="H135" i="18"/>
  <c r="J135" i="18"/>
  <c r="P135" i="18"/>
  <c r="R135" i="18"/>
  <c r="T135" i="18"/>
  <c r="V135" i="18"/>
  <c r="AB135" i="18"/>
  <c r="AD135" i="18"/>
  <c r="AF135" i="18"/>
  <c r="AH135" i="18"/>
  <c r="AN135" i="18"/>
  <c r="AP135" i="18"/>
  <c r="AR135" i="18"/>
  <c r="AT135" i="18"/>
  <c r="AZ135" i="18"/>
  <c r="BB135" i="18"/>
  <c r="BD135" i="18"/>
  <c r="BF135" i="18"/>
  <c r="D136" i="18"/>
  <c r="F136" i="18"/>
  <c r="H136" i="18"/>
  <c r="J136" i="18"/>
  <c r="P136" i="18"/>
  <c r="R136" i="18"/>
  <c r="T136" i="18"/>
  <c r="V136" i="18"/>
  <c r="AB136" i="18"/>
  <c r="AD136" i="18"/>
  <c r="AF136" i="18"/>
  <c r="AH136" i="18"/>
  <c r="AN136" i="18"/>
  <c r="AP136" i="18"/>
  <c r="AR136" i="18"/>
  <c r="AT136" i="18"/>
  <c r="AZ136" i="18"/>
  <c r="BB136" i="18"/>
  <c r="BD136" i="18"/>
  <c r="BF136" i="18"/>
  <c r="D137" i="18"/>
  <c r="F137" i="18"/>
  <c r="H137" i="18"/>
  <c r="J137" i="18"/>
  <c r="P137" i="18"/>
  <c r="R137" i="18"/>
  <c r="T137" i="18"/>
  <c r="V137" i="18"/>
  <c r="AB137" i="18"/>
  <c r="AD137" i="18"/>
  <c r="AF137" i="18"/>
  <c r="AH137" i="18"/>
  <c r="AN137" i="18"/>
  <c r="AP137" i="18"/>
  <c r="AR137" i="18"/>
  <c r="AT137" i="18"/>
  <c r="AZ137" i="18"/>
  <c r="BB137" i="18"/>
  <c r="BD137" i="18"/>
  <c r="BF137" i="18"/>
  <c r="D138" i="18"/>
  <c r="F138" i="18"/>
  <c r="H138" i="18"/>
  <c r="J138" i="18"/>
  <c r="P138" i="18"/>
  <c r="R138" i="18"/>
  <c r="T138" i="18"/>
  <c r="V138" i="18"/>
  <c r="AB138" i="18"/>
  <c r="AD138" i="18"/>
  <c r="AF138" i="18"/>
  <c r="AH138" i="18"/>
  <c r="AN138" i="18"/>
  <c r="AP138" i="18"/>
  <c r="AR138" i="18"/>
  <c r="AT138" i="18"/>
  <c r="AZ138" i="18"/>
  <c r="BB138" i="18"/>
  <c r="BD138" i="18"/>
  <c r="BF138" i="18"/>
  <c r="D139" i="18"/>
  <c r="F139" i="18"/>
  <c r="H139" i="18"/>
  <c r="J139" i="18"/>
  <c r="P139" i="18"/>
  <c r="R139" i="18"/>
  <c r="T139" i="18"/>
  <c r="V139" i="18"/>
  <c r="AB139" i="18"/>
  <c r="AD139" i="18"/>
  <c r="AF139" i="18"/>
  <c r="AH139" i="18"/>
  <c r="AN139" i="18"/>
  <c r="AP139" i="18"/>
  <c r="AR139" i="18"/>
  <c r="AT139" i="18"/>
  <c r="AZ139" i="18"/>
  <c r="BB139" i="18"/>
  <c r="BD139" i="18"/>
  <c r="BF139" i="18"/>
  <c r="D140" i="18"/>
  <c r="F140" i="18"/>
  <c r="H140" i="18"/>
  <c r="J140" i="18"/>
  <c r="P140" i="18"/>
  <c r="R140" i="18"/>
  <c r="T140" i="18"/>
  <c r="V140" i="18"/>
  <c r="AB140" i="18"/>
  <c r="AD140" i="18"/>
  <c r="AF140" i="18"/>
  <c r="AH140" i="18"/>
  <c r="AN140" i="18"/>
  <c r="AP140" i="18"/>
  <c r="AR140" i="18"/>
  <c r="AT140" i="18"/>
  <c r="AZ140" i="18"/>
  <c r="BB140" i="18"/>
  <c r="BD140" i="18"/>
  <c r="BF140" i="18"/>
  <c r="D141" i="18"/>
  <c r="F141" i="18"/>
  <c r="H141" i="18"/>
  <c r="J141" i="18"/>
  <c r="P141" i="18"/>
  <c r="R141" i="18"/>
  <c r="T141" i="18"/>
  <c r="V141" i="18"/>
  <c r="AB141" i="18"/>
  <c r="AD141" i="18"/>
  <c r="AF141" i="18"/>
  <c r="AH141" i="18"/>
  <c r="AN141" i="18"/>
  <c r="AP141" i="18"/>
  <c r="AR141" i="18"/>
  <c r="AT141" i="18"/>
  <c r="AZ141" i="18"/>
  <c r="BB141" i="18"/>
  <c r="BD141" i="18"/>
  <c r="BF141" i="18"/>
  <c r="D142" i="18"/>
  <c r="F142" i="18"/>
  <c r="H142" i="18"/>
  <c r="J142" i="18"/>
  <c r="P142" i="18"/>
  <c r="R142" i="18"/>
  <c r="T142" i="18"/>
  <c r="V142" i="18"/>
  <c r="AB142" i="18"/>
  <c r="AD142" i="18"/>
  <c r="AF142" i="18"/>
  <c r="AH142" i="18"/>
  <c r="AN142" i="18"/>
  <c r="AP142" i="18"/>
  <c r="AR142" i="18"/>
  <c r="AT142" i="18"/>
  <c r="AZ142" i="18"/>
  <c r="BB142" i="18"/>
  <c r="BD142" i="18"/>
  <c r="BF142" i="18"/>
  <c r="D143" i="18"/>
  <c r="F143" i="18"/>
  <c r="H143" i="18"/>
  <c r="J143" i="18"/>
  <c r="P143" i="18"/>
  <c r="R143" i="18"/>
  <c r="T143" i="18"/>
  <c r="V143" i="18"/>
  <c r="AB143" i="18"/>
  <c r="AD143" i="18"/>
  <c r="AF143" i="18"/>
  <c r="AH143" i="18"/>
  <c r="AN143" i="18"/>
  <c r="AP143" i="18"/>
  <c r="AR143" i="18"/>
  <c r="AT143" i="18"/>
  <c r="AZ143" i="18"/>
  <c r="BB143" i="18"/>
  <c r="BD143" i="18"/>
  <c r="BF143" i="18"/>
  <c r="D144" i="18"/>
  <c r="F144" i="18"/>
  <c r="H144" i="18"/>
  <c r="J144" i="18"/>
  <c r="P144" i="18"/>
  <c r="R144" i="18"/>
  <c r="T144" i="18"/>
  <c r="V144" i="18"/>
  <c r="AB144" i="18"/>
  <c r="AD144" i="18"/>
  <c r="AF144" i="18"/>
  <c r="AH144" i="18"/>
  <c r="AN144" i="18"/>
  <c r="AP144" i="18"/>
  <c r="AR144" i="18"/>
  <c r="AT144" i="18"/>
  <c r="AZ144" i="18"/>
  <c r="BB144" i="18"/>
  <c r="BD144" i="18"/>
  <c r="BF144" i="18"/>
  <c r="D145" i="18"/>
  <c r="F145" i="18"/>
  <c r="H145" i="18"/>
  <c r="J145" i="18"/>
  <c r="P145" i="18"/>
  <c r="R145" i="18"/>
  <c r="T145" i="18"/>
  <c r="V145" i="18"/>
  <c r="AB145" i="18"/>
  <c r="AD145" i="18"/>
  <c r="AF145" i="18"/>
  <c r="AH145" i="18"/>
  <c r="AN145" i="18"/>
  <c r="AP145" i="18"/>
  <c r="AR145" i="18"/>
  <c r="AT145" i="18"/>
  <c r="AZ145" i="18"/>
  <c r="BB145" i="18"/>
  <c r="BD145" i="18"/>
  <c r="BF145" i="18"/>
  <c r="D146" i="18"/>
  <c r="F146" i="18"/>
  <c r="H146" i="18"/>
  <c r="J146" i="18"/>
  <c r="P146" i="18"/>
  <c r="R146" i="18"/>
  <c r="T146" i="18"/>
  <c r="V146" i="18"/>
  <c r="AB146" i="18"/>
  <c r="AD146" i="18"/>
  <c r="AF146" i="18"/>
  <c r="AH146" i="18"/>
  <c r="AN146" i="18"/>
  <c r="AP146" i="18"/>
  <c r="AR146" i="18"/>
  <c r="AT146" i="18"/>
  <c r="AZ146" i="18"/>
  <c r="BB146" i="18"/>
  <c r="BD146" i="18"/>
  <c r="BF146" i="18"/>
  <c r="D147" i="18"/>
  <c r="F147" i="18"/>
  <c r="H147" i="18"/>
  <c r="J147" i="18"/>
  <c r="P147" i="18"/>
  <c r="R147" i="18"/>
  <c r="T147" i="18"/>
  <c r="V147" i="18"/>
  <c r="AB147" i="18"/>
  <c r="AD147" i="18"/>
  <c r="AF147" i="18"/>
  <c r="AH147" i="18"/>
  <c r="AN147" i="18"/>
  <c r="AP147" i="18"/>
  <c r="AR147" i="18"/>
  <c r="AT147" i="18"/>
  <c r="AZ147" i="18"/>
  <c r="BB147" i="18"/>
  <c r="BD147" i="18"/>
  <c r="BF147" i="18"/>
  <c r="D148" i="18"/>
  <c r="F148" i="18"/>
  <c r="H148" i="18"/>
  <c r="J148" i="18"/>
  <c r="P148" i="18"/>
  <c r="R148" i="18"/>
  <c r="T148" i="18"/>
  <c r="V148" i="18"/>
  <c r="AB148" i="18"/>
  <c r="AD148" i="18"/>
  <c r="AF148" i="18"/>
  <c r="AH148" i="18"/>
  <c r="AN148" i="18"/>
  <c r="AP148" i="18"/>
  <c r="AR148" i="18"/>
  <c r="AT148" i="18"/>
  <c r="AZ148" i="18"/>
  <c r="BB148" i="18"/>
  <c r="BD148" i="18"/>
  <c r="BF148" i="18"/>
  <c r="D149" i="18"/>
  <c r="F149" i="18"/>
  <c r="H149" i="18"/>
  <c r="J149" i="18"/>
  <c r="P149" i="18"/>
  <c r="R149" i="18"/>
  <c r="T149" i="18"/>
  <c r="V149" i="18"/>
  <c r="AB149" i="18"/>
  <c r="AD149" i="18"/>
  <c r="AF149" i="18"/>
  <c r="AH149" i="18"/>
  <c r="AN149" i="18"/>
  <c r="AP149" i="18"/>
  <c r="AR149" i="18"/>
  <c r="AT149" i="18"/>
  <c r="AZ149" i="18"/>
  <c r="BB149" i="18"/>
  <c r="BD149" i="18"/>
  <c r="BF149" i="18"/>
  <c r="D150" i="18"/>
  <c r="F150" i="18"/>
  <c r="H150" i="18"/>
  <c r="J150" i="18"/>
  <c r="P150" i="18"/>
  <c r="R150" i="18"/>
  <c r="T150" i="18"/>
  <c r="V150" i="18"/>
  <c r="AB150" i="18"/>
  <c r="AD150" i="18"/>
  <c r="AF150" i="18"/>
  <c r="AH150" i="18"/>
  <c r="AN150" i="18"/>
  <c r="AP150" i="18"/>
  <c r="AR150" i="18"/>
  <c r="AT150" i="18"/>
  <c r="AZ150" i="18"/>
  <c r="BB150" i="18"/>
  <c r="BD150" i="18"/>
  <c r="BF150" i="18"/>
  <c r="D151" i="18"/>
  <c r="F151" i="18"/>
  <c r="H151" i="18"/>
  <c r="J151" i="18"/>
  <c r="P151" i="18"/>
  <c r="R151" i="18"/>
  <c r="T151" i="18"/>
  <c r="V151" i="18"/>
  <c r="AB151" i="18"/>
  <c r="AD151" i="18"/>
  <c r="AF151" i="18"/>
  <c r="AH151" i="18"/>
  <c r="AN151" i="18"/>
  <c r="AP151" i="18"/>
  <c r="AR151" i="18"/>
  <c r="AT151" i="18"/>
  <c r="AZ151" i="18"/>
  <c r="BB151" i="18"/>
  <c r="BD151" i="18"/>
  <c r="BF151" i="18"/>
  <c r="D152" i="18"/>
  <c r="F152" i="18"/>
  <c r="H152" i="18"/>
  <c r="J152" i="18"/>
  <c r="P152" i="18"/>
  <c r="R152" i="18"/>
  <c r="T152" i="18"/>
  <c r="V152" i="18"/>
  <c r="AB152" i="18"/>
  <c r="AD152" i="18"/>
  <c r="AF152" i="18"/>
  <c r="AH152" i="18"/>
  <c r="AN152" i="18"/>
  <c r="AP152" i="18"/>
  <c r="AR152" i="18"/>
  <c r="AT152" i="18"/>
  <c r="AZ152" i="18"/>
  <c r="BB152" i="18"/>
  <c r="BD152" i="18"/>
  <c r="BF152" i="18"/>
  <c r="D153" i="18"/>
  <c r="F153" i="18"/>
  <c r="H153" i="18"/>
  <c r="J153" i="18"/>
  <c r="P153" i="18"/>
  <c r="R153" i="18"/>
  <c r="T153" i="18"/>
  <c r="V153" i="18"/>
  <c r="AB153" i="18"/>
  <c r="AD153" i="18"/>
  <c r="AF153" i="18"/>
  <c r="AH153" i="18"/>
  <c r="AN153" i="18"/>
  <c r="AP153" i="18"/>
  <c r="AR153" i="18"/>
  <c r="AT153" i="18"/>
  <c r="AZ153" i="18"/>
  <c r="BB153" i="18"/>
  <c r="BD153" i="18"/>
  <c r="BF153" i="18"/>
  <c r="D154" i="18"/>
  <c r="F154" i="18"/>
  <c r="H154" i="18"/>
  <c r="J154" i="18"/>
  <c r="P154" i="18"/>
  <c r="R154" i="18"/>
  <c r="T154" i="18"/>
  <c r="V154" i="18"/>
  <c r="AB154" i="18"/>
  <c r="AD154" i="18"/>
  <c r="AF154" i="18"/>
  <c r="AH154" i="18"/>
  <c r="AN154" i="18"/>
  <c r="AP154" i="18"/>
  <c r="AR154" i="18"/>
  <c r="AT154" i="18"/>
  <c r="AZ154" i="18"/>
  <c r="BB154" i="18"/>
  <c r="BD154" i="18"/>
  <c r="BF154" i="18"/>
  <c r="D155" i="18"/>
  <c r="F155" i="18"/>
  <c r="H155" i="18"/>
  <c r="J155" i="18"/>
  <c r="P155" i="18"/>
  <c r="R155" i="18"/>
  <c r="T155" i="18"/>
  <c r="V155" i="18"/>
  <c r="AB155" i="18"/>
  <c r="AD155" i="18"/>
  <c r="AF155" i="18"/>
  <c r="AH155" i="18"/>
  <c r="AN155" i="18"/>
  <c r="AP155" i="18"/>
  <c r="AR155" i="18"/>
  <c r="AT155" i="18"/>
  <c r="AZ155" i="18"/>
  <c r="BB155" i="18"/>
  <c r="BD155" i="18"/>
  <c r="BF155" i="18"/>
  <c r="D156" i="18"/>
  <c r="F156" i="18"/>
  <c r="H156" i="18"/>
  <c r="J156" i="18"/>
  <c r="P156" i="18"/>
  <c r="R156" i="18"/>
  <c r="T156" i="18"/>
  <c r="V156" i="18"/>
  <c r="AB156" i="18"/>
  <c r="AD156" i="18"/>
  <c r="AF156" i="18"/>
  <c r="AH156" i="18"/>
  <c r="AN156" i="18"/>
  <c r="AP156" i="18"/>
  <c r="AR156" i="18"/>
  <c r="AT156" i="18"/>
  <c r="AZ156" i="18"/>
  <c r="BB156" i="18"/>
  <c r="BD156" i="18"/>
  <c r="BF156" i="18"/>
  <c r="D157" i="18"/>
  <c r="F157" i="18"/>
  <c r="H157" i="18"/>
  <c r="J157" i="18"/>
  <c r="P157" i="18"/>
  <c r="R157" i="18"/>
  <c r="T157" i="18"/>
  <c r="V157" i="18"/>
  <c r="AB157" i="18"/>
  <c r="AD157" i="18"/>
  <c r="AF157" i="18"/>
  <c r="AH157" i="18"/>
  <c r="AN157" i="18"/>
  <c r="AP157" i="18"/>
  <c r="AR157" i="18"/>
  <c r="AT157" i="18"/>
  <c r="AZ157" i="18"/>
  <c r="BB157" i="18"/>
  <c r="BD157" i="18"/>
  <c r="BF157" i="18"/>
  <c r="D158" i="18"/>
  <c r="F158" i="18"/>
  <c r="H158" i="18"/>
  <c r="J158" i="18"/>
  <c r="P158" i="18"/>
  <c r="R158" i="18"/>
  <c r="T158" i="18"/>
  <c r="V158" i="18"/>
  <c r="AB158" i="18"/>
  <c r="AD158" i="18"/>
  <c r="AF158" i="18"/>
  <c r="AH158" i="18"/>
  <c r="AN158" i="18"/>
  <c r="AP158" i="18"/>
  <c r="AR158" i="18"/>
  <c r="AT158" i="18"/>
  <c r="AZ158" i="18"/>
  <c r="BB158" i="18"/>
  <c r="BD158" i="18"/>
  <c r="BF158" i="18"/>
  <c r="D159" i="18"/>
  <c r="F159" i="18"/>
  <c r="H159" i="18"/>
  <c r="J159" i="18"/>
  <c r="P159" i="18"/>
  <c r="R159" i="18"/>
  <c r="T159" i="18"/>
  <c r="V159" i="18"/>
  <c r="AB159" i="18"/>
  <c r="AD159" i="18"/>
  <c r="AF159" i="18"/>
  <c r="AH159" i="18"/>
  <c r="AN159" i="18"/>
  <c r="AP159" i="18"/>
  <c r="AR159" i="18"/>
  <c r="AT159" i="18"/>
  <c r="AZ159" i="18"/>
  <c r="BB159" i="18"/>
  <c r="BD159" i="18"/>
  <c r="BF159" i="18"/>
  <c r="D160" i="18"/>
  <c r="F160" i="18"/>
  <c r="H160" i="18"/>
  <c r="J160" i="18"/>
  <c r="P160" i="18"/>
  <c r="R160" i="18"/>
  <c r="T160" i="18"/>
  <c r="V160" i="18"/>
  <c r="AB160" i="18"/>
  <c r="AD160" i="18"/>
  <c r="AF160" i="18"/>
  <c r="AH160" i="18"/>
  <c r="AN160" i="18"/>
  <c r="AP160" i="18"/>
  <c r="AR160" i="18"/>
  <c r="AT160" i="18"/>
  <c r="AZ160" i="18"/>
  <c r="BB160" i="18"/>
  <c r="BD160" i="18"/>
  <c r="BF160" i="18"/>
  <c r="D161" i="18"/>
  <c r="F161" i="18"/>
  <c r="H161" i="18"/>
  <c r="J161" i="18"/>
  <c r="P161" i="18"/>
  <c r="R161" i="18"/>
  <c r="T161" i="18"/>
  <c r="V161" i="18"/>
  <c r="AB161" i="18"/>
  <c r="AD161" i="18"/>
  <c r="AF161" i="18"/>
  <c r="AH161" i="18"/>
  <c r="AN161" i="18"/>
  <c r="AP161" i="18"/>
  <c r="AR161" i="18"/>
  <c r="AT161" i="18"/>
  <c r="AZ161" i="18"/>
  <c r="BB161" i="18"/>
  <c r="BD161" i="18"/>
  <c r="BF161" i="18"/>
  <c r="D162" i="18"/>
  <c r="F162" i="18"/>
  <c r="H162" i="18"/>
  <c r="J162" i="18"/>
  <c r="P162" i="18"/>
  <c r="R162" i="18"/>
  <c r="T162" i="18"/>
  <c r="V162" i="18"/>
  <c r="AB162" i="18"/>
  <c r="AD162" i="18"/>
  <c r="AF162" i="18"/>
  <c r="AH162" i="18"/>
  <c r="AN162" i="18"/>
  <c r="AP162" i="18"/>
  <c r="AR162" i="18"/>
  <c r="AT162" i="18"/>
  <c r="AZ162" i="18"/>
  <c r="BB162" i="18"/>
  <c r="BD162" i="18"/>
  <c r="BF162" i="18"/>
  <c r="D163" i="18"/>
  <c r="F163" i="18"/>
  <c r="H163" i="18"/>
  <c r="J163" i="18"/>
  <c r="P163" i="18"/>
  <c r="R163" i="18"/>
  <c r="T163" i="18"/>
  <c r="V163" i="18"/>
  <c r="AB163" i="18"/>
  <c r="AD163" i="18"/>
  <c r="AF163" i="18"/>
  <c r="AH163" i="18"/>
  <c r="AN163" i="18"/>
  <c r="AP163" i="18"/>
  <c r="AR163" i="18"/>
  <c r="AT163" i="18"/>
  <c r="AZ163" i="18"/>
  <c r="BB163" i="18"/>
  <c r="BD163" i="18"/>
  <c r="BF163" i="18"/>
  <c r="D164" i="18"/>
  <c r="F164" i="18"/>
  <c r="H164" i="18"/>
  <c r="J164" i="18"/>
  <c r="P164" i="18"/>
  <c r="R164" i="18"/>
  <c r="T164" i="18"/>
  <c r="V164" i="18"/>
  <c r="AB164" i="18"/>
  <c r="AD164" i="18"/>
  <c r="AF164" i="18"/>
  <c r="AH164" i="18"/>
  <c r="AN164" i="18"/>
  <c r="AP164" i="18"/>
  <c r="AR164" i="18"/>
  <c r="AT164" i="18"/>
  <c r="AZ164" i="18"/>
  <c r="BB164" i="18"/>
  <c r="BD164" i="18"/>
  <c r="BF164" i="18"/>
  <c r="D165" i="18"/>
  <c r="F165" i="18"/>
  <c r="H165" i="18"/>
  <c r="J165" i="18"/>
  <c r="P165" i="18"/>
  <c r="R165" i="18"/>
  <c r="T165" i="18"/>
  <c r="V165" i="18"/>
  <c r="AB165" i="18"/>
  <c r="AD165" i="18"/>
  <c r="AF165" i="18"/>
  <c r="AH165" i="18"/>
  <c r="AN165" i="18"/>
  <c r="AP165" i="18"/>
  <c r="AR165" i="18"/>
  <c r="AT165" i="18"/>
  <c r="AZ165" i="18"/>
  <c r="BB165" i="18"/>
  <c r="BD165" i="18"/>
  <c r="BF165" i="18"/>
  <c r="D166" i="18"/>
  <c r="F166" i="18"/>
  <c r="H166" i="18"/>
  <c r="J166" i="18"/>
  <c r="P166" i="18"/>
  <c r="R166" i="18"/>
  <c r="T166" i="18"/>
  <c r="V166" i="18"/>
  <c r="AB166" i="18"/>
  <c r="AD166" i="18"/>
  <c r="AF166" i="18"/>
  <c r="AH166" i="18"/>
  <c r="AN166" i="18"/>
  <c r="AP166" i="18"/>
  <c r="AR166" i="18"/>
  <c r="AT166" i="18"/>
  <c r="AZ166" i="18"/>
  <c r="BB166" i="18"/>
  <c r="BD166" i="18"/>
  <c r="BF166" i="18"/>
  <c r="D167" i="18"/>
  <c r="F167" i="18"/>
  <c r="H167" i="18"/>
  <c r="J167" i="18"/>
  <c r="P167" i="18"/>
  <c r="R167" i="18"/>
  <c r="T167" i="18"/>
  <c r="V167" i="18"/>
  <c r="AB167" i="18"/>
  <c r="AD167" i="18"/>
  <c r="AF167" i="18"/>
  <c r="AH167" i="18"/>
  <c r="AN167" i="18"/>
  <c r="AP167" i="18"/>
  <c r="AR167" i="18"/>
  <c r="AT167" i="18"/>
  <c r="AZ167" i="18"/>
  <c r="BB167" i="18"/>
  <c r="BD167" i="18"/>
  <c r="BF167" i="18"/>
  <c r="D168" i="18"/>
  <c r="F168" i="18"/>
  <c r="H168" i="18"/>
  <c r="J168" i="18"/>
  <c r="P168" i="18"/>
  <c r="R168" i="18"/>
  <c r="T168" i="18"/>
  <c r="V168" i="18"/>
  <c r="AB168" i="18"/>
  <c r="AD168" i="18"/>
  <c r="AF168" i="18"/>
  <c r="AH168" i="18"/>
  <c r="AN168" i="18"/>
  <c r="AP168" i="18"/>
  <c r="AR168" i="18"/>
  <c r="AT168" i="18"/>
  <c r="AZ168" i="18"/>
  <c r="BB168" i="18"/>
  <c r="BD168" i="18"/>
  <c r="BF168" i="18"/>
  <c r="D169" i="18"/>
  <c r="F169" i="18"/>
  <c r="H169" i="18"/>
  <c r="J169" i="18"/>
  <c r="P169" i="18"/>
  <c r="R169" i="18"/>
  <c r="T169" i="18"/>
  <c r="V169" i="18"/>
  <c r="AB169" i="18"/>
  <c r="AD169" i="18"/>
  <c r="AF169" i="18"/>
  <c r="AH169" i="18"/>
  <c r="AN169" i="18"/>
  <c r="AP169" i="18"/>
  <c r="AR169" i="18"/>
  <c r="AT169" i="18"/>
  <c r="AZ169" i="18"/>
  <c r="BB169" i="18"/>
  <c r="BD169" i="18"/>
  <c r="BF169" i="18"/>
  <c r="D170" i="18"/>
  <c r="F170" i="18"/>
  <c r="H170" i="18"/>
  <c r="J170" i="18"/>
  <c r="P170" i="18"/>
  <c r="R170" i="18"/>
  <c r="T170" i="18"/>
  <c r="V170" i="18"/>
  <c r="AB170" i="18"/>
  <c r="AD170" i="18"/>
  <c r="AF170" i="18"/>
  <c r="AH170" i="18"/>
  <c r="AN170" i="18"/>
  <c r="AP170" i="18"/>
  <c r="AR170" i="18"/>
  <c r="AT170" i="18"/>
  <c r="AZ170" i="18"/>
  <c r="BB170" i="18"/>
  <c r="BD170" i="18"/>
  <c r="BF170" i="18"/>
  <c r="D171" i="18"/>
  <c r="F171" i="18"/>
  <c r="H171" i="18"/>
  <c r="J171" i="18"/>
  <c r="P171" i="18"/>
  <c r="R171" i="18"/>
  <c r="T171" i="18"/>
  <c r="V171" i="18"/>
  <c r="AB171" i="18"/>
  <c r="AD171" i="18"/>
  <c r="AF171" i="18"/>
  <c r="AH171" i="18"/>
  <c r="AN171" i="18"/>
  <c r="AP171" i="18"/>
  <c r="AR171" i="18"/>
  <c r="AT171" i="18"/>
  <c r="AZ171" i="18"/>
  <c r="BB171" i="18"/>
  <c r="BD171" i="18"/>
  <c r="BF171" i="18"/>
  <c r="D172" i="18"/>
  <c r="F172" i="18"/>
  <c r="H172" i="18"/>
  <c r="J172" i="18"/>
  <c r="P172" i="18"/>
  <c r="R172" i="18"/>
  <c r="T172" i="18"/>
  <c r="V172" i="18"/>
  <c r="AB172" i="18"/>
  <c r="AD172" i="18"/>
  <c r="AF172" i="18"/>
  <c r="AH172" i="18"/>
  <c r="AN172" i="18"/>
  <c r="AP172" i="18"/>
  <c r="AR172" i="18"/>
  <c r="AT172" i="18"/>
  <c r="AZ172" i="18"/>
  <c r="BB172" i="18"/>
  <c r="BD172" i="18"/>
  <c r="BF172" i="18"/>
  <c r="D173" i="18"/>
  <c r="F173" i="18"/>
  <c r="H173" i="18"/>
  <c r="J173" i="18"/>
  <c r="P173" i="18"/>
  <c r="R173" i="18"/>
  <c r="T173" i="18"/>
  <c r="V173" i="18"/>
  <c r="AB173" i="18"/>
  <c r="AD173" i="18"/>
  <c r="AF173" i="18"/>
  <c r="AH173" i="18"/>
  <c r="AN173" i="18"/>
  <c r="AP173" i="18"/>
  <c r="AR173" i="18"/>
  <c r="AT173" i="18"/>
  <c r="AZ173" i="18"/>
  <c r="BB173" i="18"/>
  <c r="BD173" i="18"/>
  <c r="BF173" i="18"/>
  <c r="D174" i="18"/>
  <c r="F174" i="18"/>
  <c r="H174" i="18"/>
  <c r="J174" i="18"/>
  <c r="P174" i="18"/>
  <c r="R174" i="18"/>
  <c r="T174" i="18"/>
  <c r="V174" i="18"/>
  <c r="AB174" i="18"/>
  <c r="AD174" i="18"/>
  <c r="AF174" i="18"/>
  <c r="AH174" i="18"/>
  <c r="AN174" i="18"/>
  <c r="AP174" i="18"/>
  <c r="AR174" i="18"/>
  <c r="AT174" i="18"/>
  <c r="AZ174" i="18"/>
  <c r="BB174" i="18"/>
  <c r="BD174" i="18"/>
  <c r="BF174" i="18"/>
  <c r="D175" i="18"/>
  <c r="F175" i="18"/>
  <c r="H175" i="18"/>
  <c r="J175" i="18"/>
  <c r="P175" i="18"/>
  <c r="R175" i="18"/>
  <c r="T175" i="18"/>
  <c r="V175" i="18"/>
  <c r="AB175" i="18"/>
  <c r="AD175" i="18"/>
  <c r="AF175" i="18"/>
  <c r="AH175" i="18"/>
  <c r="AN175" i="18"/>
  <c r="AP175" i="18"/>
  <c r="AR175" i="18"/>
  <c r="AT175" i="18"/>
  <c r="AZ175" i="18"/>
  <c r="BB175" i="18"/>
  <c r="BD175" i="18"/>
  <c r="BF175" i="18"/>
  <c r="D176" i="18"/>
  <c r="F176" i="18"/>
  <c r="H176" i="18"/>
  <c r="J176" i="18"/>
  <c r="P176" i="18"/>
  <c r="R176" i="18"/>
  <c r="T176" i="18"/>
  <c r="V176" i="18"/>
  <c r="AB176" i="18"/>
  <c r="AD176" i="18"/>
  <c r="AF176" i="18"/>
  <c r="AH176" i="18"/>
  <c r="AN176" i="18"/>
  <c r="AP176" i="18"/>
  <c r="AR176" i="18"/>
  <c r="AT176" i="18"/>
  <c r="AZ176" i="18"/>
  <c r="BB176" i="18"/>
  <c r="BD176" i="18"/>
  <c r="BF176" i="18"/>
  <c r="D177" i="18"/>
  <c r="F177" i="18"/>
  <c r="H177" i="18"/>
  <c r="J177" i="18"/>
  <c r="P177" i="18"/>
  <c r="R177" i="18"/>
  <c r="T177" i="18"/>
  <c r="V177" i="18"/>
  <c r="AB177" i="18"/>
  <c r="AD177" i="18"/>
  <c r="AF177" i="18"/>
  <c r="AH177" i="18"/>
  <c r="AN177" i="18"/>
  <c r="AP177" i="18"/>
  <c r="AR177" i="18"/>
  <c r="AT177" i="18"/>
  <c r="AZ177" i="18"/>
  <c r="BB177" i="18"/>
  <c r="BD177" i="18"/>
  <c r="BF177" i="18"/>
  <c r="D178" i="18"/>
  <c r="F178" i="18"/>
  <c r="H178" i="18"/>
  <c r="J178" i="18"/>
  <c r="P178" i="18"/>
  <c r="R178" i="18"/>
  <c r="T178" i="18"/>
  <c r="V178" i="18"/>
  <c r="AB178" i="18"/>
  <c r="AD178" i="18"/>
  <c r="AF178" i="18"/>
  <c r="AH178" i="18"/>
  <c r="AN178" i="18"/>
  <c r="AP178" i="18"/>
  <c r="AR178" i="18"/>
  <c r="AT178" i="18"/>
  <c r="AZ178" i="18"/>
  <c r="BB178" i="18"/>
  <c r="BD178" i="18"/>
  <c r="BF178" i="18"/>
  <c r="D179" i="18"/>
  <c r="F179" i="18"/>
  <c r="H179" i="18"/>
  <c r="J179" i="18"/>
  <c r="P179" i="18"/>
  <c r="R179" i="18"/>
  <c r="T179" i="18"/>
  <c r="V179" i="18"/>
  <c r="AB179" i="18"/>
  <c r="AD179" i="18"/>
  <c r="AF179" i="18"/>
  <c r="AH179" i="18"/>
  <c r="AN179" i="18"/>
  <c r="AP179" i="18"/>
  <c r="AR179" i="18"/>
  <c r="AT179" i="18"/>
  <c r="AZ179" i="18"/>
  <c r="BB179" i="18"/>
  <c r="BD179" i="18"/>
  <c r="BF179" i="18"/>
  <c r="D180" i="18"/>
  <c r="F180" i="18"/>
  <c r="H180" i="18"/>
  <c r="J180" i="18"/>
  <c r="P180" i="18"/>
  <c r="R180" i="18"/>
  <c r="T180" i="18"/>
  <c r="V180" i="18"/>
  <c r="AB180" i="18"/>
  <c r="AD180" i="18"/>
  <c r="AF180" i="18"/>
  <c r="AH180" i="18"/>
  <c r="AN180" i="18"/>
  <c r="AP180" i="18"/>
  <c r="AR180" i="18"/>
  <c r="AT180" i="18"/>
  <c r="AZ180" i="18"/>
  <c r="BB180" i="18"/>
  <c r="BD180" i="18"/>
  <c r="BF180" i="18"/>
  <c r="D181" i="18"/>
  <c r="F181" i="18"/>
  <c r="H181" i="18"/>
  <c r="J181" i="18"/>
  <c r="P181" i="18"/>
  <c r="R181" i="18"/>
  <c r="T181" i="18"/>
  <c r="V181" i="18"/>
  <c r="AB181" i="18"/>
  <c r="AD181" i="18"/>
  <c r="AF181" i="18"/>
  <c r="AH181" i="18"/>
  <c r="AN181" i="18"/>
  <c r="AP181" i="18"/>
  <c r="AR181" i="18"/>
  <c r="AT181" i="18"/>
  <c r="AZ181" i="18"/>
  <c r="BB181" i="18"/>
  <c r="BD181" i="18"/>
  <c r="BF181" i="18"/>
  <c r="D182" i="18"/>
  <c r="F182" i="18"/>
  <c r="H182" i="18"/>
  <c r="J182" i="18"/>
  <c r="P182" i="18"/>
  <c r="R182" i="18"/>
  <c r="T182" i="18"/>
  <c r="V182" i="18"/>
  <c r="AB182" i="18"/>
  <c r="AD182" i="18"/>
  <c r="AF182" i="18"/>
  <c r="AH182" i="18"/>
  <c r="AN182" i="18"/>
  <c r="AP182" i="18"/>
  <c r="AR182" i="18"/>
  <c r="AT182" i="18"/>
  <c r="AZ182" i="18"/>
  <c r="BB182" i="18"/>
  <c r="BD182" i="18"/>
  <c r="BF182" i="18"/>
  <c r="D183" i="18"/>
  <c r="F183" i="18"/>
  <c r="H183" i="18"/>
  <c r="J183" i="18"/>
  <c r="P183" i="18"/>
  <c r="R183" i="18"/>
  <c r="T183" i="18"/>
  <c r="V183" i="18"/>
  <c r="AB183" i="18"/>
  <c r="AD183" i="18"/>
  <c r="AF183" i="18"/>
  <c r="AH183" i="18"/>
  <c r="AN183" i="18"/>
  <c r="AP183" i="18"/>
  <c r="AR183" i="18"/>
  <c r="AT183" i="18"/>
  <c r="AZ183" i="18"/>
  <c r="BB183" i="18"/>
  <c r="BD183" i="18"/>
  <c r="BF183" i="18"/>
  <c r="D184" i="18"/>
  <c r="F184" i="18"/>
  <c r="H184" i="18"/>
  <c r="J184" i="18"/>
  <c r="P184" i="18"/>
  <c r="R184" i="18"/>
  <c r="T184" i="18"/>
  <c r="V184" i="18"/>
  <c r="AB184" i="18"/>
  <c r="AD184" i="18"/>
  <c r="AF184" i="18"/>
  <c r="AH184" i="18"/>
  <c r="AN184" i="18"/>
  <c r="AP184" i="18"/>
  <c r="AR184" i="18"/>
  <c r="AT184" i="18"/>
  <c r="AZ184" i="18"/>
  <c r="BB184" i="18"/>
  <c r="BD184" i="18"/>
  <c r="BF184" i="18"/>
  <c r="D185" i="18"/>
  <c r="F185" i="18"/>
  <c r="H185" i="18"/>
  <c r="J185" i="18"/>
  <c r="P185" i="18"/>
  <c r="R185" i="18"/>
  <c r="T185" i="18"/>
  <c r="V185" i="18"/>
  <c r="AB185" i="18"/>
  <c r="AD185" i="18"/>
  <c r="AF185" i="18"/>
  <c r="AH185" i="18"/>
  <c r="AN185" i="18"/>
  <c r="AP185" i="18"/>
  <c r="AR185" i="18"/>
  <c r="AT185" i="18"/>
  <c r="AZ185" i="18"/>
  <c r="BB185" i="18"/>
  <c r="BD185" i="18"/>
  <c r="BF185" i="18"/>
  <c r="D186" i="18"/>
  <c r="F186" i="18"/>
  <c r="H186" i="18"/>
  <c r="J186" i="18"/>
  <c r="P186" i="18"/>
  <c r="R186" i="18"/>
  <c r="T186" i="18"/>
  <c r="V186" i="18"/>
  <c r="AB186" i="18"/>
  <c r="AD186" i="18"/>
  <c r="AF186" i="18"/>
  <c r="AH186" i="18"/>
  <c r="AN186" i="18"/>
  <c r="AP186" i="18"/>
  <c r="AR186" i="18"/>
  <c r="AT186" i="18"/>
  <c r="AZ186" i="18"/>
  <c r="BB186" i="18"/>
  <c r="BD186" i="18"/>
  <c r="BF186" i="18"/>
  <c r="D187" i="18"/>
  <c r="F187" i="18"/>
  <c r="H187" i="18"/>
  <c r="J187" i="18"/>
  <c r="P187" i="18"/>
  <c r="R187" i="18"/>
  <c r="T187" i="18"/>
  <c r="V187" i="18"/>
  <c r="AB187" i="18"/>
  <c r="AD187" i="18"/>
  <c r="AF187" i="18"/>
  <c r="AH187" i="18"/>
  <c r="AN187" i="18"/>
  <c r="AP187" i="18"/>
  <c r="AR187" i="18"/>
  <c r="AT187" i="18"/>
  <c r="AZ187" i="18"/>
  <c r="BB187" i="18"/>
  <c r="BD187" i="18"/>
  <c r="BF187" i="18"/>
  <c r="D188" i="18"/>
  <c r="F188" i="18"/>
  <c r="H188" i="18"/>
  <c r="J188" i="18"/>
  <c r="P188" i="18"/>
  <c r="R188" i="18"/>
  <c r="T188" i="18"/>
  <c r="V188" i="18"/>
  <c r="AB188" i="18"/>
  <c r="AD188" i="18"/>
  <c r="AF188" i="18"/>
  <c r="AH188" i="18"/>
  <c r="AN188" i="18"/>
  <c r="AP188" i="18"/>
  <c r="AR188" i="18"/>
  <c r="AT188" i="18"/>
  <c r="AZ188" i="18"/>
  <c r="BB188" i="18"/>
  <c r="BD188" i="18"/>
  <c r="BF188" i="18"/>
  <c r="D189" i="18"/>
  <c r="F189" i="18"/>
  <c r="H189" i="18"/>
  <c r="J189" i="18"/>
  <c r="P189" i="18"/>
  <c r="R189" i="18"/>
  <c r="T189" i="18"/>
  <c r="V189" i="18"/>
  <c r="AB189" i="18"/>
  <c r="AD189" i="18"/>
  <c r="AF189" i="18"/>
  <c r="AH189" i="18"/>
  <c r="AN189" i="18"/>
  <c r="AP189" i="18"/>
  <c r="AR189" i="18"/>
  <c r="AT189" i="18"/>
  <c r="AZ189" i="18"/>
  <c r="BB189" i="18"/>
  <c r="BD189" i="18"/>
  <c r="BF189" i="18"/>
  <c r="D190" i="18"/>
  <c r="F190" i="18"/>
  <c r="H190" i="18"/>
  <c r="J190" i="18"/>
  <c r="P190" i="18"/>
  <c r="R190" i="18"/>
  <c r="T190" i="18"/>
  <c r="V190" i="18"/>
  <c r="AB190" i="18"/>
  <c r="AD190" i="18"/>
  <c r="AF190" i="18"/>
  <c r="AH190" i="18"/>
  <c r="AN190" i="18"/>
  <c r="AP190" i="18"/>
  <c r="AR190" i="18"/>
  <c r="AT190" i="18"/>
  <c r="AZ190" i="18"/>
  <c r="BB190" i="18"/>
  <c r="BD190" i="18"/>
  <c r="BF190" i="18"/>
  <c r="D191" i="18"/>
  <c r="F191" i="18"/>
  <c r="H191" i="18"/>
  <c r="J191" i="18"/>
  <c r="P191" i="18"/>
  <c r="R191" i="18"/>
  <c r="T191" i="18"/>
  <c r="V191" i="18"/>
  <c r="AB191" i="18"/>
  <c r="AD191" i="18"/>
  <c r="AF191" i="18"/>
  <c r="AH191" i="18"/>
  <c r="AN191" i="18"/>
  <c r="AP191" i="18"/>
  <c r="AR191" i="18"/>
  <c r="AT191" i="18"/>
  <c r="AZ191" i="18"/>
  <c r="BB191" i="18"/>
  <c r="BD191" i="18"/>
  <c r="BF191" i="18"/>
  <c r="D192" i="18"/>
  <c r="F192" i="18"/>
  <c r="H192" i="18"/>
  <c r="J192" i="18"/>
  <c r="P192" i="18"/>
  <c r="R192" i="18"/>
  <c r="T192" i="18"/>
  <c r="V192" i="18"/>
  <c r="AB192" i="18"/>
  <c r="AD192" i="18"/>
  <c r="AF192" i="18"/>
  <c r="AH192" i="18"/>
  <c r="AN192" i="18"/>
  <c r="AP192" i="18"/>
  <c r="AR192" i="18"/>
  <c r="AT192" i="18"/>
  <c r="AZ192" i="18"/>
  <c r="BB192" i="18"/>
  <c r="BD192" i="18"/>
  <c r="BF192" i="18"/>
  <c r="D193" i="18"/>
  <c r="F193" i="18"/>
  <c r="H193" i="18"/>
  <c r="J193" i="18"/>
  <c r="P193" i="18"/>
  <c r="R193" i="18"/>
  <c r="T193" i="18"/>
  <c r="V193" i="18"/>
  <c r="AB193" i="18"/>
  <c r="AD193" i="18"/>
  <c r="AF193" i="18"/>
  <c r="AH193" i="18"/>
  <c r="AN193" i="18"/>
  <c r="AP193" i="18"/>
  <c r="AR193" i="18"/>
  <c r="AT193" i="18"/>
  <c r="AZ193" i="18"/>
  <c r="BB193" i="18"/>
  <c r="BD193" i="18"/>
  <c r="BF193" i="18"/>
  <c r="D194" i="18"/>
  <c r="F194" i="18"/>
  <c r="H194" i="18"/>
  <c r="J194" i="18"/>
  <c r="P194" i="18"/>
  <c r="R194" i="18"/>
  <c r="T194" i="18"/>
  <c r="V194" i="18"/>
  <c r="AB194" i="18"/>
  <c r="AD194" i="18"/>
  <c r="AF194" i="18"/>
  <c r="AH194" i="18"/>
  <c r="AN194" i="18"/>
  <c r="AP194" i="18"/>
  <c r="AR194" i="18"/>
  <c r="AT194" i="18"/>
  <c r="AZ194" i="18"/>
  <c r="BB194" i="18"/>
  <c r="BD194" i="18"/>
  <c r="BF194" i="18"/>
  <c r="D195" i="18"/>
  <c r="F195" i="18"/>
  <c r="H195" i="18"/>
  <c r="J195" i="18"/>
  <c r="P195" i="18"/>
  <c r="R195" i="18"/>
  <c r="T195" i="18"/>
  <c r="V195" i="18"/>
  <c r="AB195" i="18"/>
  <c r="AD195" i="18"/>
  <c r="AF195" i="18"/>
  <c r="AH195" i="18"/>
  <c r="AN195" i="18"/>
  <c r="AP195" i="18"/>
  <c r="AR195" i="18"/>
  <c r="AT195" i="18"/>
  <c r="AZ195" i="18"/>
  <c r="BB195" i="18"/>
  <c r="BD195" i="18"/>
  <c r="BF195" i="18"/>
  <c r="D196" i="18"/>
  <c r="F196" i="18"/>
  <c r="H196" i="18"/>
  <c r="J196" i="18"/>
  <c r="P196" i="18"/>
  <c r="R196" i="18"/>
  <c r="T196" i="18"/>
  <c r="V196" i="18"/>
  <c r="AB196" i="18"/>
  <c r="AD196" i="18"/>
  <c r="AF196" i="18"/>
  <c r="AH196" i="18"/>
  <c r="AN196" i="18"/>
  <c r="AP196" i="18"/>
  <c r="AR196" i="18"/>
  <c r="AT196" i="18"/>
  <c r="AZ196" i="18"/>
  <c r="BB196" i="18"/>
  <c r="BD196" i="18"/>
  <c r="BF196" i="18"/>
  <c r="D197" i="18"/>
  <c r="F197" i="18"/>
  <c r="H197" i="18"/>
  <c r="J197" i="18"/>
  <c r="P197" i="18"/>
  <c r="R197" i="18"/>
  <c r="T197" i="18"/>
  <c r="V197" i="18"/>
  <c r="AB197" i="18"/>
  <c r="AD197" i="18"/>
  <c r="AF197" i="18"/>
  <c r="AH197" i="18"/>
  <c r="AN197" i="18"/>
  <c r="AP197" i="18"/>
  <c r="AR197" i="18"/>
  <c r="AT197" i="18"/>
  <c r="AZ197" i="18"/>
  <c r="BB197" i="18"/>
  <c r="BD197" i="18"/>
  <c r="BF197" i="18"/>
  <c r="D198" i="18"/>
  <c r="F198" i="18"/>
  <c r="H198" i="18"/>
  <c r="J198" i="18"/>
  <c r="P198" i="18"/>
  <c r="R198" i="18"/>
  <c r="T198" i="18"/>
  <c r="V198" i="18"/>
  <c r="AB198" i="18"/>
  <c r="AD198" i="18"/>
  <c r="AF198" i="18"/>
  <c r="AH198" i="18"/>
  <c r="AN198" i="18"/>
  <c r="AP198" i="18"/>
  <c r="AR198" i="18"/>
  <c r="AT198" i="18"/>
  <c r="AZ198" i="18"/>
  <c r="BB198" i="18"/>
  <c r="BD198" i="18"/>
  <c r="BF198" i="18"/>
  <c r="D199" i="18"/>
  <c r="F199" i="18"/>
  <c r="H199" i="18"/>
  <c r="J199" i="18"/>
  <c r="P199" i="18"/>
  <c r="R199" i="18"/>
  <c r="T199" i="18"/>
  <c r="V199" i="18"/>
  <c r="AB199" i="18"/>
  <c r="AD199" i="18"/>
  <c r="AF199" i="18"/>
  <c r="AH199" i="18"/>
  <c r="AN199" i="18"/>
  <c r="AP199" i="18"/>
  <c r="AR199" i="18"/>
  <c r="AT199" i="18"/>
  <c r="AZ199" i="18"/>
  <c r="BB199" i="18"/>
  <c r="BD199" i="18"/>
  <c r="BF199" i="18"/>
  <c r="D200" i="18"/>
  <c r="F200" i="18"/>
  <c r="H200" i="18"/>
  <c r="J200" i="18"/>
  <c r="P200" i="18"/>
  <c r="R200" i="18"/>
  <c r="T200" i="18"/>
  <c r="V200" i="18"/>
  <c r="AB200" i="18"/>
  <c r="AD200" i="18"/>
  <c r="AF200" i="18"/>
  <c r="AH200" i="18"/>
  <c r="AN200" i="18"/>
  <c r="AP200" i="18"/>
  <c r="AR200" i="18"/>
  <c r="AT200" i="18"/>
  <c r="AZ200" i="18"/>
  <c r="BB200" i="18"/>
  <c r="BD200" i="18"/>
  <c r="BF200" i="18"/>
  <c r="D201" i="18"/>
  <c r="F201" i="18"/>
  <c r="H201" i="18"/>
  <c r="J201" i="18"/>
  <c r="P201" i="18"/>
  <c r="R201" i="18"/>
  <c r="T201" i="18"/>
  <c r="V201" i="18"/>
  <c r="AB201" i="18"/>
  <c r="AD201" i="18"/>
  <c r="AF201" i="18"/>
  <c r="AH201" i="18"/>
  <c r="AN201" i="18"/>
  <c r="AP201" i="18"/>
  <c r="AR201" i="18"/>
  <c r="AT201" i="18"/>
  <c r="AZ201" i="18"/>
  <c r="BB201" i="18"/>
  <c r="BD201" i="18"/>
  <c r="BF201" i="18"/>
  <c r="D202" i="18"/>
  <c r="F202" i="18"/>
  <c r="H202" i="18"/>
  <c r="J202" i="18"/>
  <c r="P202" i="18"/>
  <c r="R202" i="18"/>
  <c r="T202" i="18"/>
  <c r="V202" i="18"/>
  <c r="AB202" i="18"/>
  <c r="AD202" i="18"/>
  <c r="AF202" i="18"/>
  <c r="AH202" i="18"/>
  <c r="AN202" i="18"/>
  <c r="AP202" i="18"/>
  <c r="AR202" i="18"/>
  <c r="AT202" i="18"/>
  <c r="AZ202" i="18"/>
  <c r="BB202" i="18"/>
  <c r="BD202" i="18"/>
  <c r="BF202" i="18"/>
  <c r="D203" i="18"/>
  <c r="F203" i="18"/>
  <c r="H203" i="18"/>
  <c r="J203" i="18"/>
  <c r="P203" i="18"/>
  <c r="R203" i="18"/>
  <c r="T203" i="18"/>
  <c r="V203" i="18"/>
  <c r="AB203" i="18"/>
  <c r="AD203" i="18"/>
  <c r="AF203" i="18"/>
  <c r="AH203" i="18"/>
  <c r="AN203" i="18"/>
  <c r="AP203" i="18"/>
  <c r="AR203" i="18"/>
  <c r="AT203" i="18"/>
  <c r="AZ203" i="18"/>
  <c r="BB203" i="18"/>
  <c r="BD203" i="18"/>
  <c r="BF203" i="18"/>
  <c r="D204" i="18"/>
  <c r="F204" i="18"/>
  <c r="H204" i="18"/>
  <c r="J204" i="18"/>
  <c r="P204" i="18"/>
  <c r="R204" i="18"/>
  <c r="T204" i="18"/>
  <c r="V204" i="18"/>
  <c r="AB204" i="18"/>
  <c r="AD204" i="18"/>
  <c r="AF204" i="18"/>
  <c r="AH204" i="18"/>
  <c r="AN204" i="18"/>
  <c r="AP204" i="18"/>
  <c r="AR204" i="18"/>
  <c r="AT204" i="18"/>
  <c r="AZ204" i="18"/>
  <c r="BB204" i="18"/>
  <c r="BD204" i="18"/>
  <c r="BF204" i="18"/>
  <c r="D205" i="18"/>
  <c r="F205" i="18"/>
  <c r="H205" i="18"/>
  <c r="J205" i="18"/>
  <c r="P205" i="18"/>
  <c r="R205" i="18"/>
  <c r="T205" i="18"/>
  <c r="V205" i="18"/>
  <c r="AB205" i="18"/>
  <c r="AD205" i="18"/>
  <c r="AF205" i="18"/>
  <c r="AH205" i="18"/>
  <c r="AN205" i="18"/>
  <c r="AP205" i="18"/>
  <c r="AR205" i="18"/>
  <c r="AT205" i="18"/>
  <c r="AZ205" i="18"/>
  <c r="BB205" i="18"/>
  <c r="BD205" i="18"/>
  <c r="BF205" i="18"/>
  <c r="D206" i="18"/>
  <c r="F206" i="18"/>
  <c r="H206" i="18"/>
  <c r="J206" i="18"/>
  <c r="P206" i="18"/>
  <c r="R206" i="18"/>
  <c r="T206" i="18"/>
  <c r="V206" i="18"/>
  <c r="AB206" i="18"/>
  <c r="AD206" i="18"/>
  <c r="AF206" i="18"/>
  <c r="AH206" i="18"/>
  <c r="AN206" i="18"/>
  <c r="AP206" i="18"/>
  <c r="AR206" i="18"/>
  <c r="AT206" i="18"/>
  <c r="AZ206" i="18"/>
  <c r="BB206" i="18"/>
  <c r="BD206" i="18"/>
  <c r="BF206" i="18"/>
  <c r="D207" i="18"/>
  <c r="F207" i="18"/>
  <c r="H207" i="18"/>
  <c r="J207" i="18"/>
  <c r="P207" i="18"/>
  <c r="R207" i="18"/>
  <c r="T207" i="18"/>
  <c r="V207" i="18"/>
  <c r="AB207" i="18"/>
  <c r="AD207" i="18"/>
  <c r="AF207" i="18"/>
  <c r="AH207" i="18"/>
  <c r="AN207" i="18"/>
  <c r="AP207" i="18"/>
  <c r="AR207" i="18"/>
  <c r="AT207" i="18"/>
  <c r="AZ207" i="18"/>
  <c r="BB207" i="18"/>
  <c r="BD207" i="18"/>
  <c r="BF207" i="18"/>
  <c r="D208" i="18"/>
  <c r="F208" i="18"/>
  <c r="H208" i="18"/>
  <c r="J208" i="18"/>
  <c r="P208" i="18"/>
  <c r="R208" i="18"/>
  <c r="T208" i="18"/>
  <c r="V208" i="18"/>
  <c r="AB208" i="18"/>
  <c r="AD208" i="18"/>
  <c r="AF208" i="18"/>
  <c r="AH208" i="18"/>
  <c r="AN208" i="18"/>
  <c r="AP208" i="18"/>
  <c r="AR208" i="18"/>
  <c r="AT208" i="18"/>
  <c r="AZ208" i="18"/>
  <c r="BB208" i="18"/>
  <c r="BD208" i="18"/>
  <c r="BF208" i="18"/>
  <c r="D209" i="18"/>
  <c r="F209" i="18"/>
  <c r="H209" i="18"/>
  <c r="J209" i="18"/>
  <c r="P209" i="18"/>
  <c r="R209" i="18"/>
  <c r="T209" i="18"/>
  <c r="V209" i="18"/>
  <c r="AB209" i="18"/>
  <c r="AD209" i="18"/>
  <c r="AF209" i="18"/>
  <c r="AH209" i="18"/>
  <c r="AN209" i="18"/>
  <c r="AP209" i="18"/>
  <c r="AR209" i="18"/>
  <c r="AT209" i="18"/>
  <c r="AZ209" i="18"/>
  <c r="BB209" i="18"/>
  <c r="BD209" i="18"/>
  <c r="BF209" i="18"/>
  <c r="D210" i="18"/>
  <c r="F210" i="18"/>
  <c r="H210" i="18"/>
  <c r="J210" i="18"/>
  <c r="P210" i="18"/>
  <c r="R210" i="18"/>
  <c r="T210" i="18"/>
  <c r="V210" i="18"/>
  <c r="AB210" i="18"/>
  <c r="AD210" i="18"/>
  <c r="AF210" i="18"/>
  <c r="AH210" i="18"/>
  <c r="AN210" i="18"/>
  <c r="AP210" i="18"/>
  <c r="AR210" i="18"/>
  <c r="AT210" i="18"/>
  <c r="AZ210" i="18"/>
  <c r="BB210" i="18"/>
  <c r="BD210" i="18"/>
  <c r="BF210" i="18"/>
  <c r="D211" i="18"/>
  <c r="F211" i="18"/>
  <c r="H211" i="18"/>
  <c r="J211" i="18"/>
  <c r="P211" i="18"/>
  <c r="R211" i="18"/>
  <c r="T211" i="18"/>
  <c r="V211" i="18"/>
  <c r="AB211" i="18"/>
  <c r="AD211" i="18"/>
  <c r="AF211" i="18"/>
  <c r="AH211" i="18"/>
  <c r="AN211" i="18"/>
  <c r="AP211" i="18"/>
  <c r="AR211" i="18"/>
  <c r="AT211" i="18"/>
  <c r="AZ211" i="18"/>
  <c r="BB211" i="18"/>
  <c r="BD211" i="18"/>
  <c r="BF211" i="18"/>
  <c r="D212" i="18"/>
  <c r="F212" i="18"/>
  <c r="H212" i="18"/>
  <c r="J212" i="18"/>
  <c r="P212" i="18"/>
  <c r="R212" i="18"/>
  <c r="T212" i="18"/>
  <c r="V212" i="18"/>
  <c r="AB212" i="18"/>
  <c r="AD212" i="18"/>
  <c r="AF212" i="18"/>
  <c r="AH212" i="18"/>
  <c r="AN212" i="18"/>
  <c r="AP212" i="18"/>
  <c r="AR212" i="18"/>
  <c r="AT212" i="18"/>
  <c r="AZ212" i="18"/>
  <c r="BB212" i="18"/>
  <c r="BD212" i="18"/>
  <c r="BF212" i="18"/>
  <c r="D213" i="18"/>
  <c r="F213" i="18"/>
  <c r="H213" i="18"/>
  <c r="J213" i="18"/>
  <c r="P213" i="18"/>
  <c r="R213" i="18"/>
  <c r="T213" i="18"/>
  <c r="V213" i="18"/>
  <c r="AB213" i="18"/>
  <c r="AD213" i="18"/>
  <c r="AF213" i="18"/>
  <c r="AH213" i="18"/>
  <c r="AN213" i="18"/>
  <c r="AP213" i="18"/>
  <c r="AR213" i="18"/>
  <c r="AT213" i="18"/>
  <c r="AZ213" i="18"/>
  <c r="BB213" i="18"/>
  <c r="BD213" i="18"/>
  <c r="BF213" i="18"/>
  <c r="D214" i="18"/>
  <c r="F214" i="18"/>
  <c r="H214" i="18"/>
  <c r="J214" i="18"/>
  <c r="P214" i="18"/>
  <c r="R214" i="18"/>
  <c r="T214" i="18"/>
  <c r="V214" i="18"/>
  <c r="AB214" i="18"/>
  <c r="AD214" i="18"/>
  <c r="AF214" i="18"/>
  <c r="AH214" i="18"/>
  <c r="AN214" i="18"/>
  <c r="AP214" i="18"/>
  <c r="AR214" i="18"/>
  <c r="AT214" i="18"/>
  <c r="AZ214" i="18"/>
  <c r="BB214" i="18"/>
  <c r="BD214" i="18"/>
  <c r="BF214" i="18"/>
  <c r="D215" i="18"/>
  <c r="F215" i="18"/>
  <c r="H215" i="18"/>
  <c r="J215" i="18"/>
  <c r="P215" i="18"/>
  <c r="R215" i="18"/>
  <c r="T215" i="18"/>
  <c r="V215" i="18"/>
  <c r="AB215" i="18"/>
  <c r="AD215" i="18"/>
  <c r="AF215" i="18"/>
  <c r="AH215" i="18"/>
  <c r="AN215" i="18"/>
  <c r="AP215" i="18"/>
  <c r="AR215" i="18"/>
  <c r="AT215" i="18"/>
  <c r="AZ215" i="18"/>
  <c r="BB215" i="18"/>
  <c r="BD215" i="18"/>
  <c r="BF215" i="18"/>
  <c r="D216" i="18"/>
  <c r="F216" i="18"/>
  <c r="H216" i="18"/>
  <c r="J216" i="18"/>
  <c r="P216" i="18"/>
  <c r="R216" i="18"/>
  <c r="T216" i="18"/>
  <c r="V216" i="18"/>
  <c r="AB216" i="18"/>
  <c r="AD216" i="18"/>
  <c r="AF216" i="18"/>
  <c r="AH216" i="18"/>
  <c r="AN216" i="18"/>
  <c r="AP216" i="18"/>
  <c r="AR216" i="18"/>
  <c r="AT216" i="18"/>
  <c r="AZ216" i="18"/>
  <c r="BB216" i="18"/>
  <c r="BD216" i="18"/>
  <c r="BF216" i="18"/>
  <c r="D217" i="18"/>
  <c r="F217" i="18"/>
  <c r="H217" i="18"/>
  <c r="J217" i="18"/>
  <c r="P217" i="18"/>
  <c r="R217" i="18"/>
  <c r="T217" i="18"/>
  <c r="V217" i="18"/>
  <c r="AB217" i="18"/>
  <c r="AD217" i="18"/>
  <c r="AF217" i="18"/>
  <c r="AH217" i="18"/>
  <c r="AN217" i="18"/>
  <c r="AP217" i="18"/>
  <c r="AR217" i="18"/>
  <c r="AT217" i="18"/>
  <c r="AZ217" i="18"/>
  <c r="BB217" i="18"/>
  <c r="BD217" i="18"/>
  <c r="BF217" i="18"/>
  <c r="D218" i="18"/>
  <c r="F218" i="18"/>
  <c r="H218" i="18"/>
  <c r="J218" i="18"/>
  <c r="P218" i="18"/>
  <c r="R218" i="18"/>
  <c r="T218" i="18"/>
  <c r="V218" i="18"/>
  <c r="AB218" i="18"/>
  <c r="AD218" i="18"/>
  <c r="AF218" i="18"/>
  <c r="AH218" i="18"/>
  <c r="AN218" i="18"/>
  <c r="AP218" i="18"/>
  <c r="AR218" i="18"/>
  <c r="AT218" i="18"/>
  <c r="AZ218" i="18"/>
  <c r="BB218" i="18"/>
  <c r="BD218" i="18"/>
  <c r="BF218" i="18"/>
  <c r="D219" i="18"/>
  <c r="F219" i="18"/>
  <c r="H219" i="18"/>
  <c r="J219" i="18"/>
  <c r="P219" i="18"/>
  <c r="R219" i="18"/>
  <c r="T219" i="18"/>
  <c r="V219" i="18"/>
  <c r="AB219" i="18"/>
  <c r="AD219" i="18"/>
  <c r="AF219" i="18"/>
  <c r="AH219" i="18"/>
  <c r="AN219" i="18"/>
  <c r="AP219" i="18"/>
  <c r="AR219" i="18"/>
  <c r="AT219" i="18"/>
  <c r="AZ219" i="18"/>
  <c r="BB219" i="18"/>
  <c r="BD219" i="18"/>
  <c r="BF219" i="18"/>
  <c r="D220" i="18"/>
  <c r="F220" i="18"/>
  <c r="H220" i="18"/>
  <c r="J220" i="18"/>
  <c r="P220" i="18"/>
  <c r="R220" i="18"/>
  <c r="T220" i="18"/>
  <c r="V220" i="18"/>
  <c r="AB220" i="18"/>
  <c r="AD220" i="18"/>
  <c r="AF220" i="18"/>
  <c r="AH220" i="18"/>
  <c r="AN220" i="18"/>
  <c r="AP220" i="18"/>
  <c r="AR220" i="18"/>
  <c r="AT220" i="18"/>
  <c r="AZ220" i="18"/>
  <c r="BB220" i="18"/>
  <c r="BD220" i="18"/>
  <c r="BF220" i="18"/>
  <c r="D221" i="18"/>
  <c r="F221" i="18"/>
  <c r="H221" i="18"/>
  <c r="J221" i="18"/>
  <c r="P221" i="18"/>
  <c r="R221" i="18"/>
  <c r="T221" i="18"/>
  <c r="V221" i="18"/>
  <c r="AB221" i="18"/>
  <c r="AD221" i="18"/>
  <c r="AF221" i="18"/>
  <c r="AH221" i="18"/>
  <c r="AN221" i="18"/>
  <c r="AP221" i="18"/>
  <c r="AR221" i="18"/>
  <c r="AT221" i="18"/>
  <c r="AZ221" i="18"/>
  <c r="BB221" i="18"/>
  <c r="BD221" i="18"/>
  <c r="BF221" i="18"/>
  <c r="D222" i="18"/>
  <c r="F222" i="18"/>
  <c r="H222" i="18"/>
  <c r="J222" i="18"/>
  <c r="P222" i="18"/>
  <c r="R222" i="18"/>
  <c r="T222" i="18"/>
  <c r="V222" i="18"/>
  <c r="AB222" i="18"/>
  <c r="AD222" i="18"/>
  <c r="AF222" i="18"/>
  <c r="AH222" i="18"/>
  <c r="AN222" i="18"/>
  <c r="AP222" i="18"/>
  <c r="AR222" i="18"/>
  <c r="AT222" i="18"/>
  <c r="AZ222" i="18"/>
  <c r="BB222" i="18"/>
  <c r="BD222" i="18"/>
  <c r="BF222" i="18"/>
  <c r="D223" i="18"/>
  <c r="F223" i="18"/>
  <c r="H223" i="18"/>
  <c r="J223" i="18"/>
  <c r="P223" i="18"/>
  <c r="R223" i="18"/>
  <c r="T223" i="18"/>
  <c r="V223" i="18"/>
  <c r="AB223" i="18"/>
  <c r="AD223" i="18"/>
  <c r="AF223" i="18"/>
  <c r="AH223" i="18"/>
  <c r="AN223" i="18"/>
  <c r="AP223" i="18"/>
  <c r="AR223" i="18"/>
  <c r="AT223" i="18"/>
  <c r="AZ223" i="18"/>
  <c r="BB223" i="18"/>
  <c r="BD223" i="18"/>
  <c r="BF223" i="18"/>
  <c r="D224" i="18"/>
  <c r="F224" i="18"/>
  <c r="H224" i="18"/>
  <c r="J224" i="18"/>
  <c r="P224" i="18"/>
  <c r="R224" i="18"/>
  <c r="T224" i="18"/>
  <c r="V224" i="18"/>
  <c r="AB224" i="18"/>
  <c r="AD224" i="18"/>
  <c r="AF224" i="18"/>
  <c r="AH224" i="18"/>
  <c r="AN224" i="18"/>
  <c r="AP224" i="18"/>
  <c r="AR224" i="18"/>
  <c r="AT224" i="18"/>
  <c r="AZ224" i="18"/>
  <c r="BB224" i="18"/>
  <c r="BD224" i="18"/>
  <c r="BF224" i="18"/>
  <c r="D225" i="18"/>
  <c r="F225" i="18"/>
  <c r="H225" i="18"/>
  <c r="J225" i="18"/>
  <c r="P225" i="18"/>
  <c r="R225" i="18"/>
  <c r="T225" i="18"/>
  <c r="V225" i="18"/>
  <c r="AB225" i="18"/>
  <c r="AD225" i="18"/>
  <c r="AF225" i="18"/>
  <c r="AH225" i="18"/>
  <c r="AN225" i="18"/>
  <c r="AP225" i="18"/>
  <c r="AR225" i="18"/>
  <c r="AT225" i="18"/>
  <c r="AZ225" i="18"/>
  <c r="BB225" i="18"/>
  <c r="BD225" i="18"/>
  <c r="BF225" i="18"/>
  <c r="D226" i="18"/>
  <c r="F226" i="18"/>
  <c r="H226" i="18"/>
  <c r="J226" i="18"/>
  <c r="P226" i="18"/>
  <c r="R226" i="18"/>
  <c r="T226" i="18"/>
  <c r="V226" i="18"/>
  <c r="AB226" i="18"/>
  <c r="AD226" i="18"/>
  <c r="AF226" i="18"/>
  <c r="AH226" i="18"/>
  <c r="AN226" i="18"/>
  <c r="AP226" i="18"/>
  <c r="AR226" i="18"/>
  <c r="AT226" i="18"/>
  <c r="AZ226" i="18"/>
  <c r="BB226" i="18"/>
  <c r="BD226" i="18"/>
  <c r="BF226" i="18"/>
  <c r="D227" i="18"/>
  <c r="F227" i="18"/>
  <c r="H227" i="18"/>
  <c r="J227" i="18"/>
  <c r="P227" i="18"/>
  <c r="R227" i="18"/>
  <c r="T227" i="18"/>
  <c r="V227" i="18"/>
  <c r="AB227" i="18"/>
  <c r="AD227" i="18"/>
  <c r="AF227" i="18"/>
  <c r="AH227" i="18"/>
  <c r="AN227" i="18"/>
  <c r="AP227" i="18"/>
  <c r="AR227" i="18"/>
  <c r="AT227" i="18"/>
  <c r="AZ227" i="18"/>
  <c r="BB227" i="18"/>
  <c r="BD227" i="18"/>
  <c r="BF227" i="18"/>
  <c r="D228" i="18"/>
  <c r="F228" i="18"/>
  <c r="H228" i="18"/>
  <c r="J228" i="18"/>
  <c r="P228" i="18"/>
  <c r="R228" i="18"/>
  <c r="T228" i="18"/>
  <c r="V228" i="18"/>
  <c r="AB228" i="18"/>
  <c r="AD228" i="18"/>
  <c r="AF228" i="18"/>
  <c r="AH228" i="18"/>
  <c r="AN228" i="18"/>
  <c r="AP228" i="18"/>
  <c r="AR228" i="18"/>
  <c r="AT228" i="18"/>
  <c r="AZ228" i="18"/>
  <c r="BB228" i="18"/>
  <c r="BD228" i="18"/>
  <c r="BF228" i="18"/>
  <c r="D229" i="18"/>
  <c r="F229" i="18"/>
  <c r="H229" i="18"/>
  <c r="J229" i="18"/>
  <c r="P229" i="18"/>
  <c r="R229" i="18"/>
  <c r="T229" i="18"/>
  <c r="V229" i="18"/>
  <c r="AB229" i="18"/>
  <c r="AD229" i="18"/>
  <c r="AF229" i="18"/>
  <c r="AH229" i="18"/>
  <c r="AN229" i="18"/>
  <c r="AP229" i="18"/>
  <c r="AR229" i="18"/>
  <c r="AT229" i="18"/>
  <c r="AZ229" i="18"/>
  <c r="BB229" i="18"/>
  <c r="BD229" i="18"/>
  <c r="BF229" i="18"/>
  <c r="D230" i="18"/>
  <c r="F230" i="18"/>
  <c r="H230" i="18"/>
  <c r="J230" i="18"/>
  <c r="P230" i="18"/>
  <c r="R230" i="18"/>
  <c r="T230" i="18"/>
  <c r="V230" i="18"/>
  <c r="AB230" i="18"/>
  <c r="AD230" i="18"/>
  <c r="AF230" i="18"/>
  <c r="AH230" i="18"/>
  <c r="AN230" i="18"/>
  <c r="AP230" i="18"/>
  <c r="AR230" i="18"/>
  <c r="AT230" i="18"/>
  <c r="AZ230" i="18"/>
  <c r="BB230" i="18"/>
  <c r="BD230" i="18"/>
  <c r="BF230" i="18"/>
  <c r="D231" i="18"/>
  <c r="F231" i="18"/>
  <c r="H231" i="18"/>
  <c r="J231" i="18"/>
  <c r="P231" i="18"/>
  <c r="R231" i="18"/>
  <c r="T231" i="18"/>
  <c r="V231" i="18"/>
  <c r="AB231" i="18"/>
  <c r="AD231" i="18"/>
  <c r="AF231" i="18"/>
  <c r="AH231" i="18"/>
  <c r="AN231" i="18"/>
  <c r="AP231" i="18"/>
  <c r="AR231" i="18"/>
  <c r="AT231" i="18"/>
  <c r="AZ231" i="18"/>
  <c r="BB231" i="18"/>
  <c r="BD231" i="18"/>
  <c r="BF231" i="18"/>
  <c r="D232" i="18"/>
  <c r="F232" i="18"/>
  <c r="H232" i="18"/>
  <c r="J232" i="18"/>
  <c r="P232" i="18"/>
  <c r="R232" i="18"/>
  <c r="T232" i="18"/>
  <c r="V232" i="18"/>
  <c r="AB232" i="18"/>
  <c r="AD232" i="18"/>
  <c r="AF232" i="18"/>
  <c r="AH232" i="18"/>
  <c r="AN232" i="18"/>
  <c r="AP232" i="18"/>
  <c r="AR232" i="18"/>
  <c r="AT232" i="18"/>
  <c r="AZ232" i="18"/>
  <c r="BB232" i="18"/>
  <c r="BD232" i="18"/>
  <c r="BF232" i="18"/>
  <c r="D233" i="18"/>
  <c r="F233" i="18"/>
  <c r="H233" i="18"/>
  <c r="J233" i="18"/>
  <c r="P233" i="18"/>
  <c r="R233" i="18"/>
  <c r="T233" i="18"/>
  <c r="V233" i="18"/>
  <c r="AB233" i="18"/>
  <c r="AD233" i="18"/>
  <c r="AF233" i="18"/>
  <c r="AH233" i="18"/>
  <c r="AN233" i="18"/>
  <c r="AP233" i="18"/>
  <c r="AR233" i="18"/>
  <c r="AT233" i="18"/>
  <c r="AZ233" i="18"/>
  <c r="BB233" i="18"/>
  <c r="BD233" i="18"/>
  <c r="BF233" i="18"/>
  <c r="D234" i="18"/>
  <c r="F234" i="18"/>
  <c r="H234" i="18"/>
  <c r="J234" i="18"/>
  <c r="P234" i="18"/>
  <c r="R234" i="18"/>
  <c r="T234" i="18"/>
  <c r="V234" i="18"/>
  <c r="AB234" i="18"/>
  <c r="AD234" i="18"/>
  <c r="AF234" i="18"/>
  <c r="AH234" i="18"/>
  <c r="AN234" i="18"/>
  <c r="AP234" i="18"/>
  <c r="AR234" i="18"/>
  <c r="AT234" i="18"/>
  <c r="AZ234" i="18"/>
  <c r="BB234" i="18"/>
  <c r="BD234" i="18"/>
  <c r="BF234" i="18"/>
  <c r="D235" i="18"/>
  <c r="F235" i="18"/>
  <c r="H235" i="18"/>
  <c r="J235" i="18"/>
  <c r="P235" i="18"/>
  <c r="R235" i="18"/>
  <c r="T235" i="18"/>
  <c r="V235" i="18"/>
  <c r="AB235" i="18"/>
  <c r="AD235" i="18"/>
  <c r="AF235" i="18"/>
  <c r="AH235" i="18"/>
  <c r="AN235" i="18"/>
  <c r="AP235" i="18"/>
  <c r="AR235" i="18"/>
  <c r="AT235" i="18"/>
  <c r="AZ235" i="18"/>
  <c r="BB235" i="18"/>
  <c r="BD235" i="18"/>
  <c r="BF235" i="18"/>
  <c r="D236" i="18"/>
  <c r="F236" i="18"/>
  <c r="H236" i="18"/>
  <c r="J236" i="18"/>
  <c r="P236" i="18"/>
  <c r="R236" i="18"/>
  <c r="T236" i="18"/>
  <c r="V236" i="18"/>
  <c r="AB236" i="18"/>
  <c r="AD236" i="18"/>
  <c r="AF236" i="18"/>
  <c r="AH236" i="18"/>
  <c r="AN236" i="18"/>
  <c r="AP236" i="18"/>
  <c r="AR236" i="18"/>
  <c r="AT236" i="18"/>
  <c r="AZ236" i="18"/>
  <c r="BB236" i="18"/>
  <c r="BD236" i="18"/>
  <c r="BF236" i="18"/>
  <c r="D237" i="18"/>
  <c r="F237" i="18"/>
  <c r="H237" i="18"/>
  <c r="J237" i="18"/>
  <c r="P237" i="18"/>
  <c r="R237" i="18"/>
  <c r="T237" i="18"/>
  <c r="V237" i="18"/>
  <c r="AB237" i="18"/>
  <c r="AD237" i="18"/>
  <c r="AF237" i="18"/>
  <c r="AH237" i="18"/>
  <c r="AN237" i="18"/>
  <c r="AP237" i="18"/>
  <c r="AR237" i="18"/>
  <c r="AT237" i="18"/>
  <c r="AZ237" i="18"/>
  <c r="BB237" i="18"/>
  <c r="BD237" i="18"/>
  <c r="BF237" i="18"/>
  <c r="D238" i="18"/>
  <c r="F238" i="18"/>
  <c r="H238" i="18"/>
  <c r="J238" i="18"/>
  <c r="P238" i="18"/>
  <c r="R238" i="18"/>
  <c r="T238" i="18"/>
  <c r="V238" i="18"/>
  <c r="AB238" i="18"/>
  <c r="AD238" i="18"/>
  <c r="AF238" i="18"/>
  <c r="AH238" i="18"/>
  <c r="AN238" i="18"/>
  <c r="AP238" i="18"/>
  <c r="AR238" i="18"/>
  <c r="AT238" i="18"/>
  <c r="AZ238" i="18"/>
  <c r="BB238" i="18"/>
  <c r="BD238" i="18"/>
  <c r="BF238" i="18"/>
  <c r="D239" i="18"/>
  <c r="F239" i="18"/>
  <c r="H239" i="18"/>
  <c r="J239" i="18"/>
  <c r="P239" i="18"/>
  <c r="R239" i="18"/>
  <c r="T239" i="18"/>
  <c r="V239" i="18"/>
  <c r="AB239" i="18"/>
  <c r="AD239" i="18"/>
  <c r="AF239" i="18"/>
  <c r="AH239" i="18"/>
  <c r="AN239" i="18"/>
  <c r="AP239" i="18"/>
  <c r="AR239" i="18"/>
  <c r="AT239" i="18"/>
  <c r="AZ239" i="18"/>
  <c r="BB239" i="18"/>
  <c r="BD239" i="18"/>
  <c r="BF239" i="18"/>
  <c r="D240" i="18"/>
  <c r="F240" i="18"/>
  <c r="H240" i="18"/>
  <c r="J240" i="18"/>
  <c r="P240" i="18"/>
  <c r="R240" i="18"/>
  <c r="T240" i="18"/>
  <c r="V240" i="18"/>
  <c r="AB240" i="18"/>
  <c r="AD240" i="18"/>
  <c r="AF240" i="18"/>
  <c r="AH240" i="18"/>
  <c r="AN240" i="18"/>
  <c r="AP240" i="18"/>
  <c r="AR240" i="18"/>
  <c r="AT240" i="18"/>
  <c r="AZ240" i="18"/>
  <c r="BB240" i="18"/>
  <c r="BD240" i="18"/>
  <c r="BF240" i="18"/>
  <c r="D241" i="18"/>
  <c r="F241" i="18"/>
  <c r="H241" i="18"/>
  <c r="J241" i="18"/>
  <c r="P241" i="18"/>
  <c r="R241" i="18"/>
  <c r="T241" i="18"/>
  <c r="V241" i="18"/>
  <c r="AB241" i="18"/>
  <c r="AD241" i="18"/>
  <c r="AF241" i="18"/>
  <c r="AH241" i="18"/>
  <c r="AN241" i="18"/>
  <c r="AP241" i="18"/>
  <c r="AR241" i="18"/>
  <c r="AT241" i="18"/>
  <c r="AZ241" i="18"/>
  <c r="BB241" i="18"/>
  <c r="BD241" i="18"/>
  <c r="BF241" i="18"/>
  <c r="D242" i="18"/>
  <c r="F242" i="18"/>
  <c r="H242" i="18"/>
  <c r="J242" i="18"/>
  <c r="P242" i="18"/>
  <c r="R242" i="18"/>
  <c r="T242" i="18"/>
  <c r="V242" i="18"/>
  <c r="AB242" i="18"/>
  <c r="AD242" i="18"/>
  <c r="AF242" i="18"/>
  <c r="AH242" i="18"/>
  <c r="AN242" i="18"/>
  <c r="AP242" i="18"/>
  <c r="AR242" i="18"/>
  <c r="AT242" i="18"/>
  <c r="AZ242" i="18"/>
  <c r="BB242" i="18"/>
  <c r="BD242" i="18"/>
  <c r="BF242" i="18"/>
  <c r="D243" i="18"/>
  <c r="F243" i="18"/>
  <c r="H243" i="18"/>
  <c r="J243" i="18"/>
  <c r="P243" i="18"/>
  <c r="R243" i="18"/>
  <c r="T243" i="18"/>
  <c r="V243" i="18"/>
  <c r="AB243" i="18"/>
  <c r="AD243" i="18"/>
  <c r="AF243" i="18"/>
  <c r="AH243" i="18"/>
  <c r="AN243" i="18"/>
  <c r="AP243" i="18"/>
  <c r="AR243" i="18"/>
  <c r="AT243" i="18"/>
  <c r="AZ243" i="18"/>
  <c r="BB243" i="18"/>
  <c r="BD243" i="18"/>
  <c r="BF243" i="18"/>
  <c r="D244" i="18"/>
  <c r="F244" i="18"/>
  <c r="H244" i="18"/>
  <c r="J244" i="18"/>
  <c r="P244" i="18"/>
  <c r="R244" i="18"/>
  <c r="T244" i="18"/>
  <c r="V244" i="18"/>
  <c r="AB244" i="18"/>
  <c r="AD244" i="18"/>
  <c r="AF244" i="18"/>
  <c r="AH244" i="18"/>
  <c r="AN244" i="18"/>
  <c r="AP244" i="18"/>
  <c r="AR244" i="18"/>
  <c r="AT244" i="18"/>
  <c r="AZ244" i="18"/>
  <c r="BB244" i="18"/>
  <c r="BD244" i="18"/>
  <c r="BF244" i="18"/>
  <c r="D245" i="18"/>
  <c r="F245" i="18"/>
  <c r="H245" i="18"/>
  <c r="J245" i="18"/>
  <c r="P245" i="18"/>
  <c r="R245" i="18"/>
  <c r="T245" i="18"/>
  <c r="V245" i="18"/>
  <c r="AB245" i="18"/>
  <c r="AD245" i="18"/>
  <c r="AF245" i="18"/>
  <c r="AH245" i="18"/>
  <c r="AN245" i="18"/>
  <c r="AP245" i="18"/>
  <c r="AR245" i="18"/>
  <c r="AT245" i="18"/>
  <c r="AZ245" i="18"/>
  <c r="BB245" i="18"/>
  <c r="BD245" i="18"/>
  <c r="BF245" i="18"/>
  <c r="D246" i="18"/>
  <c r="F246" i="18"/>
  <c r="H246" i="18"/>
  <c r="J246" i="18"/>
  <c r="P246" i="18"/>
  <c r="R246" i="18"/>
  <c r="T246" i="18"/>
  <c r="V246" i="18"/>
  <c r="AB246" i="18"/>
  <c r="AD246" i="18"/>
  <c r="AF246" i="18"/>
  <c r="AH246" i="18"/>
  <c r="AN246" i="18"/>
  <c r="AP246" i="18"/>
  <c r="AR246" i="18"/>
  <c r="AT246" i="18"/>
  <c r="AZ246" i="18"/>
  <c r="BB246" i="18"/>
  <c r="BD246" i="18"/>
  <c r="BF246" i="18"/>
  <c r="D247" i="18"/>
  <c r="F247" i="18"/>
  <c r="H247" i="18"/>
  <c r="J247" i="18"/>
  <c r="P247" i="18"/>
  <c r="R247" i="18"/>
  <c r="T247" i="18"/>
  <c r="V247" i="18"/>
  <c r="AB247" i="18"/>
  <c r="AD247" i="18"/>
  <c r="AF247" i="18"/>
  <c r="AH247" i="18"/>
  <c r="AN247" i="18"/>
  <c r="AP247" i="18"/>
  <c r="AR247" i="18"/>
  <c r="AT247" i="18"/>
  <c r="AZ247" i="18"/>
  <c r="BB247" i="18"/>
  <c r="BD247" i="18"/>
  <c r="BF247" i="18"/>
  <c r="D248" i="18"/>
  <c r="F248" i="18"/>
  <c r="H248" i="18"/>
  <c r="J248" i="18"/>
  <c r="P248" i="18"/>
  <c r="R248" i="18"/>
  <c r="T248" i="18"/>
  <c r="V248" i="18"/>
  <c r="AB248" i="18"/>
  <c r="AD248" i="18"/>
  <c r="AF248" i="18"/>
  <c r="AH248" i="18"/>
  <c r="AN248" i="18"/>
  <c r="AP248" i="18"/>
  <c r="AR248" i="18"/>
  <c r="AT248" i="18"/>
  <c r="AZ248" i="18"/>
  <c r="BB248" i="18"/>
  <c r="BD248" i="18"/>
  <c r="BF248" i="18"/>
  <c r="D249" i="18"/>
  <c r="F249" i="18"/>
  <c r="H249" i="18"/>
  <c r="J249" i="18"/>
  <c r="P249" i="18"/>
  <c r="R249" i="18"/>
  <c r="T249" i="18"/>
  <c r="V249" i="18"/>
  <c r="AB249" i="18"/>
  <c r="AD249" i="18"/>
  <c r="AF249" i="18"/>
  <c r="AH249" i="18"/>
  <c r="AN249" i="18"/>
  <c r="AP249" i="18"/>
  <c r="AR249" i="18"/>
  <c r="AT249" i="18"/>
  <c r="AZ249" i="18"/>
  <c r="BB249" i="18"/>
  <c r="BD249" i="18"/>
  <c r="BF249" i="18"/>
  <c r="D250" i="18"/>
  <c r="F250" i="18"/>
  <c r="H250" i="18"/>
  <c r="J250" i="18"/>
  <c r="P250" i="18"/>
  <c r="R250" i="18"/>
  <c r="T250" i="18"/>
  <c r="V250" i="18"/>
  <c r="AB250" i="18"/>
  <c r="AD250" i="18"/>
  <c r="AF250" i="18"/>
  <c r="AH250" i="18"/>
  <c r="AN250" i="18"/>
  <c r="AP250" i="18"/>
  <c r="AR250" i="18"/>
  <c r="AT250" i="18"/>
  <c r="AZ250" i="18"/>
  <c r="BB250" i="18"/>
  <c r="BD250" i="18"/>
  <c r="BF250" i="18"/>
  <c r="D251" i="18"/>
  <c r="F251" i="18"/>
  <c r="H251" i="18"/>
  <c r="J251" i="18"/>
  <c r="P251" i="18"/>
  <c r="R251" i="18"/>
  <c r="T251" i="18"/>
  <c r="V251" i="18"/>
  <c r="AB251" i="18"/>
  <c r="AD251" i="18"/>
  <c r="AF251" i="18"/>
  <c r="AH251" i="18"/>
  <c r="AN251" i="18"/>
  <c r="AP251" i="18"/>
  <c r="AR251" i="18"/>
  <c r="AT251" i="18"/>
  <c r="AZ251" i="18"/>
  <c r="BB251" i="18"/>
  <c r="BD251" i="18"/>
  <c r="BF251" i="18"/>
  <c r="D252" i="18"/>
  <c r="F252" i="18"/>
  <c r="H252" i="18"/>
  <c r="J252" i="18"/>
  <c r="P252" i="18"/>
  <c r="R252" i="18"/>
  <c r="T252" i="18"/>
  <c r="V252" i="18"/>
  <c r="AB252" i="18"/>
  <c r="AD252" i="18"/>
  <c r="AF252" i="18"/>
  <c r="AH252" i="18"/>
  <c r="AN252" i="18"/>
  <c r="AP252" i="18"/>
  <c r="AR252" i="18"/>
  <c r="AT252" i="18"/>
  <c r="AZ252" i="18"/>
  <c r="BB252" i="18"/>
  <c r="BD252" i="18"/>
  <c r="BF252" i="18"/>
  <c r="D253" i="18"/>
  <c r="F253" i="18"/>
  <c r="H253" i="18"/>
  <c r="J253" i="18"/>
  <c r="P253" i="18"/>
  <c r="R253" i="18"/>
  <c r="T253" i="18"/>
  <c r="V253" i="18"/>
  <c r="AB253" i="18"/>
  <c r="AD253" i="18"/>
  <c r="AF253" i="18"/>
  <c r="AH253" i="18"/>
  <c r="AN253" i="18"/>
  <c r="AP253" i="18"/>
  <c r="AR253" i="18"/>
  <c r="AT253" i="18"/>
  <c r="AZ253" i="18"/>
  <c r="BB253" i="18"/>
  <c r="BD253" i="18"/>
  <c r="BF253" i="18"/>
  <c r="D254" i="18"/>
  <c r="F254" i="18"/>
  <c r="H254" i="18"/>
  <c r="J254" i="18"/>
  <c r="P254" i="18"/>
  <c r="R254" i="18"/>
  <c r="T254" i="18"/>
  <c r="V254" i="18"/>
  <c r="AB254" i="18"/>
  <c r="AD254" i="18"/>
  <c r="AF254" i="18"/>
  <c r="AH254" i="18"/>
  <c r="AN254" i="18"/>
  <c r="AP254" i="18"/>
  <c r="AR254" i="18"/>
  <c r="AT254" i="18"/>
  <c r="AZ254" i="18"/>
  <c r="BB254" i="18"/>
  <c r="BD254" i="18"/>
  <c r="BF254" i="18"/>
  <c r="D255" i="18"/>
  <c r="F255" i="18"/>
  <c r="H255" i="18"/>
  <c r="J255" i="18"/>
  <c r="P255" i="18"/>
  <c r="R255" i="18"/>
  <c r="T255" i="18"/>
  <c r="V255" i="18"/>
  <c r="AB255" i="18"/>
  <c r="AD255" i="18"/>
  <c r="AF255" i="18"/>
  <c r="AH255" i="18"/>
  <c r="AN255" i="18"/>
  <c r="AP255" i="18"/>
  <c r="AR255" i="18"/>
  <c r="AT255" i="18"/>
  <c r="AZ255" i="18"/>
  <c r="BB255" i="18"/>
  <c r="BD255" i="18"/>
  <c r="BF255" i="18"/>
  <c r="D256" i="18"/>
  <c r="F256" i="18"/>
  <c r="H256" i="18"/>
  <c r="J256" i="18"/>
  <c r="P256" i="18"/>
  <c r="R256" i="18"/>
  <c r="T256" i="18"/>
  <c r="V256" i="18"/>
  <c r="AB256" i="18"/>
  <c r="AD256" i="18"/>
  <c r="AF256" i="18"/>
  <c r="AH256" i="18"/>
  <c r="AN256" i="18"/>
  <c r="AP256" i="18"/>
  <c r="AR256" i="18"/>
  <c r="AT256" i="18"/>
  <c r="AZ256" i="18"/>
  <c r="BB256" i="18"/>
  <c r="BD256" i="18"/>
  <c r="BF256" i="18"/>
  <c r="D257" i="18"/>
  <c r="F257" i="18"/>
  <c r="H257" i="18"/>
  <c r="J257" i="18"/>
  <c r="P257" i="18"/>
  <c r="R257" i="18"/>
  <c r="T257" i="18"/>
  <c r="V257" i="18"/>
  <c r="AB257" i="18"/>
  <c r="AD257" i="18"/>
  <c r="AF257" i="18"/>
  <c r="AH257" i="18"/>
  <c r="AN257" i="18"/>
  <c r="AP257" i="18"/>
  <c r="AR257" i="18"/>
  <c r="AT257" i="18"/>
  <c r="AZ257" i="18"/>
  <c r="BB257" i="18"/>
  <c r="BD257" i="18"/>
  <c r="BF257" i="18"/>
  <c r="D258" i="18"/>
  <c r="F258" i="18"/>
  <c r="H258" i="18"/>
  <c r="J258" i="18"/>
  <c r="P258" i="18"/>
  <c r="R258" i="18"/>
  <c r="T258" i="18"/>
  <c r="V258" i="18"/>
  <c r="AB258" i="18"/>
  <c r="AD258" i="18"/>
  <c r="AF258" i="18"/>
  <c r="AH258" i="18"/>
  <c r="AN258" i="18"/>
  <c r="AP258" i="18"/>
  <c r="AR258" i="18"/>
  <c r="AT258" i="18"/>
  <c r="AZ258" i="18"/>
  <c r="BB258" i="18"/>
  <c r="BD258" i="18"/>
  <c r="BF258" i="18"/>
  <c r="D259" i="18"/>
  <c r="F259" i="18"/>
  <c r="H259" i="18"/>
  <c r="J259" i="18"/>
  <c r="P259" i="18"/>
  <c r="R259" i="18"/>
  <c r="T259" i="18"/>
  <c r="V259" i="18"/>
  <c r="AB259" i="18"/>
  <c r="AD259" i="18"/>
  <c r="AF259" i="18"/>
  <c r="AH259" i="18"/>
  <c r="AN259" i="18"/>
  <c r="AP259" i="18"/>
  <c r="AR259" i="18"/>
  <c r="AT259" i="18"/>
  <c r="AZ259" i="18"/>
  <c r="BB259" i="18"/>
  <c r="BD259" i="18"/>
  <c r="BF259" i="18"/>
  <c r="D260" i="18"/>
  <c r="F260" i="18"/>
  <c r="H260" i="18"/>
  <c r="J260" i="18"/>
  <c r="P260" i="18"/>
  <c r="R260" i="18"/>
  <c r="T260" i="18"/>
  <c r="V260" i="18"/>
  <c r="AB260" i="18"/>
  <c r="AD260" i="18"/>
  <c r="AF260" i="18"/>
  <c r="AH260" i="18"/>
  <c r="AN260" i="18"/>
  <c r="AP260" i="18"/>
  <c r="AR260" i="18"/>
  <c r="AT260" i="18"/>
  <c r="AZ260" i="18"/>
  <c r="BB260" i="18"/>
  <c r="BD260" i="18"/>
  <c r="BF260" i="18"/>
  <c r="D261" i="18"/>
  <c r="F261" i="18"/>
  <c r="H261" i="18"/>
  <c r="J261" i="18"/>
  <c r="P261" i="18"/>
  <c r="R261" i="18"/>
  <c r="T261" i="18"/>
  <c r="V261" i="18"/>
  <c r="AB261" i="18"/>
  <c r="AD261" i="18"/>
  <c r="AF261" i="18"/>
  <c r="AH261" i="18"/>
  <c r="AN261" i="18"/>
  <c r="AP261" i="18"/>
  <c r="AR261" i="18"/>
  <c r="AT261" i="18"/>
  <c r="AZ261" i="18"/>
  <c r="BB261" i="18"/>
  <c r="BD261" i="18"/>
  <c r="BF261" i="18"/>
  <c r="D262" i="18"/>
  <c r="F262" i="18"/>
  <c r="H262" i="18"/>
  <c r="J262" i="18"/>
  <c r="P262" i="18"/>
  <c r="R262" i="18"/>
  <c r="T262" i="18"/>
  <c r="V262" i="18"/>
  <c r="AB262" i="18"/>
  <c r="AD262" i="18"/>
  <c r="AF262" i="18"/>
  <c r="AH262" i="18"/>
  <c r="AN262" i="18"/>
  <c r="AP262" i="18"/>
  <c r="AR262" i="18"/>
  <c r="AT262" i="18"/>
  <c r="AZ262" i="18"/>
  <c r="BB262" i="18"/>
  <c r="BD262" i="18"/>
  <c r="BF262" i="18"/>
  <c r="D263" i="18"/>
  <c r="F263" i="18"/>
  <c r="H263" i="18"/>
  <c r="J263" i="18"/>
  <c r="P263" i="18"/>
  <c r="R263" i="18"/>
  <c r="T263" i="18"/>
  <c r="V263" i="18"/>
  <c r="AB263" i="18"/>
  <c r="AD263" i="18"/>
  <c r="AF263" i="18"/>
  <c r="AH263" i="18"/>
  <c r="AN263" i="18"/>
  <c r="AP263" i="18"/>
  <c r="AR263" i="18"/>
  <c r="AT263" i="18"/>
  <c r="AZ263" i="18"/>
  <c r="BB263" i="18"/>
  <c r="BD263" i="18"/>
  <c r="BF263" i="18"/>
  <c r="D264" i="18"/>
  <c r="F264" i="18"/>
  <c r="H264" i="18"/>
  <c r="J264" i="18"/>
  <c r="P264" i="18"/>
  <c r="R264" i="18"/>
  <c r="T264" i="18"/>
  <c r="V264" i="18"/>
  <c r="AB264" i="18"/>
  <c r="AD264" i="18"/>
  <c r="AF264" i="18"/>
  <c r="AH264" i="18"/>
  <c r="AN264" i="18"/>
  <c r="AP264" i="18"/>
  <c r="AR264" i="18"/>
  <c r="AT264" i="18"/>
  <c r="AZ264" i="18"/>
  <c r="BB264" i="18"/>
  <c r="BD264" i="18"/>
  <c r="BF264" i="18"/>
  <c r="D265" i="18"/>
  <c r="F265" i="18"/>
  <c r="H265" i="18"/>
  <c r="J265" i="18"/>
  <c r="P265" i="18"/>
  <c r="R265" i="18"/>
  <c r="T265" i="18"/>
  <c r="V265" i="18"/>
  <c r="AB265" i="18"/>
  <c r="AD265" i="18"/>
  <c r="AF265" i="18"/>
  <c r="AH265" i="18"/>
  <c r="AN265" i="18"/>
  <c r="AP265" i="18"/>
  <c r="AR265" i="18"/>
  <c r="AT265" i="18"/>
  <c r="AZ265" i="18"/>
  <c r="BB265" i="18"/>
  <c r="BD265" i="18"/>
  <c r="BF265" i="18"/>
  <c r="D266" i="18"/>
  <c r="F266" i="18"/>
  <c r="H266" i="18"/>
  <c r="J266" i="18"/>
  <c r="P266" i="18"/>
  <c r="R266" i="18"/>
  <c r="T266" i="18"/>
  <c r="V266" i="18"/>
  <c r="AB266" i="18"/>
  <c r="AD266" i="18"/>
  <c r="AF266" i="18"/>
  <c r="AH266" i="18"/>
  <c r="AN266" i="18"/>
  <c r="AP266" i="18"/>
  <c r="AR266" i="18"/>
  <c r="AT266" i="18"/>
  <c r="AZ266" i="18"/>
  <c r="BB266" i="18"/>
  <c r="BD266" i="18"/>
  <c r="BF266" i="18"/>
  <c r="D267" i="18"/>
  <c r="F267" i="18"/>
  <c r="H267" i="18"/>
  <c r="J267" i="18"/>
  <c r="P267" i="18"/>
  <c r="R267" i="18"/>
  <c r="T267" i="18"/>
  <c r="V267" i="18"/>
  <c r="AB267" i="18"/>
  <c r="AD267" i="18"/>
  <c r="AF267" i="18"/>
  <c r="AH267" i="18"/>
  <c r="AN267" i="18"/>
  <c r="AP267" i="18"/>
  <c r="AR267" i="18"/>
  <c r="AT267" i="18"/>
  <c r="AZ267" i="18"/>
  <c r="BB267" i="18"/>
  <c r="BD267" i="18"/>
  <c r="BF267" i="18"/>
  <c r="D268" i="18"/>
  <c r="F268" i="18"/>
  <c r="H268" i="18"/>
  <c r="J268" i="18"/>
  <c r="P268" i="18"/>
  <c r="R268" i="18"/>
  <c r="T268" i="18"/>
  <c r="V268" i="18"/>
  <c r="AB268" i="18"/>
  <c r="AD268" i="18"/>
  <c r="AF268" i="18"/>
  <c r="AH268" i="18"/>
  <c r="AN268" i="18"/>
  <c r="AP268" i="18"/>
  <c r="AR268" i="18"/>
  <c r="AT268" i="18"/>
  <c r="AZ268" i="18"/>
  <c r="BB268" i="18"/>
  <c r="BD268" i="18"/>
  <c r="BF268" i="18"/>
  <c r="D269" i="18"/>
  <c r="F269" i="18"/>
  <c r="H269" i="18"/>
  <c r="J269" i="18"/>
  <c r="P269" i="18"/>
  <c r="R269" i="18"/>
  <c r="T269" i="18"/>
  <c r="V269" i="18"/>
  <c r="AB269" i="18"/>
  <c r="AD269" i="18"/>
  <c r="AF269" i="18"/>
  <c r="AH269" i="18"/>
  <c r="AN269" i="18"/>
  <c r="AP269" i="18"/>
  <c r="AR269" i="18"/>
  <c r="AT269" i="18"/>
  <c r="AZ269" i="18"/>
  <c r="BB269" i="18"/>
  <c r="BD269" i="18"/>
  <c r="BF269" i="18"/>
  <c r="D270" i="18"/>
  <c r="F270" i="18"/>
  <c r="H270" i="18"/>
  <c r="J270" i="18"/>
  <c r="P270" i="18"/>
  <c r="R270" i="18"/>
  <c r="T270" i="18"/>
  <c r="V270" i="18"/>
  <c r="AB270" i="18"/>
  <c r="AD270" i="18"/>
  <c r="AF270" i="18"/>
  <c r="AH270" i="18"/>
  <c r="AN270" i="18"/>
  <c r="AP270" i="18"/>
  <c r="AR270" i="18"/>
  <c r="AT270" i="18"/>
  <c r="AZ270" i="18"/>
  <c r="BB270" i="18"/>
  <c r="BD270" i="18"/>
  <c r="BF270" i="18"/>
  <c r="D271" i="18"/>
  <c r="F271" i="18"/>
  <c r="H271" i="18"/>
  <c r="J271" i="18"/>
  <c r="P271" i="18"/>
  <c r="R271" i="18"/>
  <c r="T271" i="18"/>
  <c r="V271" i="18"/>
  <c r="AB271" i="18"/>
  <c r="AD271" i="18"/>
  <c r="AF271" i="18"/>
  <c r="AH271" i="18"/>
  <c r="AN271" i="18"/>
  <c r="AP271" i="18"/>
  <c r="AR271" i="18"/>
  <c r="AT271" i="18"/>
  <c r="AZ271" i="18"/>
  <c r="BB271" i="18"/>
  <c r="BD271" i="18"/>
  <c r="BF271" i="18"/>
  <c r="D272" i="18"/>
  <c r="F272" i="18"/>
  <c r="H272" i="18"/>
  <c r="J272" i="18"/>
  <c r="P272" i="18"/>
  <c r="R272" i="18"/>
  <c r="T272" i="18"/>
  <c r="V272" i="18"/>
  <c r="AB272" i="18"/>
  <c r="AD272" i="18"/>
  <c r="AF272" i="18"/>
  <c r="AH272" i="18"/>
  <c r="AN272" i="18"/>
  <c r="AP272" i="18"/>
  <c r="AR272" i="18"/>
  <c r="AT272" i="18"/>
  <c r="AZ272" i="18"/>
  <c r="BB272" i="18"/>
  <c r="BD272" i="18"/>
  <c r="BF272" i="18"/>
  <c r="D273" i="18"/>
  <c r="F273" i="18"/>
  <c r="H273" i="18"/>
  <c r="J273" i="18"/>
  <c r="P273" i="18"/>
  <c r="R273" i="18"/>
  <c r="T273" i="18"/>
  <c r="V273" i="18"/>
  <c r="AB273" i="18"/>
  <c r="AD273" i="18"/>
  <c r="AF273" i="18"/>
  <c r="AH273" i="18"/>
  <c r="AN273" i="18"/>
  <c r="AP273" i="18"/>
  <c r="AR273" i="18"/>
  <c r="AT273" i="18"/>
  <c r="AZ273" i="18"/>
  <c r="BB273" i="18"/>
  <c r="BD273" i="18"/>
  <c r="BF273" i="18"/>
  <c r="D274" i="18"/>
  <c r="F274" i="18"/>
  <c r="H274" i="18"/>
  <c r="J274" i="18"/>
  <c r="P274" i="18"/>
  <c r="R274" i="18"/>
  <c r="T274" i="18"/>
  <c r="V274" i="18"/>
  <c r="AB274" i="18"/>
  <c r="AD274" i="18"/>
  <c r="AF274" i="18"/>
  <c r="AH274" i="18"/>
  <c r="AN274" i="18"/>
  <c r="AP274" i="18"/>
  <c r="AR274" i="18"/>
  <c r="AT274" i="18"/>
  <c r="AZ274" i="18"/>
  <c r="BB274" i="18"/>
  <c r="BD274" i="18"/>
  <c r="BF274" i="18"/>
  <c r="D275" i="18"/>
  <c r="F275" i="18"/>
  <c r="H275" i="18"/>
  <c r="J275" i="18"/>
  <c r="P275" i="18"/>
  <c r="R275" i="18"/>
  <c r="T275" i="18"/>
  <c r="V275" i="18"/>
  <c r="AB275" i="18"/>
  <c r="AD275" i="18"/>
  <c r="AF275" i="18"/>
  <c r="AH275" i="18"/>
  <c r="AN275" i="18"/>
  <c r="AP275" i="18"/>
  <c r="AR275" i="18"/>
  <c r="AT275" i="18"/>
  <c r="AZ275" i="18"/>
  <c r="BB275" i="18"/>
  <c r="BD275" i="18"/>
  <c r="BF275" i="18"/>
  <c r="D276" i="18"/>
  <c r="F276" i="18"/>
  <c r="H276" i="18"/>
  <c r="J276" i="18"/>
  <c r="P276" i="18"/>
  <c r="R276" i="18"/>
  <c r="T276" i="18"/>
  <c r="V276" i="18"/>
  <c r="AB276" i="18"/>
  <c r="AD276" i="18"/>
  <c r="AF276" i="18"/>
  <c r="AH276" i="18"/>
  <c r="AN276" i="18"/>
  <c r="AP276" i="18"/>
  <c r="AR276" i="18"/>
  <c r="AT276" i="18"/>
  <c r="AZ276" i="18"/>
  <c r="BB276" i="18"/>
  <c r="BD276" i="18"/>
  <c r="BF276" i="18"/>
  <c r="D277" i="18"/>
  <c r="F277" i="18"/>
  <c r="H277" i="18"/>
  <c r="J277" i="18"/>
  <c r="P277" i="18"/>
  <c r="R277" i="18"/>
  <c r="T277" i="18"/>
  <c r="V277" i="18"/>
  <c r="AB277" i="18"/>
  <c r="AD277" i="18"/>
  <c r="AF277" i="18"/>
  <c r="AH277" i="18"/>
  <c r="AN277" i="18"/>
  <c r="AP277" i="18"/>
  <c r="AR277" i="18"/>
  <c r="AT277" i="18"/>
  <c r="AZ277" i="18"/>
  <c r="BB277" i="18"/>
  <c r="BD277" i="18"/>
  <c r="BF277" i="18"/>
  <c r="D278" i="18"/>
  <c r="F278" i="18"/>
  <c r="H278" i="18"/>
  <c r="J278" i="18"/>
  <c r="P278" i="18"/>
  <c r="R278" i="18"/>
  <c r="T278" i="18"/>
  <c r="V278" i="18"/>
  <c r="AB278" i="18"/>
  <c r="AD278" i="18"/>
  <c r="AF278" i="18"/>
  <c r="AH278" i="18"/>
  <c r="AN278" i="18"/>
  <c r="AP278" i="18"/>
  <c r="AR278" i="18"/>
  <c r="AT278" i="18"/>
  <c r="AZ278" i="18"/>
  <c r="BB278" i="18"/>
  <c r="BD278" i="18"/>
  <c r="BF278" i="18"/>
  <c r="D279" i="18"/>
  <c r="F279" i="18"/>
  <c r="H279" i="18"/>
  <c r="J279" i="18"/>
  <c r="P279" i="18"/>
  <c r="R279" i="18"/>
  <c r="T279" i="18"/>
  <c r="V279" i="18"/>
  <c r="AB279" i="18"/>
  <c r="AD279" i="18"/>
  <c r="AF279" i="18"/>
  <c r="AH279" i="18"/>
  <c r="AN279" i="18"/>
  <c r="AP279" i="18"/>
  <c r="AR279" i="18"/>
  <c r="AT279" i="18"/>
  <c r="AZ279" i="18"/>
  <c r="BB279" i="18"/>
  <c r="BD279" i="18"/>
  <c r="BF279" i="18"/>
  <c r="D280" i="18"/>
  <c r="F280" i="18"/>
  <c r="H280" i="18"/>
  <c r="J280" i="18"/>
  <c r="P280" i="18"/>
  <c r="R280" i="18"/>
  <c r="T280" i="18"/>
  <c r="V280" i="18"/>
  <c r="AB280" i="18"/>
  <c r="AD280" i="18"/>
  <c r="AF280" i="18"/>
  <c r="AH280" i="18"/>
  <c r="AN280" i="18"/>
  <c r="AP280" i="18"/>
  <c r="AR280" i="18"/>
  <c r="AT280" i="18"/>
  <c r="AZ280" i="18"/>
  <c r="BB280" i="18"/>
  <c r="BD280" i="18"/>
  <c r="BF280" i="18"/>
  <c r="D281" i="18"/>
  <c r="F281" i="18"/>
  <c r="H281" i="18"/>
  <c r="J281" i="18"/>
  <c r="P281" i="18"/>
  <c r="R281" i="18"/>
  <c r="T281" i="18"/>
  <c r="V281" i="18"/>
  <c r="AB281" i="18"/>
  <c r="AD281" i="18"/>
  <c r="AF281" i="18"/>
  <c r="AH281" i="18"/>
  <c r="AN281" i="18"/>
  <c r="AP281" i="18"/>
  <c r="AR281" i="18"/>
  <c r="AT281" i="18"/>
  <c r="AZ281" i="18"/>
  <c r="BB281" i="18"/>
  <c r="BD281" i="18"/>
  <c r="BF281" i="18"/>
  <c r="D282" i="18"/>
  <c r="F282" i="18"/>
  <c r="H282" i="18"/>
  <c r="J282" i="18"/>
  <c r="P282" i="18"/>
  <c r="R282" i="18"/>
  <c r="T282" i="18"/>
  <c r="V282" i="18"/>
  <c r="AB282" i="18"/>
  <c r="AD282" i="18"/>
  <c r="AF282" i="18"/>
  <c r="AH282" i="18"/>
  <c r="AN282" i="18"/>
  <c r="AP282" i="18"/>
  <c r="AR282" i="18"/>
  <c r="AT282" i="18"/>
  <c r="AZ282" i="18"/>
  <c r="BB282" i="18"/>
  <c r="BD282" i="18"/>
  <c r="BF282" i="18"/>
  <c r="D283" i="18"/>
  <c r="F283" i="18"/>
  <c r="H283" i="18"/>
  <c r="J283" i="18"/>
  <c r="P283" i="18"/>
  <c r="R283" i="18"/>
  <c r="T283" i="18"/>
  <c r="V283" i="18"/>
  <c r="AB283" i="18"/>
  <c r="AD283" i="18"/>
  <c r="AF283" i="18"/>
  <c r="AH283" i="18"/>
  <c r="AN283" i="18"/>
  <c r="AP283" i="18"/>
  <c r="AR283" i="18"/>
  <c r="AT283" i="18"/>
  <c r="AZ283" i="18"/>
  <c r="BB283" i="18"/>
  <c r="BD283" i="18"/>
  <c r="BF283" i="18"/>
  <c r="D284" i="18"/>
  <c r="F284" i="18"/>
  <c r="H284" i="18"/>
  <c r="J284" i="18"/>
  <c r="P284" i="18"/>
  <c r="R284" i="18"/>
  <c r="T284" i="18"/>
  <c r="V284" i="18"/>
  <c r="AB284" i="18"/>
  <c r="AD284" i="18"/>
  <c r="AF284" i="18"/>
  <c r="AH284" i="18"/>
  <c r="AN284" i="18"/>
  <c r="AP284" i="18"/>
  <c r="AR284" i="18"/>
  <c r="AT284" i="18"/>
  <c r="AZ284" i="18"/>
  <c r="BB284" i="18"/>
  <c r="BD284" i="18"/>
  <c r="BF284" i="18"/>
  <c r="D285" i="18"/>
  <c r="F285" i="18"/>
  <c r="H285" i="18"/>
  <c r="J285" i="18"/>
  <c r="P285" i="18"/>
  <c r="R285" i="18"/>
  <c r="T285" i="18"/>
  <c r="V285" i="18"/>
  <c r="AB285" i="18"/>
  <c r="AD285" i="18"/>
  <c r="AF285" i="18"/>
  <c r="AH285" i="18"/>
  <c r="AN285" i="18"/>
  <c r="AP285" i="18"/>
  <c r="AR285" i="18"/>
  <c r="AT285" i="18"/>
  <c r="AZ285" i="18"/>
  <c r="BB285" i="18"/>
  <c r="BD285" i="18"/>
  <c r="BF285" i="18"/>
  <c r="D286" i="18"/>
  <c r="F286" i="18"/>
  <c r="H286" i="18"/>
  <c r="J286" i="18"/>
  <c r="P286" i="18"/>
  <c r="R286" i="18"/>
  <c r="T286" i="18"/>
  <c r="V286" i="18"/>
  <c r="AB286" i="18"/>
  <c r="AD286" i="18"/>
  <c r="AF286" i="18"/>
  <c r="AH286" i="18"/>
  <c r="AN286" i="18"/>
  <c r="AP286" i="18"/>
  <c r="AR286" i="18"/>
  <c r="AT286" i="18"/>
  <c r="AZ286" i="18"/>
  <c r="BB286" i="18"/>
  <c r="BD286" i="18"/>
  <c r="BF286" i="18"/>
  <c r="D287" i="18"/>
  <c r="F287" i="18"/>
  <c r="H287" i="18"/>
  <c r="J287" i="18"/>
  <c r="P287" i="18"/>
  <c r="R287" i="18"/>
  <c r="T287" i="18"/>
  <c r="V287" i="18"/>
  <c r="AB287" i="18"/>
  <c r="AD287" i="18"/>
  <c r="AF287" i="18"/>
  <c r="AH287" i="18"/>
  <c r="AN287" i="18"/>
  <c r="AP287" i="18"/>
  <c r="AR287" i="18"/>
  <c r="AT287" i="18"/>
  <c r="AZ287" i="18"/>
  <c r="BB287" i="18"/>
  <c r="BD287" i="18"/>
  <c r="BF287" i="18"/>
  <c r="D288" i="18"/>
  <c r="F288" i="18"/>
  <c r="H288" i="18"/>
  <c r="J288" i="18"/>
  <c r="P288" i="18"/>
  <c r="R288" i="18"/>
  <c r="T288" i="18"/>
  <c r="V288" i="18"/>
  <c r="AB288" i="18"/>
  <c r="AD288" i="18"/>
  <c r="AF288" i="18"/>
  <c r="AH288" i="18"/>
  <c r="AN288" i="18"/>
  <c r="AP288" i="18"/>
  <c r="AR288" i="18"/>
  <c r="AT288" i="18"/>
  <c r="AZ288" i="18"/>
  <c r="BB288" i="18"/>
  <c r="BD288" i="18"/>
  <c r="BF288" i="18"/>
  <c r="D289" i="18"/>
  <c r="F289" i="18"/>
  <c r="H289" i="18"/>
  <c r="J289" i="18"/>
  <c r="P289" i="18"/>
  <c r="R289" i="18"/>
  <c r="T289" i="18"/>
  <c r="V289" i="18"/>
  <c r="AB289" i="18"/>
  <c r="AD289" i="18"/>
  <c r="AF289" i="18"/>
  <c r="AH289" i="18"/>
  <c r="AN289" i="18"/>
  <c r="AP289" i="18"/>
  <c r="AR289" i="18"/>
  <c r="AT289" i="18"/>
  <c r="AZ289" i="18"/>
  <c r="BB289" i="18"/>
  <c r="BD289" i="18"/>
  <c r="BF289" i="18"/>
  <c r="D290" i="18"/>
  <c r="F290" i="18"/>
  <c r="H290" i="18"/>
  <c r="J290" i="18"/>
  <c r="P290" i="18"/>
  <c r="R290" i="18"/>
  <c r="T290" i="18"/>
  <c r="V290" i="18"/>
  <c r="AB290" i="18"/>
  <c r="AD290" i="18"/>
  <c r="AF290" i="18"/>
  <c r="AH290" i="18"/>
  <c r="AN290" i="18"/>
  <c r="AP290" i="18"/>
  <c r="AR290" i="18"/>
  <c r="AT290" i="18"/>
  <c r="AZ290" i="18"/>
  <c r="BB290" i="18"/>
  <c r="BD290" i="18"/>
  <c r="BF290" i="18"/>
  <c r="D291" i="18"/>
  <c r="F291" i="18"/>
  <c r="H291" i="18"/>
  <c r="J291" i="18"/>
  <c r="P291" i="18"/>
  <c r="R291" i="18"/>
  <c r="T291" i="18"/>
  <c r="V291" i="18"/>
  <c r="AB291" i="18"/>
  <c r="AD291" i="18"/>
  <c r="AF291" i="18"/>
  <c r="AH291" i="18"/>
  <c r="AN291" i="18"/>
  <c r="AP291" i="18"/>
  <c r="AR291" i="18"/>
  <c r="AT291" i="18"/>
  <c r="AZ291" i="18"/>
  <c r="BB291" i="18"/>
  <c r="BD291" i="18"/>
  <c r="BF291" i="18"/>
  <c r="D292" i="18"/>
  <c r="F292" i="18"/>
  <c r="H292" i="18"/>
  <c r="J292" i="18"/>
  <c r="P292" i="18"/>
  <c r="R292" i="18"/>
  <c r="T292" i="18"/>
  <c r="V292" i="18"/>
  <c r="AB292" i="18"/>
  <c r="AD292" i="18"/>
  <c r="AF292" i="18"/>
  <c r="AH292" i="18"/>
  <c r="AN292" i="18"/>
  <c r="AP292" i="18"/>
  <c r="AR292" i="18"/>
  <c r="AT292" i="18"/>
  <c r="AZ292" i="18"/>
  <c r="BB292" i="18"/>
  <c r="BD292" i="18"/>
  <c r="BF292" i="18"/>
  <c r="D293" i="18"/>
  <c r="F293" i="18"/>
  <c r="H293" i="18"/>
  <c r="J293" i="18"/>
  <c r="P293" i="18"/>
  <c r="R293" i="18"/>
  <c r="T293" i="18"/>
  <c r="V293" i="18"/>
  <c r="AB293" i="18"/>
  <c r="AD293" i="18"/>
  <c r="AF293" i="18"/>
  <c r="AH293" i="18"/>
  <c r="AN293" i="18"/>
  <c r="AP293" i="18"/>
  <c r="AR293" i="18"/>
  <c r="AT293" i="18"/>
  <c r="AZ293" i="18"/>
  <c r="BB293" i="18"/>
  <c r="BD293" i="18"/>
  <c r="BF293" i="18"/>
  <c r="D294" i="18"/>
  <c r="F294" i="18"/>
  <c r="H294" i="18"/>
  <c r="J294" i="18"/>
  <c r="P294" i="18"/>
  <c r="R294" i="18"/>
  <c r="T294" i="18"/>
  <c r="V294" i="18"/>
  <c r="AB294" i="18"/>
  <c r="AD294" i="18"/>
  <c r="AF294" i="18"/>
  <c r="AH294" i="18"/>
  <c r="AN294" i="18"/>
  <c r="AP294" i="18"/>
  <c r="AR294" i="18"/>
  <c r="AT294" i="18"/>
  <c r="AZ294" i="18"/>
  <c r="BB294" i="18"/>
  <c r="BD294" i="18"/>
  <c r="BF294" i="18"/>
  <c r="D295" i="18"/>
  <c r="F295" i="18"/>
  <c r="H295" i="18"/>
  <c r="J295" i="18"/>
  <c r="P295" i="18"/>
  <c r="R295" i="18"/>
  <c r="T295" i="18"/>
  <c r="V295" i="18"/>
  <c r="AB295" i="18"/>
  <c r="AD295" i="18"/>
  <c r="AF295" i="18"/>
  <c r="AH295" i="18"/>
  <c r="AN295" i="18"/>
  <c r="AP295" i="18"/>
  <c r="AR295" i="18"/>
  <c r="AT295" i="18"/>
  <c r="AZ295" i="18"/>
  <c r="BB295" i="18"/>
  <c r="BD295" i="18"/>
  <c r="BF295" i="18"/>
  <c r="D296" i="18"/>
  <c r="F296" i="18"/>
  <c r="H296" i="18"/>
  <c r="J296" i="18"/>
  <c r="P296" i="18"/>
  <c r="R296" i="18"/>
  <c r="T296" i="18"/>
  <c r="V296" i="18"/>
  <c r="AB296" i="18"/>
  <c r="AD296" i="18"/>
  <c r="AF296" i="18"/>
  <c r="AH296" i="18"/>
  <c r="AN296" i="18"/>
  <c r="AP296" i="18"/>
  <c r="AR296" i="18"/>
  <c r="AT296" i="18"/>
  <c r="AZ296" i="18"/>
  <c r="BB296" i="18"/>
  <c r="BD296" i="18"/>
  <c r="BF296" i="18"/>
  <c r="D297" i="18"/>
  <c r="F297" i="18"/>
  <c r="H297" i="18"/>
  <c r="J297" i="18"/>
  <c r="P297" i="18"/>
  <c r="R297" i="18"/>
  <c r="T297" i="18"/>
  <c r="V297" i="18"/>
  <c r="AB297" i="18"/>
  <c r="AD297" i="18"/>
  <c r="AF297" i="18"/>
  <c r="AH297" i="18"/>
  <c r="AN297" i="18"/>
  <c r="AP297" i="18"/>
  <c r="AR297" i="18"/>
  <c r="AT297" i="18"/>
  <c r="AZ297" i="18"/>
  <c r="BB297" i="18"/>
  <c r="BD297" i="18"/>
  <c r="BF297" i="18"/>
  <c r="D298" i="18"/>
  <c r="F298" i="18"/>
  <c r="H298" i="18"/>
  <c r="J298" i="18"/>
  <c r="P298" i="18"/>
  <c r="R298" i="18"/>
  <c r="T298" i="18"/>
  <c r="V298" i="18"/>
  <c r="AB298" i="18"/>
  <c r="AD298" i="18"/>
  <c r="AF298" i="18"/>
  <c r="AH298" i="18"/>
  <c r="AN298" i="18"/>
  <c r="AP298" i="18"/>
  <c r="AR298" i="18"/>
  <c r="AT298" i="18"/>
  <c r="AZ298" i="18"/>
  <c r="BB298" i="18"/>
  <c r="BD298" i="18"/>
  <c r="BF298" i="18"/>
  <c r="D299" i="18"/>
  <c r="F299" i="18"/>
  <c r="H299" i="18"/>
  <c r="J299" i="18"/>
  <c r="P299" i="18"/>
  <c r="R299" i="18"/>
  <c r="T299" i="18"/>
  <c r="V299" i="18"/>
  <c r="AB299" i="18"/>
  <c r="AD299" i="18"/>
  <c r="AF299" i="18"/>
  <c r="AH299" i="18"/>
  <c r="AN299" i="18"/>
  <c r="AP299" i="18"/>
  <c r="AR299" i="18"/>
  <c r="AT299" i="18"/>
  <c r="AZ299" i="18"/>
  <c r="BB299" i="18"/>
  <c r="BD299" i="18"/>
  <c r="BF299" i="18"/>
  <c r="D300" i="18"/>
  <c r="F300" i="18"/>
  <c r="H300" i="18"/>
  <c r="J300" i="18"/>
  <c r="P300" i="18"/>
  <c r="R300" i="18"/>
  <c r="T300" i="18"/>
  <c r="V300" i="18"/>
  <c r="AB300" i="18"/>
  <c r="AD300" i="18"/>
  <c r="AF300" i="18"/>
  <c r="AH300" i="18"/>
  <c r="AN300" i="18"/>
  <c r="AP300" i="18"/>
  <c r="AR300" i="18"/>
  <c r="AT300" i="18"/>
  <c r="AZ300" i="18"/>
  <c r="BB300" i="18"/>
  <c r="BD300" i="18"/>
  <c r="BF300" i="18"/>
  <c r="D301" i="18"/>
  <c r="F301" i="18"/>
  <c r="H301" i="18"/>
  <c r="J301" i="18"/>
  <c r="P301" i="18"/>
  <c r="R301" i="18"/>
  <c r="T301" i="18"/>
  <c r="V301" i="18"/>
  <c r="AB301" i="18"/>
  <c r="AD301" i="18"/>
  <c r="AF301" i="18"/>
  <c r="AH301" i="18"/>
  <c r="AN301" i="18"/>
  <c r="AP301" i="18"/>
  <c r="AR301" i="18"/>
  <c r="AT301" i="18"/>
  <c r="AZ301" i="18"/>
  <c r="BB301" i="18"/>
  <c r="BD301" i="18"/>
  <c r="BF301" i="18"/>
  <c r="D302" i="18"/>
  <c r="F302" i="18"/>
  <c r="H302" i="18"/>
  <c r="J302" i="18"/>
  <c r="P302" i="18"/>
  <c r="R302" i="18"/>
  <c r="T302" i="18"/>
  <c r="V302" i="18"/>
  <c r="AB302" i="18"/>
  <c r="AD302" i="18"/>
  <c r="AF302" i="18"/>
  <c r="AH302" i="18"/>
  <c r="AN302" i="18"/>
  <c r="AP302" i="18"/>
  <c r="AR302" i="18"/>
  <c r="AT302" i="18"/>
  <c r="AZ302" i="18"/>
  <c r="BB302" i="18"/>
  <c r="BD302" i="18"/>
  <c r="BF302" i="18"/>
  <c r="D303" i="18"/>
  <c r="F303" i="18"/>
  <c r="H303" i="18"/>
  <c r="J303" i="18"/>
  <c r="P303" i="18"/>
  <c r="R303" i="18"/>
  <c r="T303" i="18"/>
  <c r="V303" i="18"/>
  <c r="AB303" i="18"/>
  <c r="AD303" i="18"/>
  <c r="AF303" i="18"/>
  <c r="AH303" i="18"/>
  <c r="AN303" i="18"/>
  <c r="AP303" i="18"/>
  <c r="AR303" i="18"/>
  <c r="AT303" i="18"/>
  <c r="AZ303" i="18"/>
  <c r="BB303" i="18"/>
  <c r="BD303" i="18"/>
  <c r="BF303" i="18"/>
  <c r="D304" i="18"/>
  <c r="F304" i="18"/>
  <c r="H304" i="18"/>
  <c r="J304" i="18"/>
  <c r="P304" i="18"/>
  <c r="R304" i="18"/>
  <c r="T304" i="18"/>
  <c r="V304" i="18"/>
  <c r="AB304" i="18"/>
  <c r="AD304" i="18"/>
  <c r="AF304" i="18"/>
  <c r="AH304" i="18"/>
  <c r="AN304" i="18"/>
  <c r="AP304" i="18"/>
  <c r="AR304" i="18"/>
  <c r="AT304" i="18"/>
  <c r="AZ304" i="18"/>
  <c r="BB304" i="18"/>
  <c r="BD304" i="18"/>
  <c r="BF304" i="18"/>
  <c r="D305" i="18"/>
  <c r="F305" i="18"/>
  <c r="H305" i="18"/>
  <c r="J305" i="18"/>
  <c r="P305" i="18"/>
  <c r="R305" i="18"/>
  <c r="T305" i="18"/>
  <c r="V305" i="18"/>
  <c r="AB305" i="18"/>
  <c r="AD305" i="18"/>
  <c r="AF305" i="18"/>
  <c r="AH305" i="18"/>
  <c r="AN305" i="18"/>
  <c r="AP305" i="18"/>
  <c r="AR305" i="18"/>
  <c r="AT305" i="18"/>
  <c r="AZ305" i="18"/>
  <c r="BB305" i="18"/>
  <c r="BD305" i="18"/>
  <c r="BF305" i="18"/>
  <c r="D306" i="18"/>
  <c r="F306" i="18"/>
  <c r="H306" i="18"/>
  <c r="J306" i="18"/>
  <c r="P306" i="18"/>
  <c r="R306" i="18"/>
  <c r="T306" i="18"/>
  <c r="V306" i="18"/>
  <c r="AB306" i="18"/>
  <c r="AD306" i="18"/>
  <c r="AF306" i="18"/>
  <c r="AH306" i="18"/>
  <c r="AN306" i="18"/>
  <c r="AR306" i="18"/>
  <c r="AT306" i="18"/>
  <c r="AZ306" i="18"/>
  <c r="BB306" i="18"/>
  <c r="BD306" i="18"/>
  <c r="BF306" i="18"/>
  <c r="D307" i="18"/>
  <c r="F307" i="18"/>
  <c r="H307" i="18"/>
  <c r="J307" i="18"/>
  <c r="P307" i="18"/>
  <c r="R307" i="18"/>
  <c r="T307" i="18"/>
  <c r="V307" i="18"/>
  <c r="AB307" i="18"/>
  <c r="AD307" i="18"/>
  <c r="AF307" i="18"/>
  <c r="AH307" i="18"/>
  <c r="AN307" i="18"/>
  <c r="AP307" i="18"/>
  <c r="AR307" i="18"/>
  <c r="AT307" i="18"/>
  <c r="AZ307" i="18"/>
  <c r="BB307" i="18"/>
  <c r="BD307" i="18"/>
  <c r="BF307" i="18"/>
  <c r="D308" i="18"/>
  <c r="F308" i="18"/>
  <c r="H308" i="18"/>
  <c r="J308" i="18"/>
  <c r="P308" i="18"/>
  <c r="R308" i="18"/>
  <c r="T308" i="18"/>
  <c r="V308" i="18"/>
  <c r="AB308" i="18"/>
  <c r="AD308" i="18"/>
  <c r="AF308" i="18"/>
  <c r="AH308" i="18"/>
  <c r="AN308" i="18"/>
  <c r="AP308" i="18"/>
  <c r="AR308" i="18"/>
  <c r="AZ308" i="18"/>
  <c r="BB308" i="18"/>
  <c r="BD308" i="18"/>
  <c r="BF308" i="18"/>
  <c r="D309" i="18"/>
  <c r="F309" i="18"/>
  <c r="H309" i="18"/>
  <c r="J309" i="18"/>
  <c r="P309" i="18"/>
  <c r="R309" i="18"/>
  <c r="T309" i="18"/>
  <c r="V309" i="18"/>
  <c r="AB309" i="18"/>
  <c r="AD309" i="18"/>
  <c r="AF309" i="18"/>
  <c r="AH309" i="18"/>
  <c r="AN309" i="18"/>
  <c r="AP309" i="18"/>
  <c r="AR309" i="18"/>
  <c r="AT309" i="18"/>
  <c r="AZ309" i="18"/>
  <c r="BB309" i="18"/>
  <c r="BD309" i="18"/>
  <c r="BF309" i="18"/>
  <c r="D310" i="18"/>
  <c r="F310" i="18"/>
  <c r="H310" i="18"/>
  <c r="J310" i="18"/>
  <c r="P310" i="18"/>
  <c r="R310" i="18"/>
  <c r="T310" i="18"/>
  <c r="V310" i="18"/>
  <c r="AB310" i="18"/>
  <c r="AD310" i="18"/>
  <c r="AF310" i="18"/>
  <c r="AH310" i="18"/>
  <c r="AN310" i="18"/>
  <c r="AP310" i="18"/>
  <c r="AR310" i="18"/>
  <c r="AT310" i="18"/>
  <c r="AZ310" i="18"/>
  <c r="BB310" i="18"/>
  <c r="BD310" i="18"/>
  <c r="BF310" i="18"/>
  <c r="D311" i="18"/>
  <c r="F311" i="18"/>
  <c r="H311" i="18"/>
  <c r="J311" i="18"/>
  <c r="P311" i="18"/>
  <c r="R311" i="18"/>
  <c r="T311" i="18"/>
  <c r="V311" i="18"/>
  <c r="AB311" i="18"/>
  <c r="AD311" i="18"/>
  <c r="AF311" i="18"/>
  <c r="AH311" i="18"/>
  <c r="AN311" i="18"/>
  <c r="AP311" i="18"/>
  <c r="AR311" i="18"/>
  <c r="AT311" i="18"/>
  <c r="AZ311" i="18"/>
  <c r="BB311" i="18"/>
  <c r="BD311" i="18"/>
  <c r="BF311" i="18"/>
  <c r="D312" i="18"/>
  <c r="F312" i="18"/>
  <c r="H312" i="18"/>
  <c r="J312" i="18"/>
  <c r="P312" i="18"/>
  <c r="R312" i="18"/>
  <c r="T312" i="18"/>
  <c r="V312" i="18"/>
  <c r="AB312" i="18"/>
  <c r="AD312" i="18"/>
  <c r="AF312" i="18"/>
  <c r="AH312" i="18"/>
  <c r="AP312" i="18"/>
  <c r="AT312" i="18"/>
  <c r="AZ312" i="18"/>
  <c r="BB312" i="18"/>
  <c r="BD312" i="18"/>
  <c r="BF312" i="18"/>
  <c r="D313" i="18"/>
  <c r="F313" i="18"/>
  <c r="H313" i="18"/>
  <c r="J313" i="18"/>
  <c r="P313" i="18"/>
  <c r="R313" i="18"/>
  <c r="T313" i="18"/>
  <c r="V313" i="18"/>
  <c r="AB313" i="18"/>
  <c r="AD313" i="18"/>
  <c r="AF313" i="18"/>
  <c r="AH313" i="18"/>
  <c r="AN313" i="18"/>
  <c r="AR313" i="18"/>
  <c r="AT313" i="18"/>
  <c r="AZ313" i="18"/>
  <c r="BB313" i="18"/>
  <c r="BD313" i="18"/>
  <c r="BF313" i="18"/>
  <c r="D314" i="18"/>
  <c r="F314" i="18"/>
  <c r="H314" i="18"/>
  <c r="J314" i="18"/>
  <c r="P314" i="18"/>
  <c r="R314" i="18"/>
  <c r="T314" i="18"/>
  <c r="V314" i="18"/>
  <c r="AB314" i="18"/>
  <c r="AD314" i="18"/>
  <c r="AF314" i="18"/>
  <c r="AH314" i="18"/>
  <c r="AN314" i="18"/>
  <c r="AP314" i="18"/>
  <c r="AR314" i="18"/>
  <c r="AT314" i="18"/>
  <c r="AZ314" i="18"/>
  <c r="BB314" i="18"/>
  <c r="BD314" i="18"/>
  <c r="BF314" i="18"/>
  <c r="D315" i="18"/>
  <c r="F315" i="18"/>
  <c r="H315" i="18"/>
  <c r="J315" i="18"/>
  <c r="P315" i="18"/>
  <c r="R315" i="18"/>
  <c r="T315" i="18"/>
  <c r="V315" i="18"/>
  <c r="AB315" i="18"/>
  <c r="AD315" i="18"/>
  <c r="AF315" i="18"/>
  <c r="AH315" i="18"/>
  <c r="AN315" i="18"/>
  <c r="AP315" i="18"/>
  <c r="AR315" i="18"/>
  <c r="AZ315" i="18"/>
  <c r="BB315" i="18"/>
  <c r="BD315" i="18"/>
  <c r="BF315" i="18"/>
  <c r="D316" i="18"/>
  <c r="F316" i="18"/>
  <c r="H316" i="18"/>
  <c r="J316" i="18"/>
  <c r="P316" i="18"/>
  <c r="R316" i="18"/>
  <c r="T316" i="18"/>
  <c r="V316" i="18"/>
  <c r="AB316" i="18"/>
  <c r="AD316" i="18"/>
  <c r="AF316" i="18"/>
  <c r="AH316" i="18"/>
  <c r="AN316" i="18"/>
  <c r="AP316" i="18"/>
  <c r="AR316" i="18"/>
  <c r="AT316" i="18"/>
  <c r="AZ316" i="18"/>
  <c r="BB316" i="18"/>
  <c r="BD316" i="18"/>
  <c r="BF316" i="18"/>
  <c r="D317" i="18"/>
  <c r="F317" i="18"/>
  <c r="H317" i="18"/>
  <c r="J317" i="18"/>
  <c r="P317" i="18"/>
  <c r="R317" i="18"/>
  <c r="T317" i="18"/>
  <c r="V317" i="18"/>
  <c r="AB317" i="18"/>
  <c r="AD317" i="18"/>
  <c r="AF317" i="18"/>
  <c r="AH317" i="18"/>
  <c r="AN317" i="18"/>
  <c r="AP317" i="18"/>
  <c r="AR317" i="18"/>
  <c r="AT317" i="18"/>
  <c r="AZ317" i="18"/>
  <c r="BB317" i="18"/>
  <c r="BD317" i="18"/>
  <c r="BF317" i="18"/>
  <c r="D318" i="18"/>
  <c r="F318" i="18"/>
  <c r="H318" i="18"/>
  <c r="J318" i="18"/>
  <c r="P318" i="18"/>
  <c r="R318" i="18"/>
  <c r="T318" i="18"/>
  <c r="V318" i="18"/>
  <c r="AB318" i="18"/>
  <c r="AD318" i="18"/>
  <c r="AF318" i="18"/>
  <c r="AH318" i="18"/>
  <c r="AN318" i="18"/>
  <c r="AP318" i="18"/>
  <c r="AR318" i="18"/>
  <c r="AT318" i="18"/>
  <c r="AZ318" i="18"/>
  <c r="BB318" i="18"/>
  <c r="BD318" i="18"/>
  <c r="BF318" i="18"/>
  <c r="D319" i="18"/>
  <c r="F319" i="18"/>
  <c r="H319" i="18"/>
  <c r="J319" i="18"/>
  <c r="P319" i="18"/>
  <c r="R319" i="18"/>
  <c r="T319" i="18"/>
  <c r="V319" i="18"/>
  <c r="AB319" i="18"/>
  <c r="AD319" i="18"/>
  <c r="AF319" i="18"/>
  <c r="AH319" i="18"/>
  <c r="AP319" i="18"/>
  <c r="AT319" i="18"/>
  <c r="AZ319" i="18"/>
  <c r="BB319" i="18"/>
  <c r="BD319" i="18"/>
  <c r="BF319" i="18"/>
  <c r="D320" i="18"/>
  <c r="F320" i="18"/>
  <c r="H320" i="18"/>
  <c r="J320" i="18"/>
  <c r="P320" i="18"/>
  <c r="R320" i="18"/>
  <c r="T320" i="18"/>
  <c r="V320" i="18"/>
  <c r="AB320" i="18"/>
  <c r="AD320" i="18"/>
  <c r="AF320" i="18"/>
  <c r="AH320" i="18"/>
  <c r="AN320" i="18"/>
  <c r="AR320" i="18"/>
  <c r="AT320" i="18"/>
  <c r="AZ320" i="18"/>
  <c r="BB320" i="18"/>
  <c r="BD320" i="18"/>
  <c r="BF320" i="18"/>
  <c r="D321" i="18"/>
  <c r="F321" i="18"/>
  <c r="H321" i="18"/>
  <c r="J321" i="18"/>
  <c r="P321" i="18"/>
  <c r="R321" i="18"/>
  <c r="T321" i="18"/>
  <c r="V321" i="18"/>
  <c r="AB321" i="18"/>
  <c r="AD321" i="18"/>
  <c r="AF321" i="18"/>
  <c r="AH321" i="18"/>
  <c r="AN321" i="18"/>
  <c r="AP321" i="18"/>
  <c r="AR321" i="18"/>
  <c r="AT321" i="18"/>
  <c r="AZ321" i="18"/>
  <c r="BB321" i="18"/>
  <c r="BD321" i="18"/>
  <c r="BF321" i="18"/>
  <c r="D322" i="18"/>
  <c r="F322" i="18"/>
  <c r="H322" i="18"/>
  <c r="J322" i="18"/>
  <c r="P322" i="18"/>
  <c r="R322" i="18"/>
  <c r="T322" i="18"/>
  <c r="V322" i="18"/>
  <c r="AB322" i="18"/>
  <c r="AD322" i="18"/>
  <c r="AF322" i="18"/>
  <c r="AH322" i="18"/>
  <c r="AN322" i="18"/>
  <c r="AP322" i="18"/>
  <c r="AR322" i="18"/>
  <c r="AZ322" i="18"/>
  <c r="BB322" i="18"/>
  <c r="BD322" i="18"/>
  <c r="BF322" i="18"/>
  <c r="D323" i="18"/>
  <c r="F323" i="18"/>
  <c r="H323" i="18"/>
  <c r="J323" i="18"/>
  <c r="P323" i="18"/>
  <c r="R323" i="18"/>
  <c r="T323" i="18"/>
  <c r="V323" i="18"/>
  <c r="AB323" i="18"/>
  <c r="AD323" i="18"/>
  <c r="AF323" i="18"/>
  <c r="AH323" i="18"/>
  <c r="AN323" i="18"/>
  <c r="AP323" i="18"/>
  <c r="AR323" i="18"/>
  <c r="AT323" i="18"/>
  <c r="AZ323" i="18"/>
  <c r="BB323" i="18"/>
  <c r="BD323" i="18"/>
  <c r="BF323" i="18"/>
  <c r="D324" i="18"/>
  <c r="F324" i="18"/>
  <c r="H324" i="18"/>
  <c r="J324" i="18"/>
  <c r="P324" i="18"/>
  <c r="R324" i="18"/>
  <c r="T324" i="18"/>
  <c r="V324" i="18"/>
  <c r="AB324" i="18"/>
  <c r="AD324" i="18"/>
  <c r="AF324" i="18"/>
  <c r="AH324" i="18"/>
  <c r="AN324" i="18"/>
  <c r="AP324" i="18"/>
  <c r="AR324" i="18"/>
  <c r="AT324" i="18"/>
  <c r="AZ324" i="18"/>
  <c r="BB324" i="18"/>
  <c r="BD324" i="18"/>
  <c r="BF324" i="18"/>
  <c r="D325" i="18"/>
  <c r="F325" i="18"/>
  <c r="H325" i="18"/>
  <c r="J325" i="18"/>
  <c r="P325" i="18"/>
  <c r="R325" i="18"/>
  <c r="T325" i="18"/>
  <c r="V325" i="18"/>
  <c r="AB325" i="18"/>
  <c r="AD325" i="18"/>
  <c r="AF325" i="18"/>
  <c r="AH325" i="18"/>
  <c r="AN325" i="18"/>
  <c r="AP325" i="18"/>
  <c r="AR325" i="18"/>
  <c r="AT325" i="18"/>
  <c r="AZ325" i="18"/>
  <c r="BB325" i="18"/>
  <c r="BD325" i="18"/>
  <c r="BF325" i="18"/>
  <c r="D326" i="18"/>
  <c r="F326" i="18"/>
  <c r="H326" i="18"/>
  <c r="J326" i="18"/>
  <c r="P326" i="18"/>
  <c r="R326" i="18"/>
  <c r="T326" i="18"/>
  <c r="V326" i="18"/>
  <c r="AB326" i="18"/>
  <c r="AD326" i="18"/>
  <c r="AF326" i="18"/>
  <c r="AH326" i="18"/>
  <c r="AP326" i="18"/>
  <c r="AT326" i="18"/>
  <c r="AZ326" i="18"/>
  <c r="BB326" i="18"/>
  <c r="BD326" i="18"/>
  <c r="BF326" i="18"/>
  <c r="D327" i="18"/>
  <c r="F327" i="18"/>
  <c r="H327" i="18"/>
  <c r="J327" i="18"/>
  <c r="P327" i="18"/>
  <c r="R327" i="18"/>
  <c r="T327" i="18"/>
  <c r="V327" i="18"/>
  <c r="AB327" i="18"/>
  <c r="AD327" i="18"/>
  <c r="AF327" i="18"/>
  <c r="AH327" i="18"/>
  <c r="AN327" i="18"/>
  <c r="AR327" i="18"/>
  <c r="AT327" i="18"/>
  <c r="AZ327" i="18"/>
  <c r="BB327" i="18"/>
  <c r="BD327" i="18"/>
  <c r="BF327" i="18"/>
  <c r="D328" i="18"/>
  <c r="F328" i="18"/>
  <c r="H328" i="18"/>
  <c r="J328" i="18"/>
  <c r="P328" i="18"/>
  <c r="R328" i="18"/>
  <c r="T328" i="18"/>
  <c r="V328" i="18"/>
  <c r="AB328" i="18"/>
  <c r="AD328" i="18"/>
  <c r="AF328" i="18"/>
  <c r="AH328" i="18"/>
  <c r="AN328" i="18"/>
  <c r="AP328" i="18"/>
  <c r="AR328" i="18"/>
  <c r="AT328" i="18"/>
  <c r="AZ328" i="18"/>
  <c r="BB328" i="18"/>
  <c r="BD328" i="18"/>
  <c r="BF328" i="18"/>
  <c r="D329" i="18"/>
  <c r="F329" i="18"/>
  <c r="H329" i="18"/>
  <c r="J329" i="18"/>
  <c r="P329" i="18"/>
  <c r="R329" i="18"/>
  <c r="T329" i="18"/>
  <c r="V329" i="18"/>
  <c r="AB329" i="18"/>
  <c r="AD329" i="18"/>
  <c r="AF329" i="18"/>
  <c r="AH329" i="18"/>
  <c r="AN329" i="18"/>
  <c r="AP329" i="18"/>
  <c r="AR329" i="18"/>
  <c r="AZ329" i="18"/>
  <c r="BB329" i="18"/>
  <c r="BD329" i="18"/>
  <c r="BF329" i="18"/>
  <c r="D330" i="18"/>
  <c r="F330" i="18"/>
  <c r="H330" i="18"/>
  <c r="J330" i="18"/>
  <c r="P330" i="18"/>
  <c r="R330" i="18"/>
  <c r="T330" i="18"/>
  <c r="V330" i="18"/>
  <c r="AB330" i="18"/>
  <c r="AD330" i="18"/>
  <c r="AF330" i="18"/>
  <c r="AH330" i="18"/>
  <c r="AN330" i="18"/>
  <c r="AP330" i="18"/>
  <c r="AR330" i="18"/>
  <c r="AT330" i="18"/>
  <c r="AZ330" i="18"/>
  <c r="BB330" i="18"/>
  <c r="BD330" i="18"/>
  <c r="BF330" i="18"/>
  <c r="D331" i="18"/>
  <c r="F331" i="18"/>
  <c r="H331" i="18"/>
  <c r="J331" i="18"/>
  <c r="P331" i="18"/>
  <c r="R331" i="18"/>
  <c r="T331" i="18"/>
  <c r="V331" i="18"/>
  <c r="AB331" i="18"/>
  <c r="AD331" i="18"/>
  <c r="AF331" i="18"/>
  <c r="AH331" i="18"/>
  <c r="AN331" i="18"/>
  <c r="AP331" i="18"/>
  <c r="AR331" i="18"/>
  <c r="AT331" i="18"/>
  <c r="AZ331" i="18"/>
  <c r="BB331" i="18"/>
  <c r="BD331" i="18"/>
  <c r="BF331" i="18"/>
  <c r="D332" i="18"/>
  <c r="F332" i="18"/>
  <c r="H332" i="18"/>
  <c r="J332" i="18"/>
  <c r="P332" i="18"/>
  <c r="R332" i="18"/>
  <c r="T332" i="18"/>
  <c r="V332" i="18"/>
  <c r="AB332" i="18"/>
  <c r="AD332" i="18"/>
  <c r="AF332" i="18"/>
  <c r="AH332" i="18"/>
  <c r="AN332" i="18"/>
  <c r="AP332" i="18"/>
  <c r="AR332" i="18"/>
  <c r="AT332" i="18"/>
  <c r="AZ332" i="18"/>
  <c r="BB332" i="18"/>
  <c r="BD332" i="18"/>
  <c r="BF332" i="18"/>
  <c r="D333" i="18"/>
  <c r="F333" i="18"/>
  <c r="H333" i="18"/>
  <c r="J333" i="18"/>
  <c r="P333" i="18"/>
  <c r="R333" i="18"/>
  <c r="T333" i="18"/>
  <c r="V333" i="18"/>
  <c r="AB333" i="18"/>
  <c r="AD333" i="18"/>
  <c r="AF333" i="18"/>
  <c r="AH333" i="18"/>
  <c r="AP333" i="18"/>
  <c r="AT333" i="18"/>
  <c r="AZ333" i="18"/>
  <c r="BB333" i="18"/>
  <c r="BD333" i="18"/>
  <c r="BF333" i="18"/>
  <c r="D334" i="18"/>
  <c r="F334" i="18"/>
  <c r="H334" i="18"/>
  <c r="J334" i="18"/>
  <c r="P334" i="18"/>
  <c r="R334" i="18"/>
  <c r="T334" i="18"/>
  <c r="V334" i="18"/>
  <c r="AB334" i="18"/>
  <c r="AD334" i="18"/>
  <c r="AF334" i="18"/>
  <c r="AH334" i="18"/>
  <c r="AN334" i="18"/>
  <c r="AR334" i="18"/>
  <c r="AT334" i="18"/>
  <c r="AZ334" i="18"/>
  <c r="BB334" i="18"/>
  <c r="BD334" i="18"/>
  <c r="BF334" i="18"/>
  <c r="D335" i="18"/>
  <c r="F335" i="18"/>
  <c r="H335" i="18"/>
  <c r="J335" i="18"/>
  <c r="P335" i="18"/>
  <c r="R335" i="18"/>
  <c r="T335" i="18"/>
  <c r="V335" i="18"/>
  <c r="AB335" i="18"/>
  <c r="AD335" i="18"/>
  <c r="AF335" i="18"/>
  <c r="AH335" i="18"/>
  <c r="AN335" i="18"/>
  <c r="AP335" i="18"/>
  <c r="AR335" i="18"/>
  <c r="AT335" i="18"/>
  <c r="AZ335" i="18"/>
  <c r="BB335" i="18"/>
  <c r="BD335" i="18"/>
  <c r="BF335" i="18"/>
  <c r="D336" i="18"/>
  <c r="F336" i="18"/>
  <c r="H336" i="18"/>
  <c r="J336" i="18"/>
  <c r="P336" i="18"/>
  <c r="R336" i="18"/>
  <c r="T336" i="18"/>
  <c r="V336" i="18"/>
  <c r="AB336" i="18"/>
  <c r="AD336" i="18"/>
  <c r="AF336" i="18"/>
  <c r="AH336" i="18"/>
  <c r="AN336" i="18"/>
  <c r="AP336" i="18"/>
  <c r="AR336" i="18"/>
  <c r="AZ336" i="18"/>
  <c r="BB336" i="18"/>
  <c r="BD336" i="18"/>
  <c r="BF336" i="18"/>
  <c r="D337" i="18"/>
  <c r="F337" i="18"/>
  <c r="H337" i="18"/>
  <c r="J337" i="18"/>
  <c r="P337" i="18"/>
  <c r="R337" i="18"/>
  <c r="T337" i="18"/>
  <c r="V337" i="18"/>
  <c r="AB337" i="18"/>
  <c r="AD337" i="18"/>
  <c r="AF337" i="18"/>
  <c r="AH337" i="18"/>
  <c r="AN337" i="18"/>
  <c r="AP337" i="18"/>
  <c r="AR337" i="18"/>
  <c r="AT337" i="18"/>
  <c r="AZ337" i="18"/>
  <c r="BB337" i="18"/>
  <c r="BD337" i="18"/>
  <c r="BF337" i="18"/>
  <c r="D338" i="18"/>
  <c r="F338" i="18"/>
  <c r="H338" i="18"/>
  <c r="J338" i="18"/>
  <c r="P338" i="18"/>
  <c r="R338" i="18"/>
  <c r="T338" i="18"/>
  <c r="V338" i="18"/>
  <c r="AB338" i="18"/>
  <c r="AD338" i="18"/>
  <c r="AF338" i="18"/>
  <c r="AH338" i="18"/>
  <c r="AN338" i="18"/>
  <c r="AP338" i="18"/>
  <c r="AR338" i="18"/>
  <c r="AT338" i="18"/>
  <c r="AZ338" i="18"/>
  <c r="BB338" i="18"/>
  <c r="BD338" i="18"/>
  <c r="BF338" i="18"/>
  <c r="D339" i="18"/>
  <c r="F339" i="18"/>
  <c r="H339" i="18"/>
  <c r="J339" i="18"/>
  <c r="P339" i="18"/>
  <c r="R339" i="18"/>
  <c r="T339" i="18"/>
  <c r="V339" i="18"/>
  <c r="AB339" i="18"/>
  <c r="AD339" i="18"/>
  <c r="AF339" i="18"/>
  <c r="AH339" i="18"/>
  <c r="AN339" i="18"/>
  <c r="AP339" i="18"/>
  <c r="AR339" i="18"/>
  <c r="AT339" i="18"/>
  <c r="AZ339" i="18"/>
  <c r="BB339" i="18"/>
  <c r="BD339" i="18"/>
  <c r="BF339" i="18"/>
  <c r="D340" i="18"/>
  <c r="F340" i="18"/>
  <c r="H340" i="18"/>
  <c r="J340" i="18"/>
  <c r="P340" i="18"/>
  <c r="R340" i="18"/>
  <c r="T340" i="18"/>
  <c r="V340" i="18"/>
  <c r="AB340" i="18"/>
  <c r="AD340" i="18"/>
  <c r="AF340" i="18"/>
  <c r="AH340" i="18"/>
  <c r="AP340" i="18"/>
  <c r="AT340" i="18"/>
  <c r="AZ340" i="18"/>
  <c r="BB340" i="18"/>
  <c r="BD340" i="18"/>
  <c r="BF340" i="18"/>
  <c r="D341" i="18"/>
  <c r="F341" i="18"/>
  <c r="H341" i="18"/>
  <c r="J341" i="18"/>
  <c r="P341" i="18"/>
  <c r="R341" i="18"/>
  <c r="T341" i="18"/>
  <c r="V341" i="18"/>
  <c r="AB341" i="18"/>
  <c r="AD341" i="18"/>
  <c r="AF341" i="18"/>
  <c r="AH341" i="18"/>
  <c r="AN341" i="18"/>
  <c r="AR341" i="18"/>
  <c r="AT341" i="18"/>
  <c r="AZ341" i="18"/>
  <c r="BB341" i="18"/>
  <c r="BD341" i="18"/>
  <c r="BF341" i="18"/>
  <c r="D342" i="18"/>
  <c r="F342" i="18"/>
  <c r="H342" i="18"/>
  <c r="J342" i="18"/>
  <c r="P342" i="18"/>
  <c r="R342" i="18"/>
  <c r="T342" i="18"/>
  <c r="V342" i="18"/>
  <c r="AB342" i="18"/>
  <c r="AD342" i="18"/>
  <c r="AF342" i="18"/>
  <c r="AH342" i="18"/>
  <c r="AN342" i="18"/>
  <c r="AP342" i="18"/>
  <c r="AR342" i="18"/>
  <c r="AT342" i="18"/>
  <c r="AZ342" i="18"/>
  <c r="BB342" i="18"/>
  <c r="BD342" i="18"/>
  <c r="BF342" i="18"/>
  <c r="D343" i="18"/>
  <c r="F343" i="18"/>
  <c r="H343" i="18"/>
  <c r="J343" i="18"/>
  <c r="P343" i="18"/>
  <c r="R343" i="18"/>
  <c r="T343" i="18"/>
  <c r="V343" i="18"/>
  <c r="AB343" i="18"/>
  <c r="AD343" i="18"/>
  <c r="AF343" i="18"/>
  <c r="AH343" i="18"/>
  <c r="AN343" i="18"/>
  <c r="AP343" i="18"/>
  <c r="AR343" i="18"/>
  <c r="AZ343" i="18"/>
  <c r="BB343" i="18"/>
  <c r="BD343" i="18"/>
  <c r="BF343" i="18"/>
  <c r="D344" i="18"/>
  <c r="F344" i="18"/>
  <c r="H344" i="18"/>
  <c r="J344" i="18"/>
  <c r="P344" i="18"/>
  <c r="R344" i="18"/>
  <c r="T344" i="18"/>
  <c r="V344" i="18"/>
  <c r="AB344" i="18"/>
  <c r="AD344" i="18"/>
  <c r="AF344" i="18"/>
  <c r="AH344" i="18"/>
  <c r="AN344" i="18"/>
  <c r="AP344" i="18"/>
  <c r="AR344" i="18"/>
  <c r="AT344" i="18"/>
  <c r="AZ344" i="18"/>
  <c r="BB344" i="18"/>
  <c r="BD344" i="18"/>
  <c r="BF344" i="18"/>
  <c r="D345" i="18"/>
  <c r="F345" i="18"/>
  <c r="H345" i="18"/>
  <c r="J345" i="18"/>
  <c r="P345" i="18"/>
  <c r="R345" i="18"/>
  <c r="T345" i="18"/>
  <c r="V345" i="18"/>
  <c r="AB345" i="18"/>
  <c r="AD345" i="18"/>
  <c r="AF345" i="18"/>
  <c r="AH345" i="18"/>
  <c r="AN345" i="18"/>
  <c r="AP345" i="18"/>
  <c r="AR345" i="18"/>
  <c r="AT345" i="18"/>
  <c r="AZ345" i="18"/>
  <c r="BB345" i="18"/>
  <c r="BD345" i="18"/>
  <c r="BF345" i="18"/>
  <c r="D346" i="18"/>
  <c r="F346" i="18"/>
  <c r="H346" i="18"/>
  <c r="J346" i="18"/>
  <c r="P346" i="18"/>
  <c r="R346" i="18"/>
  <c r="T346" i="18"/>
  <c r="V346" i="18"/>
  <c r="AB346" i="18"/>
  <c r="AD346" i="18"/>
  <c r="AF346" i="18"/>
  <c r="AH346" i="18"/>
  <c r="AN346" i="18"/>
  <c r="AP346" i="18"/>
  <c r="AR346" i="18"/>
  <c r="AT346" i="18"/>
  <c r="AZ346" i="18"/>
  <c r="BB346" i="18"/>
  <c r="BD346" i="18"/>
  <c r="BF346" i="18"/>
  <c r="D347" i="18"/>
  <c r="F347" i="18"/>
  <c r="H347" i="18"/>
  <c r="J347" i="18"/>
  <c r="P347" i="18"/>
  <c r="R347" i="18"/>
  <c r="T347" i="18"/>
  <c r="V347" i="18"/>
  <c r="AB347" i="18"/>
  <c r="AD347" i="18"/>
  <c r="AF347" i="18"/>
  <c r="AH347" i="18"/>
  <c r="AP347" i="18"/>
  <c r="AT347" i="18"/>
  <c r="AZ347" i="18"/>
  <c r="BB347" i="18"/>
  <c r="BD347" i="18"/>
  <c r="BF347" i="18"/>
  <c r="D348" i="18"/>
  <c r="F348" i="18"/>
  <c r="H348" i="18"/>
  <c r="J348" i="18"/>
  <c r="P348" i="18"/>
  <c r="R348" i="18"/>
  <c r="T348" i="18"/>
  <c r="V348" i="18"/>
  <c r="AB348" i="18"/>
  <c r="AD348" i="18"/>
  <c r="AF348" i="18"/>
  <c r="AH348" i="18"/>
  <c r="AN348" i="18"/>
  <c r="AR348" i="18"/>
  <c r="AT348" i="18"/>
  <c r="AZ348" i="18"/>
  <c r="BB348" i="18"/>
  <c r="BD348" i="18"/>
  <c r="BF348" i="18"/>
  <c r="D349" i="18"/>
  <c r="F349" i="18"/>
  <c r="H349" i="18"/>
  <c r="J349" i="18"/>
  <c r="P349" i="18"/>
  <c r="R349" i="18"/>
  <c r="T349" i="18"/>
  <c r="V349" i="18"/>
  <c r="AB349" i="18"/>
  <c r="AD349" i="18"/>
  <c r="AF349" i="18"/>
  <c r="AH349" i="18"/>
  <c r="AN349" i="18"/>
  <c r="AP349" i="18"/>
  <c r="AR349" i="18"/>
  <c r="AT349" i="18"/>
  <c r="AZ349" i="18"/>
  <c r="BB349" i="18"/>
  <c r="BD349" i="18"/>
  <c r="BF349" i="18"/>
  <c r="D350" i="18"/>
  <c r="F350" i="18"/>
  <c r="H350" i="18"/>
  <c r="J350" i="18"/>
  <c r="P350" i="18"/>
  <c r="R350" i="18"/>
  <c r="T350" i="18"/>
  <c r="V350" i="18"/>
  <c r="AB350" i="18"/>
  <c r="AD350" i="18"/>
  <c r="AF350" i="18"/>
  <c r="AH350" i="18"/>
  <c r="AN350" i="18"/>
  <c r="AP350" i="18"/>
  <c r="AR350" i="18"/>
  <c r="AZ350" i="18"/>
  <c r="BB350" i="18"/>
  <c r="BD350" i="18"/>
  <c r="BF350" i="18"/>
  <c r="D351" i="18"/>
  <c r="F351" i="18"/>
  <c r="H351" i="18"/>
  <c r="J351" i="18"/>
  <c r="P351" i="18"/>
  <c r="R351" i="18"/>
  <c r="T351" i="18"/>
  <c r="V351" i="18"/>
  <c r="AB351" i="18"/>
  <c r="AD351" i="18"/>
  <c r="AF351" i="18"/>
  <c r="AH351" i="18"/>
  <c r="AN351" i="18"/>
  <c r="AP351" i="18"/>
  <c r="AR351" i="18"/>
  <c r="AT351" i="18"/>
  <c r="AZ351" i="18"/>
  <c r="BB351" i="18"/>
  <c r="BD351" i="18"/>
  <c r="BF351" i="18"/>
  <c r="D352" i="18"/>
  <c r="F352" i="18"/>
  <c r="H352" i="18"/>
  <c r="J352" i="18"/>
  <c r="P352" i="18"/>
  <c r="R352" i="18"/>
  <c r="T352" i="18"/>
  <c r="V352" i="18"/>
  <c r="AB352" i="18"/>
  <c r="AD352" i="18"/>
  <c r="AF352" i="18"/>
  <c r="AH352" i="18"/>
  <c r="AN352" i="18"/>
  <c r="AP352" i="18"/>
  <c r="AR352" i="18"/>
  <c r="AT352" i="18"/>
  <c r="AZ352" i="18"/>
  <c r="BB352" i="18"/>
  <c r="BD352" i="18"/>
  <c r="BF352" i="18"/>
  <c r="D353" i="18"/>
  <c r="F353" i="18"/>
  <c r="H353" i="18"/>
  <c r="J353" i="18"/>
  <c r="P353" i="18"/>
  <c r="R353" i="18"/>
  <c r="T353" i="18"/>
  <c r="V353" i="18"/>
  <c r="AB353" i="18"/>
  <c r="AD353" i="18"/>
  <c r="AF353" i="18"/>
  <c r="AH353" i="18"/>
  <c r="AN353" i="18"/>
  <c r="AP353" i="18"/>
  <c r="AR353" i="18"/>
  <c r="AT353" i="18"/>
  <c r="AZ353" i="18"/>
  <c r="BB353" i="18"/>
  <c r="BD353" i="18"/>
  <c r="BF353" i="18"/>
  <c r="D354" i="18"/>
  <c r="F354" i="18"/>
  <c r="H354" i="18"/>
  <c r="J354" i="18"/>
  <c r="P354" i="18"/>
  <c r="R354" i="18"/>
  <c r="T354" i="18"/>
  <c r="V354" i="18"/>
  <c r="AB354" i="18"/>
  <c r="AD354" i="18"/>
  <c r="AF354" i="18"/>
  <c r="AH354" i="18"/>
  <c r="AP354" i="18"/>
  <c r="AT354" i="18"/>
  <c r="AZ354" i="18"/>
  <c r="BB354" i="18"/>
  <c r="BD354" i="18"/>
  <c r="BF354" i="18"/>
  <c r="D355" i="18"/>
  <c r="F355" i="18"/>
  <c r="H355" i="18"/>
  <c r="J355" i="18"/>
  <c r="P355" i="18"/>
  <c r="R355" i="18"/>
  <c r="T355" i="18"/>
  <c r="V355" i="18"/>
  <c r="AB355" i="18"/>
  <c r="AD355" i="18"/>
  <c r="AF355" i="18"/>
  <c r="AH355" i="18"/>
  <c r="AN355" i="18"/>
  <c r="AR355" i="18"/>
  <c r="AT355" i="18"/>
  <c r="AZ355" i="18"/>
  <c r="BB355" i="18"/>
  <c r="BD355" i="18"/>
  <c r="BF355" i="18"/>
  <c r="D356" i="18"/>
  <c r="F356" i="18"/>
  <c r="H356" i="18"/>
  <c r="J356" i="18"/>
  <c r="P356" i="18"/>
  <c r="R356" i="18"/>
  <c r="T356" i="18"/>
  <c r="V356" i="18"/>
  <c r="AB356" i="18"/>
  <c r="AD356" i="18"/>
  <c r="AF356" i="18"/>
  <c r="AH356" i="18"/>
  <c r="AN356" i="18"/>
  <c r="AP356" i="18"/>
  <c r="AR356" i="18"/>
  <c r="AT356" i="18"/>
  <c r="AZ356" i="18"/>
  <c r="BB356" i="18"/>
  <c r="BD356" i="18"/>
  <c r="BF356" i="18"/>
  <c r="D357" i="18"/>
  <c r="F357" i="18"/>
  <c r="H357" i="18"/>
  <c r="J357" i="18"/>
  <c r="P357" i="18"/>
  <c r="R357" i="18"/>
  <c r="T357" i="18"/>
  <c r="V357" i="18"/>
  <c r="AB357" i="18"/>
  <c r="AD357" i="18"/>
  <c r="AF357" i="18"/>
  <c r="AH357" i="18"/>
  <c r="AN357" i="18"/>
  <c r="AP357" i="18"/>
  <c r="AR357" i="18"/>
  <c r="AZ357" i="18"/>
  <c r="BB357" i="18"/>
  <c r="BD357" i="18"/>
  <c r="BF357" i="18"/>
  <c r="D358" i="18"/>
  <c r="F358" i="18"/>
  <c r="H358" i="18"/>
  <c r="J358" i="18"/>
  <c r="P358" i="18"/>
  <c r="R358" i="18"/>
  <c r="T358" i="18"/>
  <c r="V358" i="18"/>
  <c r="AB358" i="18"/>
  <c r="AD358" i="18"/>
  <c r="AF358" i="18"/>
  <c r="AH358" i="18"/>
  <c r="AN358" i="18"/>
  <c r="AP358" i="18"/>
  <c r="AR358" i="18"/>
  <c r="AT358" i="18"/>
  <c r="AZ358" i="18"/>
  <c r="BB358" i="18"/>
  <c r="BD358" i="18"/>
  <c r="BF358" i="18"/>
  <c r="D359" i="18"/>
  <c r="F359" i="18"/>
  <c r="H359" i="18"/>
  <c r="J359" i="18"/>
  <c r="P359" i="18"/>
  <c r="R359" i="18"/>
  <c r="T359" i="18"/>
  <c r="V359" i="18"/>
  <c r="AB359" i="18"/>
  <c r="AD359" i="18"/>
  <c r="AF359" i="18"/>
  <c r="AH359" i="18"/>
  <c r="AN359" i="18"/>
  <c r="AP359" i="18"/>
  <c r="AR359" i="18"/>
  <c r="AT359" i="18"/>
  <c r="AZ359" i="18"/>
  <c r="BB359" i="18"/>
  <c r="BD359" i="18"/>
  <c r="BF359" i="18"/>
  <c r="D360" i="18"/>
  <c r="F360" i="18"/>
  <c r="H360" i="18"/>
  <c r="J360" i="18"/>
  <c r="P360" i="18"/>
  <c r="R360" i="18"/>
  <c r="T360" i="18"/>
  <c r="V360" i="18"/>
  <c r="AB360" i="18"/>
  <c r="AD360" i="18"/>
  <c r="AF360" i="18"/>
  <c r="AH360" i="18"/>
  <c r="AN360" i="18"/>
  <c r="AP360" i="18"/>
  <c r="AR360" i="18"/>
  <c r="AT360" i="18"/>
  <c r="AZ360" i="18"/>
  <c r="BB360" i="18"/>
  <c r="BD360" i="18"/>
  <c r="BF360" i="18"/>
  <c r="D361" i="18"/>
  <c r="F361" i="18"/>
  <c r="H361" i="18"/>
  <c r="J361" i="18"/>
  <c r="P361" i="18"/>
  <c r="R361" i="18"/>
  <c r="T361" i="18"/>
  <c r="V361" i="18"/>
  <c r="AB361" i="18"/>
  <c r="AD361" i="18"/>
  <c r="AF361" i="18"/>
  <c r="AH361" i="18"/>
  <c r="AP361" i="18"/>
  <c r="AT361" i="18"/>
  <c r="AZ361" i="18"/>
  <c r="BB361" i="18"/>
  <c r="BD361" i="18"/>
  <c r="BF361" i="18"/>
  <c r="D362" i="18"/>
  <c r="F362" i="18"/>
  <c r="H362" i="18"/>
  <c r="J362" i="18"/>
  <c r="P362" i="18"/>
  <c r="R362" i="18"/>
  <c r="T362" i="18"/>
  <c r="V362" i="18"/>
  <c r="AB362" i="18"/>
  <c r="AD362" i="18"/>
  <c r="AF362" i="18"/>
  <c r="AH362" i="18"/>
  <c r="AN362" i="18"/>
  <c r="AR362" i="18"/>
  <c r="AT362" i="18"/>
  <c r="AZ362" i="18"/>
  <c r="BB362" i="18"/>
  <c r="BD362" i="18"/>
  <c r="BF362" i="18"/>
  <c r="D363" i="18"/>
  <c r="F363" i="18"/>
  <c r="H363" i="18"/>
  <c r="J363" i="18"/>
  <c r="P363" i="18"/>
  <c r="R363" i="18"/>
  <c r="T363" i="18"/>
  <c r="V363" i="18"/>
  <c r="AB363" i="18"/>
  <c r="AD363" i="18"/>
  <c r="AF363" i="18"/>
  <c r="AH363" i="18"/>
  <c r="AN363" i="18"/>
  <c r="AP363" i="18"/>
  <c r="AR363" i="18"/>
  <c r="AT363" i="18"/>
  <c r="AZ363" i="18"/>
  <c r="BB363" i="18"/>
  <c r="BD363" i="18"/>
  <c r="BF363" i="18"/>
  <c r="D364" i="18"/>
  <c r="F364" i="18"/>
  <c r="H364" i="18"/>
  <c r="J364" i="18"/>
  <c r="P364" i="18"/>
  <c r="R364" i="18"/>
  <c r="T364" i="18"/>
  <c r="V364" i="18"/>
  <c r="AB364" i="18"/>
  <c r="AD364" i="18"/>
  <c r="AF364" i="18"/>
  <c r="AH364" i="18"/>
  <c r="AN364" i="18"/>
  <c r="AP364" i="18"/>
  <c r="AR364" i="18"/>
  <c r="AZ364" i="18"/>
  <c r="BB364" i="18"/>
  <c r="BD364" i="18"/>
  <c r="BF364" i="18"/>
  <c r="D365" i="18"/>
  <c r="F365" i="18"/>
  <c r="H365" i="18"/>
  <c r="J365" i="18"/>
  <c r="P365" i="18"/>
  <c r="R365" i="18"/>
  <c r="T365" i="18"/>
  <c r="V365" i="18"/>
  <c r="AB365" i="18"/>
  <c r="AD365" i="18"/>
  <c r="AF365" i="18"/>
  <c r="AH365" i="18"/>
  <c r="AN365" i="18"/>
  <c r="AP365" i="18"/>
  <c r="AR365" i="18"/>
  <c r="AT365" i="18"/>
  <c r="AZ365" i="18"/>
  <c r="BB365" i="18"/>
  <c r="BD365" i="18"/>
  <c r="BF365" i="18"/>
  <c r="D366" i="18"/>
  <c r="F366" i="18"/>
  <c r="H366" i="18"/>
  <c r="J366" i="18"/>
  <c r="P366" i="18"/>
  <c r="R366" i="18"/>
  <c r="T366" i="18"/>
  <c r="V366" i="18"/>
  <c r="AB366" i="18"/>
  <c r="AD366" i="18"/>
  <c r="AF366" i="18"/>
  <c r="AH366" i="18"/>
  <c r="AN366" i="18"/>
  <c r="AP366" i="18"/>
  <c r="AR366" i="18"/>
  <c r="AT366" i="18"/>
  <c r="AZ366" i="18"/>
  <c r="BB366" i="18"/>
  <c r="BD366" i="18"/>
  <c r="BF366" i="18"/>
  <c r="D367" i="18"/>
  <c r="F367" i="18"/>
  <c r="H367" i="18"/>
  <c r="J367" i="18"/>
  <c r="P367" i="18"/>
  <c r="R367" i="18"/>
  <c r="T367" i="18"/>
  <c r="V367" i="18"/>
  <c r="AB367" i="18"/>
  <c r="AD367" i="18"/>
  <c r="AF367" i="18"/>
  <c r="AH367" i="18"/>
  <c r="AN367" i="18"/>
  <c r="AP367" i="18"/>
  <c r="AR367" i="18"/>
  <c r="AT367" i="18"/>
  <c r="AZ367" i="18"/>
  <c r="BB367" i="18"/>
  <c r="BD367" i="18"/>
  <c r="BF367" i="18"/>
  <c r="AF14" i="42" l="1" a="1"/>
  <c r="AF14" i="42" s="1"/>
  <c r="AH14" i="42" s="1"/>
  <c r="AE15" i="42"/>
  <c r="AG14" i="42"/>
  <c r="E58" i="18" a="1"/>
  <c r="E58" i="18" s="1"/>
  <c r="Q42" i="18" a="1"/>
  <c r="Q42" i="18" s="1"/>
  <c r="AC42" i="18" a="1"/>
  <c r="AC42" i="18" s="1"/>
  <c r="E41" i="18" a="1"/>
  <c r="E41" i="18" s="1"/>
  <c r="BG54" i="18" a="1"/>
  <c r="BG54" i="18" s="1"/>
  <c r="W53" i="18" a="1"/>
  <c r="W53" i="18" s="1"/>
  <c r="BG52" i="18" a="1"/>
  <c r="BG52" i="18" s="1"/>
  <c r="W52" i="18" a="1"/>
  <c r="W52" i="18" s="1"/>
  <c r="K52" i="18" a="1"/>
  <c r="K52" i="18" s="1"/>
  <c r="AI51" i="18" a="1"/>
  <c r="AI51" i="18" s="1"/>
  <c r="K51" i="18" a="1"/>
  <c r="K51" i="18" s="1"/>
  <c r="U44" i="18" a="1"/>
  <c r="U44" i="18" s="1"/>
  <c r="AG43" i="18" a="1"/>
  <c r="AG43" i="18" s="1"/>
  <c r="U38" i="18" a="1"/>
  <c r="U38" i="18" s="1"/>
  <c r="AE54" i="18" a="1"/>
  <c r="AE54" i="18" s="1"/>
  <c r="AE50" i="18" a="1"/>
  <c r="AE50" i="18" s="1"/>
  <c r="G50" i="18" a="1"/>
  <c r="G50" i="18" s="1"/>
  <c r="S50" i="18" a="1"/>
  <c r="S50" i="18" s="1"/>
  <c r="AE47" i="18" a="1"/>
  <c r="AE47" i="18" s="1"/>
  <c r="AO56" i="19" a="1"/>
  <c r="AO56" i="19" s="1"/>
  <c r="AC54" i="19" a="1"/>
  <c r="AC54" i="19" s="1"/>
  <c r="Q43" i="18" a="1"/>
  <c r="Q43" i="18" s="1"/>
  <c r="AI53" i="18" a="1"/>
  <c r="AI53" i="18" s="1"/>
  <c r="AI52" i="18" a="1"/>
  <c r="AI52" i="18" s="1"/>
  <c r="AI49" i="18" a="1"/>
  <c r="AI49" i="18" s="1"/>
  <c r="W48" i="18" a="1"/>
  <c r="W48" i="18" s="1"/>
  <c r="AI47" i="18" a="1"/>
  <c r="AI47" i="18" s="1"/>
  <c r="K54" i="18" a="1"/>
  <c r="K54" i="18" s="1"/>
  <c r="K53" i="18" a="1"/>
  <c r="K53" i="18" s="1"/>
  <c r="W51" i="18" a="1"/>
  <c r="W51" i="18" s="1"/>
  <c r="K48" i="18" a="1"/>
  <c r="K48" i="18" s="1"/>
  <c r="BG48" i="18" a="1"/>
  <c r="BG48" i="18" s="1"/>
  <c r="I46" i="18" a="1"/>
  <c r="I46" i="18" s="1"/>
  <c r="U47" i="18" a="1"/>
  <c r="U47" i="18" s="1"/>
  <c r="AG37" i="18" a="1"/>
  <c r="AG37" i="18" s="1"/>
  <c r="AI54" i="18" a="1"/>
  <c r="AI54" i="18" s="1"/>
  <c r="BG53" i="18" a="1"/>
  <c r="BG53" i="18" s="1"/>
  <c r="BG49" i="18" a="1"/>
  <c r="BG49" i="18" s="1"/>
  <c r="AQ55" i="18" a="1"/>
  <c r="AQ55" i="18" s="1"/>
  <c r="AE52" i="18" a="1"/>
  <c r="AE52" i="18" s="1"/>
  <c r="E54" i="19" a="1"/>
  <c r="E54" i="19" s="1"/>
  <c r="AR340" i="19"/>
  <c r="AT315" i="19"/>
  <c r="AT308" i="19"/>
  <c r="AT329" i="19"/>
  <c r="AT357" i="19"/>
  <c r="AR354" i="19"/>
  <c r="AR347" i="19"/>
  <c r="AP355" i="19"/>
  <c r="AP341" i="19"/>
  <c r="AR333" i="19"/>
  <c r="AN319" i="19"/>
  <c r="AR312" i="19"/>
  <c r="AT364" i="19"/>
  <c r="AN340" i="19"/>
  <c r="AR326" i="19"/>
  <c r="AR319" i="19"/>
  <c r="AN354" i="19"/>
  <c r="AT336" i="19"/>
  <c r="BA59" i="19" a="1"/>
  <c r="BA59" i="19" s="1"/>
  <c r="Q58" i="19" a="1"/>
  <c r="Q58" i="19" s="1"/>
  <c r="AG48" i="19" a="1"/>
  <c r="AG48" i="19" s="1"/>
  <c r="U47" i="19" a="1"/>
  <c r="U47" i="19" s="1"/>
  <c r="I46" i="19" a="1"/>
  <c r="I46" i="19" s="1"/>
  <c r="AG46" i="19" a="1"/>
  <c r="AG46" i="19" s="1"/>
  <c r="U45" i="19" a="1"/>
  <c r="U45" i="19" s="1"/>
  <c r="U54" i="19" a="1"/>
  <c r="U54" i="19" s="1"/>
  <c r="AG44" i="19" a="1"/>
  <c r="AG44" i="19" s="1"/>
  <c r="U44" i="19" a="1"/>
  <c r="U44" i="19" s="1"/>
  <c r="I54" i="19" a="1"/>
  <c r="I54" i="19" s="1"/>
  <c r="AG52" i="19" a="1"/>
  <c r="AG52" i="19" s="1"/>
  <c r="U52" i="19" a="1"/>
  <c r="U52" i="19" s="1"/>
  <c r="I44" i="19" a="1"/>
  <c r="I44" i="19" s="1"/>
  <c r="AG45" i="19" a="1"/>
  <c r="AG45" i="19" s="1"/>
  <c r="U46" i="19" a="1"/>
  <c r="U46" i="19" s="1"/>
  <c r="I45" i="19" a="1"/>
  <c r="I45" i="19" s="1"/>
  <c r="BC9" i="19" a="1"/>
  <c r="BC9" i="19" s="1"/>
  <c r="BC10" i="19" a="1"/>
  <c r="BC10" i="19" s="1"/>
  <c r="BC11" i="19" a="1"/>
  <c r="BC11" i="19" s="1"/>
  <c r="BC12" i="19" a="1"/>
  <c r="BC12" i="19" s="1"/>
  <c r="BC13" i="19" a="1"/>
  <c r="BC13" i="19" s="1"/>
  <c r="BC14" i="19" a="1"/>
  <c r="BC14" i="19" s="1"/>
  <c r="BC15" i="19" a="1"/>
  <c r="BC15" i="19" s="1"/>
  <c r="BC16" i="19" a="1"/>
  <c r="BC16" i="19" s="1"/>
  <c r="BC17" i="19" a="1"/>
  <c r="BC17" i="19" s="1"/>
  <c r="BC18" i="19" a="1"/>
  <c r="BC18" i="19" s="1"/>
  <c r="BC19" i="19" a="1"/>
  <c r="BC19" i="19" s="1"/>
  <c r="BC20" i="19" a="1"/>
  <c r="BC20" i="19" s="1"/>
  <c r="BC21" i="19" a="1"/>
  <c r="BC21" i="19" s="1"/>
  <c r="BC25" i="19" a="1"/>
  <c r="BC25" i="19" s="1"/>
  <c r="BC22" i="19" a="1"/>
  <c r="BC22" i="19" s="1"/>
  <c r="BC23" i="19" a="1"/>
  <c r="BC23" i="19" s="1"/>
  <c r="BC27" i="19" a="1"/>
  <c r="BC27" i="19" s="1"/>
  <c r="BC28" i="19" a="1"/>
  <c r="BC28" i="19" s="1"/>
  <c r="BC29" i="19" a="1"/>
  <c r="BC29" i="19" s="1"/>
  <c r="BC30" i="19" a="1"/>
  <c r="BC30" i="19" s="1"/>
  <c r="BC31" i="19" a="1"/>
  <c r="BC31" i="19" s="1"/>
  <c r="BC32" i="19" a="1"/>
  <c r="BC32" i="19" s="1"/>
  <c r="BC33" i="19" a="1"/>
  <c r="BC33" i="19" s="1"/>
  <c r="BC34" i="19" a="1"/>
  <c r="BC34" i="19" s="1"/>
  <c r="BC24" i="19" a="1"/>
  <c r="BC24" i="19" s="1"/>
  <c r="BC26" i="19" a="1"/>
  <c r="BC26" i="19" s="1"/>
  <c r="BC35" i="19" a="1"/>
  <c r="BC35" i="19" s="1"/>
  <c r="BC36" i="19" a="1"/>
  <c r="BC36" i="19" s="1"/>
  <c r="BC37" i="19" a="1"/>
  <c r="BC37" i="19" s="1"/>
  <c r="BC38" i="19" a="1"/>
  <c r="BC38" i="19" s="1"/>
  <c r="BC39" i="19" a="1"/>
  <c r="BC39" i="19" s="1"/>
  <c r="BC40" i="19" a="1"/>
  <c r="BC40" i="19" s="1"/>
  <c r="BC41" i="19" a="1"/>
  <c r="BC41" i="19" s="1"/>
  <c r="BC42" i="19" a="1"/>
  <c r="BC42" i="19" s="1"/>
  <c r="BC43" i="19" a="1"/>
  <c r="BC43" i="19" s="1"/>
  <c r="BC44" i="19" a="1"/>
  <c r="BC44" i="19" s="1"/>
  <c r="BC46" i="19" a="1"/>
  <c r="BC46" i="19" s="1"/>
  <c r="BC45" i="19" a="1"/>
  <c r="BC45" i="19" s="1"/>
  <c r="BC47" i="19" a="1"/>
  <c r="BC47" i="19" s="1"/>
  <c r="BC48" i="19" a="1"/>
  <c r="BC48" i="19" s="1"/>
  <c r="BC49" i="19" a="1"/>
  <c r="BC49" i="19" s="1"/>
  <c r="BC50" i="19" a="1"/>
  <c r="BC50" i="19" s="1"/>
  <c r="BC51" i="19" a="1"/>
  <c r="BC51" i="19" s="1"/>
  <c r="BC52" i="19" a="1"/>
  <c r="BC52" i="19" s="1"/>
  <c r="BC53" i="19" a="1"/>
  <c r="BC53" i="19" s="1"/>
  <c r="BC54" i="19" a="1"/>
  <c r="BC54" i="19" s="1"/>
  <c r="AN326" i="19"/>
  <c r="AC52" i="19" a="1"/>
  <c r="AC52" i="19" s="1"/>
  <c r="AC53" i="19" a="1"/>
  <c r="AC53" i="19" s="1"/>
  <c r="E52" i="19" a="1"/>
  <c r="E52" i="19" s="1"/>
  <c r="E53" i="19" a="1"/>
  <c r="E53" i="19" s="1"/>
  <c r="AC59" i="19" a="1"/>
  <c r="AC59" i="19" s="1"/>
  <c r="BA57" i="19" a="1"/>
  <c r="BA57" i="19" s="1"/>
  <c r="Q56" i="19" a="1"/>
  <c r="Q56" i="19" s="1"/>
  <c r="S55" i="19" a="1"/>
  <c r="S55" i="19" s="1"/>
  <c r="AE55" i="19" a="1"/>
  <c r="AE55" i="19" s="1"/>
  <c r="AQ55" i="19" a="1"/>
  <c r="AQ55" i="19" s="1"/>
  <c r="BC55" i="19" a="1"/>
  <c r="BC55" i="19" s="1"/>
  <c r="S54" i="19" a="1"/>
  <c r="S54" i="19" s="1"/>
  <c r="I48" i="19" a="1"/>
  <c r="I48" i="19" s="1"/>
  <c r="AE54" i="19" a="1"/>
  <c r="AE54" i="19" s="1"/>
  <c r="G54" i="19" a="1"/>
  <c r="G54" i="19" s="1"/>
  <c r="S53" i="19" a="1"/>
  <c r="S53" i="19" s="1"/>
  <c r="AE46" i="19" a="1"/>
  <c r="AE46" i="19" s="1"/>
  <c r="G46" i="19" a="1"/>
  <c r="G46" i="19" s="1"/>
  <c r="AE45" i="19" a="1"/>
  <c r="AE45" i="19" s="1"/>
  <c r="S45" i="19" a="1"/>
  <c r="S45" i="19" s="1"/>
  <c r="G45" i="19" a="1"/>
  <c r="G45" i="19" s="1"/>
  <c r="AN312" i="19"/>
  <c r="Q52" i="19" a="1"/>
  <c r="Q52" i="19" s="1"/>
  <c r="Q53" i="19" a="1"/>
  <c r="Q53" i="19" s="1"/>
  <c r="AN361" i="19"/>
  <c r="AN347" i="19"/>
  <c r="AN333" i="19"/>
  <c r="AP320" i="19"/>
  <c r="AT322" i="19"/>
  <c r="AC51" i="19" a="1"/>
  <c r="AC51" i="19" s="1"/>
  <c r="AO60" i="19" a="1"/>
  <c r="AO60" i="19" s="1"/>
  <c r="Q51" i="19" a="1"/>
  <c r="Q51" i="19" s="1"/>
  <c r="E59" i="19" a="1"/>
  <c r="E59" i="19" s="1"/>
  <c r="AC57" i="19" a="1"/>
  <c r="AC57" i="19" s="1"/>
  <c r="E49" i="19" a="1"/>
  <c r="E49" i="19" s="1"/>
  <c r="AC49" i="19" a="1"/>
  <c r="AC49" i="19" s="1"/>
  <c r="Q49" i="19" a="1"/>
  <c r="Q49" i="19" s="1"/>
  <c r="E55" i="19" a="1"/>
  <c r="E55" i="19" s="1"/>
  <c r="Q54" i="19" a="1"/>
  <c r="Q54" i="19" s="1"/>
  <c r="Q55" i="19" a="1"/>
  <c r="Q55" i="19" s="1"/>
  <c r="Q42" i="19" a="1"/>
  <c r="Q42" i="19" s="1"/>
  <c r="AC41" i="19" a="1"/>
  <c r="AC41" i="19" s="1"/>
  <c r="Q45" i="19" a="1"/>
  <c r="Q45" i="19" s="1"/>
  <c r="E45" i="19" a="1"/>
  <c r="E45" i="19" s="1"/>
  <c r="AP348" i="19"/>
  <c r="AT350" i="19"/>
  <c r="AT343" i="19"/>
  <c r="Q60" i="19" a="1"/>
  <c r="Q60" i="19" s="1"/>
  <c r="AO58" i="19" a="1"/>
  <c r="AO58" i="19" s="1"/>
  <c r="E57" i="19" a="1"/>
  <c r="E57" i="19" s="1"/>
  <c r="AC56" i="19" a="1"/>
  <c r="AC56" i="19" s="1"/>
  <c r="BG54" i="19" a="1"/>
  <c r="BG54" i="19" s="1"/>
  <c r="AI54" i="19" a="1"/>
  <c r="AI54" i="19" s="1"/>
  <c r="K54" i="19" a="1"/>
  <c r="K54" i="19" s="1"/>
  <c r="BG53" i="19" a="1"/>
  <c r="BG53" i="19" s="1"/>
  <c r="AI53" i="19" a="1"/>
  <c r="AI53" i="19" s="1"/>
  <c r="K53" i="19" a="1"/>
  <c r="K53" i="19" s="1"/>
  <c r="W53" i="19" a="1"/>
  <c r="W53" i="19" s="1"/>
  <c r="BG52" i="19" a="1"/>
  <c r="BG52" i="19" s="1"/>
  <c r="AI52" i="19" a="1"/>
  <c r="AI52" i="19" s="1"/>
  <c r="K52" i="19" a="1"/>
  <c r="K52" i="19" s="1"/>
  <c r="W49" i="19" a="1"/>
  <c r="W49" i="19" s="1"/>
  <c r="BG48" i="19" a="1"/>
  <c r="BG48" i="19" s="1"/>
  <c r="AI49" i="19" a="1"/>
  <c r="AI49" i="19" s="1"/>
  <c r="K49" i="19" a="1"/>
  <c r="K49" i="19" s="1"/>
  <c r="BE4" i="19" a="1"/>
  <c r="BE4" i="19" s="1"/>
  <c r="BE10" i="19" a="1"/>
  <c r="BE10" i="19" s="1"/>
  <c r="BE11" i="19" a="1"/>
  <c r="BE11" i="19" s="1"/>
  <c r="BE12" i="19" a="1"/>
  <c r="BE12" i="19" s="1"/>
  <c r="BE13" i="19" a="1"/>
  <c r="BE13" i="19" s="1"/>
  <c r="BE14" i="19" a="1"/>
  <c r="BE14" i="19" s="1"/>
  <c r="BE15" i="19" a="1"/>
  <c r="BE15" i="19" s="1"/>
  <c r="BE5" i="19" a="1"/>
  <c r="BE5" i="19" s="1"/>
  <c r="BE6" i="19" a="1"/>
  <c r="BE6" i="19" s="1"/>
  <c r="BE7" i="19" a="1"/>
  <c r="BE7" i="19" s="1"/>
  <c r="BE8" i="19" a="1"/>
  <c r="BE8" i="19" s="1"/>
  <c r="BE9" i="19" a="1"/>
  <c r="BE9" i="19" s="1"/>
  <c r="BE2" i="19" a="1"/>
  <c r="BE2" i="19" s="1"/>
  <c r="BE3" i="19" a="1"/>
  <c r="BE3" i="19" s="1"/>
  <c r="BE16" i="19" a="1"/>
  <c r="BE16" i="19" s="1"/>
  <c r="BE17" i="19" a="1"/>
  <c r="BE17" i="19" s="1"/>
  <c r="BE18" i="19" a="1"/>
  <c r="BE18" i="19" s="1"/>
  <c r="BE19" i="19" a="1"/>
  <c r="BE19" i="19" s="1"/>
  <c r="BE20" i="19" a="1"/>
  <c r="BE20" i="19" s="1"/>
  <c r="BE21" i="19" a="1"/>
  <c r="BE21" i="19" s="1"/>
  <c r="BE22" i="19" a="1"/>
  <c r="BE22" i="19" s="1"/>
  <c r="BE23" i="19" a="1"/>
  <c r="BE23" i="19" s="1"/>
  <c r="BE24" i="19" a="1"/>
  <c r="BE24" i="19" s="1"/>
  <c r="BE25" i="19" a="1"/>
  <c r="BE25" i="19" s="1"/>
  <c r="BE26" i="19" a="1"/>
  <c r="BE26" i="19" s="1"/>
  <c r="BE27" i="19" a="1"/>
  <c r="BE27" i="19" s="1"/>
  <c r="BE28" i="19" a="1"/>
  <c r="BE28" i="19" s="1"/>
  <c r="BE29" i="19" a="1"/>
  <c r="BE29" i="19" s="1"/>
  <c r="BE30" i="19" a="1"/>
  <c r="BE30" i="19" s="1"/>
  <c r="BE31" i="19" a="1"/>
  <c r="BE31" i="19" s="1"/>
  <c r="BE32" i="19" a="1"/>
  <c r="BE32" i="19" s="1"/>
  <c r="BE33" i="19" a="1"/>
  <c r="BE33" i="19" s="1"/>
  <c r="BE34" i="19" a="1"/>
  <c r="BE34" i="19" s="1"/>
  <c r="BE35" i="19" a="1"/>
  <c r="BE35" i="19" s="1"/>
  <c r="BE36" i="19" a="1"/>
  <c r="BE36" i="19" s="1"/>
  <c r="BE37" i="19" a="1"/>
  <c r="BE37" i="19" s="1"/>
  <c r="BE38" i="19" a="1"/>
  <c r="BE38" i="19" s="1"/>
  <c r="BE39" i="19" a="1"/>
  <c r="BE39" i="19" s="1"/>
  <c r="AE53" i="19" a="1"/>
  <c r="AE53" i="19" s="1"/>
  <c r="G53" i="19" a="1"/>
  <c r="G53" i="19" s="1"/>
  <c r="AE52" i="19" a="1"/>
  <c r="AE52" i="19" s="1"/>
  <c r="S52" i="19" a="1"/>
  <c r="S52" i="19" s="1"/>
  <c r="G52" i="19" a="1"/>
  <c r="G52" i="19" s="1"/>
  <c r="AE51" i="19" a="1"/>
  <c r="AE51" i="19" s="1"/>
  <c r="S51" i="19" a="1"/>
  <c r="S51" i="19" s="1"/>
  <c r="G51" i="19" a="1"/>
  <c r="G51" i="19" s="1"/>
  <c r="AE50" i="19" a="1"/>
  <c r="AE50" i="19" s="1"/>
  <c r="S50" i="19" a="1"/>
  <c r="S50" i="19" s="1"/>
  <c r="G50" i="19" a="1"/>
  <c r="G50" i="19" s="1"/>
  <c r="AE49" i="19" a="1"/>
  <c r="AE49" i="19" s="1"/>
  <c r="S49" i="19" a="1"/>
  <c r="S49" i="19" s="1"/>
  <c r="G49" i="19" a="1"/>
  <c r="G49" i="19" s="1"/>
  <c r="AG39" i="19" a="1"/>
  <c r="AG39" i="19" s="1"/>
  <c r="AC48" i="19" a="1"/>
  <c r="AC48" i="19" s="1"/>
  <c r="S48" i="19" a="1"/>
  <c r="S48" i="19" s="1"/>
  <c r="I39" i="19" a="1"/>
  <c r="I39" i="19" s="1"/>
  <c r="E48" i="19" a="1"/>
  <c r="E48" i="19" s="1"/>
  <c r="AE47" i="19" a="1"/>
  <c r="AE47" i="19" s="1"/>
  <c r="U38" i="19" a="1"/>
  <c r="U38" i="19" s="1"/>
  <c r="Q47" i="19" a="1"/>
  <c r="Q47" i="19" s="1"/>
  <c r="G47" i="19" a="1"/>
  <c r="G47" i="19" s="1"/>
  <c r="AG37" i="19" a="1"/>
  <c r="AG37" i="19" s="1"/>
  <c r="AC46" i="19" a="1"/>
  <c r="AC46" i="19" s="1"/>
  <c r="S46" i="19" a="1"/>
  <c r="S46" i="19" s="1"/>
  <c r="I37" i="19" a="1"/>
  <c r="I37" i="19" s="1"/>
  <c r="E46" i="19" a="1"/>
  <c r="E46" i="19" s="1"/>
  <c r="U36" i="19" a="1"/>
  <c r="U36" i="19" s="1"/>
  <c r="AG35" i="19" a="1"/>
  <c r="AG35" i="19" s="1"/>
  <c r="AC40" i="19" a="1"/>
  <c r="AC40" i="19" s="1"/>
  <c r="U35" i="19" a="1"/>
  <c r="U35" i="19" s="1"/>
  <c r="Q40" i="19" a="1"/>
  <c r="Q40" i="19" s="1"/>
  <c r="I35" i="19" a="1"/>
  <c r="I35" i="19" s="1"/>
  <c r="E40" i="19" a="1"/>
  <c r="E40" i="19" s="1"/>
  <c r="AC39" i="19" a="1"/>
  <c r="AC39" i="19" s="1"/>
  <c r="Q39" i="19" a="1"/>
  <c r="Q39" i="19" s="1"/>
  <c r="E39" i="19" a="1"/>
  <c r="E39" i="19" s="1"/>
  <c r="AG34" i="19" a="1"/>
  <c r="AG34" i="19" s="1"/>
  <c r="AC38" i="19" a="1"/>
  <c r="AC38" i="19" s="1"/>
  <c r="Q38" i="19" a="1"/>
  <c r="Q38" i="19" s="1"/>
  <c r="E38" i="19" a="1"/>
  <c r="E38" i="19" s="1"/>
  <c r="AC37" i="19" a="1"/>
  <c r="AC37" i="19" s="1"/>
  <c r="BE40" i="19" a="1"/>
  <c r="BE40" i="19" s="1"/>
  <c r="BA60" i="19" a="1"/>
  <c r="BA60" i="19" s="1"/>
  <c r="AC60" i="19" a="1"/>
  <c r="AC60" i="19" s="1"/>
  <c r="E60" i="19" a="1"/>
  <c r="E60" i="19" s="1"/>
  <c r="AO59" i="19" a="1"/>
  <c r="AO59" i="19" s="1"/>
  <c r="Q59" i="19" a="1"/>
  <c r="Q59" i="19" s="1"/>
  <c r="BA58" i="19" a="1"/>
  <c r="BA58" i="19" s="1"/>
  <c r="AC58" i="19" a="1"/>
  <c r="AC58" i="19" s="1"/>
  <c r="E58" i="19" a="1"/>
  <c r="E58" i="19" s="1"/>
  <c r="AO57" i="19" a="1"/>
  <c r="AO57" i="19" s="1"/>
  <c r="Q57" i="19" a="1"/>
  <c r="Q57" i="19" s="1"/>
  <c r="BA56" i="19" a="1"/>
  <c r="BA56" i="19" s="1"/>
  <c r="E56" i="19" a="1"/>
  <c r="E56" i="19" s="1"/>
  <c r="BA55" i="19" a="1"/>
  <c r="BA55" i="19" s="1"/>
  <c r="AO55" i="19" a="1"/>
  <c r="AO55" i="19" s="1"/>
  <c r="AC55" i="19" a="1"/>
  <c r="AC55" i="19" s="1"/>
  <c r="BE54" i="19" a="1"/>
  <c r="BE54" i="19" s="1"/>
  <c r="AG54" i="19" a="1"/>
  <c r="AG54" i="19" s="1"/>
  <c r="BE53" i="19" a="1"/>
  <c r="BE53" i="19" s="1"/>
  <c r="AG53" i="19" a="1"/>
  <c r="AG53" i="19" s="1"/>
  <c r="U53" i="19" a="1"/>
  <c r="U53" i="19" s="1"/>
  <c r="I53" i="19" a="1"/>
  <c r="I53" i="19" s="1"/>
  <c r="BE52" i="19" a="1"/>
  <c r="BE52" i="19" s="1"/>
  <c r="I52" i="19" a="1"/>
  <c r="I52" i="19" s="1"/>
  <c r="BE51" i="19" a="1"/>
  <c r="BE51" i="19" s="1"/>
  <c r="AG51" i="19" a="1"/>
  <c r="AG51" i="19" s="1"/>
  <c r="U51" i="19" a="1"/>
  <c r="U51" i="19" s="1"/>
  <c r="I51" i="19" a="1"/>
  <c r="I51" i="19" s="1"/>
  <c r="BE50" i="19" a="1"/>
  <c r="BE50" i="19" s="1"/>
  <c r="AG50" i="19" a="1"/>
  <c r="AG50" i="19" s="1"/>
  <c r="U50" i="19" a="1"/>
  <c r="U50" i="19" s="1"/>
  <c r="I50" i="19" a="1"/>
  <c r="I50" i="19" s="1"/>
  <c r="BE49" i="19" a="1"/>
  <c r="BE49" i="19" s="1"/>
  <c r="AG49" i="19" a="1"/>
  <c r="AG49" i="19" s="1"/>
  <c r="U49" i="19" a="1"/>
  <c r="U49" i="19" s="1"/>
  <c r="I49" i="19" a="1"/>
  <c r="I49" i="19" s="1"/>
  <c r="BE48" i="19" a="1"/>
  <c r="BE48" i="19" s="1"/>
  <c r="U48" i="19" a="1"/>
  <c r="U48" i="19" s="1"/>
  <c r="BE47" i="19" a="1"/>
  <c r="BE47" i="19" s="1"/>
  <c r="AG47" i="19" a="1"/>
  <c r="AG47" i="19" s="1"/>
  <c r="I47" i="19" a="1"/>
  <c r="I47" i="19" s="1"/>
  <c r="BE45" i="19" a="1"/>
  <c r="BE45" i="19" s="1"/>
  <c r="Q41" i="19" a="1"/>
  <c r="Q41" i="19" s="1"/>
  <c r="K48" i="19" a="1"/>
  <c r="K48" i="19" s="1"/>
  <c r="E37" i="19" a="1"/>
  <c r="E37" i="19" s="1"/>
  <c r="AE44" i="19" a="1"/>
  <c r="AE44" i="19" s="1"/>
  <c r="S44" i="19" a="1"/>
  <c r="S44" i="19" s="1"/>
  <c r="G44" i="19" a="1"/>
  <c r="G44" i="19" s="1"/>
  <c r="AE43" i="19" a="1"/>
  <c r="AE43" i="19" s="1"/>
  <c r="S43" i="19" a="1"/>
  <c r="S43" i="19" s="1"/>
  <c r="G43" i="19" a="1"/>
  <c r="G43" i="19" s="1"/>
  <c r="AE42" i="19" a="1"/>
  <c r="AE42" i="19" s="1"/>
  <c r="S42" i="19" a="1"/>
  <c r="S42" i="19" s="1"/>
  <c r="G42" i="19" a="1"/>
  <c r="G42" i="19" s="1"/>
  <c r="AE41" i="19" a="1"/>
  <c r="AE41" i="19" s="1"/>
  <c r="S41" i="19" a="1"/>
  <c r="S41" i="19" s="1"/>
  <c r="G41" i="19" a="1"/>
  <c r="G41" i="19" s="1"/>
  <c r="AE40" i="19" a="1"/>
  <c r="AE40" i="19" s="1"/>
  <c r="S40" i="19" a="1"/>
  <c r="S40" i="19" s="1"/>
  <c r="G40" i="19" a="1"/>
  <c r="G40" i="19" s="1"/>
  <c r="AE35" i="19" a="1"/>
  <c r="AE35" i="19" s="1"/>
  <c r="S35" i="19" a="1"/>
  <c r="S35" i="19" s="1"/>
  <c r="G35" i="19" a="1"/>
  <c r="G35" i="19" s="1"/>
  <c r="W54" i="19" a="1"/>
  <c r="W54" i="19" s="1"/>
  <c r="W52" i="19" a="1"/>
  <c r="W52" i="19" s="1"/>
  <c r="BG51" i="19" a="1"/>
  <c r="BG51" i="19" s="1"/>
  <c r="AI51" i="19" a="1"/>
  <c r="AI51" i="19" s="1"/>
  <c r="W51" i="19" a="1"/>
  <c r="W51" i="19" s="1"/>
  <c r="K51" i="19" a="1"/>
  <c r="K51" i="19" s="1"/>
  <c r="BG50" i="19" a="1"/>
  <c r="BG50" i="19" s="1"/>
  <c r="AI50" i="19" a="1"/>
  <c r="AI50" i="19" s="1"/>
  <c r="W50" i="19" a="1"/>
  <c r="W50" i="19" s="1"/>
  <c r="K50" i="19" a="1"/>
  <c r="K50" i="19" s="1"/>
  <c r="BG49" i="19" a="1"/>
  <c r="BG49" i="19" s="1"/>
  <c r="AG40" i="19" a="1"/>
  <c r="AG40" i="19" s="1"/>
  <c r="U40" i="19" a="1"/>
  <c r="U40" i="19" s="1"/>
  <c r="I40" i="19" a="1"/>
  <c r="I40" i="19" s="1"/>
  <c r="AE48" i="19" a="1"/>
  <c r="AE48" i="19" s="1"/>
  <c r="U39" i="19" a="1"/>
  <c r="U39" i="19" s="1"/>
  <c r="Q48" i="19" a="1"/>
  <c r="Q48" i="19" s="1"/>
  <c r="G48" i="19" a="1"/>
  <c r="G48" i="19" s="1"/>
  <c r="AG38" i="19" a="1"/>
  <c r="AG38" i="19" s="1"/>
  <c r="AC47" i="19" a="1"/>
  <c r="AC47" i="19" s="1"/>
  <c r="S47" i="19" a="1"/>
  <c r="S47" i="19" s="1"/>
  <c r="I38" i="19" a="1"/>
  <c r="I38" i="19" s="1"/>
  <c r="E47" i="19" a="1"/>
  <c r="E47" i="19" s="1"/>
  <c r="U37" i="19" a="1"/>
  <c r="U37" i="19" s="1"/>
  <c r="Q46" i="19" a="1"/>
  <c r="Q46" i="19" s="1"/>
  <c r="AG36" i="19" a="1"/>
  <c r="AG36" i="19" s="1"/>
  <c r="AC45" i="19" a="1"/>
  <c r="AC45" i="19" s="1"/>
  <c r="I36" i="19" a="1"/>
  <c r="I36" i="19" s="1"/>
  <c r="AI48" i="19" a="1"/>
  <c r="AI48" i="19" s="1"/>
  <c r="W48" i="19" a="1"/>
  <c r="W48" i="19" s="1"/>
  <c r="I41" i="19" a="1"/>
  <c r="I41" i="19" s="1"/>
  <c r="AC36" i="19" a="1"/>
  <c r="AC36" i="19" s="1"/>
  <c r="Q36" i="19" a="1"/>
  <c r="Q36" i="19" s="1"/>
  <c r="E36" i="19" a="1"/>
  <c r="E36" i="19" s="1"/>
  <c r="AC35" i="19" a="1"/>
  <c r="AC35" i="19" s="1"/>
  <c r="Q35" i="19" a="1"/>
  <c r="Q35" i="19" s="1"/>
  <c r="E35" i="19" a="1"/>
  <c r="E35" i="19" s="1"/>
  <c r="Q34" i="19" a="1"/>
  <c r="Q34" i="19" s="1"/>
  <c r="E34" i="19" a="1"/>
  <c r="E34" i="19" s="1"/>
  <c r="AC33" i="19" a="1"/>
  <c r="AC33" i="19" s="1"/>
  <c r="Q33" i="19" a="1"/>
  <c r="Q33" i="19" s="1"/>
  <c r="E33" i="19" a="1"/>
  <c r="E33" i="19" s="1"/>
  <c r="AC32" i="19" a="1"/>
  <c r="AC32" i="19" s="1"/>
  <c r="Q32" i="19" a="1"/>
  <c r="Q32" i="19" s="1"/>
  <c r="E32" i="19" a="1"/>
  <c r="E32" i="19" s="1"/>
  <c r="E51" i="19" a="1"/>
  <c r="E51" i="19" s="1"/>
  <c r="AC50" i="19" a="1"/>
  <c r="AC50" i="19" s="1"/>
  <c r="Q50" i="19" a="1"/>
  <c r="Q50" i="19" s="1"/>
  <c r="E50" i="19" a="1"/>
  <c r="E50" i="19" s="1"/>
  <c r="BE46" i="19" a="1"/>
  <c r="BE46" i="19" s="1"/>
  <c r="E41" i="19" a="1"/>
  <c r="E41" i="19" s="1"/>
  <c r="BE44" i="19" a="1"/>
  <c r="BE44" i="19" s="1"/>
  <c r="AC44" i="19" a="1"/>
  <c r="AC44" i="19" s="1"/>
  <c r="Q44" i="19" a="1"/>
  <c r="Q44" i="19" s="1"/>
  <c r="E44" i="19" a="1"/>
  <c r="E44" i="19" s="1"/>
  <c r="BE43" i="19" a="1"/>
  <c r="BE43" i="19" s="1"/>
  <c r="AG43" i="19" a="1"/>
  <c r="AG43" i="19" s="1"/>
  <c r="AC43" i="19" a="1"/>
  <c r="AC43" i="19" s="1"/>
  <c r="U43" i="19" a="1"/>
  <c r="U43" i="19" s="1"/>
  <c r="Q43" i="19" a="1"/>
  <c r="Q43" i="19" s="1"/>
  <c r="I43" i="19" a="1"/>
  <c r="I43" i="19" s="1"/>
  <c r="E43" i="19" a="1"/>
  <c r="E43" i="19" s="1"/>
  <c r="BE42" i="19" a="1"/>
  <c r="BE42" i="19" s="1"/>
  <c r="AG42" i="19" a="1"/>
  <c r="AG42" i="19" s="1"/>
  <c r="AC42" i="19" a="1"/>
  <c r="AC42" i="19" s="1"/>
  <c r="U42" i="19" a="1"/>
  <c r="U42" i="19" s="1"/>
  <c r="I42" i="19" a="1"/>
  <c r="I42" i="19" s="1"/>
  <c r="E42" i="19" a="1"/>
  <c r="E42" i="19" s="1"/>
  <c r="BE41" i="19" a="1"/>
  <c r="BE41" i="19" s="1"/>
  <c r="AG41" i="19" a="1"/>
  <c r="AG41" i="19" s="1"/>
  <c r="U41" i="19" a="1"/>
  <c r="U41" i="19" s="1"/>
  <c r="Q37" i="19" a="1"/>
  <c r="Q37" i="19" s="1"/>
  <c r="BG47" i="19" a="1"/>
  <c r="BG47" i="19" s="1"/>
  <c r="AI47" i="19" a="1"/>
  <c r="AI47" i="19" s="1"/>
  <c r="W47" i="19" a="1"/>
  <c r="W47" i="19" s="1"/>
  <c r="K47" i="19" a="1"/>
  <c r="K47" i="19" s="1"/>
  <c r="BG46" i="19" a="1"/>
  <c r="BG46" i="19" s="1"/>
  <c r="AI46" i="19" a="1"/>
  <c r="AI46" i="19" s="1"/>
  <c r="W46" i="19" a="1"/>
  <c r="W46" i="19" s="1"/>
  <c r="K46" i="19" a="1"/>
  <c r="K46" i="19" s="1"/>
  <c r="BG45" i="19" a="1"/>
  <c r="BG45" i="19" s="1"/>
  <c r="AI45" i="19" a="1"/>
  <c r="AI45" i="19" s="1"/>
  <c r="W45" i="19" a="1"/>
  <c r="W45" i="19" s="1"/>
  <c r="K45" i="19" a="1"/>
  <c r="K45" i="19" s="1"/>
  <c r="BG44" i="19" a="1"/>
  <c r="BG44" i="19" s="1"/>
  <c r="AI44" i="19" a="1"/>
  <c r="AI44" i="19" s="1"/>
  <c r="W44" i="19" a="1"/>
  <c r="W44" i="19" s="1"/>
  <c r="K44" i="19" a="1"/>
  <c r="K44" i="19" s="1"/>
  <c r="BG43" i="19" a="1"/>
  <c r="BG43" i="19" s="1"/>
  <c r="AI43" i="19" a="1"/>
  <c r="AI43" i="19" s="1"/>
  <c r="W43" i="19" a="1"/>
  <c r="W43" i="19" s="1"/>
  <c r="K43" i="19" a="1"/>
  <c r="K43" i="19" s="1"/>
  <c r="BG42" i="19" a="1"/>
  <c r="BG42" i="19" s="1"/>
  <c r="AI34" i="19" a="1"/>
  <c r="AI34" i="19" s="1"/>
  <c r="W35" i="19" a="1"/>
  <c r="W35" i="19" s="1"/>
  <c r="K35" i="19" a="1"/>
  <c r="K35" i="19" s="1"/>
  <c r="BG34" i="19" a="1"/>
  <c r="BG34" i="19" s="1"/>
  <c r="AI35" i="19" a="1"/>
  <c r="AI35" i="19" s="1"/>
  <c r="AE39" i="19" a="1"/>
  <c r="AE39" i="19" s="1"/>
  <c r="S39" i="19" a="1"/>
  <c r="S39" i="19" s="1"/>
  <c r="G39" i="19" a="1"/>
  <c r="G39" i="19" s="1"/>
  <c r="AE38" i="19" a="1"/>
  <c r="AE38" i="19" s="1"/>
  <c r="S38" i="19" a="1"/>
  <c r="S38" i="19" s="1"/>
  <c r="G38" i="19" a="1"/>
  <c r="G38" i="19" s="1"/>
  <c r="AE37" i="19" a="1"/>
  <c r="AE37" i="19" s="1"/>
  <c r="S37" i="19" a="1"/>
  <c r="S37" i="19" s="1"/>
  <c r="G37" i="19" a="1"/>
  <c r="G37" i="19" s="1"/>
  <c r="AE36" i="19" a="1"/>
  <c r="AE36" i="19" s="1"/>
  <c r="S36" i="19" a="1"/>
  <c r="S36" i="19" s="1"/>
  <c r="G36" i="19" a="1"/>
  <c r="G36" i="19" s="1"/>
  <c r="AC30" i="19" a="1"/>
  <c r="AC30" i="19" s="1"/>
  <c r="Q30" i="19" a="1"/>
  <c r="Q30" i="19" s="1"/>
  <c r="E30" i="19" a="1"/>
  <c r="E30" i="19" s="1"/>
  <c r="AE34" i="19" a="1"/>
  <c r="AE34" i="19" s="1"/>
  <c r="Q29" i="19" a="1"/>
  <c r="Q29" i="19" s="1"/>
  <c r="E29" i="19" a="1"/>
  <c r="E29" i="19" s="1"/>
  <c r="AC28" i="19" a="1"/>
  <c r="AC28" i="19" s="1"/>
  <c r="Q28" i="19" a="1"/>
  <c r="Q28" i="19" s="1"/>
  <c r="E28" i="19" a="1"/>
  <c r="E28" i="19" s="1"/>
  <c r="AC27" i="19" a="1"/>
  <c r="AC27" i="19" s="1"/>
  <c r="Q27" i="19" a="1"/>
  <c r="Q27" i="19" s="1"/>
  <c r="E27" i="19" a="1"/>
  <c r="E27" i="19" s="1"/>
  <c r="U33" i="19" a="1"/>
  <c r="U33" i="19" s="1"/>
  <c r="I33" i="19" a="1"/>
  <c r="I33" i="19" s="1"/>
  <c r="AG32" i="19" a="1"/>
  <c r="AG32" i="19" s="1"/>
  <c r="U32" i="19" a="1"/>
  <c r="U32" i="19" s="1"/>
  <c r="I32" i="19" a="1"/>
  <c r="I32" i="19" s="1"/>
  <c r="AG31" i="19" a="1"/>
  <c r="AG31" i="19" s="1"/>
  <c r="U31" i="19" a="1"/>
  <c r="U31" i="19" s="1"/>
  <c r="I31" i="19" a="1"/>
  <c r="I31" i="19" s="1"/>
  <c r="AG30" i="19" a="1"/>
  <c r="AG30" i="19" s="1"/>
  <c r="I30" i="19" a="1"/>
  <c r="I30" i="19" s="1"/>
  <c r="U29" i="19" a="1"/>
  <c r="U29" i="19" s="1"/>
  <c r="AG27" i="19" a="1"/>
  <c r="AG27" i="19" s="1"/>
  <c r="I27" i="19" a="1"/>
  <c r="I27" i="19" s="1"/>
  <c r="W34" i="19" a="1"/>
  <c r="W34" i="19" s="1"/>
  <c r="S34" i="19" a="1"/>
  <c r="S34" i="19" s="1"/>
  <c r="K34" i="19" a="1"/>
  <c r="K34" i="19" s="1"/>
  <c r="G34" i="19" a="1"/>
  <c r="G34" i="19" s="1"/>
  <c r="BG33" i="19" a="1"/>
  <c r="BG33" i="19" s="1"/>
  <c r="AI33" i="19" a="1"/>
  <c r="AI33" i="19" s="1"/>
  <c r="AE33" i="19" a="1"/>
  <c r="AE33" i="19" s="1"/>
  <c r="W33" i="19" a="1"/>
  <c r="W33" i="19" s="1"/>
  <c r="S33" i="19" a="1"/>
  <c r="S33" i="19" s="1"/>
  <c r="K33" i="19" a="1"/>
  <c r="K33" i="19" s="1"/>
  <c r="G33" i="19" a="1"/>
  <c r="G33" i="19" s="1"/>
  <c r="BG32" i="19" a="1"/>
  <c r="BG32" i="19" s="1"/>
  <c r="AI32" i="19" a="1"/>
  <c r="AI32" i="19" s="1"/>
  <c r="AE32" i="19" a="1"/>
  <c r="AE32" i="19" s="1"/>
  <c r="W32" i="19" a="1"/>
  <c r="W32" i="19" s="1"/>
  <c r="S32" i="19" a="1"/>
  <c r="S32" i="19" s="1"/>
  <c r="K32" i="19" a="1"/>
  <c r="K32" i="19" s="1"/>
  <c r="G32" i="19" a="1"/>
  <c r="G32" i="19" s="1"/>
  <c r="BG31" i="19" a="1"/>
  <c r="BG31" i="19" s="1"/>
  <c r="AI31" i="19" a="1"/>
  <c r="AI31" i="19" s="1"/>
  <c r="AE31" i="19" a="1"/>
  <c r="AE31" i="19" s="1"/>
  <c r="W31" i="19" a="1"/>
  <c r="W31" i="19" s="1"/>
  <c r="S31" i="19" a="1"/>
  <c r="S31" i="19" s="1"/>
  <c r="K31" i="19" a="1"/>
  <c r="K31" i="19" s="1"/>
  <c r="G31" i="19" a="1"/>
  <c r="G31" i="19" s="1"/>
  <c r="BG30" i="19" a="1"/>
  <c r="BG30" i="19" s="1"/>
  <c r="AI30" i="19" a="1"/>
  <c r="AI30" i="19" s="1"/>
  <c r="AE30" i="19" a="1"/>
  <c r="AE30" i="19" s="1"/>
  <c r="S25" i="19" a="1"/>
  <c r="S25" i="19" s="1"/>
  <c r="G30" i="19" a="1"/>
  <c r="G30" i="19" s="1"/>
  <c r="AE24" i="19" a="1"/>
  <c r="AE24" i="19" s="1"/>
  <c r="S29" i="19" a="1"/>
  <c r="S29" i="19" s="1"/>
  <c r="G29" i="19" a="1"/>
  <c r="G29" i="19" s="1"/>
  <c r="AE28" i="19" a="1"/>
  <c r="AE28" i="19" s="1"/>
  <c r="S28" i="19" a="1"/>
  <c r="S28" i="19" s="1"/>
  <c r="G28" i="19" a="1"/>
  <c r="G28" i="19" s="1"/>
  <c r="AE25" i="19" a="1"/>
  <c r="AE25" i="19" s="1"/>
  <c r="S24" i="19" a="1"/>
  <c r="S24" i="19" s="1"/>
  <c r="G23" i="19" a="1"/>
  <c r="G23" i="19" s="1"/>
  <c r="AI42" i="19" a="1"/>
  <c r="AI42" i="19" s="1"/>
  <c r="W42" i="19" a="1"/>
  <c r="W42" i="19" s="1"/>
  <c r="K42" i="19" a="1"/>
  <c r="K42" i="19" s="1"/>
  <c r="BG41" i="19" a="1"/>
  <c r="BG41" i="19" s="1"/>
  <c r="AI41" i="19" a="1"/>
  <c r="AI41" i="19" s="1"/>
  <c r="W41" i="19" a="1"/>
  <c r="W41" i="19" s="1"/>
  <c r="K41" i="19" a="1"/>
  <c r="K41" i="19" s="1"/>
  <c r="BG40" i="19" a="1"/>
  <c r="BG40" i="19" s="1"/>
  <c r="AI40" i="19" a="1"/>
  <c r="AI40" i="19" s="1"/>
  <c r="W40" i="19" a="1"/>
  <c r="W40" i="19" s="1"/>
  <c r="K40" i="19" a="1"/>
  <c r="K40" i="19" s="1"/>
  <c r="BG39" i="19" a="1"/>
  <c r="BG39" i="19" s="1"/>
  <c r="AI39" i="19" a="1"/>
  <c r="AI39" i="19" s="1"/>
  <c r="W39" i="19" a="1"/>
  <c r="W39" i="19" s="1"/>
  <c r="K39" i="19" a="1"/>
  <c r="K39" i="19" s="1"/>
  <c r="BG38" i="19" a="1"/>
  <c r="BG38" i="19" s="1"/>
  <c r="AI38" i="19" a="1"/>
  <c r="AI38" i="19" s="1"/>
  <c r="W38" i="19" a="1"/>
  <c r="W38" i="19" s="1"/>
  <c r="K38" i="19" a="1"/>
  <c r="K38" i="19" s="1"/>
  <c r="BG37" i="19" a="1"/>
  <c r="BG37" i="19" s="1"/>
  <c r="AI37" i="19" a="1"/>
  <c r="AI37" i="19" s="1"/>
  <c r="W37" i="19" a="1"/>
  <c r="W37" i="19" s="1"/>
  <c r="K37" i="19" a="1"/>
  <c r="K37" i="19" s="1"/>
  <c r="BG36" i="19" a="1"/>
  <c r="BG36" i="19" s="1"/>
  <c r="AI36" i="19" a="1"/>
  <c r="AI36" i="19" s="1"/>
  <c r="W36" i="19" a="1"/>
  <c r="W36" i="19" s="1"/>
  <c r="K36" i="19" a="1"/>
  <c r="K36" i="19" s="1"/>
  <c r="BG35" i="19" a="1"/>
  <c r="BG35" i="19" s="1"/>
  <c r="AC34" i="19" a="1"/>
  <c r="AC34" i="19" s="1"/>
  <c r="W30" i="19" a="1"/>
  <c r="W30" i="19" s="1"/>
  <c r="K30" i="19" a="1"/>
  <c r="K30" i="19" s="1"/>
  <c r="BG29" i="19" a="1"/>
  <c r="BG29" i="19" s="1"/>
  <c r="AI29" i="19" a="1"/>
  <c r="AI29" i="19" s="1"/>
  <c r="AC26" i="19" a="1"/>
  <c r="AC26" i="19" s="1"/>
  <c r="E26" i="19" a="1"/>
  <c r="E26" i="19" s="1"/>
  <c r="Q25" i="19" a="1"/>
  <c r="Q25" i="19" s="1"/>
  <c r="AC29" i="19" a="1"/>
  <c r="AC29" i="19" s="1"/>
  <c r="AC31" i="19" a="1"/>
  <c r="AC31" i="19" s="1"/>
  <c r="U34" i="19" a="1"/>
  <c r="U34" i="19" s="1"/>
  <c r="Q31" i="19" a="1"/>
  <c r="Q31" i="19" s="1"/>
  <c r="I34" i="19" a="1"/>
  <c r="I34" i="19" s="1"/>
  <c r="E31" i="19" a="1"/>
  <c r="E31" i="19" s="1"/>
  <c r="AG33" i="19" a="1"/>
  <c r="AG33" i="19" s="1"/>
  <c r="W29" i="19" a="1"/>
  <c r="W29" i="19" s="1"/>
  <c r="K29" i="19" a="1"/>
  <c r="K29" i="19" s="1"/>
  <c r="BG28" i="19" a="1"/>
  <c r="BG28" i="19" s="1"/>
  <c r="AI28" i="19" a="1"/>
  <c r="AI28" i="19" s="1"/>
  <c r="W28" i="19" a="1"/>
  <c r="W28" i="19" s="1"/>
  <c r="K28" i="19" a="1"/>
  <c r="K28" i="19" s="1"/>
  <c r="BG27" i="19" a="1"/>
  <c r="BG27" i="19" s="1"/>
  <c r="AI27" i="19" a="1"/>
  <c r="AI27" i="19" s="1"/>
  <c r="W27" i="19" a="1"/>
  <c r="W27" i="19" s="1"/>
  <c r="K27" i="19" a="1"/>
  <c r="K27" i="19" s="1"/>
  <c r="BG26" i="19" a="1"/>
  <c r="BG26" i="19" s="1"/>
  <c r="AI26" i="19" a="1"/>
  <c r="AI26" i="19" s="1"/>
  <c r="K26" i="19" a="1"/>
  <c r="K26" i="19" s="1"/>
  <c r="W25" i="19" a="1"/>
  <c r="W25" i="19" s="1"/>
  <c r="BG24" i="19" a="1"/>
  <c r="BG24" i="19" s="1"/>
  <c r="AI24" i="19" a="1"/>
  <c r="AI24" i="19" s="1"/>
  <c r="W24" i="19" a="1"/>
  <c r="W24" i="19" s="1"/>
  <c r="K24" i="19" a="1"/>
  <c r="K24" i="19" s="1"/>
  <c r="BG25" i="19" a="1"/>
  <c r="BG25" i="19" s="1"/>
  <c r="AI25" i="19" a="1"/>
  <c r="AI25" i="19" s="1"/>
  <c r="AE26" i="19" a="1"/>
  <c r="AE26" i="19" s="1"/>
  <c r="G26" i="19" a="1"/>
  <c r="G26" i="19" s="1"/>
  <c r="U26" i="19" a="1"/>
  <c r="U26" i="19" s="1"/>
  <c r="G24" i="19" a="1"/>
  <c r="G24" i="19" s="1"/>
  <c r="E21" i="19" a="1"/>
  <c r="E21" i="19" s="1"/>
  <c r="AC20" i="19" a="1"/>
  <c r="AC20" i="19" s="1"/>
  <c r="Q20" i="19" a="1"/>
  <c r="Q20" i="19" s="1"/>
  <c r="G17" i="19" a="1"/>
  <c r="G17" i="19" s="1"/>
  <c r="AG23" i="19" a="1"/>
  <c r="AG23" i="19" s="1"/>
  <c r="AC19" i="19" a="1"/>
  <c r="AC19" i="19" s="1"/>
  <c r="S16" i="19" a="1"/>
  <c r="S16" i="19" s="1"/>
  <c r="I23" i="19" a="1"/>
  <c r="I23" i="19" s="1"/>
  <c r="AG22" i="19" a="1"/>
  <c r="AG22" i="19" s="1"/>
  <c r="U22" i="19" a="1"/>
  <c r="U22" i="19" s="1"/>
  <c r="I22" i="19" a="1"/>
  <c r="I22" i="19" s="1"/>
  <c r="U21" i="19" a="1"/>
  <c r="U21" i="19" s="1"/>
  <c r="U20" i="19" a="1"/>
  <c r="U20" i="19" s="1"/>
  <c r="U19" i="19" a="1"/>
  <c r="U19" i="19" s="1"/>
  <c r="U16" i="19" a="1"/>
  <c r="U16" i="19" s="1"/>
  <c r="AG16" i="19" a="1"/>
  <c r="AG16" i="19" s="1"/>
  <c r="I17" i="19" a="1"/>
  <c r="I17" i="19" s="1"/>
  <c r="S30" i="19" a="1"/>
  <c r="S30" i="19" s="1"/>
  <c r="AE29" i="19" a="1"/>
  <c r="AE29" i="19" s="1"/>
  <c r="AE27" i="19" a="1"/>
  <c r="AE27" i="19" s="1"/>
  <c r="S27" i="19" a="1"/>
  <c r="S27" i="19" s="1"/>
  <c r="G27" i="19" a="1"/>
  <c r="G27" i="19" s="1"/>
  <c r="AE21" i="19" a="1"/>
  <c r="AE21" i="19" s="1"/>
  <c r="W26" i="19" a="1"/>
  <c r="W26" i="19" s="1"/>
  <c r="Q26" i="19" a="1"/>
  <c r="Q26" i="19" s="1"/>
  <c r="G21" i="19" a="1"/>
  <c r="G21" i="19" s="1"/>
  <c r="AC25" i="19" a="1"/>
  <c r="AC25" i="19" s="1"/>
  <c r="S20" i="19" a="1"/>
  <c r="S20" i="19" s="1"/>
  <c r="K25" i="19" a="1"/>
  <c r="K25" i="19" s="1"/>
  <c r="E25" i="19" a="1"/>
  <c r="E25" i="19" s="1"/>
  <c r="AE19" i="19" a="1"/>
  <c r="AE19" i="19" s="1"/>
  <c r="Q24" i="19" a="1"/>
  <c r="Q24" i="19" s="1"/>
  <c r="G19" i="19" a="1"/>
  <c r="G19" i="19" s="1"/>
  <c r="AE23" i="19" a="1"/>
  <c r="AE23" i="19" s="1"/>
  <c r="S23" i="19" a="1"/>
  <c r="S23" i="19" s="1"/>
  <c r="AE22" i="19" a="1"/>
  <c r="AE22" i="19" s="1"/>
  <c r="S22" i="19" a="1"/>
  <c r="S22" i="19" s="1"/>
  <c r="E22" i="19" a="1"/>
  <c r="E22" i="19" s="1"/>
  <c r="W23" i="19" a="1"/>
  <c r="W23" i="19" s="1"/>
  <c r="Q21" i="19" a="1"/>
  <c r="Q21" i="19" s="1"/>
  <c r="AE14" i="19" a="1"/>
  <c r="AE14" i="19" s="1"/>
  <c r="S14" i="19" a="1"/>
  <c r="S14" i="19" s="1"/>
  <c r="G14" i="19" a="1"/>
  <c r="G14" i="19" s="1"/>
  <c r="U30" i="19" a="1"/>
  <c r="U30" i="19" s="1"/>
  <c r="AG29" i="19" a="1"/>
  <c r="AG29" i="19" s="1"/>
  <c r="I29" i="19" a="1"/>
  <c r="I29" i="19" s="1"/>
  <c r="AG28" i="19" a="1"/>
  <c r="AG28" i="19" s="1"/>
  <c r="U28" i="19" a="1"/>
  <c r="U28" i="19" s="1"/>
  <c r="I28" i="19" a="1"/>
  <c r="I28" i="19" s="1"/>
  <c r="U27" i="19" a="1"/>
  <c r="U27" i="19" s="1"/>
  <c r="G22" i="19" a="1"/>
  <c r="G22" i="19" s="1"/>
  <c r="S26" i="19" a="1"/>
  <c r="S26" i="19" s="1"/>
  <c r="G25" i="19" a="1"/>
  <c r="G25" i="19" s="1"/>
  <c r="I26" i="19" a="1"/>
  <c r="I26" i="19" s="1"/>
  <c r="AE18" i="19" a="1"/>
  <c r="AE18" i="19" s="1"/>
  <c r="S18" i="19" a="1"/>
  <c r="S18" i="19" s="1"/>
  <c r="G18" i="19" a="1"/>
  <c r="G18" i="19" s="1"/>
  <c r="AE17" i="19" a="1"/>
  <c r="AE17" i="19" s="1"/>
  <c r="S17" i="19" a="1"/>
  <c r="S17" i="19" s="1"/>
  <c r="I24" i="19" a="1"/>
  <c r="I24" i="19" s="1"/>
  <c r="E20" i="19" a="1"/>
  <c r="E20" i="19" s="1"/>
  <c r="AE16" i="19" a="1"/>
  <c r="AE16" i="19" s="1"/>
  <c r="U23" i="19" a="1"/>
  <c r="U23" i="19" s="1"/>
  <c r="Q19" i="19" a="1"/>
  <c r="Q19" i="19" s="1"/>
  <c r="E19" i="19" a="1"/>
  <c r="E19" i="19" s="1"/>
  <c r="AC18" i="19" a="1"/>
  <c r="AC18" i="19" s="1"/>
  <c r="Q18" i="19" a="1"/>
  <c r="Q18" i="19" s="1"/>
  <c r="E18" i="19" a="1"/>
  <c r="E18" i="19" s="1"/>
  <c r="AC17" i="19" a="1"/>
  <c r="AC17" i="19" s="1"/>
  <c r="Q17" i="19" a="1"/>
  <c r="Q17" i="19" s="1"/>
  <c r="E17" i="19" a="1"/>
  <c r="E17" i="19" s="1"/>
  <c r="AC16" i="19" a="1"/>
  <c r="AC16" i="19" s="1"/>
  <c r="Q16" i="19" a="1"/>
  <c r="Q16" i="19" s="1"/>
  <c r="AC13" i="19" a="1"/>
  <c r="AC13" i="19" s="1"/>
  <c r="E16" i="19" a="1"/>
  <c r="E16" i="19" s="1"/>
  <c r="Q15" i="19" a="1"/>
  <c r="Q15" i="19" s="1"/>
  <c r="Q13" i="19" a="1"/>
  <c r="Q13" i="19" s="1"/>
  <c r="S21" i="19" a="1"/>
  <c r="S21" i="19" s="1"/>
  <c r="AE20" i="19" a="1"/>
  <c r="AE20" i="19" s="1"/>
  <c r="G20" i="19" a="1"/>
  <c r="G20" i="19" s="1"/>
  <c r="AC24" i="19" a="1"/>
  <c r="AC24" i="19" s="1"/>
  <c r="S19" i="19" a="1"/>
  <c r="S19" i="19" s="1"/>
  <c r="E24" i="19" a="1"/>
  <c r="E24" i="19" s="1"/>
  <c r="AG25" i="19" a="1"/>
  <c r="AG25" i="19" s="1"/>
  <c r="AC23" i="19" a="1"/>
  <c r="AC23" i="19" s="1"/>
  <c r="U25" i="19" a="1"/>
  <c r="U25" i="19" s="1"/>
  <c r="Q23" i="19" a="1"/>
  <c r="Q23" i="19" s="1"/>
  <c r="I25" i="19" a="1"/>
  <c r="I25" i="19" s="1"/>
  <c r="E23" i="19" a="1"/>
  <c r="E23" i="19" s="1"/>
  <c r="AG24" i="19" a="1"/>
  <c r="AG24" i="19" s="1"/>
  <c r="AC22" i="19" a="1"/>
  <c r="AC22" i="19" s="1"/>
  <c r="U24" i="19" a="1"/>
  <c r="U24" i="19" s="1"/>
  <c r="Q22" i="19" a="1"/>
  <c r="Q22" i="19" s="1"/>
  <c r="BG23" i="19" a="1"/>
  <c r="BG23" i="19" s="1"/>
  <c r="AI23" i="19" a="1"/>
  <c r="AI23" i="19" s="1"/>
  <c r="AC21" i="19" a="1"/>
  <c r="AC21" i="19" s="1"/>
  <c r="K23" i="19" a="1"/>
  <c r="K23" i="19" s="1"/>
  <c r="BG22" i="19" a="1"/>
  <c r="BG22" i="19" s="1"/>
  <c r="AI22" i="19" a="1"/>
  <c r="AI22" i="19" s="1"/>
  <c r="W22" i="19" a="1"/>
  <c r="W22" i="19" s="1"/>
  <c r="K22" i="19" a="1"/>
  <c r="K22" i="19" s="1"/>
  <c r="BG21" i="19" a="1"/>
  <c r="BG21" i="19" s="1"/>
  <c r="AI21" i="19" a="1"/>
  <c r="AI21" i="19" s="1"/>
  <c r="W21" i="19" a="1"/>
  <c r="W21" i="19" s="1"/>
  <c r="K21" i="19" a="1"/>
  <c r="K21" i="19" s="1"/>
  <c r="BG20" i="19" a="1"/>
  <c r="BG20" i="19" s="1"/>
  <c r="AI20" i="19" a="1"/>
  <c r="AI20" i="19" s="1"/>
  <c r="W20" i="19" a="1"/>
  <c r="W20" i="19" s="1"/>
  <c r="K20" i="19" a="1"/>
  <c r="K20" i="19" s="1"/>
  <c r="BG19" i="19" a="1"/>
  <c r="BG19" i="19" s="1"/>
  <c r="AI19" i="19" a="1"/>
  <c r="AI19" i="19" s="1"/>
  <c r="W19" i="19" a="1"/>
  <c r="W19" i="19" s="1"/>
  <c r="K19" i="19" a="1"/>
  <c r="K19" i="19" s="1"/>
  <c r="BG16" i="19" a="1"/>
  <c r="BG16" i="19" s="1"/>
  <c r="AI16" i="19" a="1"/>
  <c r="AI16" i="19" s="1"/>
  <c r="K16" i="19" a="1"/>
  <c r="K16" i="19" s="1"/>
  <c r="W15" i="19" a="1"/>
  <c r="W15" i="19" s="1"/>
  <c r="G16" i="19" a="1"/>
  <c r="G16" i="19" s="1"/>
  <c r="S15" i="19" a="1"/>
  <c r="S15" i="19" s="1"/>
  <c r="I16" i="19" a="1"/>
  <c r="I16" i="19" s="1"/>
  <c r="AG15" i="19" a="1"/>
  <c r="AG15" i="19" s="1"/>
  <c r="U11" i="19" a="1"/>
  <c r="U11" i="19" s="1"/>
  <c r="I10" i="19" a="1"/>
  <c r="I10" i="19" s="1"/>
  <c r="AG10" i="19" a="1"/>
  <c r="AG10" i="19" s="1"/>
  <c r="U3" i="19" a="1"/>
  <c r="U3" i="19" s="1"/>
  <c r="I11" i="19" a="1"/>
  <c r="I11" i="19" s="1"/>
  <c r="I3" i="19" a="1"/>
  <c r="I3" i="19" s="1"/>
  <c r="AG3" i="19" a="1"/>
  <c r="AG3" i="19" s="1"/>
  <c r="U2" i="19" a="1"/>
  <c r="U2" i="19" s="1"/>
  <c r="BG15" i="19" a="1"/>
  <c r="BG15" i="19" s="1"/>
  <c r="AI15" i="19" a="1"/>
  <c r="AI15" i="19" s="1"/>
  <c r="AC15" i="19" a="1"/>
  <c r="AC15" i="19" s="1"/>
  <c r="S10" i="19" a="1"/>
  <c r="S10" i="19" s="1"/>
  <c r="K15" i="19" a="1"/>
  <c r="K15" i="19" s="1"/>
  <c r="E15" i="19" a="1"/>
  <c r="E15" i="19" s="1"/>
  <c r="AC14" i="19" a="1"/>
  <c r="AC14" i="19" s="1"/>
  <c r="Q14" i="19" a="1"/>
  <c r="Q14" i="19" s="1"/>
  <c r="E14" i="19" a="1"/>
  <c r="E14" i="19" s="1"/>
  <c r="U10" i="19" a="1"/>
  <c r="U10" i="19" s="1"/>
  <c r="E13" i="19" a="1"/>
  <c r="E13" i="19" s="1"/>
  <c r="AG26" i="19" a="1"/>
  <c r="AG26" i="19" s="1"/>
  <c r="AG21" i="19" a="1"/>
  <c r="AG21" i="19" s="1"/>
  <c r="I21" i="19" a="1"/>
  <c r="I21" i="19" s="1"/>
  <c r="AG20" i="19" a="1"/>
  <c r="AG20" i="19" s="1"/>
  <c r="I20" i="19" a="1"/>
  <c r="I20" i="19" s="1"/>
  <c r="AG19" i="19" a="1"/>
  <c r="AG19" i="19" s="1"/>
  <c r="I19" i="19" a="1"/>
  <c r="I19" i="19" s="1"/>
  <c r="AG18" i="19" a="1"/>
  <c r="AG18" i="19" s="1"/>
  <c r="U18" i="19" a="1"/>
  <c r="U18" i="19" s="1"/>
  <c r="I18" i="19" a="1"/>
  <c r="I18" i="19" s="1"/>
  <c r="AG17" i="19" a="1"/>
  <c r="AG17" i="19" s="1"/>
  <c r="U17" i="19" a="1"/>
  <c r="U17" i="19" s="1"/>
  <c r="G10" i="19" a="1"/>
  <c r="G10" i="19" s="1"/>
  <c r="G11" i="19" a="1"/>
  <c r="G11" i="19" s="1"/>
  <c r="G12" i="19" a="1"/>
  <c r="G12" i="19" s="1"/>
  <c r="AE10" i="19" a="1"/>
  <c r="AE10" i="19" s="1"/>
  <c r="AE11" i="19" a="1"/>
  <c r="AE11" i="19" s="1"/>
  <c r="AE12" i="19" a="1"/>
  <c r="AE12" i="19" s="1"/>
  <c r="S11" i="19" a="1"/>
  <c r="S11" i="19" s="1"/>
  <c r="S12" i="19" a="1"/>
  <c r="S12" i="19" s="1"/>
  <c r="AE15" i="19" a="1"/>
  <c r="AE15" i="19" s="1"/>
  <c r="G15" i="19" a="1"/>
  <c r="G15" i="19" s="1"/>
  <c r="BG12" i="19" a="1"/>
  <c r="BG12" i="19" s="1"/>
  <c r="AC11" i="19" a="1"/>
  <c r="AC11" i="19" s="1"/>
  <c r="Q11" i="19" a="1"/>
  <c r="Q11" i="19" s="1"/>
  <c r="E11" i="19" a="1"/>
  <c r="E11" i="19" s="1"/>
  <c r="BG18" i="19" a="1"/>
  <c r="BG18" i="19" s="1"/>
  <c r="AI18" i="19" a="1"/>
  <c r="AI18" i="19" s="1"/>
  <c r="W18" i="19" a="1"/>
  <c r="W18" i="19" s="1"/>
  <c r="K18" i="19" a="1"/>
  <c r="K18" i="19" s="1"/>
  <c r="BG17" i="19" a="1"/>
  <c r="BG17" i="19" s="1"/>
  <c r="AI17" i="19" a="1"/>
  <c r="AI17" i="19" s="1"/>
  <c r="W17" i="19" a="1"/>
  <c r="W17" i="19" s="1"/>
  <c r="K17" i="19" a="1"/>
  <c r="K17" i="19" s="1"/>
  <c r="W16" i="19" a="1"/>
  <c r="W16" i="19" s="1"/>
  <c r="AI13" i="19" a="1"/>
  <c r="AI13" i="19" s="1"/>
  <c r="AI14" i="19" a="1"/>
  <c r="AI14" i="19" s="1"/>
  <c r="AE13" i="19" a="1"/>
  <c r="AE13" i="19" s="1"/>
  <c r="W13" i="19" a="1"/>
  <c r="W13" i="19" s="1"/>
  <c r="W14" i="19" a="1"/>
  <c r="W14" i="19" s="1"/>
  <c r="S13" i="19" a="1"/>
  <c r="S13" i="19" s="1"/>
  <c r="K13" i="19" a="1"/>
  <c r="K13" i="19" s="1"/>
  <c r="K14" i="19" a="1"/>
  <c r="K14" i="19" s="1"/>
  <c r="G13" i="19" a="1"/>
  <c r="G13" i="19" s="1"/>
  <c r="AI12" i="19" a="1"/>
  <c r="AI12" i="19" s="1"/>
  <c r="W12" i="19" a="1"/>
  <c r="W12" i="19" s="1"/>
  <c r="K11" i="19" a="1"/>
  <c r="K11" i="19" s="1"/>
  <c r="BG10" i="19" a="1"/>
  <c r="BG10" i="19" s="1"/>
  <c r="AI10" i="19" a="1"/>
  <c r="AI10" i="19" s="1"/>
  <c r="W5" i="19" a="1"/>
  <c r="W5" i="19" s="1"/>
  <c r="AC12" i="19" a="1"/>
  <c r="AC12" i="19" s="1"/>
  <c r="Q12" i="19" a="1"/>
  <c r="Q12" i="19" s="1"/>
  <c r="E12" i="19" a="1"/>
  <c r="E12" i="19" s="1"/>
  <c r="K5" i="19" a="1"/>
  <c r="K5" i="19" s="1"/>
  <c r="BG4" i="19" a="1"/>
  <c r="BG4" i="19" s="1"/>
  <c r="AI4" i="19" a="1"/>
  <c r="AI4" i="19" s="1"/>
  <c r="AC10" i="19" a="1"/>
  <c r="AC10" i="19" s="1"/>
  <c r="K10" i="19" a="1"/>
  <c r="K10" i="19" s="1"/>
  <c r="E10" i="19" a="1"/>
  <c r="E10" i="19" s="1"/>
  <c r="W3" i="19" a="1"/>
  <c r="W3" i="19" s="1"/>
  <c r="K3" i="19" a="1"/>
  <c r="K3" i="19" s="1"/>
  <c r="BG2" i="19" a="1"/>
  <c r="BG2" i="19" s="1"/>
  <c r="AI2" i="19" a="1"/>
  <c r="AI2" i="19" s="1"/>
  <c r="W2" i="19" a="1"/>
  <c r="W2" i="19" s="1"/>
  <c r="K2" i="19" a="1"/>
  <c r="K2" i="19" s="1"/>
  <c r="I5" i="19" a="1"/>
  <c r="I5" i="19" s="1"/>
  <c r="U4" i="19" a="1"/>
  <c r="U4" i="19" s="1"/>
  <c r="AG2" i="19" a="1"/>
  <c r="AG2" i="19" s="1"/>
  <c r="S2" i="19" a="1"/>
  <c r="S2" i="19" s="1"/>
  <c r="S3" i="19" a="1"/>
  <c r="S3" i="19" s="1"/>
  <c r="S4" i="19" a="1"/>
  <c r="S4" i="19" s="1"/>
  <c r="S5" i="19" a="1"/>
  <c r="S5" i="19" s="1"/>
  <c r="S6" i="19" a="1"/>
  <c r="S6" i="19" s="1"/>
  <c r="S7" i="19" a="1"/>
  <c r="S7" i="19" s="1"/>
  <c r="S8" i="19" a="1"/>
  <c r="S8" i="19" s="1"/>
  <c r="S9" i="19" a="1"/>
  <c r="S9" i="19" s="1"/>
  <c r="I2" i="19" a="1"/>
  <c r="I2" i="19" s="1"/>
  <c r="K4" i="19" a="1"/>
  <c r="K4" i="19" s="1"/>
  <c r="AG9" i="19" a="1"/>
  <c r="AG9" i="19" s="1"/>
  <c r="AC9" i="19" a="1"/>
  <c r="AC9" i="19" s="1"/>
  <c r="U9" i="19" a="1"/>
  <c r="U9" i="19" s="1"/>
  <c r="Q9" i="19" a="1"/>
  <c r="Q9" i="19" s="1"/>
  <c r="I9" i="19" a="1"/>
  <c r="I9" i="19" s="1"/>
  <c r="E9" i="19" a="1"/>
  <c r="E9" i="19" s="1"/>
  <c r="AG8" i="19" a="1"/>
  <c r="AG8" i="19" s="1"/>
  <c r="AC8" i="19" a="1"/>
  <c r="AC8" i="19" s="1"/>
  <c r="U8" i="19" a="1"/>
  <c r="U8" i="19" s="1"/>
  <c r="Q8" i="19" a="1"/>
  <c r="Q8" i="19" s="1"/>
  <c r="I8" i="19" a="1"/>
  <c r="I8" i="19" s="1"/>
  <c r="E8" i="19" a="1"/>
  <c r="E8" i="19" s="1"/>
  <c r="AG7" i="19" a="1"/>
  <c r="AG7" i="19" s="1"/>
  <c r="AC7" i="19" a="1"/>
  <c r="AC7" i="19" s="1"/>
  <c r="U7" i="19" a="1"/>
  <c r="U7" i="19" s="1"/>
  <c r="Q7" i="19" a="1"/>
  <c r="Q7" i="19" s="1"/>
  <c r="I7" i="19" a="1"/>
  <c r="I7" i="19" s="1"/>
  <c r="E7" i="19" a="1"/>
  <c r="E7" i="19" s="1"/>
  <c r="AG6" i="19" a="1"/>
  <c r="AG6" i="19" s="1"/>
  <c r="AC6" i="19" a="1"/>
  <c r="AC6" i="19" s="1"/>
  <c r="U6" i="19" a="1"/>
  <c r="U6" i="19" s="1"/>
  <c r="Q6" i="19" a="1"/>
  <c r="Q6" i="19" s="1"/>
  <c r="I6" i="19" a="1"/>
  <c r="I6" i="19" s="1"/>
  <c r="E6" i="19" a="1"/>
  <c r="E6" i="19" s="1"/>
  <c r="AG5" i="19" a="1"/>
  <c r="AG5" i="19" s="1"/>
  <c r="AC4" i="19" a="1"/>
  <c r="AC4" i="19" s="1"/>
  <c r="U5" i="19" a="1"/>
  <c r="U5" i="19" s="1"/>
  <c r="Q4" i="19" a="1"/>
  <c r="Q4" i="19" s="1"/>
  <c r="AC3" i="19" a="1"/>
  <c r="AC3" i="19" s="1"/>
  <c r="E3" i="19" a="1"/>
  <c r="E3" i="19" s="1"/>
  <c r="U15" i="19" a="1"/>
  <c r="U15" i="19" s="1"/>
  <c r="I15" i="19" a="1"/>
  <c r="I15" i="19" s="1"/>
  <c r="AG14" i="19" a="1"/>
  <c r="AG14" i="19" s="1"/>
  <c r="U14" i="19" a="1"/>
  <c r="U14" i="19" s="1"/>
  <c r="I14" i="19" a="1"/>
  <c r="I14" i="19" s="1"/>
  <c r="AG13" i="19" a="1"/>
  <c r="AG13" i="19" s="1"/>
  <c r="U13" i="19" a="1"/>
  <c r="U13" i="19" s="1"/>
  <c r="I13" i="19" a="1"/>
  <c r="I13" i="19" s="1"/>
  <c r="AG12" i="19" a="1"/>
  <c r="AG12" i="19" s="1"/>
  <c r="U12" i="19" a="1"/>
  <c r="U12" i="19" s="1"/>
  <c r="I12" i="19" a="1"/>
  <c r="I12" i="19" s="1"/>
  <c r="AG11" i="19" a="1"/>
  <c r="AG11" i="19" s="1"/>
  <c r="W10" i="19" a="1"/>
  <c r="W10" i="19" s="1"/>
  <c r="Q10" i="19" a="1"/>
  <c r="Q10" i="19" s="1"/>
  <c r="BG9" i="19" a="1"/>
  <c r="BG9" i="19" s="1"/>
  <c r="AI9" i="19" a="1"/>
  <c r="AI9" i="19" s="1"/>
  <c r="AG4" i="19" a="1"/>
  <c r="AG4" i="19" s="1"/>
  <c r="I4" i="19" a="1"/>
  <c r="I4" i="19" s="1"/>
  <c r="BC2" i="19" a="1"/>
  <c r="BC2" i="19" s="1"/>
  <c r="BC3" i="19" a="1"/>
  <c r="BC3" i="19" s="1"/>
  <c r="BC4" i="19" a="1"/>
  <c r="BC4" i="19" s="1"/>
  <c r="BC5" i="19" a="1"/>
  <c r="BC5" i="19" s="1"/>
  <c r="BC6" i="19" a="1"/>
  <c r="BC6" i="19" s="1"/>
  <c r="BC7" i="19" a="1"/>
  <c r="BC7" i="19" s="1"/>
  <c r="BC8" i="19" a="1"/>
  <c r="BC8" i="19" s="1"/>
  <c r="AE2" i="19" a="1"/>
  <c r="AE2" i="19" s="1"/>
  <c r="AE3" i="19" a="1"/>
  <c r="AE3" i="19" s="1"/>
  <c r="AE4" i="19" a="1"/>
  <c r="AE4" i="19" s="1"/>
  <c r="AE5" i="19" a="1"/>
  <c r="AE5" i="19" s="1"/>
  <c r="AE6" i="19" a="1"/>
  <c r="AE6" i="19" s="1"/>
  <c r="AE7" i="19" a="1"/>
  <c r="AE7" i="19" s="1"/>
  <c r="AE8" i="19" a="1"/>
  <c r="AE8" i="19" s="1"/>
  <c r="AE9" i="19" a="1"/>
  <c r="AE9" i="19" s="1"/>
  <c r="G2" i="19" a="1"/>
  <c r="G2" i="19" s="1"/>
  <c r="G3" i="19" a="1"/>
  <c r="G3" i="19" s="1"/>
  <c r="G4" i="19" a="1"/>
  <c r="G4" i="19" s="1"/>
  <c r="G5" i="19" a="1"/>
  <c r="G5" i="19" s="1"/>
  <c r="G6" i="19" a="1"/>
  <c r="G6" i="19" s="1"/>
  <c r="G7" i="19" a="1"/>
  <c r="G7" i="19" s="1"/>
  <c r="G8" i="19" a="1"/>
  <c r="G8" i="19" s="1"/>
  <c r="G9" i="19" a="1"/>
  <c r="G9" i="19" s="1"/>
  <c r="BG14" i="19" a="1"/>
  <c r="BG14" i="19" s="1"/>
  <c r="BG13" i="19" a="1"/>
  <c r="BG13" i="19" s="1"/>
  <c r="K12" i="19" a="1"/>
  <c r="K12" i="19" s="1"/>
  <c r="BG11" i="19" a="1"/>
  <c r="BG11" i="19" s="1"/>
  <c r="AI11" i="19" a="1"/>
  <c r="AI11" i="19" s="1"/>
  <c r="W11" i="19" a="1"/>
  <c r="W11" i="19" s="1"/>
  <c r="W4" i="19" a="1"/>
  <c r="W4" i="19" s="1"/>
  <c r="BG3" i="19" a="1"/>
  <c r="BG3" i="19" s="1"/>
  <c r="AI3" i="19" a="1"/>
  <c r="AI3" i="19" s="1"/>
  <c r="W9" i="19" a="1"/>
  <c r="W9" i="19" s="1"/>
  <c r="K9" i="19" a="1"/>
  <c r="K9" i="19" s="1"/>
  <c r="BG8" i="19" a="1"/>
  <c r="BG8" i="19" s="1"/>
  <c r="AI8" i="19" a="1"/>
  <c r="AI8" i="19" s="1"/>
  <c r="W8" i="19" a="1"/>
  <c r="W8" i="19" s="1"/>
  <c r="K8" i="19" a="1"/>
  <c r="K8" i="19" s="1"/>
  <c r="BG7" i="19" a="1"/>
  <c r="BG7" i="19" s="1"/>
  <c r="AI7" i="19" a="1"/>
  <c r="AI7" i="19" s="1"/>
  <c r="W7" i="19" a="1"/>
  <c r="W7" i="19" s="1"/>
  <c r="K7" i="19" a="1"/>
  <c r="K7" i="19" s="1"/>
  <c r="BG6" i="19" a="1"/>
  <c r="BG6" i="19" s="1"/>
  <c r="AI6" i="19" a="1"/>
  <c r="AI6" i="19" s="1"/>
  <c r="W6" i="19" a="1"/>
  <c r="W6" i="19" s="1"/>
  <c r="K6" i="19" a="1"/>
  <c r="K6" i="19" s="1"/>
  <c r="BG5" i="19" a="1"/>
  <c r="BG5" i="19" s="1"/>
  <c r="AI5" i="19" a="1"/>
  <c r="AI5" i="19" s="1"/>
  <c r="E4" i="19" a="1"/>
  <c r="E4" i="19" s="1"/>
  <c r="Q3" i="19" a="1"/>
  <c r="Q3" i="19" s="1"/>
  <c r="Q2" i="19" a="1"/>
  <c r="Q2" i="19" s="1"/>
  <c r="BA2" i="19" a="1"/>
  <c r="BA2" i="19" s="1"/>
  <c r="AC2" i="19" a="1"/>
  <c r="AC2" i="19" s="1"/>
  <c r="E2" i="19" a="1"/>
  <c r="E2" i="19" s="1"/>
  <c r="AC5" i="19" a="1"/>
  <c r="AC5" i="19" s="1"/>
  <c r="Q5" i="19" a="1"/>
  <c r="Q5" i="19" s="1"/>
  <c r="E5" i="19" a="1"/>
  <c r="E5" i="19" s="1"/>
  <c r="BA60" i="18" a="1"/>
  <c r="BA60" i="18" s="1"/>
  <c r="AC60" i="18" a="1"/>
  <c r="AC60" i="18" s="1"/>
  <c r="E60" i="18" a="1"/>
  <c r="E60" i="18" s="1"/>
  <c r="AO59" i="18" a="1"/>
  <c r="AO59" i="18" s="1"/>
  <c r="Q59" i="18" a="1"/>
  <c r="Q59" i="18" s="1"/>
  <c r="BA58" i="18" a="1"/>
  <c r="BA58" i="18" s="1"/>
  <c r="AC58" i="18" a="1"/>
  <c r="AC58" i="18" s="1"/>
  <c r="AO57" i="18" a="1"/>
  <c r="AO57" i="18" s="1"/>
  <c r="Q57" i="18" a="1"/>
  <c r="Q57" i="18" s="1"/>
  <c r="BA56" i="18" a="1"/>
  <c r="BA56" i="18" s="1"/>
  <c r="AC56" i="18" a="1"/>
  <c r="AC56" i="18" s="1"/>
  <c r="E56" i="18" a="1"/>
  <c r="E56" i="18" s="1"/>
  <c r="BA55" i="18" a="1"/>
  <c r="BA55" i="18" s="1"/>
  <c r="AO55" i="18" a="1"/>
  <c r="AO55" i="18" s="1"/>
  <c r="AC55" i="18" a="1"/>
  <c r="AC55" i="18" s="1"/>
  <c r="Q55" i="18" a="1"/>
  <c r="Q55" i="18" s="1"/>
  <c r="AG54" i="18" a="1"/>
  <c r="AG54" i="18" s="1"/>
  <c r="U54" i="18" a="1"/>
  <c r="U54" i="18" s="1"/>
  <c r="I54" i="18" a="1"/>
  <c r="I54" i="18" s="1"/>
  <c r="AG53" i="18" a="1"/>
  <c r="AG53" i="18" s="1"/>
  <c r="U53" i="18" a="1"/>
  <c r="U53" i="18" s="1"/>
  <c r="I53" i="18" a="1"/>
  <c r="I53" i="18" s="1"/>
  <c r="AG52" i="18" a="1"/>
  <c r="AG52" i="18" s="1"/>
  <c r="U52" i="18" a="1"/>
  <c r="U52" i="18" s="1"/>
  <c r="I52" i="18" a="1"/>
  <c r="I52" i="18" s="1"/>
  <c r="AG51" i="18" a="1"/>
  <c r="AG51" i="18" s="1"/>
  <c r="U51" i="18" a="1"/>
  <c r="U51" i="18" s="1"/>
  <c r="I51" i="18" a="1"/>
  <c r="I51" i="18" s="1"/>
  <c r="AG50" i="18" a="1"/>
  <c r="AG50" i="18" s="1"/>
  <c r="U50" i="18" a="1"/>
  <c r="U50" i="18" s="1"/>
  <c r="I50" i="18" a="1"/>
  <c r="I50" i="18" s="1"/>
  <c r="AG49" i="18" a="1"/>
  <c r="AG49" i="18" s="1"/>
  <c r="U49" i="18" a="1"/>
  <c r="U49" i="18" s="1"/>
  <c r="I49" i="18" a="1"/>
  <c r="I49" i="18" s="1"/>
  <c r="AG48" i="18" a="1"/>
  <c r="AG48" i="18" s="1"/>
  <c r="U48" i="18" a="1"/>
  <c r="U48" i="18" s="1"/>
  <c r="I48" i="18" a="1"/>
  <c r="I48" i="18" s="1"/>
  <c r="AG47" i="18" a="1"/>
  <c r="AG47" i="18" s="1"/>
  <c r="Q47" i="18" a="1"/>
  <c r="Q47" i="18" s="1"/>
  <c r="G47" i="18" a="1"/>
  <c r="G47" i="18" s="1"/>
  <c r="AC46" i="18" a="1"/>
  <c r="AC46" i="18" s="1"/>
  <c r="S46" i="18" a="1"/>
  <c r="S46" i="18" s="1"/>
  <c r="E46" i="18" a="1"/>
  <c r="E46" i="18" s="1"/>
  <c r="G44" i="18" a="1"/>
  <c r="G44" i="18" s="1"/>
  <c r="G45" i="18" a="1"/>
  <c r="G45" i="18" s="1"/>
  <c r="BG42" i="18" a="1"/>
  <c r="BG42" i="18" s="1"/>
  <c r="BG43" i="18" a="1"/>
  <c r="BG43" i="18" s="1"/>
  <c r="BG44" i="18" a="1"/>
  <c r="BG44" i="18" s="1"/>
  <c r="BG45" i="18" a="1"/>
  <c r="BG45" i="18" s="1"/>
  <c r="BG46" i="18" a="1"/>
  <c r="BG46" i="18" s="1"/>
  <c r="AI42" i="18" a="1"/>
  <c r="AI42" i="18" s="1"/>
  <c r="AI43" i="18" a="1"/>
  <c r="AI43" i="18" s="1"/>
  <c r="AI44" i="18" a="1"/>
  <c r="AI44" i="18" s="1"/>
  <c r="AI45" i="18" a="1"/>
  <c r="AI45" i="18" s="1"/>
  <c r="AI46" i="18" a="1"/>
  <c r="AI46" i="18" s="1"/>
  <c r="S44" i="18" a="1"/>
  <c r="S44" i="18" s="1"/>
  <c r="S45" i="18" a="1"/>
  <c r="S45" i="18" s="1"/>
  <c r="AC39" i="18" a="1"/>
  <c r="AC39" i="18" s="1"/>
  <c r="E39" i="18" a="1"/>
  <c r="E39" i="18" s="1"/>
  <c r="Q38" i="18" a="1"/>
  <c r="Q38" i="18" s="1"/>
  <c r="AC37" i="18" a="1"/>
  <c r="AC37" i="18" s="1"/>
  <c r="BC55" i="18" a="1"/>
  <c r="BC55" i="18" s="1"/>
  <c r="S55" i="18" a="1"/>
  <c r="S55" i="18" s="1"/>
  <c r="BG50" i="18" a="1"/>
  <c r="BG50" i="18" s="1"/>
  <c r="W50" i="18" a="1"/>
  <c r="W50" i="18" s="1"/>
  <c r="K49" i="18" a="1"/>
  <c r="K49" i="18" s="1"/>
  <c r="AI48" i="18" a="1"/>
  <c r="AI48" i="18" s="1"/>
  <c r="BG47" i="18" a="1"/>
  <c r="BG47" i="18" s="1"/>
  <c r="I47" i="18" a="1"/>
  <c r="I47" i="18" s="1"/>
  <c r="U45" i="18" a="1"/>
  <c r="U45" i="18" s="1"/>
  <c r="AG44" i="18" a="1"/>
  <c r="AG44" i="18" s="1"/>
  <c r="Q44" i="18" a="1"/>
  <c r="Q44" i="18" s="1"/>
  <c r="E43" i="18" a="1"/>
  <c r="E43" i="18" s="1"/>
  <c r="I42" i="18" a="1"/>
  <c r="I42" i="18" s="1"/>
  <c r="AG41" i="18" a="1"/>
  <c r="AG41" i="18" s="1"/>
  <c r="Q41" i="18" a="1"/>
  <c r="Q41" i="18" s="1"/>
  <c r="AG40" i="18" a="1"/>
  <c r="AG40" i="18" s="1"/>
  <c r="Q40" i="18" a="1"/>
  <c r="Q40" i="18" s="1"/>
  <c r="I40" i="18" a="1"/>
  <c r="I40" i="18" s="1"/>
  <c r="E40" i="18" a="1"/>
  <c r="E40" i="18" s="1"/>
  <c r="AG39" i="18" a="1"/>
  <c r="AG39" i="18" s="1"/>
  <c r="I39" i="18" a="1"/>
  <c r="I39" i="18" s="1"/>
  <c r="AE27" i="18" a="1"/>
  <c r="AE27" i="18" s="1"/>
  <c r="G27" i="18" a="1"/>
  <c r="G27" i="18" s="1"/>
  <c r="AE55" i="18" a="1"/>
  <c r="AE55" i="18" s="1"/>
  <c r="W54" i="18" a="1"/>
  <c r="W54" i="18" s="1"/>
  <c r="BG51" i="18" a="1"/>
  <c r="BG51" i="18" s="1"/>
  <c r="K50" i="18" a="1"/>
  <c r="K50" i="18" s="1"/>
  <c r="W49" i="18" a="1"/>
  <c r="W49" i="18" s="1"/>
  <c r="U46" i="18" a="1"/>
  <c r="U46" i="18" s="1"/>
  <c r="AG45" i="18" a="1"/>
  <c r="AG45" i="18" s="1"/>
  <c r="I45" i="18" a="1"/>
  <c r="I45" i="18" s="1"/>
  <c r="AC44" i="18" a="1"/>
  <c r="AC44" i="18" s="1"/>
  <c r="E44" i="18" a="1"/>
  <c r="E44" i="18" s="1"/>
  <c r="AC43" i="18" a="1"/>
  <c r="AC43" i="18" s="1"/>
  <c r="AG25" i="18" a="1"/>
  <c r="AG25" i="18" s="1"/>
  <c r="AG42" i="18" a="1"/>
  <c r="AG42" i="18" s="1"/>
  <c r="AG34" i="18" a="1"/>
  <c r="AG34" i="18" s="1"/>
  <c r="AG35" i="18" a="1"/>
  <c r="AG35" i="18" s="1"/>
  <c r="AG36" i="18" a="1"/>
  <c r="AG36" i="18" s="1"/>
  <c r="AG33" i="18" a="1"/>
  <c r="AG33" i="18" s="1"/>
  <c r="E42" i="18" a="1"/>
  <c r="E42" i="18" s="1"/>
  <c r="U41" i="18" a="1"/>
  <c r="U41" i="18" s="1"/>
  <c r="I41" i="18" a="1"/>
  <c r="I41" i="18" s="1"/>
  <c r="AC40" i="18" a="1"/>
  <c r="AC40" i="18" s="1"/>
  <c r="AO60" i="18" a="1"/>
  <c r="AO60" i="18" s="1"/>
  <c r="Q60" i="18" a="1"/>
  <c r="Q60" i="18" s="1"/>
  <c r="BA59" i="18" a="1"/>
  <c r="BA59" i="18" s="1"/>
  <c r="AC59" i="18" a="1"/>
  <c r="AC59" i="18" s="1"/>
  <c r="E59" i="18" a="1"/>
  <c r="E59" i="18" s="1"/>
  <c r="AO58" i="18" a="1"/>
  <c r="AO58" i="18" s="1"/>
  <c r="Q58" i="18" a="1"/>
  <c r="Q58" i="18" s="1"/>
  <c r="BA57" i="18" a="1"/>
  <c r="BA57" i="18" s="1"/>
  <c r="AC57" i="18" a="1"/>
  <c r="AC57" i="18" s="1"/>
  <c r="E57" i="18" a="1"/>
  <c r="E57" i="18" s="1"/>
  <c r="AO56" i="18" a="1"/>
  <c r="AO56" i="18" s="1"/>
  <c r="Q56" i="18" a="1"/>
  <c r="Q56" i="18" s="1"/>
  <c r="E55" i="18" a="1"/>
  <c r="E55" i="18" s="1"/>
  <c r="AC54" i="18" a="1"/>
  <c r="AC54" i="18" s="1"/>
  <c r="Q54" i="18" a="1"/>
  <c r="Q54" i="18" s="1"/>
  <c r="E54" i="18" a="1"/>
  <c r="E54" i="18" s="1"/>
  <c r="AC53" i="18" a="1"/>
  <c r="AC53" i="18" s="1"/>
  <c r="Q53" i="18" a="1"/>
  <c r="Q53" i="18" s="1"/>
  <c r="E53" i="18" a="1"/>
  <c r="E53" i="18" s="1"/>
  <c r="AC52" i="18" a="1"/>
  <c r="AC52" i="18" s="1"/>
  <c r="Q52" i="18" a="1"/>
  <c r="Q52" i="18" s="1"/>
  <c r="E52" i="18" a="1"/>
  <c r="E52" i="18" s="1"/>
  <c r="AC51" i="18" a="1"/>
  <c r="AC51" i="18" s="1"/>
  <c r="Q51" i="18" a="1"/>
  <c r="Q51" i="18" s="1"/>
  <c r="E51" i="18" a="1"/>
  <c r="E51" i="18" s="1"/>
  <c r="AC50" i="18" a="1"/>
  <c r="AC50" i="18" s="1"/>
  <c r="Q50" i="18" a="1"/>
  <c r="Q50" i="18" s="1"/>
  <c r="E50" i="18" a="1"/>
  <c r="E50" i="18" s="1"/>
  <c r="AC49" i="18" a="1"/>
  <c r="AC49" i="18" s="1"/>
  <c r="Q49" i="18" a="1"/>
  <c r="Q49" i="18" s="1"/>
  <c r="E49" i="18" a="1"/>
  <c r="E49" i="18" s="1"/>
  <c r="AC48" i="18" a="1"/>
  <c r="AC48" i="18" s="1"/>
  <c r="Q48" i="18" a="1"/>
  <c r="Q48" i="18" s="1"/>
  <c r="E48" i="18" a="1"/>
  <c r="E48" i="18" s="1"/>
  <c r="AC47" i="18" a="1"/>
  <c r="AC47" i="18" s="1"/>
  <c r="S47" i="18" a="1"/>
  <c r="S47" i="18" s="1"/>
  <c r="E47" i="18" a="1"/>
  <c r="E47" i="18" s="1"/>
  <c r="AE46" i="18" a="1"/>
  <c r="AE46" i="18" s="1"/>
  <c r="Q46" i="18" a="1"/>
  <c r="Q46" i="18" s="1"/>
  <c r="G46" i="18" a="1"/>
  <c r="G46" i="18" s="1"/>
  <c r="Q34" i="18" a="1"/>
  <c r="Q34" i="18" s="1"/>
  <c r="E34" i="18" a="1"/>
  <c r="E34" i="18" s="1"/>
  <c r="AC34" i="18" a="1"/>
  <c r="AC34" i="18" s="1"/>
  <c r="K43" i="18" a="1"/>
  <c r="K43" i="18" s="1"/>
  <c r="K44" i="18" a="1"/>
  <c r="K44" i="18" s="1"/>
  <c r="K45" i="18" a="1"/>
  <c r="K45" i="18" s="1"/>
  <c r="K46" i="18" a="1"/>
  <c r="K46" i="18" s="1"/>
  <c r="K47" i="18" a="1"/>
  <c r="K47" i="18" s="1"/>
  <c r="AE43" i="18" a="1"/>
  <c r="AE43" i="18" s="1"/>
  <c r="AE44" i="18" a="1"/>
  <c r="AE44" i="18" s="1"/>
  <c r="AE45" i="18" a="1"/>
  <c r="AE45" i="18" s="1"/>
  <c r="W42" i="18" a="1"/>
  <c r="W42" i="18" s="1"/>
  <c r="W43" i="18" a="1"/>
  <c r="W43" i="18" s="1"/>
  <c r="W44" i="18" a="1"/>
  <c r="W44" i="18" s="1"/>
  <c r="W45" i="18" a="1"/>
  <c r="W45" i="18" s="1"/>
  <c r="W46" i="18" a="1"/>
  <c r="W46" i="18" s="1"/>
  <c r="W47" i="18" a="1"/>
  <c r="W47" i="18" s="1"/>
  <c r="Q39" i="18" a="1"/>
  <c r="Q39" i="18" s="1"/>
  <c r="AC38" i="18" a="1"/>
  <c r="AC38" i="18" s="1"/>
  <c r="E38" i="18" a="1"/>
  <c r="E38" i="18" s="1"/>
  <c r="AI50" i="18" a="1"/>
  <c r="AI50" i="18" s="1"/>
  <c r="AC45" i="18" a="1"/>
  <c r="AC45" i="18" s="1"/>
  <c r="Q45" i="18" a="1"/>
  <c r="Q45" i="18" s="1"/>
  <c r="E45" i="18" a="1"/>
  <c r="E45" i="18" s="1"/>
  <c r="I44" i="18" a="1"/>
  <c r="I44" i="18" s="1"/>
  <c r="AC41" i="18" a="1"/>
  <c r="AC41" i="18" s="1"/>
  <c r="U40" i="18" a="1"/>
  <c r="U40" i="18" s="1"/>
  <c r="S54" i="18" a="1"/>
  <c r="S54" i="18" s="1"/>
  <c r="G54" i="18" a="1"/>
  <c r="G54" i="18" s="1"/>
  <c r="AE53" i="18" a="1"/>
  <c r="AE53" i="18" s="1"/>
  <c r="S53" i="18" a="1"/>
  <c r="S53" i="18" s="1"/>
  <c r="G53" i="18" a="1"/>
  <c r="G53" i="18" s="1"/>
  <c r="S52" i="18" a="1"/>
  <c r="S52" i="18" s="1"/>
  <c r="G52" i="18" a="1"/>
  <c r="G52" i="18" s="1"/>
  <c r="AE51" i="18" a="1"/>
  <c r="AE51" i="18" s="1"/>
  <c r="S51" i="18" a="1"/>
  <c r="S51" i="18" s="1"/>
  <c r="G51" i="18" a="1"/>
  <c r="G51" i="18" s="1"/>
  <c r="AE49" i="18" a="1"/>
  <c r="AE49" i="18" s="1"/>
  <c r="S49" i="18" a="1"/>
  <c r="S49" i="18" s="1"/>
  <c r="G49" i="18" a="1"/>
  <c r="G49" i="18" s="1"/>
  <c r="AE48" i="18" a="1"/>
  <c r="AE48" i="18" s="1"/>
  <c r="S48" i="18" a="1"/>
  <c r="S48" i="18" s="1"/>
  <c r="G48" i="18" a="1"/>
  <c r="G48" i="18" s="1"/>
  <c r="AG46" i="18" a="1"/>
  <c r="AG46" i="18" s="1"/>
  <c r="I34" i="18" a="1"/>
  <c r="I34" i="18" s="1"/>
  <c r="I35" i="18" a="1"/>
  <c r="I35" i="18" s="1"/>
  <c r="I36" i="18" a="1"/>
  <c r="I36" i="18" s="1"/>
  <c r="I37" i="18" a="1"/>
  <c r="I37" i="18" s="1"/>
  <c r="I33" i="18" a="1"/>
  <c r="I33" i="18" s="1"/>
  <c r="I43" i="18" a="1"/>
  <c r="I43" i="18" s="1"/>
  <c r="U33" i="18" a="1"/>
  <c r="U33" i="18" s="1"/>
  <c r="U43" i="18" a="1"/>
  <c r="U43" i="18" s="1"/>
  <c r="U34" i="18" a="1"/>
  <c r="U34" i="18" s="1"/>
  <c r="U35" i="18" a="1"/>
  <c r="U35" i="18" s="1"/>
  <c r="U36" i="18" a="1"/>
  <c r="U36" i="18" s="1"/>
  <c r="U42" i="18" a="1"/>
  <c r="U42" i="18" s="1"/>
  <c r="U39" i="18" a="1"/>
  <c r="U39" i="18" s="1"/>
  <c r="AG38" i="18" a="1"/>
  <c r="AG38" i="18" s="1"/>
  <c r="I38" i="18" a="1"/>
  <c r="I38" i="18" s="1"/>
  <c r="U37" i="18" a="1"/>
  <c r="U37" i="18" s="1"/>
  <c r="AI33" i="18" a="1"/>
  <c r="AI33" i="18" s="1"/>
  <c r="K33" i="18" a="1"/>
  <c r="K33" i="18" s="1"/>
  <c r="E27" i="18" a="1"/>
  <c r="E27" i="18" s="1"/>
  <c r="AE26" i="18" a="1"/>
  <c r="AE26" i="18" s="1"/>
  <c r="Q26" i="18" a="1"/>
  <c r="Q26" i="18" s="1"/>
  <c r="G26" i="18" a="1"/>
  <c r="G26" i="18" s="1"/>
  <c r="AE25" i="18" a="1"/>
  <c r="AE25" i="18" s="1"/>
  <c r="Q33" i="18" a="1"/>
  <c r="Q33" i="18" s="1"/>
  <c r="BG33" i="18" a="1"/>
  <c r="BG33" i="18" s="1"/>
  <c r="BG34" i="18" a="1"/>
  <c r="BG34" i="18" s="1"/>
  <c r="BG35" i="18" a="1"/>
  <c r="BG35" i="18" s="1"/>
  <c r="BG36" i="18" a="1"/>
  <c r="BG36" i="18" s="1"/>
  <c r="BG37" i="18" a="1"/>
  <c r="BG37" i="18" s="1"/>
  <c r="BG38" i="18" a="1"/>
  <c r="BG38" i="18" s="1"/>
  <c r="BG39" i="18" a="1"/>
  <c r="BG39" i="18" s="1"/>
  <c r="BG40" i="18" a="1"/>
  <c r="BG40" i="18" s="1"/>
  <c r="BG41" i="18" a="1"/>
  <c r="BG41" i="18" s="1"/>
  <c r="S33" i="18" a="1"/>
  <c r="S33" i="18" s="1"/>
  <c r="S34" i="18" a="1"/>
  <c r="S34" i="18" s="1"/>
  <c r="S35" i="18" a="1"/>
  <c r="S35" i="18" s="1"/>
  <c r="S36" i="18" a="1"/>
  <c r="S36" i="18" s="1"/>
  <c r="S37" i="18" a="1"/>
  <c r="S37" i="18" s="1"/>
  <c r="S38" i="18" a="1"/>
  <c r="S38" i="18" s="1"/>
  <c r="S39" i="18" a="1"/>
  <c r="S39" i="18" s="1"/>
  <c r="S40" i="18" a="1"/>
  <c r="S40" i="18" s="1"/>
  <c r="S41" i="18" a="1"/>
  <c r="S41" i="18" s="1"/>
  <c r="S42" i="18" a="1"/>
  <c r="S42" i="18" s="1"/>
  <c r="S43" i="18" a="1"/>
  <c r="S43" i="18" s="1"/>
  <c r="S27" i="18" a="1"/>
  <c r="S27" i="18" s="1"/>
  <c r="S29" i="18" a="1"/>
  <c r="S29" i="18" s="1"/>
  <c r="S31" i="18" a="1"/>
  <c r="S31" i="18" s="1"/>
  <c r="AC32" i="18" a="1"/>
  <c r="AC32" i="18" s="1"/>
  <c r="E32" i="18" a="1"/>
  <c r="E32" i="18" s="1"/>
  <c r="Q31" i="18" a="1"/>
  <c r="Q31" i="18" s="1"/>
  <c r="AC30" i="18" a="1"/>
  <c r="AC30" i="18" s="1"/>
  <c r="E30" i="18" a="1"/>
  <c r="E30" i="18" s="1"/>
  <c r="Q29" i="18" a="1"/>
  <c r="Q29" i="18" s="1"/>
  <c r="AC28" i="18" a="1"/>
  <c r="AC28" i="18" s="1"/>
  <c r="E28" i="18" a="1"/>
  <c r="E28" i="18" s="1"/>
  <c r="Q27" i="18" a="1"/>
  <c r="Q27" i="18" s="1"/>
  <c r="AC26" i="18" a="1"/>
  <c r="AC26" i="18" s="1"/>
  <c r="E26" i="18" a="1"/>
  <c r="E26" i="18" s="1"/>
  <c r="AE24" i="18" a="1"/>
  <c r="AE24" i="18" s="1"/>
  <c r="G23" i="18" a="1"/>
  <c r="G23" i="18" s="1"/>
  <c r="Q37" i="18" a="1"/>
  <c r="Q37" i="18" s="1"/>
  <c r="E37" i="18" a="1"/>
  <c r="E37" i="18" s="1"/>
  <c r="AC36" i="18" a="1"/>
  <c r="AC36" i="18" s="1"/>
  <c r="Q36" i="18" a="1"/>
  <c r="Q36" i="18" s="1"/>
  <c r="E36" i="18" a="1"/>
  <c r="E36" i="18" s="1"/>
  <c r="AC35" i="18" a="1"/>
  <c r="AC35" i="18" s="1"/>
  <c r="Q35" i="18" a="1"/>
  <c r="Q35" i="18" s="1"/>
  <c r="E35" i="18" a="1"/>
  <c r="E35" i="18" s="1"/>
  <c r="AG26" i="18" a="1"/>
  <c r="AG26" i="18" s="1"/>
  <c r="W33" i="18" a="1"/>
  <c r="W33" i="18" s="1"/>
  <c r="S32" i="18" a="1"/>
  <c r="S32" i="18" s="1"/>
  <c r="AE31" i="18" a="1"/>
  <c r="AE31" i="18" s="1"/>
  <c r="G31" i="18" a="1"/>
  <c r="G31" i="18" s="1"/>
  <c r="S30" i="18" a="1"/>
  <c r="S30" i="18" s="1"/>
  <c r="AE29" i="18" a="1"/>
  <c r="AE29" i="18" s="1"/>
  <c r="G29" i="18" a="1"/>
  <c r="G29" i="18" s="1"/>
  <c r="S28" i="18" a="1"/>
  <c r="S28" i="18" s="1"/>
  <c r="S26" i="18" a="1"/>
  <c r="S26" i="18" s="1"/>
  <c r="AC27" i="18" a="1"/>
  <c r="AC27" i="18" s="1"/>
  <c r="AC29" i="18" a="1"/>
  <c r="AC29" i="18" s="1"/>
  <c r="AC31" i="18" a="1"/>
  <c r="AC31" i="18" s="1"/>
  <c r="AC33" i="18" a="1"/>
  <c r="AC33" i="18" s="1"/>
  <c r="E33" i="18" a="1"/>
  <c r="E33" i="18" s="1"/>
  <c r="Q32" i="18" a="1"/>
  <c r="Q32" i="18" s="1"/>
  <c r="E31" i="18" a="1"/>
  <c r="E31" i="18" s="1"/>
  <c r="Q30" i="18" a="1"/>
  <c r="Q30" i="18" s="1"/>
  <c r="E29" i="18" a="1"/>
  <c r="E29" i="18" s="1"/>
  <c r="Q28" i="18" a="1"/>
  <c r="Q28" i="18" s="1"/>
  <c r="I32" i="18" a="1"/>
  <c r="I32" i="18" s="1"/>
  <c r="AE33" i="18" a="1"/>
  <c r="AE33" i="18" s="1"/>
  <c r="AE34" i="18" a="1"/>
  <c r="AE34" i="18" s="1"/>
  <c r="AE35" i="18" a="1"/>
  <c r="AE35" i="18" s="1"/>
  <c r="AE36" i="18" a="1"/>
  <c r="AE36" i="18" s="1"/>
  <c r="AE37" i="18" a="1"/>
  <c r="AE37" i="18" s="1"/>
  <c r="AE38" i="18" a="1"/>
  <c r="AE38" i="18" s="1"/>
  <c r="AE39" i="18" a="1"/>
  <c r="AE39" i="18" s="1"/>
  <c r="AE40" i="18" a="1"/>
  <c r="AE40" i="18" s="1"/>
  <c r="AE41" i="18" a="1"/>
  <c r="AE41" i="18" s="1"/>
  <c r="AE42" i="18" a="1"/>
  <c r="AE42" i="18" s="1"/>
  <c r="AE28" i="18" a="1"/>
  <c r="AE28" i="18" s="1"/>
  <c r="AE30" i="18" a="1"/>
  <c r="AE30" i="18" s="1"/>
  <c r="AE32" i="18" a="1"/>
  <c r="AE32" i="18" s="1"/>
  <c r="G33" i="18" a="1"/>
  <c r="G33" i="18" s="1"/>
  <c r="G34" i="18" a="1"/>
  <c r="G34" i="18" s="1"/>
  <c r="G35" i="18" a="1"/>
  <c r="G35" i="18" s="1"/>
  <c r="G36" i="18" a="1"/>
  <c r="G36" i="18" s="1"/>
  <c r="G37" i="18" a="1"/>
  <c r="G37" i="18" s="1"/>
  <c r="G38" i="18" a="1"/>
  <c r="G38" i="18" s="1"/>
  <c r="G39" i="18" a="1"/>
  <c r="G39" i="18" s="1"/>
  <c r="G40" i="18" a="1"/>
  <c r="G40" i="18" s="1"/>
  <c r="G41" i="18" a="1"/>
  <c r="G41" i="18" s="1"/>
  <c r="G42" i="18" a="1"/>
  <c r="G42" i="18" s="1"/>
  <c r="G43" i="18" a="1"/>
  <c r="G43" i="18" s="1"/>
  <c r="G28" i="18" a="1"/>
  <c r="G28" i="18" s="1"/>
  <c r="G30" i="18" a="1"/>
  <c r="G30" i="18" s="1"/>
  <c r="G32" i="18" a="1"/>
  <c r="G32" i="18" s="1"/>
  <c r="AG24" i="18" a="1"/>
  <c r="AG24" i="18" s="1"/>
  <c r="I24" i="18" a="1"/>
  <c r="I24" i="18" s="1"/>
  <c r="U23" i="18" a="1"/>
  <c r="U23" i="18" s="1"/>
  <c r="AG22" i="18" a="1"/>
  <c r="AG22" i="18" s="1"/>
  <c r="I22" i="18" a="1"/>
  <c r="I22" i="18" s="1"/>
  <c r="U21" i="18" a="1"/>
  <c r="U21" i="18" s="1"/>
  <c r="AG20" i="18" a="1"/>
  <c r="AG20" i="18" s="1"/>
  <c r="I20" i="18" a="1"/>
  <c r="I20" i="18" s="1"/>
  <c r="U16" i="18" a="1"/>
  <c r="U16" i="18" s="1"/>
  <c r="AG15" i="18" a="1"/>
  <c r="AG15" i="18" s="1"/>
  <c r="S24" i="18" a="1"/>
  <c r="S24" i="18" s="1"/>
  <c r="K32" i="18" a="1"/>
  <c r="K32" i="18" s="1"/>
  <c r="W29" i="18" a="1"/>
  <c r="W29" i="18" s="1"/>
  <c r="S22" i="18" a="1"/>
  <c r="S22" i="18" s="1"/>
  <c r="I5" i="18" a="1"/>
  <c r="I5" i="18" s="1"/>
  <c r="I4" i="18" a="1"/>
  <c r="I4" i="18" s="1"/>
  <c r="AG16" i="18" a="1"/>
  <c r="AG16" i="18" s="1"/>
  <c r="U17" i="18" a="1"/>
  <c r="U17" i="18" s="1"/>
  <c r="K42" i="18" a="1"/>
  <c r="K42" i="18" s="1"/>
  <c r="AI41" i="18" a="1"/>
  <c r="AI41" i="18" s="1"/>
  <c r="W41" i="18" a="1"/>
  <c r="W41" i="18" s="1"/>
  <c r="K41" i="18" a="1"/>
  <c r="K41" i="18" s="1"/>
  <c r="AI40" i="18" a="1"/>
  <c r="AI40" i="18" s="1"/>
  <c r="W40" i="18" a="1"/>
  <c r="W40" i="18" s="1"/>
  <c r="K40" i="18" a="1"/>
  <c r="K40" i="18" s="1"/>
  <c r="AI39" i="18" a="1"/>
  <c r="AI39" i="18" s="1"/>
  <c r="W39" i="18" a="1"/>
  <c r="W39" i="18" s="1"/>
  <c r="K39" i="18" a="1"/>
  <c r="K39" i="18" s="1"/>
  <c r="AI38" i="18" a="1"/>
  <c r="AI38" i="18" s="1"/>
  <c r="W38" i="18" a="1"/>
  <c r="W38" i="18" s="1"/>
  <c r="K38" i="18" a="1"/>
  <c r="K38" i="18" s="1"/>
  <c r="AI37" i="18" a="1"/>
  <c r="AI37" i="18" s="1"/>
  <c r="W37" i="18" a="1"/>
  <c r="W37" i="18" s="1"/>
  <c r="K37" i="18" a="1"/>
  <c r="K37" i="18" s="1"/>
  <c r="AI36" i="18" a="1"/>
  <c r="AI36" i="18" s="1"/>
  <c r="W36" i="18" a="1"/>
  <c r="W36" i="18" s="1"/>
  <c r="K36" i="18" a="1"/>
  <c r="K36" i="18" s="1"/>
  <c r="AI35" i="18" a="1"/>
  <c r="AI35" i="18" s="1"/>
  <c r="W35" i="18" a="1"/>
  <c r="W35" i="18" s="1"/>
  <c r="K35" i="18" a="1"/>
  <c r="K35" i="18" s="1"/>
  <c r="AI34" i="18" a="1"/>
  <c r="AI34" i="18" s="1"/>
  <c r="W34" i="18" a="1"/>
  <c r="W34" i="18" s="1"/>
  <c r="K34" i="18" a="1"/>
  <c r="K34" i="18" s="1"/>
  <c r="U25" i="18" a="1"/>
  <c r="U25" i="18" s="1"/>
  <c r="I25" i="18" a="1"/>
  <c r="I25" i="18" s="1"/>
  <c r="U32" i="18" a="1"/>
  <c r="U32" i="18" s="1"/>
  <c r="AG31" i="18" a="1"/>
  <c r="AG31" i="18" s="1"/>
  <c r="I31" i="18" a="1"/>
  <c r="I31" i="18" s="1"/>
  <c r="U30" i="18" a="1"/>
  <c r="U30" i="18" s="1"/>
  <c r="AG29" i="18" a="1"/>
  <c r="AG29" i="18" s="1"/>
  <c r="I29" i="18" a="1"/>
  <c r="I29" i="18" s="1"/>
  <c r="U28" i="18" a="1"/>
  <c r="U28" i="18" s="1"/>
  <c r="AG27" i="18" a="1"/>
  <c r="AG27" i="18" s="1"/>
  <c r="I27" i="18" a="1"/>
  <c r="I27" i="18" s="1"/>
  <c r="U26" i="18" a="1"/>
  <c r="U26" i="18" s="1"/>
  <c r="S25" i="18" a="1"/>
  <c r="S25" i="18" s="1"/>
  <c r="Q25" i="18" a="1"/>
  <c r="Q25" i="18" s="1"/>
  <c r="G22" i="18" a="1"/>
  <c r="G22" i="18" s="1"/>
  <c r="AE21" i="18" a="1"/>
  <c r="AE21" i="18" s="1"/>
  <c r="S21" i="18" a="1"/>
  <c r="S21" i="18" s="1"/>
  <c r="G21" i="18" a="1"/>
  <c r="G21" i="18" s="1"/>
  <c r="AE20" i="18" a="1"/>
  <c r="AE20" i="18" s="1"/>
  <c r="S20" i="18" a="1"/>
  <c r="S20" i="18" s="1"/>
  <c r="G20" i="18" a="1"/>
  <c r="G20" i="18" s="1"/>
  <c r="S19" i="18" a="1"/>
  <c r="S19" i="18" s="1"/>
  <c r="AE18" i="18" a="1"/>
  <c r="AE18" i="18" s="1"/>
  <c r="G17" i="18" a="1"/>
  <c r="G17" i="18" s="1"/>
  <c r="S16" i="18" a="1"/>
  <c r="S16" i="18" s="1"/>
  <c r="AE15" i="18" a="1"/>
  <c r="AE15" i="18" s="1"/>
  <c r="U24" i="18" a="1"/>
  <c r="U24" i="18" s="1"/>
  <c r="AG23" i="18" a="1"/>
  <c r="AG23" i="18" s="1"/>
  <c r="I23" i="18" a="1"/>
  <c r="I23" i="18" s="1"/>
  <c r="U22" i="18" a="1"/>
  <c r="U22" i="18" s="1"/>
  <c r="AG21" i="18" a="1"/>
  <c r="AG21" i="18" s="1"/>
  <c r="I21" i="18" a="1"/>
  <c r="I21" i="18" s="1"/>
  <c r="U20" i="18" a="1"/>
  <c r="U20" i="18" s="1"/>
  <c r="AG17" i="18" a="1"/>
  <c r="AG17" i="18" s="1"/>
  <c r="I17" i="18" a="1"/>
  <c r="I17" i="18" s="1"/>
  <c r="AI32" i="18" a="1"/>
  <c r="AI32" i="18" s="1"/>
  <c r="W32" i="18" a="1"/>
  <c r="W32" i="18" s="1"/>
  <c r="S23" i="18" a="1"/>
  <c r="S23" i="18" s="1"/>
  <c r="BG31" i="18" a="1"/>
  <c r="BG31" i="18" s="1"/>
  <c r="AI31" i="18" a="1"/>
  <c r="AI31" i="18" s="1"/>
  <c r="AE22" i="18" a="1"/>
  <c r="AE22" i="18" s="1"/>
  <c r="U8" i="18" a="1"/>
  <c r="U8" i="18" s="1"/>
  <c r="K29" i="18" a="1"/>
  <c r="K29" i="18" s="1"/>
  <c r="E25" i="18" a="1"/>
  <c r="E25" i="18" s="1"/>
  <c r="AC24" i="18" a="1"/>
  <c r="AC24" i="18" s="1"/>
  <c r="Q24" i="18" a="1"/>
  <c r="Q24" i="18" s="1"/>
  <c r="E24" i="18" a="1"/>
  <c r="E24" i="18" s="1"/>
  <c r="AC22" i="18" a="1"/>
  <c r="AC22" i="18" s="1"/>
  <c r="Q23" i="18" a="1"/>
  <c r="Q23" i="18" s="1"/>
  <c r="E22" i="18" a="1"/>
  <c r="E22" i="18" s="1"/>
  <c r="Q22" i="18" a="1"/>
  <c r="Q22" i="18" s="1"/>
  <c r="AC21" i="18" a="1"/>
  <c r="AC21" i="18" s="1"/>
  <c r="E19" i="18" a="1"/>
  <c r="E19" i="18" s="1"/>
  <c r="Q20" i="18" a="1"/>
  <c r="Q20" i="18" s="1"/>
  <c r="AC18" i="18" a="1"/>
  <c r="AC18" i="18" s="1"/>
  <c r="E16" i="18" a="1"/>
  <c r="E16" i="18" s="1"/>
  <c r="AG32" i="18" a="1"/>
  <c r="AG32" i="18" s="1"/>
  <c r="U31" i="18" a="1"/>
  <c r="U31" i="18" s="1"/>
  <c r="AG30" i="18" a="1"/>
  <c r="AG30" i="18" s="1"/>
  <c r="I30" i="18" a="1"/>
  <c r="I30" i="18" s="1"/>
  <c r="U29" i="18" a="1"/>
  <c r="U29" i="18" s="1"/>
  <c r="AG28" i="18" a="1"/>
  <c r="AG28" i="18" s="1"/>
  <c r="I28" i="18" a="1"/>
  <c r="I28" i="18" s="1"/>
  <c r="U27" i="18" a="1"/>
  <c r="U27" i="18" s="1"/>
  <c r="I26" i="18" a="1"/>
  <c r="I26" i="18" s="1"/>
  <c r="G24" i="18" a="1"/>
  <c r="G24" i="18" s="1"/>
  <c r="BG32" i="18" a="1"/>
  <c r="BG32" i="18" s="1"/>
  <c r="AE23" i="18" a="1"/>
  <c r="AE23" i="18" s="1"/>
  <c r="G25" i="18" a="1"/>
  <c r="G25" i="18" s="1"/>
  <c r="AC25" i="18" a="1"/>
  <c r="AC25" i="18" s="1"/>
  <c r="BG28" i="18" a="1"/>
  <c r="BG28" i="18" s="1"/>
  <c r="AI28" i="18" a="1"/>
  <c r="AI28" i="18" s="1"/>
  <c r="W28" i="18" a="1"/>
  <c r="W28" i="18" s="1"/>
  <c r="K28" i="18" a="1"/>
  <c r="K28" i="18" s="1"/>
  <c r="BG27" i="18" a="1"/>
  <c r="BG27" i="18" s="1"/>
  <c r="W27" i="18" a="1"/>
  <c r="W27" i="18" s="1"/>
  <c r="BG26" i="18" a="1"/>
  <c r="BG26" i="18" s="1"/>
  <c r="AI27" i="18" a="1"/>
  <c r="AI27" i="18" s="1"/>
  <c r="K27" i="18" a="1"/>
  <c r="K27" i="18" s="1"/>
  <c r="W20" i="18" a="1"/>
  <c r="W20" i="18" s="1"/>
  <c r="BG19" i="18" a="1"/>
  <c r="BG19" i="18" s="1"/>
  <c r="AI20" i="18" a="1"/>
  <c r="AI20" i="18" s="1"/>
  <c r="K20" i="18" a="1"/>
  <c r="K20" i="18" s="1"/>
  <c r="AG19" i="18" a="1"/>
  <c r="AG19" i="18" s="1"/>
  <c r="I19" i="18" a="1"/>
  <c r="I19" i="18" s="1"/>
  <c r="U18" i="18" a="1"/>
  <c r="U18" i="18" s="1"/>
  <c r="Q15" i="18" a="1"/>
  <c r="Q15" i="18" s="1"/>
  <c r="G15" i="18" a="1"/>
  <c r="G15" i="18" s="1"/>
  <c r="W14" i="18" a="1"/>
  <c r="W14" i="18" s="1"/>
  <c r="Q13" i="18" a="1"/>
  <c r="Q13" i="18" s="1"/>
  <c r="AC11" i="18" a="1"/>
  <c r="AC11" i="18" s="1"/>
  <c r="E11" i="18" a="1"/>
  <c r="E11" i="18" s="1"/>
  <c r="Q6" i="18" a="1"/>
  <c r="Q6" i="18" s="1"/>
  <c r="I6" i="18" a="1"/>
  <c r="I6" i="18" s="1"/>
  <c r="I10" i="18" a="1"/>
  <c r="I10" i="18" s="1"/>
  <c r="I11" i="18" a="1"/>
  <c r="I11" i="18" s="1"/>
  <c r="I13" i="18" a="1"/>
  <c r="I13" i="18" s="1"/>
  <c r="I14" i="18" a="1"/>
  <c r="I14" i="18" s="1"/>
  <c r="I7" i="18" a="1"/>
  <c r="I7" i="18" s="1"/>
  <c r="I8" i="18" a="1"/>
  <c r="I8" i="18" s="1"/>
  <c r="I12" i="18" a="1"/>
  <c r="I12" i="18" s="1"/>
  <c r="I15" i="18" a="1"/>
  <c r="I15" i="18" s="1"/>
  <c r="AC19" i="18" a="1"/>
  <c r="AC19" i="18" s="1"/>
  <c r="Q18" i="18" a="1"/>
  <c r="Q18" i="18" s="1"/>
  <c r="G18" i="18" a="1"/>
  <c r="G18" i="18" s="1"/>
  <c r="AC17" i="18" a="1"/>
  <c r="AC17" i="18" s="1"/>
  <c r="S17" i="18" a="1"/>
  <c r="S17" i="18" s="1"/>
  <c r="E17" i="18" a="1"/>
  <c r="E17" i="18" s="1"/>
  <c r="AE16" i="18" a="1"/>
  <c r="AE16" i="18" s="1"/>
  <c r="Q16" i="18" a="1"/>
  <c r="Q16" i="18" s="1"/>
  <c r="G16" i="18" a="1"/>
  <c r="G16" i="18" s="1"/>
  <c r="AG11" i="18" a="1"/>
  <c r="AG11" i="18" s="1"/>
  <c r="AC15" i="18" a="1"/>
  <c r="AC15" i="18" s="1"/>
  <c r="K15" i="18" a="1"/>
  <c r="K15" i="18" s="1"/>
  <c r="G14" i="18" a="1"/>
  <c r="G14" i="18" s="1"/>
  <c r="AG8" i="18" a="1"/>
  <c r="AG8" i="18" s="1"/>
  <c r="W12" i="18" a="1"/>
  <c r="W12" i="18" s="1"/>
  <c r="BG11" i="18" a="1"/>
  <c r="BG11" i="18" s="1"/>
  <c r="AI11" i="18" a="1"/>
  <c r="AI11" i="18" s="1"/>
  <c r="K11" i="18" a="1"/>
  <c r="K11" i="18" s="1"/>
  <c r="W10" i="18" a="1"/>
  <c r="W10" i="18" s="1"/>
  <c r="BG3" i="18" a="1"/>
  <c r="BG3" i="18" s="1"/>
  <c r="AI4" i="18" a="1"/>
  <c r="AI4" i="18" s="1"/>
  <c r="AG7" i="18" a="1"/>
  <c r="AG7" i="18" s="1"/>
  <c r="U2" i="18" a="1"/>
  <c r="U2" i="18" s="1"/>
  <c r="U3" i="18" a="1"/>
  <c r="U3" i="18" s="1"/>
  <c r="U10" i="18" a="1"/>
  <c r="U10" i="18" s="1"/>
  <c r="U4" i="18" a="1"/>
  <c r="U4" i="18" s="1"/>
  <c r="U5" i="18" a="1"/>
  <c r="U5" i="18" s="1"/>
  <c r="U9" i="18" a="1"/>
  <c r="U9" i="18" s="1"/>
  <c r="U12" i="18" a="1"/>
  <c r="U12" i="18" s="1"/>
  <c r="U14" i="18" a="1"/>
  <c r="U14" i="18" s="1"/>
  <c r="U6" i="18" a="1"/>
  <c r="U6" i="18" s="1"/>
  <c r="U7" i="18" a="1"/>
  <c r="U7" i="18" s="1"/>
  <c r="U11" i="18" a="1"/>
  <c r="U11" i="18" s="1"/>
  <c r="U13" i="18" a="1"/>
  <c r="U13" i="18" s="1"/>
  <c r="U15" i="18" a="1"/>
  <c r="U15" i="18" s="1"/>
  <c r="W31" i="18" a="1"/>
  <c r="W31" i="18" s="1"/>
  <c r="K31" i="18" a="1"/>
  <c r="K31" i="18" s="1"/>
  <c r="BG30" i="18" a="1"/>
  <c r="BG30" i="18" s="1"/>
  <c r="AI30" i="18" a="1"/>
  <c r="AI30" i="18" s="1"/>
  <c r="W30" i="18" a="1"/>
  <c r="W30" i="18" s="1"/>
  <c r="K30" i="18" a="1"/>
  <c r="K30" i="18" s="1"/>
  <c r="BG29" i="18" a="1"/>
  <c r="BG29" i="18" s="1"/>
  <c r="AI29" i="18" a="1"/>
  <c r="AI29" i="18" s="1"/>
  <c r="AI26" i="18" a="1"/>
  <c r="AI26" i="18" s="1"/>
  <c r="W26" i="18" a="1"/>
  <c r="W26" i="18" s="1"/>
  <c r="K26" i="18" a="1"/>
  <c r="K26" i="18" s="1"/>
  <c r="BG25" i="18" a="1"/>
  <c r="BG25" i="18" s="1"/>
  <c r="AI25" i="18" a="1"/>
  <c r="AI25" i="18" s="1"/>
  <c r="W25" i="18" a="1"/>
  <c r="W25" i="18" s="1"/>
  <c r="K25" i="18" a="1"/>
  <c r="K25" i="18" s="1"/>
  <c r="BG24" i="18" a="1"/>
  <c r="BG24" i="18" s="1"/>
  <c r="AI24" i="18" a="1"/>
  <c r="AI24" i="18" s="1"/>
  <c r="W24" i="18" a="1"/>
  <c r="W24" i="18" s="1"/>
  <c r="K24" i="18" a="1"/>
  <c r="K24" i="18" s="1"/>
  <c r="BG23" i="18" a="1"/>
  <c r="BG23" i="18" s="1"/>
  <c r="AI23" i="18" a="1"/>
  <c r="AI23" i="18" s="1"/>
  <c r="W23" i="18" a="1"/>
  <c r="W23" i="18" s="1"/>
  <c r="K23" i="18" a="1"/>
  <c r="K23" i="18" s="1"/>
  <c r="BG22" i="18" a="1"/>
  <c r="BG22" i="18" s="1"/>
  <c r="AI22" i="18" a="1"/>
  <c r="AI22" i="18" s="1"/>
  <c r="W22" i="18" a="1"/>
  <c r="W22" i="18" s="1"/>
  <c r="K22" i="18" a="1"/>
  <c r="K22" i="18" s="1"/>
  <c r="BG21" i="18" a="1"/>
  <c r="BG21" i="18" s="1"/>
  <c r="AI21" i="18" a="1"/>
  <c r="AI21" i="18" s="1"/>
  <c r="W21" i="18" a="1"/>
  <c r="W21" i="18" s="1"/>
  <c r="K21" i="18" a="1"/>
  <c r="K21" i="18" s="1"/>
  <c r="BG20" i="18" a="1"/>
  <c r="BG20" i="18" s="1"/>
  <c r="U19" i="18" a="1"/>
  <c r="U19" i="18" s="1"/>
  <c r="AG18" i="18" a="1"/>
  <c r="AG18" i="18" s="1"/>
  <c r="I18" i="18" a="1"/>
  <c r="I18" i="18" s="1"/>
  <c r="I16" i="18" a="1"/>
  <c r="I16" i="18" s="1"/>
  <c r="BG18" i="18" a="1"/>
  <c r="BG18" i="18" s="1"/>
  <c r="AI17" i="18" a="1"/>
  <c r="AI17" i="18" s="1"/>
  <c r="AI18" i="18" a="1"/>
  <c r="AI18" i="18" s="1"/>
  <c r="AI19" i="18" a="1"/>
  <c r="AI19" i="18" s="1"/>
  <c r="S15" i="18" a="1"/>
  <c r="S15" i="18" s="1"/>
  <c r="E15" i="18" a="1"/>
  <c r="E15" i="18" s="1"/>
  <c r="AE14" i="18" a="1"/>
  <c r="AE14" i="18" s="1"/>
  <c r="AC23" i="18" a="1"/>
  <c r="AC23" i="18" s="1"/>
  <c r="E23" i="18" a="1"/>
  <c r="E23" i="18" s="1"/>
  <c r="Q21" i="18" a="1"/>
  <c r="Q21" i="18" s="1"/>
  <c r="E21" i="18" a="1"/>
  <c r="E21" i="18" s="1"/>
  <c r="AC20" i="18" a="1"/>
  <c r="AC20" i="18" s="1"/>
  <c r="E20" i="18" a="1"/>
  <c r="E20" i="18" s="1"/>
  <c r="AE19" i="18" a="1"/>
  <c r="AE19" i="18" s="1"/>
  <c r="Q19" i="18" a="1"/>
  <c r="Q19" i="18" s="1"/>
  <c r="G19" i="18" a="1"/>
  <c r="G19" i="18" s="1"/>
  <c r="AG14" i="18" a="1"/>
  <c r="AG14" i="18" s="1"/>
  <c r="S18" i="18" a="1"/>
  <c r="S18" i="18" s="1"/>
  <c r="E18" i="18" a="1"/>
  <c r="E18" i="18" s="1"/>
  <c r="AE17" i="18" a="1"/>
  <c r="AE17" i="18" s="1"/>
  <c r="Q17" i="18" a="1"/>
  <c r="Q17" i="18" s="1"/>
  <c r="AG13" i="18" a="1"/>
  <c r="AG13" i="18" s="1"/>
  <c r="AC16" i="18" a="1"/>
  <c r="AC16" i="18" s="1"/>
  <c r="W15" i="18" a="1"/>
  <c r="W15" i="18" s="1"/>
  <c r="S14" i="18" a="1"/>
  <c r="S14" i="18" s="1"/>
  <c r="BG14" i="18" a="1"/>
  <c r="BG14" i="18" s="1"/>
  <c r="AI14" i="18" a="1"/>
  <c r="AI14" i="18" s="1"/>
  <c r="I9" i="18" a="1"/>
  <c r="I9" i="18" s="1"/>
  <c r="E7" i="18" a="1"/>
  <c r="E7" i="18" s="1"/>
  <c r="W13" i="18" a="1"/>
  <c r="W13" i="18" s="1"/>
  <c r="K13" i="18" a="1"/>
  <c r="K13" i="18" s="1"/>
  <c r="BG12" i="18" a="1"/>
  <c r="BG12" i="18" s="1"/>
  <c r="AI12" i="18" a="1"/>
  <c r="AI12" i="18" s="1"/>
  <c r="AG12" i="18" a="1"/>
  <c r="AG12" i="18" s="1"/>
  <c r="G12" i="18" a="1"/>
  <c r="G12" i="18" s="1"/>
  <c r="G13" i="18" a="1"/>
  <c r="G13" i="18" s="1"/>
  <c r="AG10" i="18" a="1"/>
  <c r="AG10" i="18" s="1"/>
  <c r="Q9" i="18" a="1"/>
  <c r="Q9" i="18" s="1"/>
  <c r="AC8" i="18" a="1"/>
  <c r="AC8" i="18" s="1"/>
  <c r="E6" i="18" a="1"/>
  <c r="E6" i="18" s="1"/>
  <c r="AG6" i="18" a="1"/>
  <c r="AG6" i="18" s="1"/>
  <c r="Q5" i="18" a="1"/>
  <c r="Q5" i="18" s="1"/>
  <c r="AC4" i="18" a="1"/>
  <c r="AC4" i="18" s="1"/>
  <c r="AC3" i="18" a="1"/>
  <c r="AC3" i="18" s="1"/>
  <c r="G11" i="18" a="1"/>
  <c r="G11" i="18" s="1"/>
  <c r="I2" i="18" a="1"/>
  <c r="I2" i="18" s="1"/>
  <c r="I3" i="18" a="1"/>
  <c r="I3" i="18" s="1"/>
  <c r="W19" i="18" a="1"/>
  <c r="W19" i="18" s="1"/>
  <c r="K19" i="18" a="1"/>
  <c r="K19" i="18" s="1"/>
  <c r="W18" i="18" a="1"/>
  <c r="W18" i="18" s="1"/>
  <c r="K18" i="18" a="1"/>
  <c r="K18" i="18" s="1"/>
  <c r="BG17" i="18" a="1"/>
  <c r="BG17" i="18" s="1"/>
  <c r="W17" i="18" a="1"/>
  <c r="W17" i="18" s="1"/>
  <c r="K17" i="18" a="1"/>
  <c r="K17" i="18" s="1"/>
  <c r="BG16" i="18" a="1"/>
  <c r="BG16" i="18" s="1"/>
  <c r="AI16" i="18" a="1"/>
  <c r="AI16" i="18" s="1"/>
  <c r="W16" i="18" a="1"/>
  <c r="W16" i="18" s="1"/>
  <c r="K16" i="18" a="1"/>
  <c r="K16" i="18" s="1"/>
  <c r="BG15" i="18" a="1"/>
  <c r="BG15" i="18" s="1"/>
  <c r="AI15" i="18" a="1"/>
  <c r="AI15" i="18" s="1"/>
  <c r="AC13" i="18" a="1"/>
  <c r="AC13" i="18" s="1"/>
  <c r="K12" i="18" a="1"/>
  <c r="K12" i="18" s="1"/>
  <c r="E12" i="18" a="1"/>
  <c r="E12" i="18" s="1"/>
  <c r="W11" i="18" a="1"/>
  <c r="W11" i="18" s="1"/>
  <c r="Q11" i="18" a="1"/>
  <c r="Q11" i="18" s="1"/>
  <c r="BG10" i="18" a="1"/>
  <c r="BG10" i="18" s="1"/>
  <c r="AI10" i="18" a="1"/>
  <c r="AI10" i="18" s="1"/>
  <c r="AC10" i="18" a="1"/>
  <c r="AC10" i="18" s="1"/>
  <c r="K4" i="18" a="1"/>
  <c r="K4" i="18" s="1"/>
  <c r="W4" i="18" a="1"/>
  <c r="W4" i="18" s="1"/>
  <c r="E9" i="18" a="1"/>
  <c r="E9" i="18" s="1"/>
  <c r="AG9" i="18" a="1"/>
  <c r="AG9" i="18" s="1"/>
  <c r="Q8" i="18" a="1"/>
  <c r="Q8" i="18" s="1"/>
  <c r="AC7" i="18" a="1"/>
  <c r="AC7" i="18" s="1"/>
  <c r="E5" i="18" a="1"/>
  <c r="E5" i="18" s="1"/>
  <c r="AG5" i="18" a="1"/>
  <c r="AG5" i="18" s="1"/>
  <c r="Q4" i="18" a="1"/>
  <c r="Q4" i="18" s="1"/>
  <c r="AG4" i="18" a="1"/>
  <c r="AG4" i="18" s="1"/>
  <c r="Q3" i="18" a="1"/>
  <c r="Q3" i="18" s="1"/>
  <c r="K14" i="18" a="1"/>
  <c r="K14" i="18" s="1"/>
  <c r="BG13" i="18" a="1"/>
  <c r="BG13" i="18" s="1"/>
  <c r="AI13" i="18" a="1"/>
  <c r="AI13" i="18" s="1"/>
  <c r="E14" i="18" a="1"/>
  <c r="E14" i="18" s="1"/>
  <c r="S11" i="18" a="1"/>
  <c r="S11" i="18" s="1"/>
  <c r="S12" i="18" a="1"/>
  <c r="S12" i="18" s="1"/>
  <c r="S13" i="18" a="1"/>
  <c r="S13" i="18" s="1"/>
  <c r="AE11" i="18" a="1"/>
  <c r="AE11" i="18" s="1"/>
  <c r="AE12" i="18" a="1"/>
  <c r="AE12" i="18" s="1"/>
  <c r="AE13" i="18" a="1"/>
  <c r="AE13" i="18" s="1"/>
  <c r="E8" i="18" a="1"/>
  <c r="E8" i="18" s="1"/>
  <c r="Q7" i="18" a="1"/>
  <c r="Q7" i="18" s="1"/>
  <c r="AC6" i="18" a="1"/>
  <c r="AC6" i="18" s="1"/>
  <c r="E4" i="18" a="1"/>
  <c r="E4" i="18" s="1"/>
  <c r="AG2" i="18" a="1"/>
  <c r="AG2" i="18" s="1"/>
  <c r="AG3" i="18" a="1"/>
  <c r="AG3" i="18" s="1"/>
  <c r="AI3" i="18" a="1"/>
  <c r="AI3" i="18" s="1"/>
  <c r="W3" i="18" a="1"/>
  <c r="W3" i="18" s="1"/>
  <c r="K3" i="18" a="1"/>
  <c r="K3" i="18" s="1"/>
  <c r="BG2" i="18" a="1"/>
  <c r="BG2" i="18" s="1"/>
  <c r="AI2" i="18" a="1"/>
  <c r="AI2" i="18" s="1"/>
  <c r="AE2" i="18" a="1"/>
  <c r="AE2" i="18" s="1"/>
  <c r="AE3" i="18" a="1"/>
  <c r="AE3" i="18" s="1"/>
  <c r="AE4" i="18" a="1"/>
  <c r="AE4" i="18" s="1"/>
  <c r="AE5" i="18" a="1"/>
  <c r="AE5" i="18" s="1"/>
  <c r="AE6" i="18" a="1"/>
  <c r="AE6" i="18" s="1"/>
  <c r="AE7" i="18" a="1"/>
  <c r="AE7" i="18" s="1"/>
  <c r="AE8" i="18" a="1"/>
  <c r="AE8" i="18" s="1"/>
  <c r="AE9" i="18" a="1"/>
  <c r="AE9" i="18" s="1"/>
  <c r="W2" i="18" a="1"/>
  <c r="W2" i="18" s="1"/>
  <c r="S2" i="18" a="1"/>
  <c r="S2" i="18" s="1"/>
  <c r="S3" i="18" a="1"/>
  <c r="S3" i="18" s="1"/>
  <c r="S4" i="18" a="1"/>
  <c r="S4" i="18" s="1"/>
  <c r="S5" i="18" a="1"/>
  <c r="S5" i="18" s="1"/>
  <c r="S6" i="18" a="1"/>
  <c r="S6" i="18" s="1"/>
  <c r="S7" i="18" a="1"/>
  <c r="S7" i="18" s="1"/>
  <c r="S8" i="18" a="1"/>
  <c r="S8" i="18" s="1"/>
  <c r="S9" i="18" a="1"/>
  <c r="S9" i="18" s="1"/>
  <c r="S10" i="18" a="1"/>
  <c r="S10" i="18" s="1"/>
  <c r="K2" i="18" a="1"/>
  <c r="K2" i="18" s="1"/>
  <c r="G2" i="18" a="1"/>
  <c r="G2" i="18" s="1"/>
  <c r="G3" i="18" a="1"/>
  <c r="G3" i="18" s="1"/>
  <c r="G4" i="18" a="1"/>
  <c r="G4" i="18" s="1"/>
  <c r="G5" i="18" a="1"/>
  <c r="G5" i="18" s="1"/>
  <c r="G6" i="18" a="1"/>
  <c r="G6" i="18" s="1"/>
  <c r="G7" i="18" a="1"/>
  <c r="G7" i="18" s="1"/>
  <c r="G8" i="18" a="1"/>
  <c r="G8" i="18" s="1"/>
  <c r="G9" i="18" a="1"/>
  <c r="G9" i="18" s="1"/>
  <c r="G10" i="18" a="1"/>
  <c r="G10" i="18" s="1"/>
  <c r="AC14" i="18" a="1"/>
  <c r="AC14" i="18" s="1"/>
  <c r="Q14" i="18" a="1"/>
  <c r="Q14" i="18" s="1"/>
  <c r="E13" i="18" a="1"/>
  <c r="E13" i="18" s="1"/>
  <c r="AC12" i="18" a="1"/>
  <c r="AC12" i="18" s="1"/>
  <c r="Q12" i="18" a="1"/>
  <c r="Q12" i="18" s="1"/>
  <c r="K10" i="18" a="1"/>
  <c r="K10" i="18" s="1"/>
  <c r="BG9" i="18" a="1"/>
  <c r="BG9" i="18" s="1"/>
  <c r="AI9" i="18" a="1"/>
  <c r="AI9" i="18" s="1"/>
  <c r="W9" i="18" a="1"/>
  <c r="W9" i="18" s="1"/>
  <c r="K9" i="18" a="1"/>
  <c r="K9" i="18" s="1"/>
  <c r="BG8" i="18" a="1"/>
  <c r="BG8" i="18" s="1"/>
  <c r="AI8" i="18" a="1"/>
  <c r="AI8" i="18" s="1"/>
  <c r="W8" i="18" a="1"/>
  <c r="W8" i="18" s="1"/>
  <c r="K8" i="18" a="1"/>
  <c r="K8" i="18" s="1"/>
  <c r="BG7" i="18" a="1"/>
  <c r="BG7" i="18" s="1"/>
  <c r="AI7" i="18" a="1"/>
  <c r="AI7" i="18" s="1"/>
  <c r="W7" i="18" a="1"/>
  <c r="W7" i="18" s="1"/>
  <c r="K7" i="18" a="1"/>
  <c r="K7" i="18" s="1"/>
  <c r="BG6" i="18" a="1"/>
  <c r="BG6" i="18" s="1"/>
  <c r="AI6" i="18" a="1"/>
  <c r="AI6" i="18" s="1"/>
  <c r="W6" i="18" a="1"/>
  <c r="W6" i="18" s="1"/>
  <c r="K6" i="18" a="1"/>
  <c r="K6" i="18" s="1"/>
  <c r="BG5" i="18" a="1"/>
  <c r="BG5" i="18" s="1"/>
  <c r="AI5" i="18" a="1"/>
  <c r="AI5" i="18" s="1"/>
  <c r="W5" i="18" a="1"/>
  <c r="W5" i="18" s="1"/>
  <c r="K5" i="18" a="1"/>
  <c r="K5" i="18" s="1"/>
  <c r="BG4" i="18" a="1"/>
  <c r="BG4" i="18" s="1"/>
  <c r="Q10" i="18" a="1"/>
  <c r="Q10" i="18" s="1"/>
  <c r="E10" i="18" a="1"/>
  <c r="E10" i="18" s="1"/>
  <c r="AE10" i="18" a="1"/>
  <c r="AE10" i="18" s="1"/>
  <c r="AC9" i="18" a="1"/>
  <c r="AC9" i="18" s="1"/>
  <c r="AC2" i="18" a="1"/>
  <c r="AC2" i="18" s="1"/>
  <c r="Q2" i="18" a="1"/>
  <c r="Q2" i="18" s="1"/>
  <c r="AC5" i="18" a="1"/>
  <c r="AC5" i="18" s="1"/>
  <c r="AA129" i="15"/>
  <c r="Z250" i="15"/>
  <c r="AD250" i="15"/>
  <c r="AH250" i="15"/>
  <c r="AL250" i="15"/>
  <c r="AP250" i="15"/>
  <c r="AT250" i="15"/>
  <c r="AF15" i="42" l="1" a="1"/>
  <c r="AF15" i="42" s="1"/>
  <c r="AH15" i="42" s="1"/>
  <c r="AE16" i="42"/>
  <c r="AG15" i="42"/>
  <c r="B41" i="20"/>
  <c r="G41" i="20" s="1"/>
  <c r="AS3" i="19" a="1"/>
  <c r="AS3" i="19" s="1"/>
  <c r="AU12" i="19" a="1"/>
  <c r="AU12" i="19" s="1"/>
  <c r="AU6" i="19" a="1"/>
  <c r="AU6" i="19" s="1"/>
  <c r="AQ33" i="19" a="1"/>
  <c r="AQ33" i="19" s="1"/>
  <c r="AS47" i="19" a="1"/>
  <c r="AS47" i="19" s="1"/>
  <c r="W43" i="20"/>
  <c r="C42" i="20"/>
  <c r="H42" i="20" s="1"/>
  <c r="AB53" i="20"/>
  <c r="AC48" i="20"/>
  <c r="V44" i="20"/>
  <c r="AD51" i="20"/>
  <c r="AU32" i="19" a="1"/>
  <c r="AU32" i="19" s="1"/>
  <c r="AU40" i="19" a="1"/>
  <c r="AU40" i="19" s="1"/>
  <c r="AU28" i="19" a="1"/>
  <c r="AU28" i="19" s="1"/>
  <c r="AU16" i="19" a="1"/>
  <c r="AU16" i="19" s="1"/>
  <c r="AU3" i="19" a="1"/>
  <c r="AU3" i="19" s="1"/>
  <c r="AU19" i="19" a="1"/>
  <c r="AU19" i="19" s="1"/>
  <c r="AU23" i="19" a="1"/>
  <c r="AU23" i="19" s="1"/>
  <c r="AU17" i="19" a="1"/>
  <c r="AU17" i="19" s="1"/>
  <c r="AU30" i="19" a="1"/>
  <c r="AU30" i="19" s="1"/>
  <c r="AU31" i="19" a="1"/>
  <c r="AU31" i="19" s="1"/>
  <c r="AO52" i="19" a="1"/>
  <c r="AO52" i="19" s="1"/>
  <c r="AS45" i="19" a="1"/>
  <c r="AS45" i="19" s="1"/>
  <c r="AO54" i="19" a="1"/>
  <c r="AO54" i="19" s="1"/>
  <c r="AF52" i="20"/>
  <c r="V38" i="20"/>
  <c r="C43" i="20"/>
  <c r="H43" i="20" s="1"/>
  <c r="AD53" i="20"/>
  <c r="AC51" i="20"/>
  <c r="AB48" i="20"/>
  <c r="AF53" i="20"/>
  <c r="AF49" i="20"/>
  <c r="AB52" i="20"/>
  <c r="U46" i="20"/>
  <c r="AD47" i="20"/>
  <c r="P47" i="20"/>
  <c r="V47" i="20"/>
  <c r="D42" i="20"/>
  <c r="I42" i="20" s="1"/>
  <c r="N50" i="20"/>
  <c r="P52" i="20"/>
  <c r="O50" i="20"/>
  <c r="AB51" i="20"/>
  <c r="W37" i="20"/>
  <c r="AD49" i="20"/>
  <c r="AC52" i="20"/>
  <c r="AD52" i="20"/>
  <c r="AC53" i="20"/>
  <c r="AO49" i="19" a="1"/>
  <c r="AO49" i="19" s="1"/>
  <c r="AS43" i="19" a="1"/>
  <c r="AS43" i="19" s="1"/>
  <c r="AS44" i="19" a="1"/>
  <c r="AS44" i="19" s="1"/>
  <c r="P50" i="20"/>
  <c r="AF48" i="20"/>
  <c r="AU51" i="19" a="1"/>
  <c r="AU51" i="19" s="1"/>
  <c r="AS46" i="19" a="1"/>
  <c r="AS46" i="19" s="1"/>
  <c r="AS53" i="19" a="1"/>
  <c r="AS53" i="19" s="1"/>
  <c r="AU25" i="19" a="1"/>
  <c r="AU25" i="19" s="1"/>
  <c r="AU44" i="19" a="1"/>
  <c r="AU44" i="19" s="1"/>
  <c r="AU36" i="19" a="1"/>
  <c r="AU36" i="19" s="1"/>
  <c r="C51" i="20"/>
  <c r="H51" i="20" s="1"/>
  <c r="C53" i="20"/>
  <c r="H53" i="20" s="1"/>
  <c r="O45" i="20"/>
  <c r="D52" i="20"/>
  <c r="I52" i="20" s="1"/>
  <c r="C14" i="20"/>
  <c r="H14" i="20" s="1"/>
  <c r="O21" i="20"/>
  <c r="B4" i="20"/>
  <c r="G4" i="20" s="1"/>
  <c r="AB6" i="20"/>
  <c r="AF6" i="20"/>
  <c r="AU7" i="19" a="1"/>
  <c r="AU7" i="19" s="1"/>
  <c r="AD8" i="20"/>
  <c r="AC9" i="20"/>
  <c r="N9" i="20"/>
  <c r="N5" i="20"/>
  <c r="W4" i="20"/>
  <c r="AC10" i="20"/>
  <c r="V15" i="20"/>
  <c r="U6" i="20"/>
  <c r="W6" i="20"/>
  <c r="U8" i="20"/>
  <c r="W8" i="20"/>
  <c r="AU18" i="19" a="1"/>
  <c r="AU18" i="19" s="1"/>
  <c r="AU15" i="19" a="1"/>
  <c r="AU15" i="19" s="1"/>
  <c r="AU20" i="19" a="1"/>
  <c r="AU20" i="19" s="1"/>
  <c r="AU26" i="19" a="1"/>
  <c r="AU26" i="19" s="1"/>
  <c r="AU24" i="19" a="1"/>
  <c r="AU24" i="19" s="1"/>
  <c r="AU37" i="19" a="1"/>
  <c r="AU37" i="19" s="1"/>
  <c r="AU41" i="19" a="1"/>
  <c r="AU41" i="19" s="1"/>
  <c r="AU33" i="19" a="1"/>
  <c r="AU33" i="19" s="1"/>
  <c r="AU45" i="19" a="1"/>
  <c r="AU45" i="19" s="1"/>
  <c r="AU49" i="19" a="1"/>
  <c r="AU49" i="19" s="1"/>
  <c r="AU47" i="19" a="1"/>
  <c r="AU47" i="19" s="1"/>
  <c r="AU8" i="19" a="1"/>
  <c r="AU8" i="19" s="1"/>
  <c r="AU13" i="19" a="1"/>
  <c r="AU13" i="19" s="1"/>
  <c r="V14" i="20"/>
  <c r="AU2" i="19" a="1"/>
  <c r="AU2" i="19" s="1"/>
  <c r="AU9" i="19" a="1"/>
  <c r="AU9" i="19" s="1"/>
  <c r="AU14" i="19" a="1"/>
  <c r="AU14" i="19" s="1"/>
  <c r="O15" i="20"/>
  <c r="AU21" i="19" a="1"/>
  <c r="AU21" i="19" s="1"/>
  <c r="AU38" i="19" a="1"/>
  <c r="AU38" i="19" s="1"/>
  <c r="AU42" i="19" a="1"/>
  <c r="AU42" i="19" s="1"/>
  <c r="AU35" i="19" a="1"/>
  <c r="AU35" i="19" s="1"/>
  <c r="AU46" i="19" a="1"/>
  <c r="AU46" i="19" s="1"/>
  <c r="AU50" i="19" a="1"/>
  <c r="AU50" i="19" s="1"/>
  <c r="F122" i="15"/>
  <c r="F123" i="15" s="1"/>
  <c r="N209" i="15"/>
  <c r="AU5" i="19" a="1"/>
  <c r="AU5" i="19" s="1"/>
  <c r="AU11" i="19" a="1"/>
  <c r="AU11" i="19" s="1"/>
  <c r="V13" i="20"/>
  <c r="AU4" i="19" a="1"/>
  <c r="AU4" i="19" s="1"/>
  <c r="AU10" i="19" a="1"/>
  <c r="AU10" i="19" s="1"/>
  <c r="B11" i="20"/>
  <c r="G11" i="20" s="1"/>
  <c r="AU22" i="19" a="1"/>
  <c r="AU22" i="19" s="1"/>
  <c r="AU27" i="19" a="1"/>
  <c r="AU27" i="19" s="1"/>
  <c r="AU29" i="19" a="1"/>
  <c r="AU29" i="19" s="1"/>
  <c r="AU39" i="19" a="1"/>
  <c r="AU39" i="19" s="1"/>
  <c r="AU34" i="19" a="1"/>
  <c r="AU34" i="19" s="1"/>
  <c r="AU43" i="19" a="1"/>
  <c r="AU43" i="19" s="1"/>
  <c r="AU54" i="19" a="1"/>
  <c r="AU54" i="19" s="1"/>
  <c r="AB12" i="20"/>
  <c r="P5" i="20"/>
  <c r="AQ54" i="19" a="1"/>
  <c r="AQ54" i="19" s="1"/>
  <c r="AQ44" i="19" a="1"/>
  <c r="AQ44" i="19" s="1"/>
  <c r="AQ43" i="19" a="1"/>
  <c r="AQ43" i="19" s="1"/>
  <c r="AQ42" i="19" a="1"/>
  <c r="AQ42" i="19" s="1"/>
  <c r="AQ41" i="19" a="1"/>
  <c r="AQ41" i="19" s="1"/>
  <c r="AQ40" i="19" a="1"/>
  <c r="AQ40" i="19" s="1"/>
  <c r="AQ35" i="19" a="1"/>
  <c r="AQ35" i="19" s="1"/>
  <c r="AQ32" i="19" a="1"/>
  <c r="AQ32" i="19" s="1"/>
  <c r="AQ25" i="19" a="1"/>
  <c r="AQ25" i="19" s="1"/>
  <c r="AQ20" i="19" a="1"/>
  <c r="AQ20" i="19" s="1"/>
  <c r="AQ22" i="19" a="1"/>
  <c r="AQ22" i="19" s="1"/>
  <c r="AQ14" i="19" a="1"/>
  <c r="AQ14" i="19" s="1"/>
  <c r="AQ31" i="19" a="1"/>
  <c r="AQ31" i="19" s="1"/>
  <c r="AQ16" i="19" a="1"/>
  <c r="AQ16" i="19" s="1"/>
  <c r="AQ30" i="19" a="1"/>
  <c r="AQ30" i="19" s="1"/>
  <c r="AQ34" i="19" a="1"/>
  <c r="AQ34" i="19" s="1"/>
  <c r="AQ27" i="19" a="1"/>
  <c r="AQ27" i="19" s="1"/>
  <c r="AQ26" i="19" a="1"/>
  <c r="AQ26" i="19" s="1"/>
  <c r="AQ18" i="19" a="1"/>
  <c r="AQ18" i="19" s="1"/>
  <c r="AQ17" i="19" a="1"/>
  <c r="AQ17" i="19" s="1"/>
  <c r="AQ47" i="19" a="1"/>
  <c r="AQ47" i="19" s="1"/>
  <c r="AQ29" i="19" a="1"/>
  <c r="AQ29" i="19" s="1"/>
  <c r="AQ28" i="19" a="1"/>
  <c r="AQ28" i="19" s="1"/>
  <c r="AQ24" i="19" a="1"/>
  <c r="AQ24" i="19" s="1"/>
  <c r="AQ23" i="19" a="1"/>
  <c r="AQ23" i="19" s="1"/>
  <c r="AQ2" i="19" a="1"/>
  <c r="AQ2" i="19" s="1"/>
  <c r="AQ6" i="19" a="1"/>
  <c r="AQ6" i="19" s="1"/>
  <c r="AQ10" i="19" a="1"/>
  <c r="AQ10" i="19" s="1"/>
  <c r="AQ3" i="19" a="1"/>
  <c r="AQ3" i="19" s="1"/>
  <c r="AQ7" i="19" a="1"/>
  <c r="AQ7" i="19" s="1"/>
  <c r="AQ39" i="19" a="1"/>
  <c r="AQ39" i="19" s="1"/>
  <c r="AQ38" i="19" a="1"/>
  <c r="AQ38" i="19" s="1"/>
  <c r="AQ37" i="19" a="1"/>
  <c r="AQ37" i="19" s="1"/>
  <c r="AQ36" i="19" a="1"/>
  <c r="AQ36" i="19" s="1"/>
  <c r="AQ21" i="19" a="1"/>
  <c r="AQ21" i="19" s="1"/>
  <c r="AQ19" i="19" a="1"/>
  <c r="AQ19" i="19" s="1"/>
  <c r="AQ15" i="19" a="1"/>
  <c r="AQ15" i="19" s="1"/>
  <c r="AQ11" i="19" a="1"/>
  <c r="AQ11" i="19" s="1"/>
  <c r="AQ13" i="19" a="1"/>
  <c r="AQ13" i="19" s="1"/>
  <c r="AQ4" i="19" a="1"/>
  <c r="AQ4" i="19" s="1"/>
  <c r="AQ8" i="19" a="1"/>
  <c r="AQ8" i="19" s="1"/>
  <c r="O53" i="20"/>
  <c r="AO40" i="19" a="1"/>
  <c r="AO40" i="19" s="1"/>
  <c r="AO38" i="19" a="1"/>
  <c r="AO38" i="19" s="1"/>
  <c r="AO36" i="19" a="1"/>
  <c r="AO36" i="19" s="1"/>
  <c r="AO42" i="19" a="1"/>
  <c r="AO42" i="19" s="1"/>
  <c r="AO37" i="19" a="1"/>
  <c r="AO37" i="19" s="1"/>
  <c r="AO33" i="19" a="1"/>
  <c r="AO33" i="19" s="1"/>
  <c r="AO32" i="19" a="1"/>
  <c r="AO32" i="19" s="1"/>
  <c r="AO30" i="19" a="1"/>
  <c r="AO30" i="19" s="1"/>
  <c r="AO41" i="19" a="1"/>
  <c r="AO41" i="19" s="1"/>
  <c r="AO48" i="19" a="1"/>
  <c r="AO48" i="19" s="1"/>
  <c r="AO46" i="19" a="1"/>
  <c r="AO46" i="19" s="1"/>
  <c r="AO44" i="19" a="1"/>
  <c r="AO44" i="19" s="1"/>
  <c r="AO29" i="19" a="1"/>
  <c r="AO29" i="19" s="1"/>
  <c r="AO19" i="19" a="1"/>
  <c r="AO19" i="19" s="1"/>
  <c r="AO35" i="19" a="1"/>
  <c r="AO35" i="19" s="1"/>
  <c r="AO43" i="19" a="1"/>
  <c r="AO43" i="19" s="1"/>
  <c r="AO20" i="19" a="1"/>
  <c r="AO20" i="19" s="1"/>
  <c r="AO50" i="19" a="1"/>
  <c r="AO50" i="19" s="1"/>
  <c r="AO34" i="19" a="1"/>
  <c r="AO34" i="19" s="1"/>
  <c r="AO28" i="19" a="1"/>
  <c r="AO28" i="19" s="1"/>
  <c r="AO27" i="19" a="1"/>
  <c r="AO27" i="19" s="1"/>
  <c r="AO31" i="19" a="1"/>
  <c r="AO31" i="19" s="1"/>
  <c r="AO24" i="19" a="1"/>
  <c r="AO24" i="19" s="1"/>
  <c r="AO12" i="19" a="1"/>
  <c r="AO12" i="19" s="1"/>
  <c r="AO10" i="19" a="1"/>
  <c r="AO10" i="19" s="1"/>
  <c r="AO9" i="19" a="1"/>
  <c r="AO9" i="19" s="1"/>
  <c r="AO39" i="19" a="1"/>
  <c r="AO39" i="19" s="1"/>
  <c r="AO14" i="19" a="1"/>
  <c r="AO14" i="19" s="1"/>
  <c r="AO13" i="19" a="1"/>
  <c r="AO13" i="19" s="1"/>
  <c r="AO2" i="19" a="1"/>
  <c r="AO2" i="19" s="1"/>
  <c r="AO18" i="19" a="1"/>
  <c r="AO18" i="19" s="1"/>
  <c r="AO17" i="19" a="1"/>
  <c r="AO17" i="19" s="1"/>
  <c r="AO16" i="19" a="1"/>
  <c r="AO16" i="19" s="1"/>
  <c r="AO8" i="19" a="1"/>
  <c r="AO8" i="19" s="1"/>
  <c r="AO7" i="19" a="1"/>
  <c r="AO7" i="19" s="1"/>
  <c r="AO6" i="19" a="1"/>
  <c r="AO6" i="19" s="1"/>
  <c r="AO4" i="19" a="1"/>
  <c r="AO4" i="19" s="1"/>
  <c r="AS52" i="19" a="1"/>
  <c r="AS52" i="19" s="1"/>
  <c r="AS50" i="19" a="1"/>
  <c r="AS50" i="19" s="1"/>
  <c r="AS36" i="19" a="1"/>
  <c r="AS36" i="19" s="1"/>
  <c r="AS54" i="19" a="1"/>
  <c r="AS54" i="19" s="1"/>
  <c r="AS49" i="19" a="1"/>
  <c r="AS49" i="19" s="1"/>
  <c r="AS39" i="19" a="1"/>
  <c r="AS39" i="19" s="1"/>
  <c r="AS37" i="19" a="1"/>
  <c r="AS37" i="19" s="1"/>
  <c r="AS48" i="19" a="1"/>
  <c r="AS48" i="19" s="1"/>
  <c r="AS35" i="19" a="1"/>
  <c r="AS35" i="19" s="1"/>
  <c r="AS41" i="19" a="1"/>
  <c r="AS41" i="19" s="1"/>
  <c r="AS32" i="19" a="1"/>
  <c r="AS32" i="19" s="1"/>
  <c r="AS31" i="19" a="1"/>
  <c r="AS31" i="19" s="1"/>
  <c r="AS30" i="19" a="1"/>
  <c r="AS30" i="19" s="1"/>
  <c r="AS33" i="19" a="1"/>
  <c r="AS33" i="19" s="1"/>
  <c r="AS20" i="19" a="1"/>
  <c r="AS20" i="19" s="1"/>
  <c r="AS16" i="19" a="1"/>
  <c r="AS16" i="19" s="1"/>
  <c r="AS38" i="19" a="1"/>
  <c r="AS38" i="19" s="1"/>
  <c r="AS40" i="19" a="1"/>
  <c r="AS40" i="19" s="1"/>
  <c r="AS42" i="19" a="1"/>
  <c r="AS42" i="19" s="1"/>
  <c r="AS26" i="19" a="1"/>
  <c r="AS26" i="19" s="1"/>
  <c r="AS51" i="19" a="1"/>
  <c r="AS51" i="19" s="1"/>
  <c r="AS22" i="19" a="1"/>
  <c r="AS22" i="19" s="1"/>
  <c r="AS21" i="19" a="1"/>
  <c r="AS21" i="19" s="1"/>
  <c r="AS19" i="19" a="1"/>
  <c r="AS19" i="19" s="1"/>
  <c r="AS29" i="19" a="1"/>
  <c r="AS29" i="19" s="1"/>
  <c r="AS28" i="19" a="1"/>
  <c r="AS28" i="19" s="1"/>
  <c r="AS27" i="19" a="1"/>
  <c r="AS27" i="19" s="1"/>
  <c r="AS34" i="19" a="1"/>
  <c r="AS34" i="19" s="1"/>
  <c r="AS23" i="19" a="1"/>
  <c r="AS23" i="19" s="1"/>
  <c r="AS15" i="19" a="1"/>
  <c r="AS15" i="19" s="1"/>
  <c r="AS9" i="19" a="1"/>
  <c r="AS9" i="19" s="1"/>
  <c r="AS10" i="19" a="1"/>
  <c r="AS10" i="19" s="1"/>
  <c r="AS4" i="19" a="1"/>
  <c r="AS4" i="19" s="1"/>
  <c r="AS8" i="19" a="1"/>
  <c r="AS8" i="19" s="1"/>
  <c r="AS7" i="19" a="1"/>
  <c r="AS7" i="19" s="1"/>
  <c r="AS6" i="19" a="1"/>
  <c r="AS6" i="19" s="1"/>
  <c r="AS5" i="19" a="1"/>
  <c r="AS5" i="19" s="1"/>
  <c r="AS25" i="19" a="1"/>
  <c r="AS25" i="19" s="1"/>
  <c r="AS24" i="19" a="1"/>
  <c r="AS24" i="19" s="1"/>
  <c r="D5" i="20"/>
  <c r="I5" i="20" s="1"/>
  <c r="AC11" i="20"/>
  <c r="P9" i="20"/>
  <c r="V12" i="20"/>
  <c r="O33" i="20"/>
  <c r="AB34" i="20"/>
  <c r="AT122" i="15"/>
  <c r="AT123" i="15" s="1"/>
  <c r="AO5" i="19" a="1"/>
  <c r="AO5" i="19" s="1"/>
  <c r="C2" i="20"/>
  <c r="H2" i="20" s="1"/>
  <c r="AD5" i="20"/>
  <c r="AC6" i="20"/>
  <c r="AB7" i="20"/>
  <c r="AF7" i="20"/>
  <c r="AD3" i="20"/>
  <c r="AD11" i="20"/>
  <c r="N8" i="20"/>
  <c r="N4" i="20"/>
  <c r="P8" i="20"/>
  <c r="B3" i="20"/>
  <c r="G3" i="20" s="1"/>
  <c r="D4" i="20"/>
  <c r="I4" i="20" s="1"/>
  <c r="B7" i="20"/>
  <c r="G7" i="20" s="1"/>
  <c r="D7" i="20"/>
  <c r="I7" i="20" s="1"/>
  <c r="B9" i="20"/>
  <c r="G9" i="20" s="1"/>
  <c r="D9" i="20"/>
  <c r="I9" i="20" s="1"/>
  <c r="U2" i="20"/>
  <c r="O6" i="20"/>
  <c r="O2" i="20"/>
  <c r="AD18" i="20"/>
  <c r="N11" i="20"/>
  <c r="AS17" i="19" a="1"/>
  <c r="AS17" i="19" s="1"/>
  <c r="AS18" i="19" a="1"/>
  <c r="AS18" i="19" s="1"/>
  <c r="W20" i="20"/>
  <c r="B13" i="20"/>
  <c r="G13" i="20" s="1"/>
  <c r="V11" i="20"/>
  <c r="D24" i="20"/>
  <c r="I24" i="20" s="1"/>
  <c r="AO21" i="19" a="1"/>
  <c r="AO21" i="19" s="1"/>
  <c r="P22" i="20"/>
  <c r="AL166" i="15"/>
  <c r="AH166" i="15"/>
  <c r="B5" i="20"/>
  <c r="G5" i="20" s="1"/>
  <c r="B2" i="20"/>
  <c r="G2" i="20" s="1"/>
  <c r="C3" i="20"/>
  <c r="H3" i="20" s="1"/>
  <c r="AD6" i="20"/>
  <c r="AC7" i="20"/>
  <c r="AB8" i="20"/>
  <c r="AF8" i="20"/>
  <c r="AF3" i="20"/>
  <c r="AF13" i="20"/>
  <c r="N7" i="20"/>
  <c r="N3" i="20"/>
  <c r="P7" i="20"/>
  <c r="P3" i="20"/>
  <c r="AF9" i="20"/>
  <c r="AS11" i="19" a="1"/>
  <c r="AS11" i="19" s="1"/>
  <c r="AS12" i="19" a="1"/>
  <c r="AS12" i="19" s="1"/>
  <c r="AS13" i="19" a="1"/>
  <c r="AS13" i="19" s="1"/>
  <c r="AS14" i="19" a="1"/>
  <c r="AS14" i="19" s="1"/>
  <c r="D3" i="20"/>
  <c r="I3" i="20" s="1"/>
  <c r="W5" i="20"/>
  <c r="U7" i="20"/>
  <c r="W7" i="20"/>
  <c r="U9" i="20"/>
  <c r="W9" i="20"/>
  <c r="O9" i="20"/>
  <c r="O5" i="20"/>
  <c r="W2" i="20"/>
  <c r="AD4" i="20"/>
  <c r="AO11" i="19" a="1"/>
  <c r="AO11" i="19" s="1"/>
  <c r="AC5" i="20"/>
  <c r="AB11" i="20"/>
  <c r="N13" i="20"/>
  <c r="AC14" i="20"/>
  <c r="AD13" i="20"/>
  <c r="V3" i="20"/>
  <c r="C23" i="20"/>
  <c r="H23" i="20" s="1"/>
  <c r="AO23" i="19" a="1"/>
  <c r="AO23" i="19" s="1"/>
  <c r="V166" i="15"/>
  <c r="C5" i="20"/>
  <c r="H5" i="20" s="1"/>
  <c r="D2" i="20"/>
  <c r="I2" i="20" s="1"/>
  <c r="AO3" i="19" a="1"/>
  <c r="AO3" i="19" s="1"/>
  <c r="AF5" i="20"/>
  <c r="AD7" i="20"/>
  <c r="AC8" i="20"/>
  <c r="AB9" i="20"/>
  <c r="AC4" i="20"/>
  <c r="AF11" i="20"/>
  <c r="AF14" i="20"/>
  <c r="N6" i="20"/>
  <c r="N2" i="20"/>
  <c r="P6" i="20"/>
  <c r="P2" i="20"/>
  <c r="U4" i="20"/>
  <c r="C10" i="20"/>
  <c r="H10" i="20" s="1"/>
  <c r="U12" i="20"/>
  <c r="U13" i="20"/>
  <c r="U14" i="20"/>
  <c r="U15" i="20"/>
  <c r="C4" i="20"/>
  <c r="H4" i="20" s="1"/>
  <c r="B6" i="20"/>
  <c r="G6" i="20" s="1"/>
  <c r="D6" i="20"/>
  <c r="I6" i="20" s="1"/>
  <c r="B8" i="20"/>
  <c r="G8" i="20" s="1"/>
  <c r="D8" i="20"/>
  <c r="I8" i="20" s="1"/>
  <c r="AQ5" i="19" a="1"/>
  <c r="AQ5" i="19" s="1"/>
  <c r="AB2" i="20"/>
  <c r="AF2" i="20"/>
  <c r="AF12" i="20"/>
  <c r="O11" i="20"/>
  <c r="AQ12" i="19" a="1"/>
  <c r="AQ12" i="19" s="1"/>
  <c r="AB15" i="20"/>
  <c r="AQ9" i="19" a="1"/>
  <c r="AQ9" i="19" s="1"/>
  <c r="AS2" i="19" a="1"/>
  <c r="AS2" i="19" s="1"/>
  <c r="AB19" i="20"/>
  <c r="AF19" i="20"/>
  <c r="AD21" i="20"/>
  <c r="AC22" i="20"/>
  <c r="AB23" i="20"/>
  <c r="C22" i="20"/>
  <c r="H22" i="20" s="1"/>
  <c r="AO22" i="19" a="1"/>
  <c r="AO22" i="19" s="1"/>
  <c r="AO15" i="19" a="1"/>
  <c r="AO15" i="19" s="1"/>
  <c r="U24" i="20"/>
  <c r="O26" i="20"/>
  <c r="N21" i="20"/>
  <c r="AO26" i="19" a="1"/>
  <c r="AO26" i="19" s="1"/>
  <c r="P27" i="20"/>
  <c r="V21" i="20"/>
  <c r="N24" i="20"/>
  <c r="AO25" i="19" a="1"/>
  <c r="AO25" i="19" s="1"/>
  <c r="D34" i="20"/>
  <c r="I34" i="20" s="1"/>
  <c r="U33" i="20"/>
  <c r="D27" i="20"/>
  <c r="I27" i="20" s="1"/>
  <c r="C6" i="20"/>
  <c r="H6" i="20" s="1"/>
  <c r="C7" i="20"/>
  <c r="H7" i="20" s="1"/>
  <c r="C8" i="20"/>
  <c r="H8" i="20" s="1"/>
  <c r="C9" i="20"/>
  <c r="H9" i="20" s="1"/>
  <c r="O8" i="20"/>
  <c r="O4" i="20"/>
  <c r="V4" i="20"/>
  <c r="AC2" i="20"/>
  <c r="AB3" i="20"/>
  <c r="B10" i="20"/>
  <c r="G10" i="20" s="1"/>
  <c r="B12" i="20"/>
  <c r="G12" i="20" s="1"/>
  <c r="AD10" i="20"/>
  <c r="AC12" i="20"/>
  <c r="AB14" i="20"/>
  <c r="AC13" i="20"/>
  <c r="AB17" i="20"/>
  <c r="AF17" i="20"/>
  <c r="C11" i="20"/>
  <c r="H11" i="20" s="1"/>
  <c r="N15" i="20"/>
  <c r="P12" i="20"/>
  <c r="N10" i="20"/>
  <c r="U18" i="20"/>
  <c r="U19" i="20"/>
  <c r="U21" i="20"/>
  <c r="V10" i="20"/>
  <c r="D14" i="20"/>
  <c r="I14" i="20" s="1"/>
  <c r="O10" i="20"/>
  <c r="AF15" i="20"/>
  <c r="U3" i="20"/>
  <c r="W10" i="20"/>
  <c r="W15" i="20"/>
  <c r="AB16" i="20"/>
  <c r="AC19" i="20"/>
  <c r="AB20" i="20"/>
  <c r="AF20" i="20"/>
  <c r="AD22" i="20"/>
  <c r="D21" i="20"/>
  <c r="I21" i="20" s="1"/>
  <c r="V24" i="20"/>
  <c r="V25" i="20"/>
  <c r="B16" i="20"/>
  <c r="G16" i="20" s="1"/>
  <c r="P16" i="20"/>
  <c r="P18" i="20"/>
  <c r="N22" i="20"/>
  <c r="V28" i="20"/>
  <c r="W29" i="20"/>
  <c r="P14" i="20"/>
  <c r="O23" i="20"/>
  <c r="C24" i="20"/>
  <c r="H24" i="20" s="1"/>
  <c r="AB25" i="20"/>
  <c r="C20" i="20"/>
  <c r="H20" i="20" s="1"/>
  <c r="B31" i="20"/>
  <c r="G31" i="20" s="1"/>
  <c r="D31" i="20"/>
  <c r="I31" i="20" s="1"/>
  <c r="AF31" i="20"/>
  <c r="AC32" i="20"/>
  <c r="U32" i="20"/>
  <c r="D30" i="20"/>
  <c r="I30" i="20" s="1"/>
  <c r="AC35" i="20"/>
  <c r="AB43" i="20"/>
  <c r="AF43" i="20"/>
  <c r="C32" i="20"/>
  <c r="H32" i="20" s="1"/>
  <c r="P4" i="20"/>
  <c r="AD9" i="20"/>
  <c r="W11" i="20"/>
  <c r="W12" i="20"/>
  <c r="W13" i="20"/>
  <c r="W14" i="20"/>
  <c r="V5" i="20"/>
  <c r="V6" i="20"/>
  <c r="V7" i="20"/>
  <c r="V8" i="20"/>
  <c r="V9" i="20"/>
  <c r="AB4" i="20"/>
  <c r="O7" i="20"/>
  <c r="O3" i="20"/>
  <c r="AD2" i="20"/>
  <c r="AC3" i="20"/>
  <c r="AB10" i="20"/>
  <c r="AF4" i="20"/>
  <c r="C12" i="20"/>
  <c r="H12" i="20" s="1"/>
  <c r="AD12" i="20"/>
  <c r="AB13" i="20"/>
  <c r="P13" i="20"/>
  <c r="AC17" i="20"/>
  <c r="AB18" i="20"/>
  <c r="AF18" i="20"/>
  <c r="D11" i="20"/>
  <c r="I11" i="20" s="1"/>
  <c r="P15" i="20"/>
  <c r="P11" i="20"/>
  <c r="V17" i="20"/>
  <c r="V18" i="20"/>
  <c r="W19" i="20"/>
  <c r="W21" i="20"/>
  <c r="D15" i="20"/>
  <c r="I15" i="20" s="1"/>
  <c r="V2" i="20"/>
  <c r="N16" i="20"/>
  <c r="AD16" i="20"/>
  <c r="AD19" i="20"/>
  <c r="AC20" i="20"/>
  <c r="AB21" i="20"/>
  <c r="AF21" i="20"/>
  <c r="AD23" i="20"/>
  <c r="D22" i="20"/>
  <c r="I22" i="20" s="1"/>
  <c r="B23" i="20"/>
  <c r="G23" i="20" s="1"/>
  <c r="D23" i="20"/>
  <c r="I23" i="20" s="1"/>
  <c r="P17" i="20"/>
  <c r="U26" i="20"/>
  <c r="C21" i="20"/>
  <c r="H21" i="20" s="1"/>
  <c r="B22" i="20"/>
  <c r="G22" i="20" s="1"/>
  <c r="V19" i="20"/>
  <c r="D19" i="20"/>
  <c r="I19" i="20" s="1"/>
  <c r="N26" i="20"/>
  <c r="AB24" i="20"/>
  <c r="AF24" i="20"/>
  <c r="AD26" i="20"/>
  <c r="AD27" i="20"/>
  <c r="AC28" i="20"/>
  <c r="AB29" i="20"/>
  <c r="N31" i="20"/>
  <c r="P31" i="20"/>
  <c r="U31" i="20"/>
  <c r="P34" i="20"/>
  <c r="V35" i="20"/>
  <c r="U5" i="20"/>
  <c r="D10" i="20"/>
  <c r="I10" i="20" s="1"/>
  <c r="AB5" i="20"/>
  <c r="D12" i="20"/>
  <c r="I12" i="20" s="1"/>
  <c r="AF10" i="20"/>
  <c r="O13" i="20"/>
  <c r="AD14" i="20"/>
  <c r="AC16" i="20"/>
  <c r="AD17" i="20"/>
  <c r="AC18" i="20"/>
  <c r="O12" i="20"/>
  <c r="P10" i="20"/>
  <c r="N12" i="20"/>
  <c r="W17" i="20"/>
  <c r="W18" i="20"/>
  <c r="U20" i="20"/>
  <c r="W26" i="20"/>
  <c r="B14" i="20"/>
  <c r="G14" i="20" s="1"/>
  <c r="B15" i="20"/>
  <c r="G15" i="20" s="1"/>
  <c r="AD15" i="20"/>
  <c r="W3" i="20"/>
  <c r="U11" i="20"/>
  <c r="U10" i="20"/>
  <c r="U16" i="20"/>
  <c r="AC15" i="20"/>
  <c r="AF16" i="20"/>
  <c r="AD20" i="20"/>
  <c r="AC21" i="20"/>
  <c r="AB22" i="20"/>
  <c r="AF22" i="20"/>
  <c r="AF23" i="20"/>
  <c r="W24" i="20"/>
  <c r="U25" i="20"/>
  <c r="W25" i="20"/>
  <c r="O19" i="20"/>
  <c r="P20" i="20"/>
  <c r="C15" i="20"/>
  <c r="H15" i="20" s="1"/>
  <c r="C16" i="20"/>
  <c r="H16" i="20" s="1"/>
  <c r="C17" i="20"/>
  <c r="H17" i="20" s="1"/>
  <c r="C18" i="20"/>
  <c r="H18" i="20" s="1"/>
  <c r="C19" i="20"/>
  <c r="H19" i="20" s="1"/>
  <c r="N18" i="20"/>
  <c r="N14" i="20"/>
  <c r="D25" i="20"/>
  <c r="I25" i="20" s="1"/>
  <c r="U17" i="20"/>
  <c r="W22" i="20"/>
  <c r="AC36" i="20"/>
  <c r="AB37" i="20"/>
  <c r="AF37" i="20"/>
  <c r="AD39" i="20"/>
  <c r="AC40" i="20"/>
  <c r="AB41" i="20"/>
  <c r="AF41" i="20"/>
  <c r="AD30" i="20"/>
  <c r="D28" i="20"/>
  <c r="I28" i="20" s="1"/>
  <c r="U38" i="20"/>
  <c r="P48" i="20"/>
  <c r="N41" i="20"/>
  <c r="V48" i="20"/>
  <c r="D16" i="20"/>
  <c r="I16" i="20" s="1"/>
  <c r="D17" i="20"/>
  <c r="I17" i="20" s="1"/>
  <c r="D18" i="20"/>
  <c r="I18" i="20" s="1"/>
  <c r="V23" i="20"/>
  <c r="B20" i="20"/>
  <c r="G20" i="20" s="1"/>
  <c r="U28" i="20"/>
  <c r="U29" i="20"/>
  <c r="O14" i="20"/>
  <c r="AC23" i="20"/>
  <c r="O22" i="20"/>
  <c r="P23" i="20"/>
  <c r="P19" i="20"/>
  <c r="O20" i="20"/>
  <c r="C26" i="20"/>
  <c r="H26" i="20" s="1"/>
  <c r="W16" i="20"/>
  <c r="W23" i="20"/>
  <c r="D20" i="20"/>
  <c r="I20" i="20" s="1"/>
  <c r="V26" i="20"/>
  <c r="P26" i="20"/>
  <c r="AC24" i="20"/>
  <c r="AC25" i="20"/>
  <c r="AF26" i="20"/>
  <c r="AD28" i="20"/>
  <c r="AC29" i="20"/>
  <c r="U34" i="20"/>
  <c r="B26" i="20"/>
  <c r="G26" i="20" s="1"/>
  <c r="AF29" i="20"/>
  <c r="AD36" i="20"/>
  <c r="AC37" i="20"/>
  <c r="AB38" i="20"/>
  <c r="AF38" i="20"/>
  <c r="AD40" i="20"/>
  <c r="AC41" i="20"/>
  <c r="AB42" i="20"/>
  <c r="N23" i="20"/>
  <c r="N28" i="20"/>
  <c r="N29" i="20"/>
  <c r="N30" i="20"/>
  <c r="AB31" i="20"/>
  <c r="AD31" i="20"/>
  <c r="N32" i="20"/>
  <c r="P32" i="20"/>
  <c r="AF32" i="20"/>
  <c r="AC33" i="20"/>
  <c r="O34" i="20"/>
  <c r="U27" i="20"/>
  <c r="U30" i="20"/>
  <c r="V31" i="20"/>
  <c r="V32" i="20"/>
  <c r="V33" i="20"/>
  <c r="N36" i="20"/>
  <c r="N37" i="20"/>
  <c r="N38" i="20"/>
  <c r="N40" i="20"/>
  <c r="N44" i="20"/>
  <c r="C38" i="20"/>
  <c r="H38" i="20" s="1"/>
  <c r="AC26" i="20"/>
  <c r="N27" i="20"/>
  <c r="P29" i="20"/>
  <c r="V16" i="20"/>
  <c r="V20" i="20"/>
  <c r="U22" i="20"/>
  <c r="U23" i="20"/>
  <c r="AD25" i="20"/>
  <c r="AD24" i="20"/>
  <c r="AB27" i="20"/>
  <c r="AF27" i="20"/>
  <c r="W33" i="20"/>
  <c r="C31" i="20"/>
  <c r="H31" i="20" s="1"/>
  <c r="D29" i="20"/>
  <c r="I29" i="20" s="1"/>
  <c r="D26" i="20"/>
  <c r="I26" i="20" s="1"/>
  <c r="AB30" i="20"/>
  <c r="AF35" i="20"/>
  <c r="AD37" i="20"/>
  <c r="AC38" i="20"/>
  <c r="AB39" i="20"/>
  <c r="AF39" i="20"/>
  <c r="AD41" i="20"/>
  <c r="AC42" i="20"/>
  <c r="O24" i="20"/>
  <c r="O28" i="20"/>
  <c r="O29" i="20"/>
  <c r="O25" i="20"/>
  <c r="O31" i="20"/>
  <c r="AB32" i="20"/>
  <c r="AD32" i="20"/>
  <c r="N33" i="20"/>
  <c r="P33" i="20"/>
  <c r="AF33" i="20"/>
  <c r="AC34" i="20"/>
  <c r="W27" i="20"/>
  <c r="W30" i="20"/>
  <c r="W31" i="20"/>
  <c r="W32" i="20"/>
  <c r="B27" i="20"/>
  <c r="G27" i="20" s="1"/>
  <c r="B28" i="20"/>
  <c r="G28" i="20" s="1"/>
  <c r="B29" i="20"/>
  <c r="G29" i="20" s="1"/>
  <c r="B30" i="20"/>
  <c r="G30" i="20" s="1"/>
  <c r="O36" i="20"/>
  <c r="O37" i="20"/>
  <c r="D44" i="20"/>
  <c r="I44" i="20" s="1"/>
  <c r="C34" i="20"/>
  <c r="H34" i="20" s="1"/>
  <c r="U36" i="20"/>
  <c r="V37" i="20"/>
  <c r="V40" i="20"/>
  <c r="AB50" i="20"/>
  <c r="AF50" i="20"/>
  <c r="N35" i="20"/>
  <c r="N43" i="20"/>
  <c r="U50" i="20"/>
  <c r="U37" i="20"/>
  <c r="N47" i="20"/>
  <c r="D48" i="20"/>
  <c r="I48" i="20" s="1"/>
  <c r="P49" i="20"/>
  <c r="N51" i="20"/>
  <c r="O52" i="20"/>
  <c r="B24" i="20"/>
  <c r="G24" i="20" s="1"/>
  <c r="N20" i="20"/>
  <c r="C13" i="20"/>
  <c r="H13" i="20" s="1"/>
  <c r="D13" i="20"/>
  <c r="I13" i="20" s="1"/>
  <c r="B17" i="20"/>
  <c r="G17" i="20" s="1"/>
  <c r="B18" i="20"/>
  <c r="G18" i="20" s="1"/>
  <c r="B19" i="20"/>
  <c r="G19" i="20" s="1"/>
  <c r="O17" i="20"/>
  <c r="O18" i="20"/>
  <c r="N25" i="20"/>
  <c r="V27" i="20"/>
  <c r="W28" i="20"/>
  <c r="V30" i="20"/>
  <c r="N19" i="20"/>
  <c r="B25" i="20"/>
  <c r="G25" i="20" s="1"/>
  <c r="P21" i="20"/>
  <c r="O27" i="20"/>
  <c r="O30" i="20"/>
  <c r="V22" i="20"/>
  <c r="O16" i="20"/>
  <c r="N17" i="20"/>
  <c r="B21" i="20"/>
  <c r="G21" i="20" s="1"/>
  <c r="AF25" i="20"/>
  <c r="AB26" i="20"/>
  <c r="AC27" i="20"/>
  <c r="AB28" i="20"/>
  <c r="AF28" i="20"/>
  <c r="V34" i="20"/>
  <c r="C25" i="20"/>
  <c r="H25" i="20" s="1"/>
  <c r="AD29" i="20"/>
  <c r="AC30" i="20"/>
  <c r="AB36" i="20"/>
  <c r="AF36" i="20"/>
  <c r="AD38" i="20"/>
  <c r="AC39" i="20"/>
  <c r="AB40" i="20"/>
  <c r="AF40" i="20"/>
  <c r="AD42" i="20"/>
  <c r="P25" i="20"/>
  <c r="P28" i="20"/>
  <c r="P24" i="20"/>
  <c r="P30" i="20"/>
  <c r="AF30" i="20"/>
  <c r="AC31" i="20"/>
  <c r="O32" i="20"/>
  <c r="AB33" i="20"/>
  <c r="AD33" i="20"/>
  <c r="N34" i="20"/>
  <c r="V29" i="20"/>
  <c r="C27" i="20"/>
  <c r="H27" i="20" s="1"/>
  <c r="C28" i="20"/>
  <c r="H28" i="20" s="1"/>
  <c r="C29" i="20"/>
  <c r="H29" i="20" s="1"/>
  <c r="C30" i="20"/>
  <c r="H30" i="20" s="1"/>
  <c r="P36" i="20"/>
  <c r="P37" i="20"/>
  <c r="P38" i="20"/>
  <c r="P39" i="20"/>
  <c r="AB35" i="20"/>
  <c r="AF42" i="20"/>
  <c r="AD44" i="20"/>
  <c r="AC45" i="20"/>
  <c r="AB46" i="20"/>
  <c r="AF46" i="20"/>
  <c r="AF47" i="20"/>
  <c r="V42" i="20"/>
  <c r="C33" i="20"/>
  <c r="H33" i="20" s="1"/>
  <c r="N42" i="20"/>
  <c r="V49" i="20"/>
  <c r="AD45" i="20"/>
  <c r="AC46" i="20"/>
  <c r="AB47" i="20"/>
  <c r="C37" i="20"/>
  <c r="H37" i="20" s="1"/>
  <c r="V43" i="20"/>
  <c r="B50" i="20"/>
  <c r="G50" i="20" s="1"/>
  <c r="B51" i="20"/>
  <c r="G51" i="20" s="1"/>
  <c r="D32" i="20"/>
  <c r="I32" i="20" s="1"/>
  <c r="D33" i="20"/>
  <c r="I33" i="20" s="1"/>
  <c r="B35" i="20"/>
  <c r="G35" i="20" s="1"/>
  <c r="B36" i="20"/>
  <c r="G36" i="20" s="1"/>
  <c r="U41" i="20"/>
  <c r="D45" i="20"/>
  <c r="I45" i="20" s="1"/>
  <c r="O47" i="20"/>
  <c r="N48" i="20"/>
  <c r="W40" i="20"/>
  <c r="AC50" i="20"/>
  <c r="AF51" i="20"/>
  <c r="O35" i="20"/>
  <c r="O40" i="20"/>
  <c r="O41" i="20"/>
  <c r="O42" i="20"/>
  <c r="O43" i="20"/>
  <c r="O44" i="20"/>
  <c r="B37" i="20"/>
  <c r="G37" i="20" s="1"/>
  <c r="U47" i="20"/>
  <c r="W49" i="20"/>
  <c r="V50" i="20"/>
  <c r="U51" i="20"/>
  <c r="U53" i="20"/>
  <c r="D37" i="20"/>
  <c r="I37" i="20" s="1"/>
  <c r="D38" i="20"/>
  <c r="I38" i="20" s="1"/>
  <c r="B39" i="20"/>
  <c r="G39" i="20" s="1"/>
  <c r="B40" i="20"/>
  <c r="G40" i="20" s="1"/>
  <c r="D40" i="20"/>
  <c r="I40" i="20" s="1"/>
  <c r="V36" i="20"/>
  <c r="O46" i="20"/>
  <c r="C47" i="20"/>
  <c r="H47" i="20" s="1"/>
  <c r="B48" i="20"/>
  <c r="G48" i="20" s="1"/>
  <c r="W39" i="20"/>
  <c r="O51" i="20"/>
  <c r="B45" i="20"/>
  <c r="G45" i="20" s="1"/>
  <c r="B49" i="20"/>
  <c r="G49" i="20" s="1"/>
  <c r="AO45" i="19" a="1"/>
  <c r="AO45" i="19" s="1"/>
  <c r="C52" i="20"/>
  <c r="H52" i="20" s="1"/>
  <c r="P45" i="20"/>
  <c r="N54" i="20"/>
  <c r="B53" i="20"/>
  <c r="G53" i="20" s="1"/>
  <c r="U45" i="20"/>
  <c r="U44" i="20"/>
  <c r="N39" i="20"/>
  <c r="AD35" i="20"/>
  <c r="AD34" i="20"/>
  <c r="AC43" i="20"/>
  <c r="AB44" i="20"/>
  <c r="AF44" i="20"/>
  <c r="AD46" i="20"/>
  <c r="AC47" i="20"/>
  <c r="V41" i="20"/>
  <c r="B42" i="20"/>
  <c r="G42" i="20" s="1"/>
  <c r="W42" i="20"/>
  <c r="B43" i="20"/>
  <c r="G43" i="20" s="1"/>
  <c r="D43" i="20"/>
  <c r="I43" i="20" s="1"/>
  <c r="B44" i="20"/>
  <c r="G44" i="20" s="1"/>
  <c r="C50" i="20"/>
  <c r="H50" i="20" s="1"/>
  <c r="C35" i="20"/>
  <c r="H35" i="20" s="1"/>
  <c r="C36" i="20"/>
  <c r="H36" i="20" s="1"/>
  <c r="W36" i="20"/>
  <c r="D47" i="20"/>
  <c r="I47" i="20" s="1"/>
  <c r="C48" i="20"/>
  <c r="H48" i="20" s="1"/>
  <c r="AD50" i="20"/>
  <c r="P35" i="20"/>
  <c r="P40" i="20"/>
  <c r="P41" i="20"/>
  <c r="P42" i="20"/>
  <c r="P43" i="20"/>
  <c r="P44" i="20"/>
  <c r="W47" i="20"/>
  <c r="W50" i="20"/>
  <c r="V51" i="20"/>
  <c r="U52" i="20"/>
  <c r="V53" i="20"/>
  <c r="W34" i="20"/>
  <c r="C39" i="20"/>
  <c r="H39" i="20" s="1"/>
  <c r="U35" i="20"/>
  <c r="W35" i="20"/>
  <c r="D46" i="20"/>
  <c r="I46" i="20" s="1"/>
  <c r="U39" i="20"/>
  <c r="N49" i="20"/>
  <c r="P51" i="20"/>
  <c r="N53" i="20"/>
  <c r="AC49" i="20"/>
  <c r="C45" i="20"/>
  <c r="H45" i="20" s="1"/>
  <c r="C49" i="20"/>
  <c r="H49" i="20" s="1"/>
  <c r="D51" i="20"/>
  <c r="I51" i="20" s="1"/>
  <c r="AO53" i="19" a="1"/>
  <c r="AO53" i="19" s="1"/>
  <c r="N46" i="20"/>
  <c r="B52" i="20"/>
  <c r="G52" i="20" s="1"/>
  <c r="V46" i="20"/>
  <c r="V52" i="20"/>
  <c r="V45" i="20"/>
  <c r="O38" i="20"/>
  <c r="O39" i="20"/>
  <c r="AF34" i="20"/>
  <c r="AD43" i="20"/>
  <c r="AC44" i="20"/>
  <c r="AB45" i="20"/>
  <c r="AF45" i="20"/>
  <c r="W41" i="20"/>
  <c r="U42" i="20"/>
  <c r="U43" i="20"/>
  <c r="C44" i="20"/>
  <c r="H44" i="20" s="1"/>
  <c r="D50" i="20"/>
  <c r="I50" i="20" s="1"/>
  <c r="B32" i="20"/>
  <c r="G32" i="20" s="1"/>
  <c r="B33" i="20"/>
  <c r="G33" i="20" s="1"/>
  <c r="B34" i="20"/>
  <c r="G34" i="20" s="1"/>
  <c r="D35" i="20"/>
  <c r="I35" i="20" s="1"/>
  <c r="D36" i="20"/>
  <c r="I36" i="20" s="1"/>
  <c r="AD48" i="20"/>
  <c r="C46" i="20"/>
  <c r="H46" i="20" s="1"/>
  <c r="B47" i="20"/>
  <c r="G47" i="20" s="1"/>
  <c r="W38" i="20"/>
  <c r="V39" i="20"/>
  <c r="U40" i="20"/>
  <c r="C41" i="20"/>
  <c r="H41" i="20" s="1"/>
  <c r="U49" i="20"/>
  <c r="W51" i="20"/>
  <c r="W53" i="20"/>
  <c r="B38" i="20"/>
  <c r="G38" i="20" s="1"/>
  <c r="D39" i="20"/>
  <c r="I39" i="20" s="1"/>
  <c r="C40" i="20"/>
  <c r="H40" i="20" s="1"/>
  <c r="B46" i="20"/>
  <c r="G46" i="20" s="1"/>
  <c r="O48" i="20"/>
  <c r="O49" i="20"/>
  <c r="N52" i="20"/>
  <c r="P53" i="20"/>
  <c r="AB49" i="20"/>
  <c r="AU52" i="19" a="1"/>
  <c r="AU52" i="19" s="1"/>
  <c r="D41" i="20"/>
  <c r="I41" i="20" s="1"/>
  <c r="D49" i="20"/>
  <c r="I49" i="20" s="1"/>
  <c r="N45" i="20"/>
  <c r="P46" i="20"/>
  <c r="U48" i="20"/>
  <c r="D53" i="20"/>
  <c r="I53" i="20" s="1"/>
  <c r="W45" i="20"/>
  <c r="W52" i="20"/>
  <c r="W44" i="20"/>
  <c r="W46" i="20"/>
  <c r="W48" i="20"/>
  <c r="BA3" i="19" a="1"/>
  <c r="BA3" i="19" s="1"/>
  <c r="BA4" i="19" a="1"/>
  <c r="BA4" i="19" s="1"/>
  <c r="BA5" i="19" a="1"/>
  <c r="BA5" i="19" s="1"/>
  <c r="BA6" i="19" a="1"/>
  <c r="BA6" i="19" s="1"/>
  <c r="BA7" i="19" a="1"/>
  <c r="BA7" i="19" s="1"/>
  <c r="BA8" i="19" a="1"/>
  <c r="BA8" i="19" s="1"/>
  <c r="BA9" i="19" a="1"/>
  <c r="BA9" i="19" s="1"/>
  <c r="BA10" i="19" a="1"/>
  <c r="BA10" i="19" s="1"/>
  <c r="BA11" i="19" a="1"/>
  <c r="BA11" i="19" s="1"/>
  <c r="BA12" i="19" a="1"/>
  <c r="BA12" i="19" s="1"/>
  <c r="BA13" i="19" a="1"/>
  <c r="BA13" i="19" s="1"/>
  <c r="BA14" i="19" a="1"/>
  <c r="BA14" i="19" s="1"/>
  <c r="BA15" i="19" a="1"/>
  <c r="BA15" i="19" s="1"/>
  <c r="BA16" i="19" a="1"/>
  <c r="BA16" i="19" s="1"/>
  <c r="BA17" i="19" a="1"/>
  <c r="BA17" i="19" s="1"/>
  <c r="BA18" i="19" a="1"/>
  <c r="BA18" i="19" s="1"/>
  <c r="BA19" i="19" a="1"/>
  <c r="BA19" i="19" s="1"/>
  <c r="BA20" i="19" a="1"/>
  <c r="BA20" i="19" s="1"/>
  <c r="BA21" i="19" a="1"/>
  <c r="BA21" i="19" s="1"/>
  <c r="BA22" i="19" a="1"/>
  <c r="BA22" i="19" s="1"/>
  <c r="BA23" i="19" a="1"/>
  <c r="BA23" i="19" s="1"/>
  <c r="BA24" i="19" a="1"/>
  <c r="BA24" i="19" s="1"/>
  <c r="BA26" i="19" a="1"/>
  <c r="BA26" i="19" s="1"/>
  <c r="BA25" i="19" a="1"/>
  <c r="BA25" i="19" s="1"/>
  <c r="BA27" i="19" a="1"/>
  <c r="BA27" i="19" s="1"/>
  <c r="BA28" i="19" a="1"/>
  <c r="BA28" i="19" s="1"/>
  <c r="BA29" i="19" a="1"/>
  <c r="BA29" i="19" s="1"/>
  <c r="BA30" i="19" a="1"/>
  <c r="BA30" i="19" s="1"/>
  <c r="BA31" i="19" a="1"/>
  <c r="BA31" i="19" s="1"/>
  <c r="BA32" i="19" a="1"/>
  <c r="BA32" i="19" s="1"/>
  <c r="BA33" i="19" a="1"/>
  <c r="BA33" i="19" s="1"/>
  <c r="BA35" i="19" a="1"/>
  <c r="BA35" i="19" s="1"/>
  <c r="BA36" i="19" a="1"/>
  <c r="BA36" i="19" s="1"/>
  <c r="BA37" i="19" a="1"/>
  <c r="BA37" i="19" s="1"/>
  <c r="BA38" i="19" a="1"/>
  <c r="BA38" i="19" s="1"/>
  <c r="BA39" i="19" a="1"/>
  <c r="BA39" i="19" s="1"/>
  <c r="BA40" i="19" a="1"/>
  <c r="BA40" i="19" s="1"/>
  <c r="BA34" i="19" a="1"/>
  <c r="BA34" i="19" s="1"/>
  <c r="BA41" i="19" a="1"/>
  <c r="BA41" i="19" s="1"/>
  <c r="BA42" i="19" a="1"/>
  <c r="BA42" i="19" s="1"/>
  <c r="BA43" i="19" a="1"/>
  <c r="BA43" i="19" s="1"/>
  <c r="BA44" i="19" a="1"/>
  <c r="BA44" i="19" s="1"/>
  <c r="BA48" i="19" a="1"/>
  <c r="BA48" i="19" s="1"/>
  <c r="BA49" i="19" a="1"/>
  <c r="BA49" i="19" s="1"/>
  <c r="BA50" i="19" a="1"/>
  <c r="BA50" i="19" s="1"/>
  <c r="BA51" i="19" a="1"/>
  <c r="BA51" i="19" s="1"/>
  <c r="BA52" i="19" a="1"/>
  <c r="BA52" i="19" s="1"/>
  <c r="BA45" i="19" a="1"/>
  <c r="BA45" i="19" s="1"/>
  <c r="BA47" i="19" a="1"/>
  <c r="BA47" i="19" s="1"/>
  <c r="BA46" i="19" a="1"/>
  <c r="BA46" i="19" s="1"/>
  <c r="BA53" i="19" a="1"/>
  <c r="BA53" i="19" s="1"/>
  <c r="BA54" i="19" a="1"/>
  <c r="BA54" i="19" s="1"/>
  <c r="AQ46" i="19" a="1"/>
  <c r="AQ46" i="19" s="1"/>
  <c r="AQ48" i="19" a="1"/>
  <c r="AQ48" i="19" s="1"/>
  <c r="AQ49" i="19" a="1"/>
  <c r="AQ49" i="19" s="1"/>
  <c r="AQ50" i="19" a="1"/>
  <c r="AQ50" i="19" s="1"/>
  <c r="AQ51" i="19" a="1"/>
  <c r="AQ51" i="19" s="1"/>
  <c r="AQ52" i="19" a="1"/>
  <c r="AQ52" i="19" s="1"/>
  <c r="AO51" i="19" a="1"/>
  <c r="AO51" i="19" s="1"/>
  <c r="AO47" i="19" a="1"/>
  <c r="AO47" i="19" s="1"/>
  <c r="AQ45" i="19" a="1"/>
  <c r="AQ45" i="19" s="1"/>
  <c r="AQ53" i="19" a="1"/>
  <c r="AQ53" i="19" s="1"/>
  <c r="AU48" i="19" a="1"/>
  <c r="AU48" i="19" s="1"/>
  <c r="AU53" i="19" a="1"/>
  <c r="AU53" i="19" s="1"/>
  <c r="AL209" i="15"/>
  <c r="AM209" i="15" s="1"/>
  <c r="Z166" i="15"/>
  <c r="N166" i="15"/>
  <c r="AD122" i="15"/>
  <c r="AD123" i="15" s="1"/>
  <c r="V122" i="15"/>
  <c r="V123" i="15" s="1"/>
  <c r="N122" i="15"/>
  <c r="N123" i="15" s="1"/>
  <c r="AL122" i="15"/>
  <c r="AT209" i="15"/>
  <c r="AU209" i="15" s="1"/>
  <c r="AD209" i="15"/>
  <c r="AE209" i="15" s="1"/>
  <c r="AP209" i="15"/>
  <c r="AQ209" i="15" s="1"/>
  <c r="AH209" i="15"/>
  <c r="AI209" i="15" s="1"/>
  <c r="R166" i="15"/>
  <c r="F166" i="15"/>
  <c r="AD166" i="15"/>
  <c r="AP166" i="15"/>
  <c r="B166" i="15"/>
  <c r="AT166" i="15"/>
  <c r="R209" i="15"/>
  <c r="Z209" i="15"/>
  <c r="AA209" i="15" s="1"/>
  <c r="V209" i="15"/>
  <c r="AP122" i="15"/>
  <c r="AH122" i="15"/>
  <c r="Z122" i="15"/>
  <c r="R122" i="15"/>
  <c r="J122" i="15"/>
  <c r="B122" i="15"/>
  <c r="J209" i="15"/>
  <c r="B209" i="15"/>
  <c r="F209" i="15"/>
  <c r="J166" i="15"/>
  <c r="AF16" i="42" l="1" a="1"/>
  <c r="AF16" i="42" s="1"/>
  <c r="AH16" i="42" s="1"/>
  <c r="AE17" i="42"/>
  <c r="AG16" i="42"/>
  <c r="G122" i="15"/>
  <c r="AM122" i="15"/>
  <c r="W166" i="15"/>
  <c r="O166" i="15"/>
  <c r="AM166" i="15"/>
  <c r="AU122" i="15"/>
  <c r="G166" i="15"/>
  <c r="C166" i="15"/>
  <c r="AU166" i="15"/>
  <c r="AI166" i="15"/>
  <c r="K166" i="15"/>
  <c r="S166" i="15"/>
  <c r="AQ166" i="15"/>
  <c r="AL123" i="15"/>
  <c r="W122" i="15"/>
  <c r="AE166" i="15"/>
  <c r="O122" i="15"/>
  <c r="AE122" i="15"/>
  <c r="J123" i="15"/>
  <c r="K122" i="15"/>
  <c r="AP123" i="15"/>
  <c r="AQ122" i="15"/>
  <c r="R123" i="15"/>
  <c r="S122" i="15"/>
  <c r="AA122" i="15"/>
  <c r="Z123" i="15"/>
  <c r="B123" i="15"/>
  <c r="C122" i="15"/>
  <c r="AH123" i="15"/>
  <c r="AI122" i="15"/>
  <c r="AA166" i="15"/>
  <c r="AF17" i="42" l="1" a="1"/>
  <c r="AF17" i="42" s="1"/>
  <c r="AH17" i="42" s="1"/>
  <c r="AE18" i="42"/>
  <c r="AG17" i="42"/>
  <c r="C122" i="1"/>
  <c r="G122" i="1" s="1"/>
  <c r="K122" i="1" s="1"/>
  <c r="O122" i="1" s="1"/>
  <c r="S122" i="1" s="1"/>
  <c r="W122" i="1" s="1"/>
  <c r="AA122" i="1"/>
  <c r="AE122" i="1" s="1"/>
  <c r="AI122" i="1" s="1"/>
  <c r="AM122" i="1" s="1"/>
  <c r="AQ122" i="1" s="1"/>
  <c r="AU122" i="1" s="1"/>
  <c r="AF18" i="42" l="1" a="1"/>
  <c r="AF18" i="42" s="1"/>
  <c r="AH18" i="42" s="1"/>
  <c r="AE19" i="42"/>
  <c r="AG18" i="42"/>
  <c r="BC42" i="7"/>
  <c r="BC43" i="7"/>
  <c r="AF19" i="42" l="1" a="1"/>
  <c r="AF19" i="42" s="1"/>
  <c r="AH19" i="42" s="1"/>
  <c r="AE20" i="42"/>
  <c r="AG19" i="42"/>
  <c r="AF20" i="42" l="1" a="1"/>
  <c r="AF20" i="42" s="1"/>
  <c r="AH20" i="42" s="1"/>
  <c r="AG20" i="42"/>
  <c r="AE21" i="42"/>
  <c r="BC21" i="7"/>
  <c r="BC18" i="7"/>
  <c r="AF21" i="42" l="1" a="1"/>
  <c r="AF21" i="42" s="1"/>
  <c r="AH21" i="42" s="1"/>
  <c r="AE22" i="42"/>
  <c r="AG21" i="42"/>
  <c r="AF22" i="42" l="1" a="1"/>
  <c r="AF22" i="42" s="1"/>
  <c r="AH22" i="42" s="1"/>
  <c r="AG22" i="42"/>
  <c r="AE23" i="42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BC94" i="7"/>
  <c r="BC93" i="7"/>
  <c r="BC92" i="7"/>
  <c r="AF23" i="42" l="1" a="1"/>
  <c r="AF23" i="42" s="1"/>
  <c r="AH23" i="42" s="1"/>
  <c r="AE24" i="42"/>
  <c r="AG23" i="42"/>
  <c r="BC95" i="7"/>
  <c r="AF24" i="42" l="1" a="1"/>
  <c r="AF24" i="42" s="1"/>
  <c r="AH24" i="42" s="1"/>
  <c r="AE25" i="42"/>
  <c r="AG24" i="42"/>
  <c r="BB73" i="4"/>
  <c r="BA78" i="4"/>
  <c r="AF25" i="42" l="1" a="1"/>
  <c r="AF25" i="42" s="1"/>
  <c r="AH25" i="42" s="1"/>
  <c r="AG25" i="42"/>
  <c r="AE26" i="42"/>
  <c r="BB78" i="4"/>
  <c r="BB74" i="4"/>
  <c r="BB36" i="4" s="1"/>
  <c r="BA75" i="4"/>
  <c r="BB75" i="4"/>
  <c r="BA76" i="4"/>
  <c r="BB77" i="4" s="1"/>
  <c r="BB39" i="4" s="1"/>
  <c r="BA74" i="4"/>
  <c r="BA36" i="4" s="1"/>
  <c r="BB76" i="4"/>
  <c r="AF26" i="42" l="1" a="1"/>
  <c r="AF26" i="42" s="1"/>
  <c r="AH26" i="42" s="1"/>
  <c r="AG26" i="42"/>
  <c r="AE27" i="42"/>
  <c r="AF27" i="42" l="1" a="1"/>
  <c r="AF27" i="42" s="1"/>
  <c r="AH27" i="42" s="1"/>
  <c r="AE28" i="42"/>
  <c r="AG27" i="42"/>
  <c r="C1" i="7"/>
  <c r="D1" i="7" s="1"/>
  <c r="BC2" i="7"/>
  <c r="B3" i="7"/>
  <c r="C2" i="7" s="1"/>
  <c r="C3" i="7" s="1"/>
  <c r="D2" i="7" s="1"/>
  <c r="D3" i="7" s="1"/>
  <c r="E2" i="7" s="1"/>
  <c r="E3" i="7" s="1"/>
  <c r="F2" i="7" s="1"/>
  <c r="F3" i="7" s="1"/>
  <c r="G2" i="7" s="1"/>
  <c r="G3" i="7" s="1"/>
  <c r="H2" i="7" s="1"/>
  <c r="H3" i="7" s="1"/>
  <c r="I2" i="7" s="1"/>
  <c r="I3" i="7" s="1"/>
  <c r="J2" i="7" s="1"/>
  <c r="J3" i="7" s="1"/>
  <c r="K2" i="7" s="1"/>
  <c r="K3" i="7" s="1"/>
  <c r="L2" i="7" s="1"/>
  <c r="L3" i="7" s="1"/>
  <c r="M2" i="7" s="1"/>
  <c r="M3" i="7" s="1"/>
  <c r="N2" i="7" s="1"/>
  <c r="N3" i="7" s="1"/>
  <c r="O2" i="7" s="1"/>
  <c r="O3" i="7" s="1"/>
  <c r="P2" i="7" s="1"/>
  <c r="P3" i="7" s="1"/>
  <c r="Q2" i="7" s="1"/>
  <c r="Q3" i="7" s="1"/>
  <c r="R2" i="7" s="1"/>
  <c r="R3" i="7" s="1"/>
  <c r="S2" i="7" s="1"/>
  <c r="S3" i="7" s="1"/>
  <c r="T2" i="7" s="1"/>
  <c r="T3" i="7" s="1"/>
  <c r="U2" i="7" s="1"/>
  <c r="U3" i="7" s="1"/>
  <c r="V2" i="7" s="1"/>
  <c r="V3" i="7" s="1"/>
  <c r="W2" i="7" s="1"/>
  <c r="W3" i="7" s="1"/>
  <c r="X2" i="7" s="1"/>
  <c r="X3" i="7" s="1"/>
  <c r="Y2" i="7" s="1"/>
  <c r="Y3" i="7" s="1"/>
  <c r="Z2" i="7" s="1"/>
  <c r="Z3" i="7" s="1"/>
  <c r="AA2" i="7" s="1"/>
  <c r="AA3" i="7" s="1"/>
  <c r="AB2" i="7" s="1"/>
  <c r="AB3" i="7" s="1"/>
  <c r="AC2" i="7" s="1"/>
  <c r="AC3" i="7" s="1"/>
  <c r="AD2" i="7" s="1"/>
  <c r="AD3" i="7" s="1"/>
  <c r="AE2" i="7" s="1"/>
  <c r="AE3" i="7" s="1"/>
  <c r="AF2" i="7" s="1"/>
  <c r="AF3" i="7" s="1"/>
  <c r="AG2" i="7" s="1"/>
  <c r="AG3" i="7" s="1"/>
  <c r="AH2" i="7" s="1"/>
  <c r="AH3" i="7" s="1"/>
  <c r="AI2" i="7" s="1"/>
  <c r="AI3" i="7" s="1"/>
  <c r="AJ2" i="7" s="1"/>
  <c r="AJ3" i="7" s="1"/>
  <c r="AK2" i="7" s="1"/>
  <c r="AK3" i="7" s="1"/>
  <c r="AL2" i="7" s="1"/>
  <c r="AL3" i="7" s="1"/>
  <c r="AM2" i="7" s="1"/>
  <c r="AM3" i="7" s="1"/>
  <c r="AN2" i="7" s="1"/>
  <c r="AN3" i="7" s="1"/>
  <c r="AO2" i="7" s="1"/>
  <c r="AO3" i="7" s="1"/>
  <c r="AP2" i="7" s="1"/>
  <c r="AP3" i="7" s="1"/>
  <c r="AQ2" i="7" s="1"/>
  <c r="AQ3" i="7" s="1"/>
  <c r="AR2" i="7" s="1"/>
  <c r="AR3" i="7" s="1"/>
  <c r="AS2" i="7" s="1"/>
  <c r="AS3" i="7" s="1"/>
  <c r="AT2" i="7" s="1"/>
  <c r="AT3" i="7" s="1"/>
  <c r="AU2" i="7" s="1"/>
  <c r="AU3" i="7" s="1"/>
  <c r="AV2" i="7" s="1"/>
  <c r="AV3" i="7" s="1"/>
  <c r="AW2" i="7" s="1"/>
  <c r="AW3" i="7" s="1"/>
  <c r="AX2" i="7" s="1"/>
  <c r="AX3" i="7" s="1"/>
  <c r="AY2" i="7" s="1"/>
  <c r="AY3" i="7" s="1"/>
  <c r="AZ2" i="7" s="1"/>
  <c r="AZ3" i="7" s="1"/>
  <c r="BA2" i="7" s="1"/>
  <c r="BA3" i="7" s="1"/>
  <c r="BC3" i="7" s="1"/>
  <c r="BC8" i="7"/>
  <c r="BC7" i="7"/>
  <c r="BC6" i="7"/>
  <c r="BC5" i="7"/>
  <c r="BC15" i="7"/>
  <c r="BC14" i="7"/>
  <c r="BC13" i="7"/>
  <c r="BC12" i="7"/>
  <c r="BC11" i="7"/>
  <c r="BC10" i="7"/>
  <c r="BC35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BA27" i="7"/>
  <c r="BA30" i="7" s="1"/>
  <c r="AZ27" i="7"/>
  <c r="AZ30" i="7" s="1"/>
  <c r="AY27" i="7"/>
  <c r="AY30" i="7" s="1"/>
  <c r="AX27" i="7"/>
  <c r="AX30" i="7" s="1"/>
  <c r="AW27" i="7"/>
  <c r="AW30" i="7" s="1"/>
  <c r="AV27" i="7"/>
  <c r="AV30" i="7" s="1"/>
  <c r="AU27" i="7"/>
  <c r="AU30" i="7" s="1"/>
  <c r="AT27" i="7"/>
  <c r="AT30" i="7" s="1"/>
  <c r="AS27" i="7"/>
  <c r="AS30" i="7" s="1"/>
  <c r="AR27" i="7"/>
  <c r="AR30" i="7" s="1"/>
  <c r="AQ27" i="7"/>
  <c r="AQ30" i="7" s="1"/>
  <c r="AP27" i="7"/>
  <c r="AP30" i="7" s="1"/>
  <c r="AO27" i="7"/>
  <c r="AO30" i="7" s="1"/>
  <c r="AN27" i="7"/>
  <c r="AN30" i="7" s="1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BA24" i="7"/>
  <c r="BA34" i="7" s="1"/>
  <c r="BA49" i="7" s="1"/>
  <c r="AZ24" i="7"/>
  <c r="AZ34" i="7" s="1"/>
  <c r="AZ49" i="7" s="1"/>
  <c r="AY24" i="7"/>
  <c r="AX24" i="7"/>
  <c r="AX34" i="7" s="1"/>
  <c r="AX48" i="7" s="1"/>
  <c r="AW24" i="7"/>
  <c r="AW34" i="7" s="1"/>
  <c r="AW49" i="7" s="1"/>
  <c r="AV24" i="7"/>
  <c r="AV34" i="7" s="1"/>
  <c r="AV49" i="7" s="1"/>
  <c r="AU24" i="7"/>
  <c r="AT24" i="7"/>
  <c r="AT34" i="7" s="1"/>
  <c r="AT49" i="7" s="1"/>
  <c r="AS24" i="7"/>
  <c r="AS34" i="7" s="1"/>
  <c r="AS49" i="7" s="1"/>
  <c r="AR24" i="7"/>
  <c r="AR34" i="7" s="1"/>
  <c r="AR49" i="7" s="1"/>
  <c r="AQ24" i="7"/>
  <c r="AP24" i="7"/>
  <c r="AP34" i="7" s="1"/>
  <c r="AP48" i="7" s="1"/>
  <c r="AO24" i="7"/>
  <c r="AO34" i="7" s="1"/>
  <c r="AO49" i="7" s="1"/>
  <c r="AN24" i="7"/>
  <c r="AN34" i="7" s="1"/>
  <c r="AN49" i="7" s="1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M24" i="7" s="1"/>
  <c r="AL16" i="7"/>
  <c r="AL24" i="7" s="1"/>
  <c r="AK16" i="7"/>
  <c r="AK24" i="7" s="1"/>
  <c r="AJ16" i="7"/>
  <c r="AJ24" i="7" s="1"/>
  <c r="AI16" i="7"/>
  <c r="AI24" i="7" s="1"/>
  <c r="AH16" i="7"/>
  <c r="AH24" i="7" s="1"/>
  <c r="AG16" i="7"/>
  <c r="AG24" i="7" s="1"/>
  <c r="AF16" i="7"/>
  <c r="AF24" i="7" s="1"/>
  <c r="AE16" i="7"/>
  <c r="AE24" i="7" s="1"/>
  <c r="AD16" i="7"/>
  <c r="AD24" i="7" s="1"/>
  <c r="AC16" i="7"/>
  <c r="AC24" i="7" s="1"/>
  <c r="AB16" i="7"/>
  <c r="AB24" i="7" s="1"/>
  <c r="AA16" i="7"/>
  <c r="AA24" i="7" s="1"/>
  <c r="Z16" i="7"/>
  <c r="Z24" i="7" s="1"/>
  <c r="Y16" i="7"/>
  <c r="Y24" i="7" s="1"/>
  <c r="X16" i="7"/>
  <c r="X24" i="7" s="1"/>
  <c r="W16" i="7"/>
  <c r="W24" i="7" s="1"/>
  <c r="V16" i="7"/>
  <c r="V24" i="7" s="1"/>
  <c r="U16" i="7"/>
  <c r="U24" i="7" s="1"/>
  <c r="T16" i="7"/>
  <c r="T24" i="7" s="1"/>
  <c r="S16" i="7"/>
  <c r="S24" i="7" s="1"/>
  <c r="R16" i="7"/>
  <c r="R24" i="7" s="1"/>
  <c r="Q16" i="7"/>
  <c r="Q24" i="7" s="1"/>
  <c r="P16" i="7"/>
  <c r="P24" i="7" s="1"/>
  <c r="O16" i="7"/>
  <c r="O24" i="7" s="1"/>
  <c r="N16" i="7"/>
  <c r="N24" i="7" s="1"/>
  <c r="M16" i="7"/>
  <c r="M24" i="7" s="1"/>
  <c r="L16" i="7"/>
  <c r="K16" i="7"/>
  <c r="K19" i="7" s="1"/>
  <c r="K22" i="7" s="1"/>
  <c r="J16" i="7"/>
  <c r="J19" i="7" s="1"/>
  <c r="J22" i="7" s="1"/>
  <c r="I16" i="7"/>
  <c r="I19" i="7" s="1"/>
  <c r="I22" i="7" s="1"/>
  <c r="H16" i="7"/>
  <c r="H19" i="7" s="1"/>
  <c r="H22" i="7" s="1"/>
  <c r="G16" i="7"/>
  <c r="G24" i="7" s="1"/>
  <c r="F16" i="7"/>
  <c r="F19" i="7" s="1"/>
  <c r="F22" i="7" s="1"/>
  <c r="E16" i="7"/>
  <c r="E19" i="7" s="1"/>
  <c r="E22" i="7" s="1"/>
  <c r="D16" i="7"/>
  <c r="D24" i="7" s="1"/>
  <c r="C16" i="7"/>
  <c r="C19" i="7" s="1"/>
  <c r="C22" i="7" s="1"/>
  <c r="B16" i="7"/>
  <c r="B19" i="7" s="1"/>
  <c r="B22" i="7" s="1"/>
  <c r="BE71" i="4"/>
  <c r="BE70" i="4"/>
  <c r="BE69" i="4"/>
  <c r="BE68" i="4"/>
  <c r="BE67" i="4"/>
  <c r="BE66" i="4"/>
  <c r="BE65" i="4"/>
  <c r="BE64" i="4"/>
  <c r="BE63" i="4"/>
  <c r="BE62" i="4"/>
  <c r="BE61" i="4"/>
  <c r="BE60" i="4"/>
  <c r="BE59" i="4"/>
  <c r="BE58" i="4"/>
  <c r="BE57" i="4"/>
  <c r="BE56" i="4"/>
  <c r="BE55" i="4"/>
  <c r="BE54" i="4"/>
  <c r="BE53" i="4"/>
  <c r="BE52" i="4"/>
  <c r="BE51" i="4"/>
  <c r="BE50" i="4"/>
  <c r="BE49" i="4"/>
  <c r="BE48" i="4"/>
  <c r="BE47" i="4"/>
  <c r="BE46" i="4"/>
  <c r="BE45" i="4"/>
  <c r="BE44" i="4"/>
  <c r="BE43" i="4"/>
  <c r="BE42" i="4"/>
  <c r="BE4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AF28" i="42" l="1" a="1"/>
  <c r="AF28" i="42" s="1"/>
  <c r="AH28" i="42" s="1"/>
  <c r="AG28" i="42"/>
  <c r="AE29" i="42"/>
  <c r="O19" i="7"/>
  <c r="O22" i="7" s="1"/>
  <c r="S19" i="7"/>
  <c r="S22" i="7" s="1"/>
  <c r="W19" i="7"/>
  <c r="W22" i="7" s="1"/>
  <c r="AA19" i="7"/>
  <c r="AA22" i="7" s="1"/>
  <c r="AE19" i="7"/>
  <c r="AE22" i="7" s="1"/>
  <c r="AI19" i="7"/>
  <c r="AI22" i="7" s="1"/>
  <c r="AM19" i="7"/>
  <c r="AM22" i="7" s="1"/>
  <c r="AQ19" i="7"/>
  <c r="AQ22" i="7" s="1"/>
  <c r="AQ66" i="7"/>
  <c r="AQ65" i="7"/>
  <c r="AU19" i="7"/>
  <c r="AU22" i="7" s="1"/>
  <c r="AU66" i="7"/>
  <c r="AU65" i="7"/>
  <c r="AY19" i="7"/>
  <c r="AY22" i="7" s="1"/>
  <c r="AY65" i="7"/>
  <c r="AY66" i="7"/>
  <c r="P19" i="7"/>
  <c r="P22" i="7" s="1"/>
  <c r="T19" i="7"/>
  <c r="T22" i="7" s="1"/>
  <c r="X19" i="7"/>
  <c r="X22" i="7" s="1"/>
  <c r="AB19" i="7"/>
  <c r="AB22" i="7" s="1"/>
  <c r="AF19" i="7"/>
  <c r="AF22" i="7" s="1"/>
  <c r="AJ19" i="7"/>
  <c r="AJ22" i="7" s="1"/>
  <c r="AN19" i="7"/>
  <c r="AN22" i="7" s="1"/>
  <c r="AN66" i="7"/>
  <c r="AN65" i="7"/>
  <c r="AR19" i="7"/>
  <c r="AR22" i="7" s="1"/>
  <c r="AR65" i="7"/>
  <c r="AR66" i="7"/>
  <c r="AV19" i="7"/>
  <c r="AV22" i="7" s="1"/>
  <c r="AV66" i="7"/>
  <c r="AV65" i="7"/>
  <c r="AZ19" i="7"/>
  <c r="AZ22" i="7" s="1"/>
  <c r="AZ65" i="7"/>
  <c r="AZ66" i="7"/>
  <c r="M19" i="7"/>
  <c r="M22" i="7" s="1"/>
  <c r="Q19" i="7"/>
  <c r="Q22" i="7" s="1"/>
  <c r="U19" i="7"/>
  <c r="U22" i="7" s="1"/>
  <c r="Y19" i="7"/>
  <c r="Y22" i="7" s="1"/>
  <c r="AC19" i="7"/>
  <c r="AC22" i="7" s="1"/>
  <c r="AG19" i="7"/>
  <c r="AG22" i="7" s="1"/>
  <c r="AK19" i="7"/>
  <c r="AK22" i="7" s="1"/>
  <c r="AO19" i="7"/>
  <c r="AO22" i="7" s="1"/>
  <c r="AO66" i="7"/>
  <c r="AO65" i="7"/>
  <c r="AS19" i="7"/>
  <c r="AS22" i="7" s="1"/>
  <c r="AS66" i="7"/>
  <c r="AS65" i="7"/>
  <c r="AW19" i="7"/>
  <c r="AW22" i="7" s="1"/>
  <c r="AW66" i="7"/>
  <c r="AW65" i="7"/>
  <c r="BA19" i="7"/>
  <c r="BA22" i="7" s="1"/>
  <c r="BA66" i="7"/>
  <c r="BA65" i="7"/>
  <c r="N19" i="7"/>
  <c r="N22" i="7" s="1"/>
  <c r="R19" i="7"/>
  <c r="R22" i="7" s="1"/>
  <c r="V19" i="7"/>
  <c r="V22" i="7" s="1"/>
  <c r="Z19" i="7"/>
  <c r="Z22" i="7" s="1"/>
  <c r="AD19" i="7"/>
  <c r="AD22" i="7" s="1"/>
  <c r="AH19" i="7"/>
  <c r="AH22" i="7" s="1"/>
  <c r="AL19" i="7"/>
  <c r="AL22" i="7" s="1"/>
  <c r="AP19" i="7"/>
  <c r="AP22" i="7" s="1"/>
  <c r="AP65" i="7"/>
  <c r="AP66" i="7"/>
  <c r="AT19" i="7"/>
  <c r="AT22" i="7" s="1"/>
  <c r="AT65" i="7"/>
  <c r="AT66" i="7"/>
  <c r="AX19" i="7"/>
  <c r="AX22" i="7" s="1"/>
  <c r="AX65" i="7"/>
  <c r="AX66" i="7"/>
  <c r="L19" i="7"/>
  <c r="L22" i="7" s="1"/>
  <c r="L24" i="7"/>
  <c r="K24" i="7"/>
  <c r="J24" i="7"/>
  <c r="H24" i="7"/>
  <c r="I24" i="7"/>
  <c r="C24" i="7"/>
  <c r="C29" i="7" s="1"/>
  <c r="D29" i="7" s="1"/>
  <c r="F24" i="7"/>
  <c r="AO68" i="7"/>
  <c r="AO69" i="7" s="1"/>
  <c r="AW68" i="7"/>
  <c r="AW69" i="7" s="1"/>
  <c r="B24" i="7"/>
  <c r="AS68" i="7"/>
  <c r="AS69" i="7" s="1"/>
  <c r="BA68" i="7"/>
  <c r="BA69" i="7" s="1"/>
  <c r="AN68" i="7"/>
  <c r="AN69" i="7" s="1"/>
  <c r="AV68" i="7"/>
  <c r="AV69" i="7" s="1"/>
  <c r="AP68" i="7"/>
  <c r="AP69" i="7" s="1"/>
  <c r="AX68" i="7"/>
  <c r="AX69" i="7" s="1"/>
  <c r="AY68" i="7"/>
  <c r="AY69" i="7" s="1"/>
  <c r="C26" i="7"/>
  <c r="B26" i="7"/>
  <c r="W72" i="15"/>
  <c r="AA64" i="15"/>
  <c r="G51" i="15"/>
  <c r="G47" i="15"/>
  <c r="C74" i="15"/>
  <c r="C70" i="15"/>
  <c r="C66" i="15"/>
  <c r="C63" i="15"/>
  <c r="C59" i="15"/>
  <c r="C55" i="15"/>
  <c r="C47" i="15"/>
  <c r="G54" i="15"/>
  <c r="G50" i="15"/>
  <c r="G46" i="15"/>
  <c r="C73" i="15"/>
  <c r="C69" i="15"/>
  <c r="C62" i="15"/>
  <c r="C58" i="15"/>
  <c r="C54" i="15"/>
  <c r="C50" i="15"/>
  <c r="G53" i="15"/>
  <c r="G49" i="15"/>
  <c r="C72" i="15"/>
  <c r="C68" i="15"/>
  <c r="C61" i="15"/>
  <c r="C57" i="15"/>
  <c r="C53" i="15"/>
  <c r="C49" i="15"/>
  <c r="G56" i="15"/>
  <c r="G52" i="15"/>
  <c r="G48" i="15"/>
  <c r="C75" i="15"/>
  <c r="C71" i="15"/>
  <c r="C67" i="15"/>
  <c r="C64" i="15"/>
  <c r="C60" i="15"/>
  <c r="C56" i="15"/>
  <c r="C52" i="15"/>
  <c r="C48" i="15"/>
  <c r="AQ34" i="7"/>
  <c r="AQ49" i="7" s="1"/>
  <c r="AQ29" i="7"/>
  <c r="AQ33" i="7" s="1"/>
  <c r="AU34" i="7"/>
  <c r="AU48" i="7" s="1"/>
  <c r="AU29" i="7"/>
  <c r="AU33" i="7" s="1"/>
  <c r="AY34" i="7"/>
  <c r="AY49" i="7" s="1"/>
  <c r="AY29" i="7"/>
  <c r="AY33" i="7" s="1"/>
  <c r="D19" i="7"/>
  <c r="D22" i="7" s="1"/>
  <c r="E1" i="7"/>
  <c r="E26" i="7" s="1"/>
  <c r="D26" i="7"/>
  <c r="E24" i="7"/>
  <c r="AQ68" i="7"/>
  <c r="AQ69" i="7" s="1"/>
  <c r="AN29" i="7"/>
  <c r="AN33" i="7" s="1"/>
  <c r="AN36" i="7" s="1"/>
  <c r="AN57" i="7" s="1"/>
  <c r="AR29" i="7"/>
  <c r="AR33" i="7" s="1"/>
  <c r="AV29" i="7"/>
  <c r="AV33" i="7" s="1"/>
  <c r="AV36" i="7" s="1"/>
  <c r="AZ29" i="7"/>
  <c r="AZ33" i="7" s="1"/>
  <c r="AO29" i="7"/>
  <c r="AO33" i="7" s="1"/>
  <c r="AO36" i="7" s="1"/>
  <c r="AS29" i="7"/>
  <c r="AS33" i="7" s="1"/>
  <c r="AW29" i="7"/>
  <c r="AW33" i="7" s="1"/>
  <c r="BA29" i="7"/>
  <c r="BA33" i="7" s="1"/>
  <c r="BA36" i="7" s="1"/>
  <c r="AP29" i="7"/>
  <c r="AP33" i="7" s="1"/>
  <c r="AP51" i="7" s="1"/>
  <c r="AT29" i="7"/>
  <c r="AT33" i="7" s="1"/>
  <c r="AT36" i="7" s="1"/>
  <c r="AX29" i="7"/>
  <c r="AX33" i="7" s="1"/>
  <c r="AX36" i="7" s="1"/>
  <c r="G19" i="7"/>
  <c r="G22" i="7" s="1"/>
  <c r="BC16" i="7"/>
  <c r="BC19" i="7" s="1"/>
  <c r="BC22" i="7" s="1"/>
  <c r="AX49" i="7"/>
  <c r="AP49" i="7"/>
  <c r="AR68" i="7"/>
  <c r="AR69" i="7" s="1"/>
  <c r="AZ68" i="7"/>
  <c r="AZ69" i="7" s="1"/>
  <c r="AU68" i="7"/>
  <c r="AU69" i="7" s="1"/>
  <c r="AT68" i="7"/>
  <c r="AT69" i="7" s="1"/>
  <c r="AN48" i="7"/>
  <c r="AV48" i="7"/>
  <c r="AO48" i="7"/>
  <c r="AW48" i="7"/>
  <c r="AR48" i="7"/>
  <c r="AZ48" i="7"/>
  <c r="AS48" i="7"/>
  <c r="BA48" i="7"/>
  <c r="AT48" i="7"/>
  <c r="AF29" i="42" l="1" a="1"/>
  <c r="AF29" i="42" s="1"/>
  <c r="AH29" i="42" s="1"/>
  <c r="AE30" i="42"/>
  <c r="AG29" i="42"/>
  <c r="C76" i="15"/>
  <c r="E29" i="7"/>
  <c r="F29" i="7" s="1"/>
  <c r="G29" i="7" s="1"/>
  <c r="H29" i="7" s="1"/>
  <c r="I29" i="7" s="1"/>
  <c r="J29" i="7" s="1"/>
  <c r="K29" i="7" s="1"/>
  <c r="L29" i="7" s="1"/>
  <c r="M29" i="7" s="1"/>
  <c r="N29" i="7" s="1"/>
  <c r="O29" i="7" s="1"/>
  <c r="P29" i="7" s="1"/>
  <c r="Q29" i="7" s="1"/>
  <c r="R29" i="7" s="1"/>
  <c r="S29" i="7" s="1"/>
  <c r="T29" i="7" s="1"/>
  <c r="U29" i="7" s="1"/>
  <c r="V29" i="7" s="1"/>
  <c r="W29" i="7" s="1"/>
  <c r="X29" i="7" s="1"/>
  <c r="Y29" i="7" s="1"/>
  <c r="Z29" i="7" s="1"/>
  <c r="AA29" i="7" s="1"/>
  <c r="AB29" i="7" s="1"/>
  <c r="AC29" i="7" s="1"/>
  <c r="AX62" i="7"/>
  <c r="AX61" i="7"/>
  <c r="AO62" i="7"/>
  <c r="AO61" i="7"/>
  <c r="AV61" i="7"/>
  <c r="AV62" i="7"/>
  <c r="AU62" i="7"/>
  <c r="AU61" i="7"/>
  <c r="AS62" i="7"/>
  <c r="AS61" i="7"/>
  <c r="AZ61" i="7"/>
  <c r="AZ62" i="7"/>
  <c r="AY62" i="7"/>
  <c r="AY61" i="7"/>
  <c r="AP62" i="7"/>
  <c r="AP61" i="7"/>
  <c r="AW62" i="7"/>
  <c r="AW61" i="7"/>
  <c r="AN61" i="7"/>
  <c r="AN62" i="7"/>
  <c r="AT62" i="7"/>
  <c r="AT61" i="7"/>
  <c r="BA62" i="7"/>
  <c r="BA61" i="7"/>
  <c r="AR61" i="7"/>
  <c r="AR62" i="7"/>
  <c r="AQ62" i="7"/>
  <c r="AQ61" i="7"/>
  <c r="G55" i="15"/>
  <c r="BC24" i="7"/>
  <c r="F1" i="7"/>
  <c r="F27" i="7" s="1"/>
  <c r="C33" i="7"/>
  <c r="D27" i="7"/>
  <c r="D68" i="7" s="1"/>
  <c r="AT51" i="7"/>
  <c r="E27" i="7"/>
  <c r="E68" i="7" s="1"/>
  <c r="AU49" i="7"/>
  <c r="AY48" i="7"/>
  <c r="AW36" i="7"/>
  <c r="AW57" i="7" s="1"/>
  <c r="AW51" i="7"/>
  <c r="G61" i="15"/>
  <c r="K48" i="15"/>
  <c r="K65" i="15"/>
  <c r="G63" i="15"/>
  <c r="K50" i="15"/>
  <c r="K67" i="15"/>
  <c r="G71" i="15"/>
  <c r="K58" i="15"/>
  <c r="K68" i="15"/>
  <c r="O53" i="15"/>
  <c r="G66" i="15"/>
  <c r="K55" i="15"/>
  <c r="K72" i="15"/>
  <c r="O47" i="15"/>
  <c r="O64" i="15"/>
  <c r="S49" i="15"/>
  <c r="S66" i="15"/>
  <c r="W50" i="15"/>
  <c r="W67" i="15"/>
  <c r="AA52" i="15"/>
  <c r="AA69" i="15"/>
  <c r="O68" i="15"/>
  <c r="S53" i="15"/>
  <c r="S70" i="15"/>
  <c r="W54" i="15"/>
  <c r="W71" i="15"/>
  <c r="AA56" i="15"/>
  <c r="AA73" i="15"/>
  <c r="AE75" i="15"/>
  <c r="AI74" i="15"/>
  <c r="O48" i="15"/>
  <c r="O63" i="15"/>
  <c r="S50" i="15"/>
  <c r="S65" i="15"/>
  <c r="W51" i="15"/>
  <c r="W66" i="15"/>
  <c r="AA53" i="15"/>
  <c r="AA68" i="15"/>
  <c r="AI61" i="15"/>
  <c r="AM61" i="15"/>
  <c r="O58" i="15"/>
  <c r="O73" i="15"/>
  <c r="S60" i="15"/>
  <c r="S75" i="15"/>
  <c r="W61" i="15"/>
  <c r="AA46" i="15"/>
  <c r="AA63" i="15"/>
  <c r="AE72" i="15"/>
  <c r="AI56" i="15"/>
  <c r="AI73" i="15"/>
  <c r="AM58" i="15"/>
  <c r="AM75" i="15"/>
  <c r="AE57" i="15"/>
  <c r="AE74" i="15"/>
  <c r="AI58" i="15"/>
  <c r="AI75" i="15"/>
  <c r="AM60" i="15"/>
  <c r="AE52" i="15"/>
  <c r="AE67" i="15"/>
  <c r="AI53" i="15"/>
  <c r="AI68" i="15"/>
  <c r="AM55" i="15"/>
  <c r="AM70" i="15"/>
  <c r="G70" i="15"/>
  <c r="K59" i="15"/>
  <c r="G57" i="15"/>
  <c r="G65" i="15"/>
  <c r="K52" i="15"/>
  <c r="K70" i="15"/>
  <c r="K60" i="15"/>
  <c r="K71" i="15"/>
  <c r="G68" i="15"/>
  <c r="K57" i="15"/>
  <c r="O49" i="15"/>
  <c r="O66" i="15"/>
  <c r="S51" i="15"/>
  <c r="S68" i="15"/>
  <c r="W52" i="15"/>
  <c r="W69" i="15"/>
  <c r="AA54" i="15"/>
  <c r="AA71" i="15"/>
  <c r="AE49" i="15"/>
  <c r="AE73" i="15"/>
  <c r="AM50" i="15"/>
  <c r="O70" i="15"/>
  <c r="S55" i="15"/>
  <c r="S72" i="15"/>
  <c r="W56" i="15"/>
  <c r="W73" i="15"/>
  <c r="AA58" i="15"/>
  <c r="AA75" i="15"/>
  <c r="AE58" i="15"/>
  <c r="O50" i="15"/>
  <c r="O65" i="15"/>
  <c r="S52" i="15"/>
  <c r="S67" i="15"/>
  <c r="W53" i="15"/>
  <c r="W68" i="15"/>
  <c r="AA55" i="15"/>
  <c r="AA70" i="15"/>
  <c r="AE51" i="15"/>
  <c r="O52" i="15"/>
  <c r="O67" i="15"/>
  <c r="S54" i="15"/>
  <c r="S69" i="15"/>
  <c r="W55" i="15"/>
  <c r="W70" i="15"/>
  <c r="AA57" i="15"/>
  <c r="AA72" i="15"/>
  <c r="AI48" i="15"/>
  <c r="AM48" i="15"/>
  <c r="AE66" i="15"/>
  <c r="AI50" i="15"/>
  <c r="AI67" i="15"/>
  <c r="AM52" i="15"/>
  <c r="AM69" i="15"/>
  <c r="AE59" i="15"/>
  <c r="AE76" i="15"/>
  <c r="AI60" i="15"/>
  <c r="AM47" i="15"/>
  <c r="AM62" i="15"/>
  <c r="AE54" i="15"/>
  <c r="AE69" i="15"/>
  <c r="AI55" i="15"/>
  <c r="AI70" i="15"/>
  <c r="AM57" i="15"/>
  <c r="AM72" i="15"/>
  <c r="B33" i="7"/>
  <c r="G72" i="15"/>
  <c r="K61" i="15"/>
  <c r="K69" i="15"/>
  <c r="G67" i="15"/>
  <c r="K54" i="15"/>
  <c r="G58" i="15"/>
  <c r="K47" i="15"/>
  <c r="K62" i="15"/>
  <c r="C27" i="7"/>
  <c r="C68" i="7" s="1"/>
  <c r="C51" i="15"/>
  <c r="G62" i="15"/>
  <c r="K51" i="15"/>
  <c r="K66" i="15"/>
  <c r="K74" i="15"/>
  <c r="O60" i="15"/>
  <c r="O75" i="15"/>
  <c r="S62" i="15"/>
  <c r="W46" i="15"/>
  <c r="W63" i="15"/>
  <c r="AA48" i="15"/>
  <c r="AA65" i="15"/>
  <c r="AE53" i="15"/>
  <c r="O72" i="15"/>
  <c r="S57" i="15"/>
  <c r="S74" i="15"/>
  <c r="W58" i="15"/>
  <c r="W75" i="15"/>
  <c r="AA60" i="15"/>
  <c r="AE47" i="15"/>
  <c r="AE62" i="15"/>
  <c r="AI59" i="15"/>
  <c r="AM67" i="15"/>
  <c r="K75" i="15"/>
  <c r="O59" i="15"/>
  <c r="S46" i="15"/>
  <c r="S61" i="15"/>
  <c r="W47" i="15"/>
  <c r="W62" i="15"/>
  <c r="AA49" i="15"/>
  <c r="AE55" i="15"/>
  <c r="AI46" i="15"/>
  <c r="AM46" i="15"/>
  <c r="AM76" i="15"/>
  <c r="O54" i="15"/>
  <c r="O69" i="15"/>
  <c r="S56" i="15"/>
  <c r="S71" i="15"/>
  <c r="W57" i="15"/>
  <c r="AA59" i="15"/>
  <c r="AA74" i="15"/>
  <c r="AE60" i="15"/>
  <c r="AE68" i="15"/>
  <c r="AI52" i="15"/>
  <c r="AI69" i="15"/>
  <c r="AM54" i="15"/>
  <c r="AM71" i="15"/>
  <c r="AE46" i="15"/>
  <c r="AE61" i="15"/>
  <c r="AI47" i="15"/>
  <c r="AI62" i="15"/>
  <c r="AM49" i="15"/>
  <c r="AM64" i="15"/>
  <c r="AE56" i="15"/>
  <c r="AE71" i="15"/>
  <c r="AI57" i="15"/>
  <c r="AI72" i="15"/>
  <c r="AM59" i="15"/>
  <c r="AM74" i="15"/>
  <c r="D33" i="7"/>
  <c r="AQ48" i="7"/>
  <c r="C46" i="15"/>
  <c r="B27" i="7"/>
  <c r="B68" i="7" s="1"/>
  <c r="B69" i="7" s="1"/>
  <c r="G59" i="15"/>
  <c r="K46" i="15"/>
  <c r="K63" i="15"/>
  <c r="K73" i="15"/>
  <c r="C65" i="15"/>
  <c r="G69" i="15"/>
  <c r="K56" i="15"/>
  <c r="O51" i="15"/>
  <c r="G60" i="15"/>
  <c r="K49" i="15"/>
  <c r="K64" i="15"/>
  <c r="G64" i="15"/>
  <c r="K53" i="15"/>
  <c r="O55" i="15"/>
  <c r="K76" i="15"/>
  <c r="O62" i="15"/>
  <c r="S47" i="15"/>
  <c r="S64" i="15"/>
  <c r="W48" i="15"/>
  <c r="W65" i="15"/>
  <c r="AA50" i="15"/>
  <c r="AA67" i="15"/>
  <c r="AI65" i="15"/>
  <c r="AM65" i="15"/>
  <c r="O57" i="15"/>
  <c r="O74" i="15"/>
  <c r="S59" i="15"/>
  <c r="S76" i="15"/>
  <c r="W60" i="15"/>
  <c r="AA47" i="15"/>
  <c r="AA62" i="15"/>
  <c r="O46" i="15"/>
  <c r="O61" i="15"/>
  <c r="S48" i="15"/>
  <c r="S63" i="15"/>
  <c r="W49" i="15"/>
  <c r="W64" i="15"/>
  <c r="AA51" i="15"/>
  <c r="AA66" i="15"/>
  <c r="O56" i="15"/>
  <c r="O71" i="15"/>
  <c r="S58" i="15"/>
  <c r="S73" i="15"/>
  <c r="W59" i="15"/>
  <c r="W74" i="15"/>
  <c r="AA61" i="15"/>
  <c r="AA76" i="15"/>
  <c r="AE64" i="15"/>
  <c r="AI63" i="15"/>
  <c r="AM63" i="15"/>
  <c r="AE70" i="15"/>
  <c r="AI54" i="15"/>
  <c r="AI71" i="15"/>
  <c r="AM56" i="15"/>
  <c r="AM73" i="15"/>
  <c r="AE48" i="15"/>
  <c r="AE63" i="15"/>
  <c r="AI49" i="15"/>
  <c r="AI64" i="15"/>
  <c r="AM51" i="15"/>
  <c r="AM66" i="15"/>
  <c r="AE50" i="15"/>
  <c r="AE65" i="15"/>
  <c r="AI51" i="15"/>
  <c r="AI66" i="15"/>
  <c r="AM53" i="15"/>
  <c r="AM68" i="15"/>
  <c r="AP36" i="7"/>
  <c r="AP57" i="7" s="1"/>
  <c r="AX51" i="7"/>
  <c r="AO51" i="7"/>
  <c r="AV51" i="7"/>
  <c r="AO57" i="7"/>
  <c r="AO58" i="7"/>
  <c r="AN51" i="7"/>
  <c r="AT57" i="7"/>
  <c r="AT58" i="7"/>
  <c r="AV57" i="7"/>
  <c r="AV58" i="7"/>
  <c r="AN58" i="7"/>
  <c r="AZ51" i="7"/>
  <c r="AZ36" i="7"/>
  <c r="AX58" i="7"/>
  <c r="AX57" i="7"/>
  <c r="AU36" i="7"/>
  <c r="AU51" i="7"/>
  <c r="AR51" i="7"/>
  <c r="AR36" i="7"/>
  <c r="BA57" i="7"/>
  <c r="BA58" i="7"/>
  <c r="AS51" i="7"/>
  <c r="AS36" i="7"/>
  <c r="AY51" i="7"/>
  <c r="AY36" i="7"/>
  <c r="AQ51" i="7"/>
  <c r="AQ36" i="7"/>
  <c r="AF30" i="42" l="1" a="1"/>
  <c r="AF30" i="42" s="1"/>
  <c r="AH30" i="42" s="1"/>
  <c r="AE31" i="42"/>
  <c r="AG30" i="42"/>
  <c r="B43" i="15"/>
  <c r="B44" i="15" s="1"/>
  <c r="C34" i="1"/>
  <c r="B39" i="1"/>
  <c r="F39" i="1" s="1"/>
  <c r="B80" i="15"/>
  <c r="B82" i="15" s="1"/>
  <c r="C38" i="15" s="1"/>
  <c r="G73" i="15"/>
  <c r="F78" i="15" s="1"/>
  <c r="AU56" i="15"/>
  <c r="AM346" i="18"/>
  <c r="AQ54" i="15"/>
  <c r="AM314" i="18"/>
  <c r="AU54" i="15"/>
  <c r="AM344" i="18"/>
  <c r="AQ52" i="15"/>
  <c r="AM312" i="18"/>
  <c r="AQ74" i="15"/>
  <c r="AM334" i="18"/>
  <c r="AU64" i="15"/>
  <c r="AM354" i="18"/>
  <c r="AQ62" i="15"/>
  <c r="AM322" i="18"/>
  <c r="Z78" i="15"/>
  <c r="AA78" i="15" s="1"/>
  <c r="AU62" i="15"/>
  <c r="AM352" i="18"/>
  <c r="AQ60" i="15"/>
  <c r="AM320" i="18"/>
  <c r="AQ65" i="15"/>
  <c r="AM325" i="18"/>
  <c r="AU57" i="15"/>
  <c r="AM347" i="18"/>
  <c r="AQ55" i="15"/>
  <c r="AM315" i="18"/>
  <c r="AU71" i="15"/>
  <c r="AM361" i="18"/>
  <c r="AQ68" i="15"/>
  <c r="AM328" i="18"/>
  <c r="AU68" i="15"/>
  <c r="AM358" i="18"/>
  <c r="AQ73" i="15"/>
  <c r="AM333" i="18"/>
  <c r="AU65" i="15"/>
  <c r="AM355" i="18"/>
  <c r="AQ63" i="15"/>
  <c r="AM323" i="18"/>
  <c r="AU55" i="15"/>
  <c r="AM345" i="18"/>
  <c r="AQ53" i="15"/>
  <c r="AM313" i="18"/>
  <c r="AU51" i="15"/>
  <c r="AM341" i="18"/>
  <c r="AQ47" i="15"/>
  <c r="AM307" i="18"/>
  <c r="AU46" i="15"/>
  <c r="AM336" i="18"/>
  <c r="AU49" i="15"/>
  <c r="AM339" i="18"/>
  <c r="AQ51" i="15"/>
  <c r="AM311" i="18"/>
  <c r="AU58" i="15"/>
  <c r="AM348" i="18"/>
  <c r="AQ56" i="15"/>
  <c r="AM316" i="18"/>
  <c r="AU63" i="15"/>
  <c r="AM353" i="18"/>
  <c r="AQ61" i="15"/>
  <c r="AM321" i="18"/>
  <c r="AU73" i="15"/>
  <c r="AM363" i="18"/>
  <c r="AQ69" i="15"/>
  <c r="AM329" i="18"/>
  <c r="AU70" i="15"/>
  <c r="AM360" i="18"/>
  <c r="AQ67" i="15"/>
  <c r="AM327" i="18"/>
  <c r="AU59" i="15"/>
  <c r="AM349" i="18"/>
  <c r="AQ57" i="15"/>
  <c r="AM317" i="18"/>
  <c r="AU74" i="15"/>
  <c r="AM364" i="18"/>
  <c r="AU47" i="15"/>
  <c r="AM337" i="18"/>
  <c r="AU69" i="15"/>
  <c r="AM359" i="18"/>
  <c r="AQ75" i="15"/>
  <c r="AM335" i="18"/>
  <c r="AU52" i="15"/>
  <c r="AM342" i="18"/>
  <c r="AQ50" i="15"/>
  <c r="AM310" i="18"/>
  <c r="AQ72" i="15"/>
  <c r="AM332" i="18"/>
  <c r="AU53" i="15"/>
  <c r="AM343" i="18"/>
  <c r="AU67" i="15"/>
  <c r="AM357" i="18"/>
  <c r="AU60" i="15"/>
  <c r="AM350" i="18"/>
  <c r="AQ58" i="15"/>
  <c r="AM318" i="18"/>
  <c r="AU50" i="15"/>
  <c r="AM340" i="18"/>
  <c r="AQ48" i="15"/>
  <c r="AM308" i="18"/>
  <c r="AU75" i="15"/>
  <c r="AM365" i="18"/>
  <c r="BB4" i="18" s="1"/>
  <c r="AQ70" i="15"/>
  <c r="AM330" i="18"/>
  <c r="AQ66" i="15"/>
  <c r="AM326" i="18"/>
  <c r="AU61" i="15"/>
  <c r="AM351" i="18"/>
  <c r="AQ59" i="15"/>
  <c r="AM319" i="18"/>
  <c r="AU66" i="15"/>
  <c r="AM356" i="18"/>
  <c r="AQ64" i="15"/>
  <c r="AM324" i="18"/>
  <c r="AQ49" i="15"/>
  <c r="AM309" i="18"/>
  <c r="AU76" i="15"/>
  <c r="AM366" i="18"/>
  <c r="BD3" i="18" s="1"/>
  <c r="AQ71" i="15"/>
  <c r="AM331" i="18"/>
  <c r="AU72" i="15"/>
  <c r="AM362" i="18"/>
  <c r="AU48" i="15"/>
  <c r="AM338" i="18"/>
  <c r="AQ46" i="15"/>
  <c r="AM306" i="18"/>
  <c r="N78" i="15"/>
  <c r="AD78" i="15"/>
  <c r="B78" i="15"/>
  <c r="B79" i="15" s="1"/>
  <c r="AL78" i="15"/>
  <c r="AM78" i="15" s="1"/>
  <c r="V78" i="15"/>
  <c r="J78" i="15"/>
  <c r="AH78" i="15"/>
  <c r="AI78" i="15" s="1"/>
  <c r="R78" i="15"/>
  <c r="F80" i="15"/>
  <c r="AB73" i="4"/>
  <c r="X73" i="4"/>
  <c r="E34" i="7"/>
  <c r="E30" i="7" s="1"/>
  <c r="S73" i="4"/>
  <c r="R73" i="4"/>
  <c r="G1" i="7"/>
  <c r="H1" i="7" s="1"/>
  <c r="BG73" i="4"/>
  <c r="BF73" i="4"/>
  <c r="F26" i="7"/>
  <c r="AG73" i="4"/>
  <c r="N73" i="4"/>
  <c r="M73" i="4"/>
  <c r="AM73" i="4"/>
  <c r="AL73" i="4"/>
  <c r="AL75" i="4" s="1"/>
  <c r="W73" i="4"/>
  <c r="AW73" i="4"/>
  <c r="AV73" i="4"/>
  <c r="E33" i="7"/>
  <c r="E69" i="7"/>
  <c r="D69" i="7"/>
  <c r="H73" i="4"/>
  <c r="C73" i="4"/>
  <c r="AW58" i="7"/>
  <c r="C69" i="7"/>
  <c r="AP58" i="7"/>
  <c r="D34" i="7"/>
  <c r="D30" i="7" s="1"/>
  <c r="F34" i="7"/>
  <c r="F30" i="7" s="1"/>
  <c r="B34" i="7"/>
  <c r="C34" i="7"/>
  <c r="AS57" i="7"/>
  <c r="AS58" i="7"/>
  <c r="AZ57" i="7"/>
  <c r="AZ58" i="7"/>
  <c r="AU58" i="7"/>
  <c r="AU57" i="7"/>
  <c r="AQ57" i="7"/>
  <c r="AQ58" i="7"/>
  <c r="AY57" i="7"/>
  <c r="AY58" i="7"/>
  <c r="AR57" i="7"/>
  <c r="AR58" i="7"/>
  <c r="AF31" i="42" l="1" a="1"/>
  <c r="AF31" i="42" s="1"/>
  <c r="AH31" i="42" s="1"/>
  <c r="AE32" i="42"/>
  <c r="AG31" i="42"/>
  <c r="AZ3" i="18"/>
  <c r="Z79" i="15"/>
  <c r="C75" i="4"/>
  <c r="C76" i="4"/>
  <c r="C78" i="4" s="1"/>
  <c r="C74" i="4"/>
  <c r="C36" i="4" s="1"/>
  <c r="H75" i="4"/>
  <c r="H76" i="4"/>
  <c r="H74" i="4"/>
  <c r="H36" i="4" s="1"/>
  <c r="AR326" i="18"/>
  <c r="AR361" i="18"/>
  <c r="AR347" i="18"/>
  <c r="AP78" i="15"/>
  <c r="AQ78" i="15" s="1"/>
  <c r="AR312" i="18"/>
  <c r="AT78" i="15"/>
  <c r="AU78" i="15" s="1"/>
  <c r="AR333" i="18"/>
  <c r="AR340" i="18"/>
  <c r="AP306" i="18"/>
  <c r="AN312" i="18"/>
  <c r="AT308" i="18"/>
  <c r="AP362" i="18"/>
  <c r="AT364" i="18"/>
  <c r="BE37" i="18" a="1"/>
  <c r="BE37" i="18" s="1"/>
  <c r="Y37" i="20" s="1"/>
  <c r="BE41" i="18" a="1"/>
  <c r="BE41" i="18" s="1"/>
  <c r="Y41" i="20" s="1"/>
  <c r="BE39" i="18" a="1"/>
  <c r="BE39" i="18" s="1"/>
  <c r="Y39" i="20" s="1"/>
  <c r="BE11" i="18" a="1"/>
  <c r="BE11" i="18" s="1"/>
  <c r="Y11" i="20" s="1"/>
  <c r="BE4" i="18" a="1"/>
  <c r="BE4" i="18" s="1"/>
  <c r="Y4" i="20" s="1"/>
  <c r="BE14" i="18" a="1"/>
  <c r="BE14" i="18" s="1"/>
  <c r="Y14" i="20" s="1"/>
  <c r="BE18" i="18" a="1"/>
  <c r="BE18" i="18" s="1"/>
  <c r="Y18" i="20" s="1"/>
  <c r="BE22" i="18" a="1"/>
  <c r="BE22" i="18" s="1"/>
  <c r="Y22" i="20" s="1"/>
  <c r="BE17" i="18" a="1"/>
  <c r="BE17" i="18" s="1"/>
  <c r="Y17" i="20" s="1"/>
  <c r="BE32" i="18" a="1"/>
  <c r="BE32" i="18" s="1"/>
  <c r="Y32" i="20" s="1"/>
  <c r="BE31" i="18" a="1"/>
  <c r="BE31" i="18" s="1"/>
  <c r="Y31" i="20" s="1"/>
  <c r="BE35" i="18" a="1"/>
  <c r="BE35" i="18" s="1"/>
  <c r="Y35" i="20" s="1"/>
  <c r="BE38" i="18" a="1"/>
  <c r="BE38" i="18" s="1"/>
  <c r="Y38" i="20" s="1"/>
  <c r="BE9" i="18" a="1"/>
  <c r="BE9" i="18" s="1"/>
  <c r="Y9" i="20" s="1"/>
  <c r="BE28" i="18" a="1"/>
  <c r="BE28" i="18" s="1"/>
  <c r="Y28" i="20" s="1"/>
  <c r="BE54" i="18" a="1"/>
  <c r="BE54" i="18" s="1"/>
  <c r="BE53" i="18" a="1"/>
  <c r="BE53" i="18" s="1"/>
  <c r="Y53" i="20" s="1"/>
  <c r="BE52" i="18" a="1"/>
  <c r="BE52" i="18" s="1"/>
  <c r="Y52" i="20" s="1"/>
  <c r="BE51" i="18" a="1"/>
  <c r="BE51" i="18" s="1"/>
  <c r="Y51" i="20" s="1"/>
  <c r="BE50" i="18" a="1"/>
  <c r="BE50" i="18" s="1"/>
  <c r="Y50" i="20" s="1"/>
  <c r="BE49" i="18" a="1"/>
  <c r="BE49" i="18" s="1"/>
  <c r="Y49" i="20" s="1"/>
  <c r="BE48" i="18" a="1"/>
  <c r="BE48" i="18" s="1"/>
  <c r="Y48" i="20" s="1"/>
  <c r="BE47" i="18" a="1"/>
  <c r="BE47" i="18" s="1"/>
  <c r="Y47" i="20" s="1"/>
  <c r="BE13" i="18" a="1"/>
  <c r="BE13" i="18" s="1"/>
  <c r="Y13" i="20" s="1"/>
  <c r="BE8" i="18" a="1"/>
  <c r="BE8" i="18" s="1"/>
  <c r="Y8" i="20" s="1"/>
  <c r="BE5" i="18" a="1"/>
  <c r="BE5" i="18" s="1"/>
  <c r="Y5" i="20" s="1"/>
  <c r="BE19" i="18" a="1"/>
  <c r="BE19" i="18" s="1"/>
  <c r="Y19" i="20" s="1"/>
  <c r="BE23" i="18" a="1"/>
  <c r="BE23" i="18" s="1"/>
  <c r="Y23" i="20" s="1"/>
  <c r="BE26" i="18" a="1"/>
  <c r="BE26" i="18" s="1"/>
  <c r="Y26" i="20" s="1"/>
  <c r="BE25" i="18" a="1"/>
  <c r="BE25" i="18" s="1"/>
  <c r="Y25" i="20" s="1"/>
  <c r="BE42" i="18" a="1"/>
  <c r="BE42" i="18" s="1"/>
  <c r="Y42" i="20" s="1"/>
  <c r="BE36" i="18" a="1"/>
  <c r="BE36" i="18" s="1"/>
  <c r="Y36" i="20" s="1"/>
  <c r="BE46" i="18" a="1"/>
  <c r="BE46" i="18" s="1"/>
  <c r="Y46" i="20" s="1"/>
  <c r="BE7" i="18" a="1"/>
  <c r="BE7" i="18" s="1"/>
  <c r="Y7" i="20" s="1"/>
  <c r="BE20" i="18" a="1"/>
  <c r="BE20" i="18" s="1"/>
  <c r="Y20" i="20" s="1"/>
  <c r="BE33" i="18" a="1"/>
  <c r="BE33" i="18" s="1"/>
  <c r="Y33" i="20" s="1"/>
  <c r="BE2" i="18" a="1"/>
  <c r="BE2" i="18" s="1"/>
  <c r="Y2" i="20" s="1"/>
  <c r="BE45" i="18" a="1"/>
  <c r="BE45" i="18" s="1"/>
  <c r="Y45" i="20" s="1"/>
  <c r="BE43" i="18" a="1"/>
  <c r="BE43" i="18" s="1"/>
  <c r="Y43" i="20" s="1"/>
  <c r="BE44" i="18" a="1"/>
  <c r="BE44" i="18" s="1"/>
  <c r="Y44" i="20" s="1"/>
  <c r="BE40" i="18" a="1"/>
  <c r="BE40" i="18" s="1"/>
  <c r="Y40" i="20" s="1"/>
  <c r="BE6" i="18" a="1"/>
  <c r="BE6" i="18" s="1"/>
  <c r="Y6" i="20" s="1"/>
  <c r="BE3" i="18" a="1"/>
  <c r="BE3" i="18" s="1"/>
  <c r="Y3" i="20" s="1"/>
  <c r="BE12" i="18" a="1"/>
  <c r="BE12" i="18" s="1"/>
  <c r="Y12" i="20" s="1"/>
  <c r="BE16" i="18" a="1"/>
  <c r="BE16" i="18" s="1"/>
  <c r="Y16" i="20" s="1"/>
  <c r="BE21" i="18" a="1"/>
  <c r="BE21" i="18" s="1"/>
  <c r="Y21" i="20" s="1"/>
  <c r="BE15" i="18" a="1"/>
  <c r="BE15" i="18" s="1"/>
  <c r="Y15" i="20" s="1"/>
  <c r="BE30" i="18" a="1"/>
  <c r="BE30" i="18" s="1"/>
  <c r="Y30" i="20" s="1"/>
  <c r="BE29" i="18" a="1"/>
  <c r="BE29" i="18" s="1"/>
  <c r="Y29" i="20" s="1"/>
  <c r="BE34" i="18" a="1"/>
  <c r="BE34" i="18" s="1"/>
  <c r="Y34" i="20" s="1"/>
  <c r="BE10" i="18" a="1"/>
  <c r="BE10" i="18" s="1"/>
  <c r="Y10" i="20" s="1"/>
  <c r="BE24" i="18" a="1"/>
  <c r="BE24" i="18" s="1"/>
  <c r="Y24" i="20" s="1"/>
  <c r="BE27" i="18" a="1"/>
  <c r="BE27" i="18" s="1"/>
  <c r="Y27" i="20" s="1"/>
  <c r="BC13" i="18" a="1"/>
  <c r="BC13" i="18" s="1"/>
  <c r="R13" i="20" s="1"/>
  <c r="BC16" i="18" a="1"/>
  <c r="BC16" i="18" s="1"/>
  <c r="R16" i="20" s="1"/>
  <c r="BC21" i="18" a="1"/>
  <c r="BC21" i="18" s="1"/>
  <c r="R21" i="20" s="1"/>
  <c r="BC34" i="18" a="1"/>
  <c r="BC34" i="18" s="1"/>
  <c r="R34" i="20" s="1"/>
  <c r="BC38" i="18" a="1"/>
  <c r="BC38" i="18" s="1"/>
  <c r="R38" i="20" s="1"/>
  <c r="BC42" i="18" a="1"/>
  <c r="BC42" i="18" s="1"/>
  <c r="R42" i="20" s="1"/>
  <c r="BC32" i="18" a="1"/>
  <c r="BC32" i="18" s="1"/>
  <c r="R32" i="20" s="1"/>
  <c r="BC45" i="18" a="1"/>
  <c r="BC45" i="18" s="1"/>
  <c r="R45" i="20" s="1"/>
  <c r="BC31" i="18" a="1"/>
  <c r="BC31" i="18" s="1"/>
  <c r="R31" i="20" s="1"/>
  <c r="BC53" i="18" a="1"/>
  <c r="BC53" i="18" s="1"/>
  <c r="R53" i="20" s="1"/>
  <c r="BC52" i="18" a="1"/>
  <c r="BC52" i="18" s="1"/>
  <c r="R52" i="20" s="1"/>
  <c r="BC49" i="18" a="1"/>
  <c r="BC49" i="18" s="1"/>
  <c r="R49" i="20" s="1"/>
  <c r="BC48" i="18" a="1"/>
  <c r="BC48" i="18" s="1"/>
  <c r="R48" i="20" s="1"/>
  <c r="BC47" i="18" a="1"/>
  <c r="BC47" i="18" s="1"/>
  <c r="R47" i="20" s="1"/>
  <c r="BC2" i="18" a="1"/>
  <c r="BC2" i="18" s="1"/>
  <c r="R2" i="20" s="1"/>
  <c r="BC6" i="18" a="1"/>
  <c r="BC6" i="18" s="1"/>
  <c r="R6" i="20" s="1"/>
  <c r="BC15" i="18" a="1"/>
  <c r="BC15" i="18" s="1"/>
  <c r="R15" i="20" s="1"/>
  <c r="BC18" i="18" a="1"/>
  <c r="BC18" i="18" s="1"/>
  <c r="R18" i="20" s="1"/>
  <c r="BC22" i="18" a="1"/>
  <c r="BC22" i="18" s="1"/>
  <c r="R22" i="20" s="1"/>
  <c r="BC35" i="18" a="1"/>
  <c r="BC35" i="18" s="1"/>
  <c r="R35" i="20" s="1"/>
  <c r="BC39" i="18" a="1"/>
  <c r="BC39" i="18" s="1"/>
  <c r="R39" i="20" s="1"/>
  <c r="BC26" i="18" a="1"/>
  <c r="BC26" i="18" s="1"/>
  <c r="R26" i="20" s="1"/>
  <c r="BC24" i="18" a="1"/>
  <c r="BC24" i="18" s="1"/>
  <c r="R24" i="20" s="1"/>
  <c r="BC25" i="18" a="1"/>
  <c r="BC25" i="18" s="1"/>
  <c r="R25" i="20" s="1"/>
  <c r="BC54" i="18" a="1"/>
  <c r="BC54" i="18" s="1"/>
  <c r="BC3" i="18" a="1"/>
  <c r="BC3" i="18" s="1"/>
  <c r="R3" i="20" s="1"/>
  <c r="BC8" i="18" a="1"/>
  <c r="BC8" i="18" s="1"/>
  <c r="R8" i="20" s="1"/>
  <c r="BC11" i="18" a="1"/>
  <c r="BC11" i="18" s="1"/>
  <c r="R11" i="20" s="1"/>
  <c r="BC17" i="18" a="1"/>
  <c r="BC17" i="18" s="1"/>
  <c r="R17" i="20" s="1"/>
  <c r="BC19" i="18" a="1"/>
  <c r="BC19" i="18" s="1"/>
  <c r="R19" i="20" s="1"/>
  <c r="BC23" i="18" a="1"/>
  <c r="BC23" i="18" s="1"/>
  <c r="R23" i="20" s="1"/>
  <c r="BC36" i="18" a="1"/>
  <c r="BC36" i="18" s="1"/>
  <c r="R36" i="20" s="1"/>
  <c r="BC40" i="18" a="1"/>
  <c r="BC40" i="18" s="1"/>
  <c r="R40" i="20" s="1"/>
  <c r="BC28" i="18" a="1"/>
  <c r="BC28" i="18" s="1"/>
  <c r="R28" i="20" s="1"/>
  <c r="BC43" i="18" a="1"/>
  <c r="BC43" i="18" s="1"/>
  <c r="R43" i="20" s="1"/>
  <c r="BC27" i="18" a="1"/>
  <c r="BC27" i="18" s="1"/>
  <c r="R27" i="20" s="1"/>
  <c r="BC12" i="18" a="1"/>
  <c r="BC12" i="18" s="1"/>
  <c r="R12" i="20" s="1"/>
  <c r="BC14" i="18" a="1"/>
  <c r="BC14" i="18" s="1"/>
  <c r="R14" i="20" s="1"/>
  <c r="BC20" i="18" a="1"/>
  <c r="BC20" i="18" s="1"/>
  <c r="R20" i="20" s="1"/>
  <c r="BC33" i="18" a="1"/>
  <c r="BC33" i="18" s="1"/>
  <c r="R33" i="20" s="1"/>
  <c r="BC37" i="18" a="1"/>
  <c r="BC37" i="18" s="1"/>
  <c r="R37" i="20" s="1"/>
  <c r="BC41" i="18" a="1"/>
  <c r="BC41" i="18" s="1"/>
  <c r="R41" i="20" s="1"/>
  <c r="BC30" i="18" a="1"/>
  <c r="BC30" i="18" s="1"/>
  <c r="R30" i="20" s="1"/>
  <c r="BC44" i="18" a="1"/>
  <c r="BC44" i="18" s="1"/>
  <c r="R44" i="20" s="1"/>
  <c r="BC29" i="18" a="1"/>
  <c r="BC29" i="18" s="1"/>
  <c r="R29" i="20" s="1"/>
  <c r="BC51" i="18" a="1"/>
  <c r="BC51" i="18" s="1"/>
  <c r="R51" i="20" s="1"/>
  <c r="BC50" i="18" a="1"/>
  <c r="BC50" i="18" s="1"/>
  <c r="R50" i="20" s="1"/>
  <c r="BC5" i="18" a="1"/>
  <c r="BC5" i="18" s="1"/>
  <c r="R5" i="20" s="1"/>
  <c r="BC9" i="18" a="1"/>
  <c r="BC9" i="18" s="1"/>
  <c r="R9" i="20" s="1"/>
  <c r="BC7" i="18" a="1"/>
  <c r="BC7" i="18" s="1"/>
  <c r="R7" i="20" s="1"/>
  <c r="BC10" i="18" a="1"/>
  <c r="BC10" i="18" s="1"/>
  <c r="R10" i="20" s="1"/>
  <c r="BC46" i="18" a="1"/>
  <c r="BC46" i="18" s="1"/>
  <c r="R46" i="20" s="1"/>
  <c r="BC4" i="18" a="1"/>
  <c r="BC4" i="18" s="1"/>
  <c r="R4" i="20" s="1"/>
  <c r="AR319" i="18"/>
  <c r="AP327" i="18"/>
  <c r="AN333" i="18"/>
  <c r="AT329" i="18"/>
  <c r="AP313" i="18"/>
  <c r="AN319" i="18"/>
  <c r="AT315" i="18"/>
  <c r="AR354" i="18"/>
  <c r="AN340" i="18"/>
  <c r="AP334" i="18"/>
  <c r="AT336" i="18"/>
  <c r="AP348" i="18"/>
  <c r="AN354" i="18"/>
  <c r="AT350" i="18"/>
  <c r="AT343" i="18"/>
  <c r="AN347" i="18"/>
  <c r="AP341" i="18"/>
  <c r="AP355" i="18"/>
  <c r="AN361" i="18"/>
  <c r="AT357" i="18"/>
  <c r="AT322" i="18"/>
  <c r="AN326" i="18"/>
  <c r="AP320" i="18"/>
  <c r="F82" i="15"/>
  <c r="G38" i="15" s="1"/>
  <c r="G80" i="15"/>
  <c r="R79" i="15"/>
  <c r="S78" i="15"/>
  <c r="F79" i="15"/>
  <c r="G78" i="15"/>
  <c r="N79" i="15"/>
  <c r="O78" i="15"/>
  <c r="C78" i="15"/>
  <c r="C80" i="15"/>
  <c r="B81" i="15"/>
  <c r="AD79" i="15"/>
  <c r="AE78" i="15"/>
  <c r="V79" i="15"/>
  <c r="W78" i="15"/>
  <c r="K78" i="15"/>
  <c r="J79" i="15"/>
  <c r="AQ74" i="4"/>
  <c r="AQ36" i="4" s="1"/>
  <c r="AQ75" i="4"/>
  <c r="AR73" i="4"/>
  <c r="AR74" i="4" s="1"/>
  <c r="AR36" i="4" s="1"/>
  <c r="AH73" i="4"/>
  <c r="AB74" i="4"/>
  <c r="AB36" i="4" s="1"/>
  <c r="AB75" i="4"/>
  <c r="AC73" i="4"/>
  <c r="G34" i="7"/>
  <c r="G49" i="7" s="1"/>
  <c r="R74" i="4"/>
  <c r="R36" i="4" s="1"/>
  <c r="R75" i="4"/>
  <c r="S75" i="4"/>
  <c r="S74" i="4"/>
  <c r="S36" i="4" s="1"/>
  <c r="G26" i="7"/>
  <c r="G27" i="7"/>
  <c r="F33" i="7"/>
  <c r="F36" i="7" s="1"/>
  <c r="E48" i="7"/>
  <c r="F68" i="7"/>
  <c r="F69" i="7" s="1"/>
  <c r="X74" i="4"/>
  <c r="X36" i="4" s="1"/>
  <c r="X75" i="4"/>
  <c r="W74" i="4"/>
  <c r="W36" i="4" s="1"/>
  <c r="W75" i="4"/>
  <c r="M75" i="4"/>
  <c r="N75" i="4"/>
  <c r="M74" i="4"/>
  <c r="M36" i="4" s="1"/>
  <c r="N74" i="4"/>
  <c r="N36" i="4" s="1"/>
  <c r="BF75" i="4"/>
  <c r="BG74" i="4"/>
  <c r="BG36" i="4" s="1"/>
  <c r="BF76" i="4"/>
  <c r="BF78" i="4" s="1"/>
  <c r="BG75" i="4"/>
  <c r="BF74" i="4"/>
  <c r="BF36" i="4" s="1"/>
  <c r="BG76" i="4"/>
  <c r="BG78" i="4" s="1"/>
  <c r="AW74" i="4"/>
  <c r="AW36" i="4" s="1"/>
  <c r="AV74" i="4"/>
  <c r="AV36" i="4" s="1"/>
  <c r="AW75" i="4"/>
  <c r="AV75" i="4"/>
  <c r="AM74" i="4"/>
  <c r="AM36" i="4" s="1"/>
  <c r="AL74" i="4"/>
  <c r="AL36" i="4" s="1"/>
  <c r="AM75" i="4"/>
  <c r="AG74" i="4"/>
  <c r="AG36" i="4" s="1"/>
  <c r="AG75" i="4"/>
  <c r="E36" i="7"/>
  <c r="I1" i="7"/>
  <c r="H26" i="7"/>
  <c r="H27" i="7"/>
  <c r="H34" i="7"/>
  <c r="I73" i="4"/>
  <c r="F49" i="7"/>
  <c r="D48" i="7"/>
  <c r="D36" i="7"/>
  <c r="D49" i="7"/>
  <c r="B30" i="7"/>
  <c r="B36" i="7"/>
  <c r="B49" i="7"/>
  <c r="B48" i="7"/>
  <c r="C30" i="7"/>
  <c r="C48" i="7"/>
  <c r="C49" i="7"/>
  <c r="C36" i="7"/>
  <c r="E49" i="7"/>
  <c r="D73" i="4"/>
  <c r="AF32" i="42" l="1" a="1"/>
  <c r="AF32" i="42" s="1"/>
  <c r="AH32" i="42" s="1"/>
  <c r="AG32" i="42"/>
  <c r="AE33" i="42"/>
  <c r="BG77" i="4"/>
  <c r="BG39" i="4" s="1"/>
  <c r="AS54" i="18" a="1"/>
  <c r="AS54" i="18" s="1"/>
  <c r="AU23" i="18" a="1"/>
  <c r="AU23" i="18" s="1"/>
  <c r="AE23" i="20" s="1"/>
  <c r="AS44" i="18" a="1"/>
  <c r="AS44" i="18" s="1"/>
  <c r="X44" i="20" s="1"/>
  <c r="AS7" i="18" a="1"/>
  <c r="AS7" i="18" s="1"/>
  <c r="X7" i="20" s="1"/>
  <c r="AS48" i="18" a="1"/>
  <c r="AS48" i="18" s="1"/>
  <c r="X48" i="20" s="1"/>
  <c r="AS47" i="18" a="1"/>
  <c r="AS47" i="18" s="1"/>
  <c r="X47" i="20" s="1"/>
  <c r="AS25" i="18" a="1"/>
  <c r="AS25" i="18" s="1"/>
  <c r="X25" i="20" s="1"/>
  <c r="AS37" i="18" a="1"/>
  <c r="AS37" i="18" s="1"/>
  <c r="X37" i="20" s="1"/>
  <c r="AS21" i="18" a="1"/>
  <c r="AS21" i="18" s="1"/>
  <c r="X21" i="20" s="1"/>
  <c r="AS50" i="18" a="1"/>
  <c r="AS50" i="18" s="1"/>
  <c r="X50" i="20" s="1"/>
  <c r="AS53" i="18" a="1"/>
  <c r="AS53" i="18" s="1"/>
  <c r="X53" i="20" s="1"/>
  <c r="AS8" i="18" a="1"/>
  <c r="AS8" i="18" s="1"/>
  <c r="X8" i="20" s="1"/>
  <c r="AS34" i="18" a="1"/>
  <c r="AS34" i="18" s="1"/>
  <c r="X34" i="20" s="1"/>
  <c r="AS6" i="18" a="1"/>
  <c r="AS6" i="18" s="1"/>
  <c r="X6" i="20" s="1"/>
  <c r="AS33" i="18" a="1"/>
  <c r="AS33" i="18" s="1"/>
  <c r="X33" i="20" s="1"/>
  <c r="AS36" i="18" a="1"/>
  <c r="AS36" i="18" s="1"/>
  <c r="X36" i="20" s="1"/>
  <c r="AS23" i="18" a="1"/>
  <c r="AS23" i="18" s="1"/>
  <c r="X23" i="20" s="1"/>
  <c r="AS22" i="18" a="1"/>
  <c r="AS22" i="18" s="1"/>
  <c r="X22" i="20" s="1"/>
  <c r="AS51" i="18" a="1"/>
  <c r="AS51" i="18" s="1"/>
  <c r="X51" i="20" s="1"/>
  <c r="AS49" i="18" a="1"/>
  <c r="AS49" i="18" s="1"/>
  <c r="X49" i="20" s="1"/>
  <c r="AS45" i="18" a="1"/>
  <c r="AS45" i="18" s="1"/>
  <c r="X45" i="20" s="1"/>
  <c r="AS13" i="18" a="1"/>
  <c r="AS13" i="18" s="1"/>
  <c r="X13" i="20" s="1"/>
  <c r="AS30" i="18" a="1"/>
  <c r="AS30" i="18" s="1"/>
  <c r="X30" i="20" s="1"/>
  <c r="AS42" i="18" a="1"/>
  <c r="AS42" i="18" s="1"/>
  <c r="X42" i="20" s="1"/>
  <c r="AS35" i="18" a="1"/>
  <c r="AS35" i="18" s="1"/>
  <c r="X35" i="20" s="1"/>
  <c r="AS46" i="18" a="1"/>
  <c r="AS46" i="18" s="1"/>
  <c r="X46" i="20" s="1"/>
  <c r="AS19" i="18" a="1"/>
  <c r="AS19" i="18" s="1"/>
  <c r="X19" i="20" s="1"/>
  <c r="AS15" i="18" a="1"/>
  <c r="AS15" i="18" s="1"/>
  <c r="X15" i="20" s="1"/>
  <c r="AS26" i="18" a="1"/>
  <c r="AS26" i="18" s="1"/>
  <c r="X26" i="20" s="1"/>
  <c r="AS43" i="18" a="1"/>
  <c r="AS43" i="18" s="1"/>
  <c r="X43" i="20" s="1"/>
  <c r="AS32" i="18" a="1"/>
  <c r="AS32" i="18" s="1"/>
  <c r="X32" i="20" s="1"/>
  <c r="AS10" i="18" a="1"/>
  <c r="AS10" i="18" s="1"/>
  <c r="X10" i="20" s="1"/>
  <c r="AS24" i="18" a="1"/>
  <c r="AS24" i="18" s="1"/>
  <c r="X24" i="20" s="1"/>
  <c r="AU15" i="18" a="1"/>
  <c r="AU15" i="18" s="1"/>
  <c r="AE15" i="20" s="1"/>
  <c r="AU7" i="18" a="1"/>
  <c r="AU7" i="18" s="1"/>
  <c r="AE7" i="20" s="1"/>
  <c r="AU14" i="18" a="1"/>
  <c r="AU14" i="18" s="1"/>
  <c r="AE14" i="20" s="1"/>
  <c r="AU2" i="18" a="1"/>
  <c r="AU2" i="18" s="1"/>
  <c r="AE2" i="20" s="1"/>
  <c r="AU30" i="18" a="1"/>
  <c r="AU30" i="18" s="1"/>
  <c r="AE30" i="20" s="1"/>
  <c r="AU27" i="18" a="1"/>
  <c r="AU27" i="18" s="1"/>
  <c r="AE27" i="20" s="1"/>
  <c r="AU11" i="18" a="1"/>
  <c r="AU11" i="18" s="1"/>
  <c r="AE11" i="20" s="1"/>
  <c r="AU33" i="18" a="1"/>
  <c r="AU33" i="18" s="1"/>
  <c r="AE33" i="20" s="1"/>
  <c r="AU46" i="18" a="1"/>
  <c r="AU46" i="18" s="1"/>
  <c r="AE46" i="20" s="1"/>
  <c r="AU18" i="18" a="1"/>
  <c r="AU18" i="18" s="1"/>
  <c r="AE18" i="20" s="1"/>
  <c r="AU36" i="18" a="1"/>
  <c r="AU36" i="18" s="1"/>
  <c r="AE36" i="20" s="1"/>
  <c r="AU29" i="18" a="1"/>
  <c r="AU29" i="18" s="1"/>
  <c r="AE29" i="20" s="1"/>
  <c r="AU38" i="18" a="1"/>
  <c r="AU38" i="18" s="1"/>
  <c r="AE38" i="20" s="1"/>
  <c r="AU26" i="18" a="1"/>
  <c r="AU26" i="18" s="1"/>
  <c r="AE26" i="20" s="1"/>
  <c r="AU5" i="18" a="1"/>
  <c r="AU5" i="18" s="1"/>
  <c r="AE5" i="20" s="1"/>
  <c r="AU13" i="18" a="1"/>
  <c r="AU13" i="18" s="1"/>
  <c r="AE13" i="20" s="1"/>
  <c r="AU6" i="18" a="1"/>
  <c r="AU6" i="18" s="1"/>
  <c r="AE6" i="20" s="1"/>
  <c r="AU12" i="18" a="1"/>
  <c r="AU12" i="18" s="1"/>
  <c r="AE12" i="20" s="1"/>
  <c r="AU32" i="18" a="1"/>
  <c r="AU32" i="18" s="1"/>
  <c r="AE32" i="20" s="1"/>
  <c r="AU22" i="18" a="1"/>
  <c r="AU22" i="18" s="1"/>
  <c r="AE22" i="20" s="1"/>
  <c r="AU42" i="18" a="1"/>
  <c r="AU42" i="18" s="1"/>
  <c r="AE42" i="20" s="1"/>
  <c r="AU3" i="18" a="1"/>
  <c r="AU3" i="18" s="1"/>
  <c r="AE3" i="20" s="1"/>
  <c r="AU19" i="18" a="1"/>
  <c r="AU19" i="18" s="1"/>
  <c r="AE19" i="20" s="1"/>
  <c r="AU9" i="18" a="1"/>
  <c r="AU9" i="18" s="1"/>
  <c r="AE9" i="20" s="1"/>
  <c r="AU20" i="18" a="1"/>
  <c r="AU20" i="18" s="1"/>
  <c r="AE20" i="20" s="1"/>
  <c r="AU21" i="18" a="1"/>
  <c r="AU21" i="18" s="1"/>
  <c r="AE21" i="20" s="1"/>
  <c r="AU4" i="18" a="1"/>
  <c r="AU4" i="18" s="1"/>
  <c r="AE4" i="20" s="1"/>
  <c r="AU34" i="18" a="1"/>
  <c r="AU34" i="18" s="1"/>
  <c r="AE34" i="20" s="1"/>
  <c r="AU8" i="18" a="1"/>
  <c r="AU8" i="18" s="1"/>
  <c r="AE8" i="20" s="1"/>
  <c r="AU24" i="18" a="1"/>
  <c r="AU24" i="18" s="1"/>
  <c r="AE24" i="20" s="1"/>
  <c r="AU25" i="18" a="1"/>
  <c r="AU25" i="18" s="1"/>
  <c r="AE25" i="20" s="1"/>
  <c r="AU54" i="18" a="1"/>
  <c r="AU54" i="18" s="1"/>
  <c r="AU17" i="18" a="1"/>
  <c r="AU17" i="18" s="1"/>
  <c r="AE17" i="20" s="1"/>
  <c r="AU10" i="18" a="1"/>
  <c r="AU10" i="18" s="1"/>
  <c r="AE10" i="20" s="1"/>
  <c r="AU31" i="18" a="1"/>
  <c r="AU31" i="18" s="1"/>
  <c r="AE31" i="20" s="1"/>
  <c r="AU37" i="18" a="1"/>
  <c r="AU37" i="18" s="1"/>
  <c r="AE37" i="20" s="1"/>
  <c r="AU28" i="18" a="1"/>
  <c r="AU28" i="18" s="1"/>
  <c r="AE28" i="20" s="1"/>
  <c r="AU48" i="18" a="1"/>
  <c r="AU48" i="18" s="1"/>
  <c r="AE48" i="20" s="1"/>
  <c r="AU40" i="18" a="1"/>
  <c r="AU40" i="18" s="1"/>
  <c r="AE40" i="20" s="1"/>
  <c r="AU43" i="18" a="1"/>
  <c r="AU43" i="18" s="1"/>
  <c r="AE43" i="20" s="1"/>
  <c r="AU35" i="18" a="1"/>
  <c r="AU35" i="18" s="1"/>
  <c r="AE35" i="20" s="1"/>
  <c r="AU50" i="18" a="1"/>
  <c r="AU50" i="18" s="1"/>
  <c r="AE50" i="20" s="1"/>
  <c r="AU53" i="18" a="1"/>
  <c r="AU53" i="18" s="1"/>
  <c r="AE53" i="20" s="1"/>
  <c r="AU39" i="18" a="1"/>
  <c r="AU39" i="18" s="1"/>
  <c r="AE39" i="20" s="1"/>
  <c r="AU16" i="18" a="1"/>
  <c r="AU16" i="18" s="1"/>
  <c r="AE16" i="20" s="1"/>
  <c r="AU41" i="18" a="1"/>
  <c r="AU41" i="18" s="1"/>
  <c r="AE41" i="20" s="1"/>
  <c r="AU44" i="18" a="1"/>
  <c r="AU44" i="18" s="1"/>
  <c r="AE44" i="20" s="1"/>
  <c r="AU49" i="18" a="1"/>
  <c r="AU49" i="18" s="1"/>
  <c r="AE49" i="20" s="1"/>
  <c r="AU51" i="18" a="1"/>
  <c r="AU51" i="18" s="1"/>
  <c r="AE51" i="20" s="1"/>
  <c r="AU45" i="18" a="1"/>
  <c r="AU45" i="18" s="1"/>
  <c r="AE45" i="20" s="1"/>
  <c r="AU52" i="18" a="1"/>
  <c r="AU52" i="18" s="1"/>
  <c r="AE52" i="20" s="1"/>
  <c r="AU47" i="18" a="1"/>
  <c r="AU47" i="18" s="1"/>
  <c r="AE47" i="20" s="1"/>
  <c r="AS14" i="18" a="1"/>
  <c r="AS14" i="18" s="1"/>
  <c r="X14" i="20" s="1"/>
  <c r="AS5" i="18" a="1"/>
  <c r="AS5" i="18" s="1"/>
  <c r="X5" i="20" s="1"/>
  <c r="AS12" i="18" a="1"/>
  <c r="AS12" i="18" s="1"/>
  <c r="X12" i="20" s="1"/>
  <c r="AS29" i="18" a="1"/>
  <c r="AS29" i="18" s="1"/>
  <c r="X29" i="20" s="1"/>
  <c r="AS3" i="18" a="1"/>
  <c r="AS3" i="18" s="1"/>
  <c r="X3" i="20" s="1"/>
  <c r="AS18" i="18" a="1"/>
  <c r="AS18" i="18" s="1"/>
  <c r="X18" i="20" s="1"/>
  <c r="AS28" i="18" a="1"/>
  <c r="AS28" i="18" s="1"/>
  <c r="X28" i="20" s="1"/>
  <c r="AS52" i="18" a="1"/>
  <c r="AS52" i="18" s="1"/>
  <c r="X52" i="20" s="1"/>
  <c r="AS17" i="18" a="1"/>
  <c r="AS17" i="18" s="1"/>
  <c r="X17" i="20" s="1"/>
  <c r="AS9" i="18" a="1"/>
  <c r="AS9" i="18" s="1"/>
  <c r="X9" i="20" s="1"/>
  <c r="AS39" i="18" a="1"/>
  <c r="AS39" i="18" s="1"/>
  <c r="X39" i="20" s="1"/>
  <c r="AS31" i="18" a="1"/>
  <c r="AS31" i="18" s="1"/>
  <c r="X31" i="20" s="1"/>
  <c r="AS16" i="18" a="1"/>
  <c r="AS16" i="18" s="1"/>
  <c r="X16" i="20" s="1"/>
  <c r="AS11" i="18" a="1"/>
  <c r="AS11" i="18" s="1"/>
  <c r="X11" i="20" s="1"/>
  <c r="BA3" i="18" a="1"/>
  <c r="BA3" i="18" s="1"/>
  <c r="F3" i="20" s="1"/>
  <c r="K3" i="20" s="1"/>
  <c r="BA4" i="18" a="1"/>
  <c r="BA4" i="18" s="1"/>
  <c r="F4" i="20" s="1"/>
  <c r="K4" i="20" s="1"/>
  <c r="BA8" i="18" a="1"/>
  <c r="BA8" i="18" s="1"/>
  <c r="F8" i="20" s="1"/>
  <c r="K8" i="20" s="1"/>
  <c r="BA12" i="18" a="1"/>
  <c r="BA12" i="18" s="1"/>
  <c r="F12" i="20" s="1"/>
  <c r="K12" i="20" s="1"/>
  <c r="BA18" i="18" a="1"/>
  <c r="BA18" i="18" s="1"/>
  <c r="F18" i="20" s="1"/>
  <c r="K18" i="20" s="1"/>
  <c r="BA22" i="18" a="1"/>
  <c r="BA22" i="18" s="1"/>
  <c r="F22" i="20" s="1"/>
  <c r="K22" i="20" s="1"/>
  <c r="BA17" i="18" a="1"/>
  <c r="BA17" i="18" s="1"/>
  <c r="F17" i="20" s="1"/>
  <c r="K17" i="20" s="1"/>
  <c r="BA31" i="18" a="1"/>
  <c r="BA31" i="18" s="1"/>
  <c r="F31" i="20" s="1"/>
  <c r="K31" i="20" s="1"/>
  <c r="BA36" i="18" a="1"/>
  <c r="BA36" i="18" s="1"/>
  <c r="F36" i="20" s="1"/>
  <c r="K36" i="20" s="1"/>
  <c r="BA32" i="18" a="1"/>
  <c r="BA32" i="18" s="1"/>
  <c r="F32" i="20" s="1"/>
  <c r="K32" i="20" s="1"/>
  <c r="BA38" i="18" a="1"/>
  <c r="BA38" i="18" s="1"/>
  <c r="F38" i="20" s="1"/>
  <c r="K38" i="20" s="1"/>
  <c r="BA50" i="18" a="1"/>
  <c r="BA50" i="18" s="1"/>
  <c r="F50" i="20" s="1"/>
  <c r="K50" i="20" s="1"/>
  <c r="BA54" i="18" a="1"/>
  <c r="BA54" i="18" s="1"/>
  <c r="BA44" i="18" a="1"/>
  <c r="BA44" i="18" s="1"/>
  <c r="F44" i="20" s="1"/>
  <c r="K44" i="20" s="1"/>
  <c r="BA5" i="18" a="1"/>
  <c r="BA5" i="18" s="1"/>
  <c r="F5" i="20" s="1"/>
  <c r="K5" i="20" s="1"/>
  <c r="BA9" i="18" a="1"/>
  <c r="BA9" i="18" s="1"/>
  <c r="F9" i="20" s="1"/>
  <c r="K9" i="20" s="1"/>
  <c r="BA13" i="18" a="1"/>
  <c r="BA13" i="18" s="1"/>
  <c r="F13" i="20" s="1"/>
  <c r="K13" i="20" s="1"/>
  <c r="BA19" i="18" a="1"/>
  <c r="BA19" i="18" s="1"/>
  <c r="F19" i="20" s="1"/>
  <c r="K19" i="20" s="1"/>
  <c r="BA23" i="18" a="1"/>
  <c r="BA23" i="18" s="1"/>
  <c r="F23" i="20" s="1"/>
  <c r="K23" i="20" s="1"/>
  <c r="BA25" i="18" a="1"/>
  <c r="BA25" i="18" s="1"/>
  <c r="F25" i="20" s="1"/>
  <c r="K25" i="20" s="1"/>
  <c r="BA33" i="18" a="1"/>
  <c r="BA33" i="18" s="1"/>
  <c r="F33" i="20" s="1"/>
  <c r="K33" i="20" s="1"/>
  <c r="BA26" i="18" a="1"/>
  <c r="BA26" i="18" s="1"/>
  <c r="F26" i="20" s="1"/>
  <c r="K26" i="20" s="1"/>
  <c r="BA42" i="18" a="1"/>
  <c r="BA42" i="18" s="1"/>
  <c r="F42" i="20" s="1"/>
  <c r="K42" i="20" s="1"/>
  <c r="BA47" i="18" a="1"/>
  <c r="BA47" i="18" s="1"/>
  <c r="F47" i="20" s="1"/>
  <c r="K47" i="20" s="1"/>
  <c r="BA51" i="18" a="1"/>
  <c r="BA51" i="18" s="1"/>
  <c r="F51" i="20" s="1"/>
  <c r="K51" i="20" s="1"/>
  <c r="BA43" i="18" a="1"/>
  <c r="BA43" i="18" s="1"/>
  <c r="F43" i="20" s="1"/>
  <c r="K43" i="20" s="1"/>
  <c r="BA37" i="18" a="1"/>
  <c r="BA37" i="18" s="1"/>
  <c r="F37" i="20" s="1"/>
  <c r="K37" i="20" s="1"/>
  <c r="BA7" i="18" a="1"/>
  <c r="BA7" i="18" s="1"/>
  <c r="F7" i="20" s="1"/>
  <c r="K7" i="20" s="1"/>
  <c r="BA21" i="18" a="1"/>
  <c r="BA21" i="18" s="1"/>
  <c r="F21" i="20" s="1"/>
  <c r="K21" i="20" s="1"/>
  <c r="BA29" i="18" a="1"/>
  <c r="BA29" i="18" s="1"/>
  <c r="F29" i="20" s="1"/>
  <c r="K29" i="20" s="1"/>
  <c r="BA49" i="18" a="1"/>
  <c r="BA49" i="18" s="1"/>
  <c r="F49" i="20" s="1"/>
  <c r="K49" i="20" s="1"/>
  <c r="BA41" i="18" a="1"/>
  <c r="BA41" i="18" s="1"/>
  <c r="F41" i="20" s="1"/>
  <c r="K41" i="20" s="1"/>
  <c r="BA6" i="18" a="1"/>
  <c r="BA6" i="18" s="1"/>
  <c r="F6" i="20" s="1"/>
  <c r="K6" i="20" s="1"/>
  <c r="BA10" i="18" a="1"/>
  <c r="BA10" i="18" s="1"/>
  <c r="F10" i="20" s="1"/>
  <c r="K10" i="20" s="1"/>
  <c r="BA14" i="18" a="1"/>
  <c r="BA14" i="18" s="1"/>
  <c r="F14" i="20" s="1"/>
  <c r="K14" i="20" s="1"/>
  <c r="BA20" i="18" a="1"/>
  <c r="BA20" i="18" s="1"/>
  <c r="F20" i="20" s="1"/>
  <c r="K20" i="20" s="1"/>
  <c r="BA24" i="18" a="1"/>
  <c r="BA24" i="18" s="1"/>
  <c r="F24" i="20" s="1"/>
  <c r="K24" i="20" s="1"/>
  <c r="BA27" i="18" a="1"/>
  <c r="BA27" i="18" s="1"/>
  <c r="F27" i="20" s="1"/>
  <c r="K27" i="20" s="1"/>
  <c r="BA34" i="18" a="1"/>
  <c r="BA34" i="18" s="1"/>
  <c r="F34" i="20" s="1"/>
  <c r="K34" i="20" s="1"/>
  <c r="BA28" i="18" a="1"/>
  <c r="BA28" i="18" s="1"/>
  <c r="F28" i="20" s="1"/>
  <c r="K28" i="20" s="1"/>
  <c r="BA40" i="18" a="1"/>
  <c r="BA40" i="18" s="1"/>
  <c r="F40" i="20" s="1"/>
  <c r="K40" i="20" s="1"/>
  <c r="BA48" i="18" a="1"/>
  <c r="BA48" i="18" s="1"/>
  <c r="F48" i="20" s="1"/>
  <c r="K48" i="20" s="1"/>
  <c r="BA52" i="18" a="1"/>
  <c r="BA52" i="18" s="1"/>
  <c r="F52" i="20" s="1"/>
  <c r="K52" i="20" s="1"/>
  <c r="BA39" i="18" a="1"/>
  <c r="BA39" i="18" s="1"/>
  <c r="F39" i="20" s="1"/>
  <c r="K39" i="20" s="1"/>
  <c r="BA46" i="18" a="1"/>
  <c r="BA46" i="18" s="1"/>
  <c r="F46" i="20" s="1"/>
  <c r="K46" i="20" s="1"/>
  <c r="BA2" i="18" a="1"/>
  <c r="BA2" i="18" s="1"/>
  <c r="F2" i="20" s="1"/>
  <c r="K2" i="20" s="1"/>
  <c r="BA15" i="18" a="1"/>
  <c r="BA15" i="18" s="1"/>
  <c r="F15" i="20" s="1"/>
  <c r="K15" i="20" s="1"/>
  <c r="BA30" i="18" a="1"/>
  <c r="BA30" i="18" s="1"/>
  <c r="F30" i="20" s="1"/>
  <c r="K30" i="20" s="1"/>
  <c r="BA53" i="18" a="1"/>
  <c r="BA53" i="18" s="1"/>
  <c r="F53" i="20" s="1"/>
  <c r="K53" i="20" s="1"/>
  <c r="BA11" i="18" a="1"/>
  <c r="BA11" i="18" s="1"/>
  <c r="F11" i="20" s="1"/>
  <c r="K11" i="20" s="1"/>
  <c r="BA16" i="18" a="1"/>
  <c r="BA16" i="18" s="1"/>
  <c r="F16" i="20" s="1"/>
  <c r="K16" i="20" s="1"/>
  <c r="BA35" i="18" a="1"/>
  <c r="BA35" i="18" s="1"/>
  <c r="F35" i="20" s="1"/>
  <c r="K35" i="20" s="1"/>
  <c r="BA45" i="18" a="1"/>
  <c r="BA45" i="18" s="1"/>
  <c r="F45" i="20" s="1"/>
  <c r="K45" i="20" s="1"/>
  <c r="AO38" i="18" a="1"/>
  <c r="AO38" i="18" s="1"/>
  <c r="E38" i="20" s="1"/>
  <c r="J38" i="20" s="1"/>
  <c r="AO2" i="18" a="1"/>
  <c r="AO2" i="18" s="1"/>
  <c r="AO10" i="18" a="1"/>
  <c r="AO10" i="18" s="1"/>
  <c r="E10" i="20" s="1"/>
  <c r="J10" i="20" s="1"/>
  <c r="AO9" i="18" a="1"/>
  <c r="AO9" i="18" s="1"/>
  <c r="E9" i="20" s="1"/>
  <c r="J9" i="20" s="1"/>
  <c r="AO20" i="18" a="1"/>
  <c r="AO20" i="18" s="1"/>
  <c r="E20" i="20" s="1"/>
  <c r="J20" i="20" s="1"/>
  <c r="AO7" i="18" a="1"/>
  <c r="AO7" i="18" s="1"/>
  <c r="E7" i="20" s="1"/>
  <c r="J7" i="20" s="1"/>
  <c r="AO3" i="18" a="1"/>
  <c r="AO3" i="18" s="1"/>
  <c r="E3" i="20" s="1"/>
  <c r="J3" i="20" s="1"/>
  <c r="AO14" i="18" a="1"/>
  <c r="AO14" i="18" s="1"/>
  <c r="E14" i="20" s="1"/>
  <c r="J14" i="20" s="1"/>
  <c r="AO16" i="18" a="1"/>
  <c r="AO16" i="18" s="1"/>
  <c r="E16" i="20" s="1"/>
  <c r="J16" i="20" s="1"/>
  <c r="AO35" i="18" a="1"/>
  <c r="AO35" i="18" s="1"/>
  <c r="E35" i="20" s="1"/>
  <c r="J35" i="20" s="1"/>
  <c r="AO23" i="18" a="1"/>
  <c r="AO23" i="18" s="1"/>
  <c r="E23" i="20" s="1"/>
  <c r="J23" i="20" s="1"/>
  <c r="AO4" i="18" a="1"/>
  <c r="AO4" i="18" s="1"/>
  <c r="E4" i="20" s="1"/>
  <c r="J4" i="20" s="1"/>
  <c r="AO54" i="18" a="1"/>
  <c r="AO54" i="18" s="1"/>
  <c r="AO13" i="18" a="1"/>
  <c r="AO13" i="18" s="1"/>
  <c r="E13" i="20" s="1"/>
  <c r="J13" i="20" s="1"/>
  <c r="AO40" i="18" a="1"/>
  <c r="AO40" i="18" s="1"/>
  <c r="E40" i="20" s="1"/>
  <c r="J40" i="20" s="1"/>
  <c r="AO5" i="18" a="1"/>
  <c r="AO5" i="18" s="1"/>
  <c r="E5" i="20" s="1"/>
  <c r="J5" i="20" s="1"/>
  <c r="AO17" i="18" a="1"/>
  <c r="AO17" i="18" s="1"/>
  <c r="E17" i="20" s="1"/>
  <c r="J17" i="20" s="1"/>
  <c r="AO52" i="18" a="1"/>
  <c r="AO52" i="18" s="1"/>
  <c r="E52" i="20" s="1"/>
  <c r="J52" i="20" s="1"/>
  <c r="AO18" i="18" a="1"/>
  <c r="AO18" i="18" s="1"/>
  <c r="E18" i="20" s="1"/>
  <c r="J18" i="20" s="1"/>
  <c r="AO36" i="18" a="1"/>
  <c r="AO36" i="18" s="1"/>
  <c r="E36" i="20" s="1"/>
  <c r="J36" i="20" s="1"/>
  <c r="AO37" i="18" a="1"/>
  <c r="AO37" i="18" s="1"/>
  <c r="E37" i="20" s="1"/>
  <c r="J37" i="20" s="1"/>
  <c r="AO41" i="18" a="1"/>
  <c r="AO41" i="18" s="1"/>
  <c r="E41" i="20" s="1"/>
  <c r="J41" i="20" s="1"/>
  <c r="AO12" i="18" a="1"/>
  <c r="AO12" i="18" s="1"/>
  <c r="E12" i="20" s="1"/>
  <c r="J12" i="20" s="1"/>
  <c r="AO11" i="18" a="1"/>
  <c r="AO11" i="18" s="1"/>
  <c r="E11" i="20" s="1"/>
  <c r="J11" i="20" s="1"/>
  <c r="AO34" i="18" a="1"/>
  <c r="AO34" i="18" s="1"/>
  <c r="E34" i="20" s="1"/>
  <c r="J34" i="20" s="1"/>
  <c r="AO42" i="18" a="1"/>
  <c r="AO42" i="18" s="1"/>
  <c r="E42" i="20" s="1"/>
  <c r="J42" i="20" s="1"/>
  <c r="AO19" i="18" a="1"/>
  <c r="AO19" i="18" s="1"/>
  <c r="E19" i="20" s="1"/>
  <c r="J19" i="20" s="1"/>
  <c r="AO32" i="18" a="1"/>
  <c r="AO32" i="18" s="1"/>
  <c r="E32" i="20" s="1"/>
  <c r="J32" i="20" s="1"/>
  <c r="AO15" i="18" a="1"/>
  <c r="AO15" i="18" s="1"/>
  <c r="E15" i="20" s="1"/>
  <c r="J15" i="20" s="1"/>
  <c r="AO25" i="18" a="1"/>
  <c r="AO25" i="18" s="1"/>
  <c r="E25" i="20" s="1"/>
  <c r="J25" i="20" s="1"/>
  <c r="AO46" i="18" a="1"/>
  <c r="AO46" i="18" s="1"/>
  <c r="E46" i="20" s="1"/>
  <c r="J46" i="20" s="1"/>
  <c r="AO39" i="18" a="1"/>
  <c r="AO39" i="18" s="1"/>
  <c r="E39" i="20" s="1"/>
  <c r="J39" i="20" s="1"/>
  <c r="AO26" i="18" a="1"/>
  <c r="AO26" i="18" s="1"/>
  <c r="E26" i="20" s="1"/>
  <c r="J26" i="20" s="1"/>
  <c r="AO6" i="18" a="1"/>
  <c r="AO6" i="18" s="1"/>
  <c r="E6" i="20" s="1"/>
  <c r="J6" i="20" s="1"/>
  <c r="AO30" i="18" a="1"/>
  <c r="AO30" i="18" s="1"/>
  <c r="E30" i="20" s="1"/>
  <c r="J30" i="20" s="1"/>
  <c r="AO43" i="18" a="1"/>
  <c r="AO43" i="18" s="1"/>
  <c r="E43" i="20" s="1"/>
  <c r="J43" i="20" s="1"/>
  <c r="AO21" i="18" a="1"/>
  <c r="AO21" i="18" s="1"/>
  <c r="E21" i="20" s="1"/>
  <c r="J21" i="20" s="1"/>
  <c r="AO28" i="18" a="1"/>
  <c r="AO28" i="18" s="1"/>
  <c r="E28" i="20" s="1"/>
  <c r="J28" i="20" s="1"/>
  <c r="AO45" i="18" a="1"/>
  <c r="AO45" i="18" s="1"/>
  <c r="E45" i="20" s="1"/>
  <c r="J45" i="20" s="1"/>
  <c r="AO50" i="18" a="1"/>
  <c r="AO50" i="18" s="1"/>
  <c r="E50" i="20" s="1"/>
  <c r="J50" i="20" s="1"/>
  <c r="AO27" i="18" a="1"/>
  <c r="AO27" i="18" s="1"/>
  <c r="E27" i="20" s="1"/>
  <c r="J27" i="20" s="1"/>
  <c r="AO47" i="18" a="1"/>
  <c r="AO47" i="18" s="1"/>
  <c r="E47" i="20" s="1"/>
  <c r="J47" i="20" s="1"/>
  <c r="AO33" i="18" a="1"/>
  <c r="AO33" i="18" s="1"/>
  <c r="E33" i="20" s="1"/>
  <c r="J33" i="20" s="1"/>
  <c r="AO49" i="18" a="1"/>
  <c r="AO49" i="18" s="1"/>
  <c r="E49" i="20" s="1"/>
  <c r="J49" i="20" s="1"/>
  <c r="AO22" i="18" a="1"/>
  <c r="AO22" i="18" s="1"/>
  <c r="E22" i="20" s="1"/>
  <c r="J22" i="20" s="1"/>
  <c r="AO44" i="18" a="1"/>
  <c r="AO44" i="18" s="1"/>
  <c r="E44" i="20" s="1"/>
  <c r="J44" i="20" s="1"/>
  <c r="AO29" i="18" a="1"/>
  <c r="AO29" i="18" s="1"/>
  <c r="E29" i="20" s="1"/>
  <c r="J29" i="20" s="1"/>
  <c r="AO51" i="18" a="1"/>
  <c r="AO51" i="18" s="1"/>
  <c r="E51" i="20" s="1"/>
  <c r="J51" i="20" s="1"/>
  <c r="AO8" i="18" a="1"/>
  <c r="AO8" i="18" s="1"/>
  <c r="E8" i="20" s="1"/>
  <c r="J8" i="20" s="1"/>
  <c r="AO53" i="18" a="1"/>
  <c r="AO53" i="18" s="1"/>
  <c r="E53" i="20" s="1"/>
  <c r="J53" i="20" s="1"/>
  <c r="AO24" i="18" a="1"/>
  <c r="AO24" i="18" s="1"/>
  <c r="E24" i="20" s="1"/>
  <c r="J24" i="20" s="1"/>
  <c r="AO31" i="18" a="1"/>
  <c r="AO31" i="18" s="1"/>
  <c r="E31" i="20" s="1"/>
  <c r="J31" i="20" s="1"/>
  <c r="AO48" i="18" a="1"/>
  <c r="AO48" i="18" s="1"/>
  <c r="E48" i="20" s="1"/>
  <c r="J48" i="20" s="1"/>
  <c r="AS41" i="18" a="1"/>
  <c r="AS41" i="18" s="1"/>
  <c r="X41" i="20" s="1"/>
  <c r="AS27" i="18" a="1"/>
  <c r="AS27" i="18" s="1"/>
  <c r="X27" i="20" s="1"/>
  <c r="AS2" i="18" a="1"/>
  <c r="AS2" i="18" s="1"/>
  <c r="X2" i="20" s="1"/>
  <c r="AS40" i="18" a="1"/>
  <c r="AS40" i="18" s="1"/>
  <c r="X40" i="20" s="1"/>
  <c r="AS4" i="18" a="1"/>
  <c r="AS4" i="18" s="1"/>
  <c r="X4" i="20" s="1"/>
  <c r="AS20" i="18" a="1"/>
  <c r="AS20" i="18" s="1"/>
  <c r="X20" i="20" s="1"/>
  <c r="AS38" i="18" a="1"/>
  <c r="AS38" i="18" s="1"/>
  <c r="X38" i="20" s="1"/>
  <c r="AQ5" i="18" a="1"/>
  <c r="AQ5" i="18" s="1"/>
  <c r="Q5" i="20" s="1"/>
  <c r="AQ9" i="18" a="1"/>
  <c r="AQ9" i="18" s="1"/>
  <c r="Q9" i="20" s="1"/>
  <c r="AQ25" i="18" a="1"/>
  <c r="AQ25" i="18" s="1"/>
  <c r="Q25" i="20" s="1"/>
  <c r="AQ8" i="18" a="1"/>
  <c r="AQ8" i="18" s="1"/>
  <c r="Q8" i="20" s="1"/>
  <c r="AQ12" i="18" a="1"/>
  <c r="AQ12" i="18" s="1"/>
  <c r="Q12" i="20" s="1"/>
  <c r="AQ3" i="18" a="1"/>
  <c r="AQ3" i="18" s="1"/>
  <c r="Q3" i="20" s="1"/>
  <c r="AQ23" i="18" a="1"/>
  <c r="AQ23" i="18" s="1"/>
  <c r="Q23" i="20" s="1"/>
  <c r="AQ32" i="18" a="1"/>
  <c r="AQ32" i="18" s="1"/>
  <c r="Q32" i="20" s="1"/>
  <c r="AQ17" i="18" a="1"/>
  <c r="AQ17" i="18" s="1"/>
  <c r="Q17" i="20" s="1"/>
  <c r="AQ42" i="18" a="1"/>
  <c r="AQ42" i="18" s="1"/>
  <c r="Q42" i="20" s="1"/>
  <c r="AQ50" i="18" a="1"/>
  <c r="AQ50" i="18" s="1"/>
  <c r="Q50" i="20" s="1"/>
  <c r="AQ20" i="18" a="1"/>
  <c r="AQ20" i="18" s="1"/>
  <c r="Q20" i="20" s="1"/>
  <c r="AQ41" i="18" a="1"/>
  <c r="AQ41" i="18" s="1"/>
  <c r="Q41" i="20" s="1"/>
  <c r="AQ40" i="18" a="1"/>
  <c r="AQ40" i="18" s="1"/>
  <c r="Q40" i="20" s="1"/>
  <c r="AQ45" i="18" a="1"/>
  <c r="AQ45" i="18" s="1"/>
  <c r="Q45" i="20" s="1"/>
  <c r="AQ27" i="18" a="1"/>
  <c r="AQ27" i="18" s="1"/>
  <c r="Q27" i="20" s="1"/>
  <c r="AQ4" i="18" a="1"/>
  <c r="AQ4" i="18" s="1"/>
  <c r="Q4" i="20" s="1"/>
  <c r="AQ22" i="18" a="1"/>
  <c r="AQ22" i="18" s="1"/>
  <c r="Q22" i="20" s="1"/>
  <c r="AQ24" i="18" a="1"/>
  <c r="AQ24" i="18" s="1"/>
  <c r="Q24" i="20" s="1"/>
  <c r="AQ31" i="18" a="1"/>
  <c r="AQ31" i="18" s="1"/>
  <c r="Q31" i="20" s="1"/>
  <c r="AQ49" i="18" a="1"/>
  <c r="AQ49" i="18" s="1"/>
  <c r="Q49" i="20" s="1"/>
  <c r="AQ14" i="18" a="1"/>
  <c r="AQ14" i="18" s="1"/>
  <c r="Q14" i="20" s="1"/>
  <c r="AQ34" i="18" a="1"/>
  <c r="AQ34" i="18" s="1"/>
  <c r="Q34" i="20" s="1"/>
  <c r="AQ21" i="18" a="1"/>
  <c r="AQ21" i="18" s="1"/>
  <c r="Q21" i="20" s="1"/>
  <c r="AQ36" i="18" a="1"/>
  <c r="AQ36" i="18" s="1"/>
  <c r="Q36" i="20" s="1"/>
  <c r="AQ47" i="18" a="1"/>
  <c r="AQ47" i="18" s="1"/>
  <c r="Q47" i="20" s="1"/>
  <c r="AQ33" i="18" a="1"/>
  <c r="AQ33" i="18" s="1"/>
  <c r="Q33" i="20" s="1"/>
  <c r="AQ38" i="18" a="1"/>
  <c r="AQ38" i="18" s="1"/>
  <c r="Q38" i="20" s="1"/>
  <c r="AQ10" i="18" a="1"/>
  <c r="AQ10" i="18" s="1"/>
  <c r="Q10" i="20" s="1"/>
  <c r="AQ6" i="18" a="1"/>
  <c r="AQ6" i="18" s="1"/>
  <c r="Q6" i="20" s="1"/>
  <c r="AQ11" i="18" a="1"/>
  <c r="AQ11" i="18" s="1"/>
  <c r="Q11" i="20" s="1"/>
  <c r="AQ28" i="18" a="1"/>
  <c r="AQ28" i="18" s="1"/>
  <c r="Q28" i="20" s="1"/>
  <c r="AQ37" i="18" a="1"/>
  <c r="AQ37" i="18" s="1"/>
  <c r="Q37" i="20" s="1"/>
  <c r="AQ15" i="18" a="1"/>
  <c r="AQ15" i="18" s="1"/>
  <c r="Q15" i="20" s="1"/>
  <c r="AQ7" i="18" a="1"/>
  <c r="AQ7" i="18" s="1"/>
  <c r="Q7" i="20" s="1"/>
  <c r="AQ2" i="18" a="1"/>
  <c r="AQ2" i="18" s="1"/>
  <c r="Q2" i="20" s="1"/>
  <c r="AQ13" i="18" a="1"/>
  <c r="AQ13" i="18" s="1"/>
  <c r="Q13" i="20" s="1"/>
  <c r="AQ30" i="18" a="1"/>
  <c r="AQ30" i="18" s="1"/>
  <c r="Q30" i="20" s="1"/>
  <c r="AQ19" i="18" a="1"/>
  <c r="AQ19" i="18" s="1"/>
  <c r="Q19" i="20" s="1"/>
  <c r="AQ29" i="18" a="1"/>
  <c r="AQ29" i="18" s="1"/>
  <c r="Q29" i="20" s="1"/>
  <c r="AQ52" i="18" a="1"/>
  <c r="AQ52" i="18" s="1"/>
  <c r="Q52" i="20" s="1"/>
  <c r="AQ26" i="18" a="1"/>
  <c r="AQ26" i="18" s="1"/>
  <c r="Q26" i="20" s="1"/>
  <c r="AQ54" i="18" a="1"/>
  <c r="AQ54" i="18" s="1"/>
  <c r="AQ48" i="18" a="1"/>
  <c r="AQ48" i="18" s="1"/>
  <c r="Q48" i="20" s="1"/>
  <c r="AQ43" i="18" a="1"/>
  <c r="AQ43" i="18" s="1"/>
  <c r="Q43" i="20" s="1"/>
  <c r="AQ18" i="18" a="1"/>
  <c r="AQ18" i="18" s="1"/>
  <c r="Q18" i="20" s="1"/>
  <c r="AQ39" i="18" a="1"/>
  <c r="AQ39" i="18" s="1"/>
  <c r="Q39" i="20" s="1"/>
  <c r="AQ53" i="18" a="1"/>
  <c r="AQ53" i="18" s="1"/>
  <c r="Q53" i="20" s="1"/>
  <c r="AQ44" i="18" a="1"/>
  <c r="AQ44" i="18" s="1"/>
  <c r="Q44" i="20" s="1"/>
  <c r="AQ46" i="18" a="1"/>
  <c r="AQ46" i="18" s="1"/>
  <c r="Q46" i="20" s="1"/>
  <c r="AQ16" i="18" a="1"/>
  <c r="AQ16" i="18" s="1"/>
  <c r="Q16" i="20" s="1"/>
  <c r="AQ51" i="18" a="1"/>
  <c r="AQ51" i="18" s="1"/>
  <c r="Q51" i="20" s="1"/>
  <c r="AQ35" i="18" a="1"/>
  <c r="AQ35" i="18" s="1"/>
  <c r="Q35" i="20" s="1"/>
  <c r="C81" i="15"/>
  <c r="F81" i="15"/>
  <c r="G81" i="15" s="1"/>
  <c r="AR75" i="4"/>
  <c r="AH74" i="4"/>
  <c r="AH36" i="4" s="1"/>
  <c r="AH75" i="4"/>
  <c r="AD29" i="7"/>
  <c r="AE29" i="7" s="1"/>
  <c r="AF29" i="7" s="1"/>
  <c r="AG29" i="7" s="1"/>
  <c r="AH29" i="7" s="1"/>
  <c r="AI29" i="7" s="1"/>
  <c r="AJ29" i="7" s="1"/>
  <c r="AK29" i="7" s="1"/>
  <c r="AL29" i="7" s="1"/>
  <c r="AM29" i="7" s="1"/>
  <c r="AC74" i="4"/>
  <c r="AC36" i="4" s="1"/>
  <c r="AC75" i="4"/>
  <c r="G30" i="7"/>
  <c r="G68" i="7"/>
  <c r="G69" i="7" s="1"/>
  <c r="G33" i="7"/>
  <c r="F48" i="7"/>
  <c r="E61" i="7"/>
  <c r="E62" i="7"/>
  <c r="D58" i="7"/>
  <c r="E57" i="7"/>
  <c r="F61" i="7"/>
  <c r="F62" i="7"/>
  <c r="D74" i="4"/>
  <c r="D36" i="4" s="1"/>
  <c r="D75" i="4"/>
  <c r="I74" i="4"/>
  <c r="I36" i="4" s="1"/>
  <c r="I75" i="4"/>
  <c r="E58" i="7"/>
  <c r="J1" i="7"/>
  <c r="I27" i="7"/>
  <c r="I26" i="7"/>
  <c r="I34" i="7"/>
  <c r="I49" i="7" s="1"/>
  <c r="H30" i="7"/>
  <c r="H33" i="7"/>
  <c r="H68" i="7"/>
  <c r="H69" i="7" s="1"/>
  <c r="H49" i="7"/>
  <c r="D57" i="7"/>
  <c r="D66" i="7"/>
  <c r="F51" i="7"/>
  <c r="E66" i="7"/>
  <c r="E65" i="7"/>
  <c r="E51" i="7"/>
  <c r="B65" i="7"/>
  <c r="B66" i="7"/>
  <c r="B57" i="7"/>
  <c r="B51" i="7"/>
  <c r="B58" i="7"/>
  <c r="D51" i="7"/>
  <c r="C51" i="7"/>
  <c r="C66" i="7"/>
  <c r="C65" i="7"/>
  <c r="C58" i="7"/>
  <c r="C57" i="7"/>
  <c r="D65" i="7"/>
  <c r="F66" i="7"/>
  <c r="F65" i="7"/>
  <c r="F58" i="7"/>
  <c r="F57" i="7"/>
  <c r="D76" i="4"/>
  <c r="AF33" i="42" l="1" a="1"/>
  <c r="AF33" i="42" s="1"/>
  <c r="AH33" i="42" s="1"/>
  <c r="AE34" i="42"/>
  <c r="AG33" i="42"/>
  <c r="E2" i="20"/>
  <c r="J2" i="20" s="1"/>
  <c r="G36" i="7"/>
  <c r="G48" i="7"/>
  <c r="H78" i="4"/>
  <c r="M76" i="4"/>
  <c r="R76" i="4" s="1"/>
  <c r="W76" i="4" s="1"/>
  <c r="AB76" i="4" s="1"/>
  <c r="I76" i="4"/>
  <c r="D78" i="4"/>
  <c r="K1" i="7"/>
  <c r="J27" i="7"/>
  <c r="J26" i="7"/>
  <c r="J34" i="7"/>
  <c r="J49" i="7" s="1"/>
  <c r="I30" i="7"/>
  <c r="I68" i="7"/>
  <c r="I69" i="7" s="1"/>
  <c r="I33" i="7"/>
  <c r="H36" i="7"/>
  <c r="H48" i="7"/>
  <c r="D77" i="4"/>
  <c r="D39" i="4" s="1"/>
  <c r="AF34" i="42" l="1" a="1"/>
  <c r="AF34" i="42" s="1"/>
  <c r="AH34" i="42" s="1"/>
  <c r="AG34" i="42"/>
  <c r="AE35" i="42"/>
  <c r="AB78" i="4"/>
  <c r="AG76" i="4"/>
  <c r="AL76" i="4" s="1"/>
  <c r="AQ76" i="4" s="1"/>
  <c r="AV76" i="4" s="1"/>
  <c r="G51" i="7"/>
  <c r="G66" i="7"/>
  <c r="G62" i="7"/>
  <c r="G61" i="7"/>
  <c r="G58" i="7"/>
  <c r="G57" i="7"/>
  <c r="G65" i="7"/>
  <c r="W78" i="4"/>
  <c r="R78" i="4"/>
  <c r="I78" i="4"/>
  <c r="N76" i="4"/>
  <c r="M78" i="4"/>
  <c r="H62" i="7"/>
  <c r="H61" i="7"/>
  <c r="L1" i="7"/>
  <c r="K26" i="7"/>
  <c r="K27" i="7"/>
  <c r="K34" i="7"/>
  <c r="I77" i="4"/>
  <c r="I39" i="4" s="1"/>
  <c r="J30" i="7"/>
  <c r="J68" i="7"/>
  <c r="J69" i="7" s="1"/>
  <c r="J33" i="7"/>
  <c r="J36" i="7" s="1"/>
  <c r="H66" i="7"/>
  <c r="I36" i="7"/>
  <c r="H57" i="7"/>
  <c r="H65" i="7"/>
  <c r="H58" i="7"/>
  <c r="I48" i="7"/>
  <c r="H51" i="7"/>
  <c r="AF35" i="42" l="1" a="1"/>
  <c r="AF35" i="42" s="1"/>
  <c r="AH35" i="42" s="1"/>
  <c r="AG35" i="42"/>
  <c r="AE36" i="42"/>
  <c r="AV78" i="4"/>
  <c r="AQ78" i="4"/>
  <c r="AL78" i="4"/>
  <c r="AG78" i="4"/>
  <c r="N78" i="4"/>
  <c r="S76" i="4"/>
  <c r="X76" i="4" s="1"/>
  <c r="AC76" i="4" s="1"/>
  <c r="AH76" i="4" s="1"/>
  <c r="N77" i="4"/>
  <c r="N39" i="4" s="1"/>
  <c r="J62" i="7"/>
  <c r="I62" i="7"/>
  <c r="J61" i="7"/>
  <c r="I61" i="7"/>
  <c r="M1" i="7"/>
  <c r="L27" i="7"/>
  <c r="L26" i="7"/>
  <c r="L34" i="7"/>
  <c r="L49" i="7" s="1"/>
  <c r="K49" i="7"/>
  <c r="K30" i="7"/>
  <c r="K68" i="7"/>
  <c r="K69" i="7" s="1"/>
  <c r="K33" i="7"/>
  <c r="J48" i="7"/>
  <c r="J51" i="7"/>
  <c r="J58" i="7"/>
  <c r="J57" i="7"/>
  <c r="I51" i="7"/>
  <c r="I57" i="7"/>
  <c r="J65" i="7"/>
  <c r="I66" i="7"/>
  <c r="I65" i="7"/>
  <c r="J66" i="7"/>
  <c r="I58" i="7"/>
  <c r="AF36" i="42" l="1" a="1"/>
  <c r="AF36" i="42" s="1"/>
  <c r="AH36" i="42" s="1"/>
  <c r="AE37" i="42"/>
  <c r="AG36" i="42"/>
  <c r="AH78" i="4"/>
  <c r="AM76" i="4"/>
  <c r="AR76" i="4" s="1"/>
  <c r="AW76" i="4" s="1"/>
  <c r="AH77" i="4"/>
  <c r="AH39" i="4" s="1"/>
  <c r="AC78" i="4"/>
  <c r="AC77" i="4"/>
  <c r="AC39" i="4" s="1"/>
  <c r="X78" i="4"/>
  <c r="X77" i="4"/>
  <c r="X39" i="4" s="1"/>
  <c r="S78" i="4"/>
  <c r="S77" i="4"/>
  <c r="S39" i="4" s="1"/>
  <c r="N1" i="7"/>
  <c r="M27" i="7"/>
  <c r="M26" i="7"/>
  <c r="M34" i="7"/>
  <c r="M49" i="7" s="1"/>
  <c r="L30" i="7"/>
  <c r="L68" i="7"/>
  <c r="L69" i="7" s="1"/>
  <c r="L33" i="7"/>
  <c r="L48" i="7" s="1"/>
  <c r="K48" i="7"/>
  <c r="K36" i="7"/>
  <c r="AF37" i="42" l="1" a="1"/>
  <c r="AF37" i="42" s="1"/>
  <c r="AH37" i="42" s="1"/>
  <c r="AE38" i="42"/>
  <c r="AG37" i="42"/>
  <c r="AW78" i="4"/>
  <c r="AW77" i="4"/>
  <c r="AW39" i="4" s="1"/>
  <c r="AR78" i="4"/>
  <c r="AR77" i="4"/>
  <c r="AR39" i="4" s="1"/>
  <c r="AM78" i="4"/>
  <c r="AM77" i="4"/>
  <c r="AM39" i="4" s="1"/>
  <c r="O1" i="7"/>
  <c r="N27" i="7"/>
  <c r="N26" i="7"/>
  <c r="N34" i="7"/>
  <c r="M30" i="7"/>
  <c r="M68" i="7"/>
  <c r="M69" i="7" s="1"/>
  <c r="M33" i="7"/>
  <c r="M36" i="7" s="1"/>
  <c r="L36" i="7"/>
  <c r="K61" i="7"/>
  <c r="K62" i="7"/>
  <c r="K51" i="7"/>
  <c r="K66" i="7"/>
  <c r="K65" i="7"/>
  <c r="K58" i="7"/>
  <c r="K57" i="7"/>
  <c r="AF38" i="42" l="1" a="1"/>
  <c r="AF38" i="42" s="1"/>
  <c r="AH38" i="42" s="1"/>
  <c r="AG38" i="42"/>
  <c r="AE39" i="42"/>
  <c r="P1" i="7"/>
  <c r="O26" i="7"/>
  <c r="O27" i="7"/>
  <c r="O34" i="7"/>
  <c r="O49" i="7" s="1"/>
  <c r="M48" i="7"/>
  <c r="N30" i="7"/>
  <c r="N49" i="7"/>
  <c r="N68" i="7"/>
  <c r="N69" i="7" s="1"/>
  <c r="N33" i="7"/>
  <c r="M51" i="7"/>
  <c r="M58" i="7"/>
  <c r="M57" i="7"/>
  <c r="L51" i="7"/>
  <c r="L66" i="7"/>
  <c r="L58" i="7"/>
  <c r="L61" i="7"/>
  <c r="L65" i="7"/>
  <c r="L62" i="7"/>
  <c r="L57" i="7"/>
  <c r="M62" i="7"/>
  <c r="M65" i="7"/>
  <c r="M66" i="7"/>
  <c r="M61" i="7"/>
  <c r="AF39" i="42" l="1" a="1"/>
  <c r="AF39" i="42" s="1"/>
  <c r="AH39" i="42" s="1"/>
  <c r="AG39" i="42"/>
  <c r="AE40" i="42"/>
  <c r="Q1" i="7"/>
  <c r="P27" i="7"/>
  <c r="P26" i="7"/>
  <c r="P34" i="7"/>
  <c r="P49" i="7" s="1"/>
  <c r="O30" i="7"/>
  <c r="O68" i="7"/>
  <c r="O69" i="7" s="1"/>
  <c r="O33" i="7"/>
  <c r="O48" i="7" s="1"/>
  <c r="N48" i="7"/>
  <c r="N36" i="7"/>
  <c r="AF40" i="42" l="1" a="1"/>
  <c r="AF40" i="42" s="1"/>
  <c r="AH40" i="42" s="1"/>
  <c r="AE41" i="42"/>
  <c r="AG40" i="42"/>
  <c r="R1" i="7"/>
  <c r="Q27" i="7"/>
  <c r="Q26" i="7"/>
  <c r="Q34" i="7"/>
  <c r="Q49" i="7" s="1"/>
  <c r="P30" i="7"/>
  <c r="P68" i="7"/>
  <c r="P69" i="7" s="1"/>
  <c r="P33" i="7"/>
  <c r="O36" i="7"/>
  <c r="N51" i="7"/>
  <c r="N66" i="7"/>
  <c r="N57" i="7"/>
  <c r="N58" i="7"/>
  <c r="N65" i="7"/>
  <c r="N61" i="7"/>
  <c r="N62" i="7"/>
  <c r="AF41" i="42" l="1" a="1"/>
  <c r="AF41" i="42" s="1"/>
  <c r="AH41" i="42" s="1"/>
  <c r="AG41" i="42"/>
  <c r="AE42" i="42"/>
  <c r="S1" i="7"/>
  <c r="R27" i="7"/>
  <c r="R26" i="7"/>
  <c r="R34" i="7"/>
  <c r="O51" i="7"/>
  <c r="Q30" i="7"/>
  <c r="Q68" i="7"/>
  <c r="Q69" i="7" s="1"/>
  <c r="Q33" i="7"/>
  <c r="Q36" i="7" s="1"/>
  <c r="P36" i="7"/>
  <c r="P48" i="7"/>
  <c r="O58" i="7"/>
  <c r="O66" i="7"/>
  <c r="O61" i="7"/>
  <c r="O57" i="7"/>
  <c r="O62" i="7"/>
  <c r="O65" i="7"/>
  <c r="AF42" i="42" l="1" a="1"/>
  <c r="AF42" i="42" s="1"/>
  <c r="AH42" i="42" s="1"/>
  <c r="AE43" i="42"/>
  <c r="AG42" i="42"/>
  <c r="P65" i="7"/>
  <c r="T1" i="7"/>
  <c r="S26" i="7"/>
  <c r="S27" i="7"/>
  <c r="S34" i="7"/>
  <c r="R49" i="7"/>
  <c r="R68" i="7"/>
  <c r="R69" i="7" s="1"/>
  <c r="R33" i="7"/>
  <c r="R48" i="7" s="1"/>
  <c r="R30" i="7"/>
  <c r="Q48" i="7"/>
  <c r="Q57" i="7"/>
  <c r="Q58" i="7"/>
  <c r="Q62" i="7"/>
  <c r="P51" i="7"/>
  <c r="P58" i="7"/>
  <c r="P57" i="7"/>
  <c r="P61" i="7"/>
  <c r="P66" i="7"/>
  <c r="P62" i="7"/>
  <c r="Q65" i="7"/>
  <c r="Q51" i="7"/>
  <c r="Q66" i="7"/>
  <c r="Q61" i="7"/>
  <c r="AF43" i="42" l="1" a="1"/>
  <c r="AF43" i="42" s="1"/>
  <c r="AH43" i="42" s="1"/>
  <c r="AE44" i="42"/>
  <c r="AG43" i="42"/>
  <c r="S49" i="7"/>
  <c r="S30" i="7"/>
  <c r="S68" i="7"/>
  <c r="S69" i="7" s="1"/>
  <c r="S33" i="7"/>
  <c r="U1" i="7"/>
  <c r="T26" i="7"/>
  <c r="T27" i="7"/>
  <c r="T34" i="7"/>
  <c r="R36" i="7"/>
  <c r="AF44" i="42" l="1" a="1"/>
  <c r="AF44" i="42" s="1"/>
  <c r="AH44" i="42" s="1"/>
  <c r="AG44" i="42"/>
  <c r="AE45" i="42"/>
  <c r="V1" i="7"/>
  <c r="U27" i="7"/>
  <c r="U26" i="7"/>
  <c r="U34" i="7"/>
  <c r="U49" i="7" s="1"/>
  <c r="T30" i="7"/>
  <c r="R51" i="7"/>
  <c r="T49" i="7"/>
  <c r="S36" i="7"/>
  <c r="S48" i="7"/>
  <c r="T68" i="7"/>
  <c r="T69" i="7" s="1"/>
  <c r="T33" i="7"/>
  <c r="R65" i="7"/>
  <c r="R57" i="7"/>
  <c r="R58" i="7"/>
  <c r="R66" i="7"/>
  <c r="R62" i="7"/>
  <c r="R61" i="7"/>
  <c r="AF45" i="42" l="1" a="1"/>
  <c r="AF45" i="42" s="1"/>
  <c r="AH45" i="42" s="1"/>
  <c r="AG45" i="42"/>
  <c r="AE46" i="42"/>
  <c r="S51" i="7"/>
  <c r="W1" i="7"/>
  <c r="V27" i="7"/>
  <c r="V26" i="7"/>
  <c r="V34" i="7"/>
  <c r="V49" i="7" s="1"/>
  <c r="U30" i="7"/>
  <c r="U68" i="7"/>
  <c r="U69" i="7" s="1"/>
  <c r="U33" i="7"/>
  <c r="U36" i="7" s="1"/>
  <c r="T48" i="7"/>
  <c r="S61" i="7"/>
  <c r="T36" i="7"/>
  <c r="S58" i="7"/>
  <c r="S57" i="7"/>
  <c r="S66" i="7"/>
  <c r="S65" i="7"/>
  <c r="S62" i="7"/>
  <c r="AF46" i="42" l="1" a="1"/>
  <c r="AF46" i="42" s="1"/>
  <c r="AH46" i="42" s="1"/>
  <c r="AE47" i="42"/>
  <c r="AG46" i="42"/>
  <c r="X1" i="7"/>
  <c r="W27" i="7"/>
  <c r="W26" i="7"/>
  <c r="W34" i="7"/>
  <c r="V68" i="7"/>
  <c r="V69" i="7" s="1"/>
  <c r="V33" i="7"/>
  <c r="V30" i="7"/>
  <c r="U48" i="7"/>
  <c r="U57" i="7"/>
  <c r="U58" i="7"/>
  <c r="T51" i="7"/>
  <c r="U65" i="7"/>
  <c r="U51" i="7"/>
  <c r="U66" i="7"/>
  <c r="U61" i="7"/>
  <c r="U62" i="7"/>
  <c r="T65" i="7"/>
  <c r="T58" i="7"/>
  <c r="T57" i="7"/>
  <c r="T66" i="7"/>
  <c r="T62" i="7"/>
  <c r="T61" i="7"/>
  <c r="AF47" i="42" l="1" a="1"/>
  <c r="AF47" i="42" s="1"/>
  <c r="AH47" i="42" s="1"/>
  <c r="AE48" i="42"/>
  <c r="AG47" i="42"/>
  <c r="Y1" i="7"/>
  <c r="X27" i="7"/>
  <c r="X26" i="7"/>
  <c r="X34" i="7"/>
  <c r="X49" i="7" s="1"/>
  <c r="W68" i="7"/>
  <c r="W69" i="7" s="1"/>
  <c r="W33" i="7"/>
  <c r="W48" i="7" s="1"/>
  <c r="W30" i="7"/>
  <c r="V48" i="7"/>
  <c r="V36" i="7"/>
  <c r="W49" i="7"/>
  <c r="AF48" i="42" l="1" a="1"/>
  <c r="AF48" i="42" s="1"/>
  <c r="AH48" i="42" s="1"/>
  <c r="AG48" i="42"/>
  <c r="AE49" i="42"/>
  <c r="Z1" i="7"/>
  <c r="Y27" i="7"/>
  <c r="Y26" i="7"/>
  <c r="Y34" i="7"/>
  <c r="Y49" i="7" s="1"/>
  <c r="X30" i="7"/>
  <c r="X68" i="7"/>
  <c r="X69" i="7" s="1"/>
  <c r="X33" i="7"/>
  <c r="X36" i="7" s="1"/>
  <c r="V51" i="7"/>
  <c r="V65" i="7"/>
  <c r="V58" i="7"/>
  <c r="V57" i="7"/>
  <c r="V66" i="7"/>
  <c r="V61" i="7"/>
  <c r="V62" i="7"/>
  <c r="W36" i="7"/>
  <c r="AF49" i="42" l="1" a="1"/>
  <c r="AF49" i="42" s="1"/>
  <c r="AH49" i="42" s="1"/>
  <c r="AG49" i="42"/>
  <c r="AE50" i="42"/>
  <c r="AA1" i="7"/>
  <c r="Z27" i="7"/>
  <c r="Z26" i="7"/>
  <c r="Z34" i="7"/>
  <c r="Y30" i="7"/>
  <c r="Y68" i="7"/>
  <c r="Y69" i="7" s="1"/>
  <c r="Y33" i="7"/>
  <c r="X51" i="7"/>
  <c r="X58" i="7"/>
  <c r="X57" i="7"/>
  <c r="X48" i="7"/>
  <c r="X62" i="7"/>
  <c r="W51" i="7"/>
  <c r="X65" i="7"/>
  <c r="X66" i="7"/>
  <c r="X61" i="7"/>
  <c r="W62" i="7"/>
  <c r="W58" i="7"/>
  <c r="W57" i="7"/>
  <c r="W66" i="7"/>
  <c r="W65" i="7"/>
  <c r="W61" i="7"/>
  <c r="AF50" i="42" l="1" a="1"/>
  <c r="AF50" i="42" s="1"/>
  <c r="AH50" i="42" s="1"/>
  <c r="AE51" i="42"/>
  <c r="AG50" i="42"/>
  <c r="AB1" i="7"/>
  <c r="AA26" i="7"/>
  <c r="AA27" i="7"/>
  <c r="AA34" i="7"/>
  <c r="Z30" i="7"/>
  <c r="Z68" i="7"/>
  <c r="Z69" i="7" s="1"/>
  <c r="Z33" i="7"/>
  <c r="Z36" i="7" s="1"/>
  <c r="Z49" i="7"/>
  <c r="Y48" i="7"/>
  <c r="Y36" i="7"/>
  <c r="AF51" i="42" l="1" a="1"/>
  <c r="AF51" i="42" s="1"/>
  <c r="AH51" i="42" s="1"/>
  <c r="AG51" i="42"/>
  <c r="AE52" i="42"/>
  <c r="AC1" i="7"/>
  <c r="AB27" i="7"/>
  <c r="AB26" i="7"/>
  <c r="AB34" i="7"/>
  <c r="AA30" i="7"/>
  <c r="AA49" i="7"/>
  <c r="AA68" i="7"/>
  <c r="AA69" i="7" s="1"/>
  <c r="AA33" i="7"/>
  <c r="Z48" i="7"/>
  <c r="Z57" i="7"/>
  <c r="Z58" i="7"/>
  <c r="Y51" i="7"/>
  <c r="Z65" i="7"/>
  <c r="Z51" i="7"/>
  <c r="Z66" i="7"/>
  <c r="Z62" i="7"/>
  <c r="Z61" i="7"/>
  <c r="Y61" i="7"/>
  <c r="Y57" i="7"/>
  <c r="Y58" i="7"/>
  <c r="Y66" i="7"/>
  <c r="Y65" i="7"/>
  <c r="Y62" i="7"/>
  <c r="AF52" i="42" l="1" a="1"/>
  <c r="AF52" i="42" s="1"/>
  <c r="AH52" i="42" s="1"/>
  <c r="AE53" i="42"/>
  <c r="AG52" i="42"/>
  <c r="AD1" i="7"/>
  <c r="AC26" i="7"/>
  <c r="AC33" i="7" s="1"/>
  <c r="AC27" i="7"/>
  <c r="AC34" i="7"/>
  <c r="AB49" i="7"/>
  <c r="AB30" i="7"/>
  <c r="AB68" i="7"/>
  <c r="AB69" i="7" s="1"/>
  <c r="AB33" i="7"/>
  <c r="AA48" i="7"/>
  <c r="AA36" i="7"/>
  <c r="AF53" i="42" l="1" a="1"/>
  <c r="AF53" i="42" s="1"/>
  <c r="AH53" i="42" s="1"/>
  <c r="AE54" i="42"/>
  <c r="AG53" i="42"/>
  <c r="AC49" i="7"/>
  <c r="AC68" i="7"/>
  <c r="AC69" i="7" s="1"/>
  <c r="AC30" i="7"/>
  <c r="AC36" i="7"/>
  <c r="AE1" i="7"/>
  <c r="AD26" i="7"/>
  <c r="AD27" i="7"/>
  <c r="AD34" i="7"/>
  <c r="AC48" i="7"/>
  <c r="AA51" i="7"/>
  <c r="AB48" i="7"/>
  <c r="AB36" i="7"/>
  <c r="AA57" i="7"/>
  <c r="AA58" i="7"/>
  <c r="AA65" i="7"/>
  <c r="AA66" i="7"/>
  <c r="AA61" i="7"/>
  <c r="AA62" i="7"/>
  <c r="AF54" i="42" l="1" a="1"/>
  <c r="AF54" i="42" s="1"/>
  <c r="AH54" i="42" s="1"/>
  <c r="AG54" i="42"/>
  <c r="AE55" i="42"/>
  <c r="AF1" i="7"/>
  <c r="AE26" i="7"/>
  <c r="AE33" i="7" s="1"/>
  <c r="AE34" i="7"/>
  <c r="AE27" i="7"/>
  <c r="AD49" i="7"/>
  <c r="AD33" i="7"/>
  <c r="AD48" i="7" s="1"/>
  <c r="AC58" i="7"/>
  <c r="AC57" i="7"/>
  <c r="AD68" i="7"/>
  <c r="AD69" i="7" s="1"/>
  <c r="AD30" i="7"/>
  <c r="AC51" i="7"/>
  <c r="AB61" i="7"/>
  <c r="AC66" i="7"/>
  <c r="AC65" i="7"/>
  <c r="AC61" i="7"/>
  <c r="AC62" i="7"/>
  <c r="AB62" i="7"/>
  <c r="AB51" i="7"/>
  <c r="AB58" i="7"/>
  <c r="AB57" i="7"/>
  <c r="AB66" i="7"/>
  <c r="AB65" i="7"/>
  <c r="AF55" i="42" l="1" a="1"/>
  <c r="AF55" i="42" s="1"/>
  <c r="AH55" i="42" s="1"/>
  <c r="AE56" i="42"/>
  <c r="AG55" i="42"/>
  <c r="AG1" i="7"/>
  <c r="AF26" i="7"/>
  <c r="AF27" i="7"/>
  <c r="AF34" i="7"/>
  <c r="AE49" i="7"/>
  <c r="AE68" i="7"/>
  <c r="AE69" i="7" s="1"/>
  <c r="AE30" i="7"/>
  <c r="AE36" i="7"/>
  <c r="AD36" i="7"/>
  <c r="AE48" i="7"/>
  <c r="AF56" i="42" l="1" a="1"/>
  <c r="AF56" i="42" s="1"/>
  <c r="AH56" i="42" s="1"/>
  <c r="AG56" i="42"/>
  <c r="AE57" i="42"/>
  <c r="AF30" i="7"/>
  <c r="AH1" i="7"/>
  <c r="AG27" i="7"/>
  <c r="AG26" i="7"/>
  <c r="AG34" i="7"/>
  <c r="AF68" i="7"/>
  <c r="AF69" i="7" s="1"/>
  <c r="AF33" i="7"/>
  <c r="AF49" i="7"/>
  <c r="AE66" i="7"/>
  <c r="AE62" i="7"/>
  <c r="AD65" i="7"/>
  <c r="AD66" i="7"/>
  <c r="AD57" i="7"/>
  <c r="AE58" i="7"/>
  <c r="AE57" i="7"/>
  <c r="AD61" i="7"/>
  <c r="AE61" i="7"/>
  <c r="AE65" i="7"/>
  <c r="AD58" i="7"/>
  <c r="AD62" i="7"/>
  <c r="AE51" i="7"/>
  <c r="AD51" i="7"/>
  <c r="AF57" i="42" l="1" a="1"/>
  <c r="AF57" i="42" s="1"/>
  <c r="AH57" i="42" s="1"/>
  <c r="AG57" i="42"/>
  <c r="AE58" i="42"/>
  <c r="AI1" i="7"/>
  <c r="AH26" i="7"/>
  <c r="AH27" i="7"/>
  <c r="AH34" i="7"/>
  <c r="AG49" i="7"/>
  <c r="AG68" i="7"/>
  <c r="AG69" i="7" s="1"/>
  <c r="AG33" i="7"/>
  <c r="AG30" i="7"/>
  <c r="AF36" i="7"/>
  <c r="AF48" i="7"/>
  <c r="AF58" i="42" l="1" a="1"/>
  <c r="AF58" i="42" s="1"/>
  <c r="AH58" i="42" s="1"/>
  <c r="AG58" i="42"/>
  <c r="AE59" i="42"/>
  <c r="AJ1" i="7"/>
  <c r="AI26" i="7"/>
  <c r="AI34" i="7"/>
  <c r="AI27" i="7"/>
  <c r="AH49" i="7"/>
  <c r="AH33" i="7"/>
  <c r="AH68" i="7"/>
  <c r="AH69" i="7" s="1"/>
  <c r="AH30" i="7"/>
  <c r="AG36" i="7"/>
  <c r="AG48" i="7"/>
  <c r="AF51" i="7"/>
  <c r="AF58" i="7"/>
  <c r="AF57" i="7"/>
  <c r="AF65" i="7"/>
  <c r="AF66" i="7"/>
  <c r="AF61" i="7"/>
  <c r="AF62" i="7"/>
  <c r="AF59" i="42" l="1" a="1"/>
  <c r="AF59" i="42" s="1"/>
  <c r="AH59" i="42" s="1"/>
  <c r="AE60" i="42"/>
  <c r="AG59" i="42"/>
  <c r="AK1" i="7"/>
  <c r="AJ26" i="7"/>
  <c r="AJ27" i="7"/>
  <c r="AJ34" i="7"/>
  <c r="AI33" i="7"/>
  <c r="AI49" i="7"/>
  <c r="AI68" i="7"/>
  <c r="AI69" i="7" s="1"/>
  <c r="AI30" i="7"/>
  <c r="AH48" i="7"/>
  <c r="AH36" i="7"/>
  <c r="AG62" i="7"/>
  <c r="AG51" i="7"/>
  <c r="AG58" i="7"/>
  <c r="AG61" i="7"/>
  <c r="AG65" i="7"/>
  <c r="AG57" i="7"/>
  <c r="AG66" i="7"/>
  <c r="AF60" i="42" l="1" a="1"/>
  <c r="AF60" i="42" s="1"/>
  <c r="AH60" i="42" s="1"/>
  <c r="AG60" i="42"/>
  <c r="AE61" i="42"/>
  <c r="AL1" i="7"/>
  <c r="AK26" i="7"/>
  <c r="AK27" i="7"/>
  <c r="AK34" i="7"/>
  <c r="AJ49" i="7"/>
  <c r="AJ30" i="7"/>
  <c r="AJ68" i="7"/>
  <c r="AJ69" i="7" s="1"/>
  <c r="AJ33" i="7"/>
  <c r="AI36" i="7"/>
  <c r="AI48" i="7"/>
  <c r="AH66" i="7"/>
  <c r="AH61" i="7"/>
  <c r="AH62" i="7"/>
  <c r="AH58" i="7"/>
  <c r="AH65" i="7"/>
  <c r="AH57" i="7"/>
  <c r="AH51" i="7"/>
  <c r="AF61" i="42" l="1" a="1"/>
  <c r="AF61" i="42" s="1"/>
  <c r="AH61" i="42" s="1"/>
  <c r="AE62" i="42"/>
  <c r="AG61" i="42"/>
  <c r="AM1" i="7"/>
  <c r="AL26" i="7"/>
  <c r="AL27" i="7"/>
  <c r="AL34" i="7"/>
  <c r="AI62" i="7"/>
  <c r="AK30" i="7"/>
  <c r="AK49" i="7"/>
  <c r="AK68" i="7"/>
  <c r="AK69" i="7" s="1"/>
  <c r="AK33" i="7"/>
  <c r="AJ36" i="7"/>
  <c r="AJ48" i="7"/>
  <c r="AI57" i="7"/>
  <c r="AI61" i="7"/>
  <c r="AI58" i="7"/>
  <c r="AI51" i="7"/>
  <c r="AI65" i="7"/>
  <c r="AI66" i="7"/>
  <c r="AF62" i="42" l="1" a="1"/>
  <c r="AF62" i="42" s="1"/>
  <c r="AH62" i="42" s="1"/>
  <c r="AE63" i="42"/>
  <c r="AG62" i="42"/>
  <c r="AN1" i="7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AM26" i="7"/>
  <c r="AM33" i="7" s="1"/>
  <c r="AM34" i="7"/>
  <c r="BC34" i="7" s="1"/>
  <c r="AM27" i="7"/>
  <c r="BC27" i="7" s="1"/>
  <c r="AL49" i="7"/>
  <c r="AL30" i="7"/>
  <c r="AL68" i="7"/>
  <c r="AL69" i="7" s="1"/>
  <c r="AL33" i="7"/>
  <c r="AK36" i="7"/>
  <c r="AK61" i="7" s="1"/>
  <c r="AJ51" i="7"/>
  <c r="AK48" i="7"/>
  <c r="AJ61" i="7"/>
  <c r="AJ58" i="7"/>
  <c r="AJ66" i="7"/>
  <c r="AJ57" i="7"/>
  <c r="AJ62" i="7"/>
  <c r="AJ65" i="7"/>
  <c r="AF63" i="42" l="1" a="1"/>
  <c r="AF63" i="42" s="1"/>
  <c r="AH63" i="42" s="1"/>
  <c r="AE64" i="42"/>
  <c r="AG63" i="42"/>
  <c r="BC26" i="7"/>
  <c r="AM49" i="7"/>
  <c r="AM68" i="7"/>
  <c r="AM69" i="7" s="1"/>
  <c r="AM30" i="7"/>
  <c r="AM36" i="7"/>
  <c r="AL36" i="7"/>
  <c r="AM48" i="7"/>
  <c r="BC33" i="7"/>
  <c r="BC36" i="7" s="1"/>
  <c r="AL48" i="7"/>
  <c r="BC30" i="7"/>
  <c r="AK65" i="7"/>
  <c r="AK66" i="7"/>
  <c r="AK62" i="7"/>
  <c r="AK57" i="7"/>
  <c r="AK58" i="7"/>
  <c r="AK51" i="7"/>
  <c r="AF64" i="42" l="1" a="1"/>
  <c r="AF64" i="42" s="1"/>
  <c r="AH64" i="42" s="1"/>
  <c r="AG64" i="42"/>
  <c r="AE65" i="42"/>
  <c r="AM61" i="7"/>
  <c r="AM58" i="7"/>
  <c r="AM57" i="7"/>
  <c r="AL51" i="7"/>
  <c r="AL65" i="7"/>
  <c r="AL62" i="7"/>
  <c r="AL66" i="7"/>
  <c r="AL57" i="7"/>
  <c r="AL58" i="7"/>
  <c r="AL61" i="7"/>
  <c r="AM51" i="7"/>
  <c r="AM66" i="7"/>
  <c r="AM65" i="7"/>
  <c r="AM62" i="7"/>
  <c r="AF65" i="42" l="1" a="1"/>
  <c r="AF65" i="42" s="1"/>
  <c r="AH65" i="42" s="1"/>
  <c r="AE66" i="42"/>
  <c r="AG65" i="42"/>
  <c r="B83" i="15"/>
  <c r="B84" i="15" s="1"/>
  <c r="C40" i="15" s="1"/>
  <c r="AF66" i="42" l="1" a="1"/>
  <c r="AF66" i="42" s="1"/>
  <c r="AH66" i="42" s="1"/>
  <c r="AE67" i="42"/>
  <c r="AG66" i="42"/>
  <c r="AE83" i="15"/>
  <c r="AE43" i="15"/>
  <c r="AU83" i="15"/>
  <c r="AU43" i="15"/>
  <c r="S83" i="15"/>
  <c r="S43" i="15"/>
  <c r="AL83" i="15"/>
  <c r="AL80" i="15" s="1"/>
  <c r="AL82" i="15" s="1"/>
  <c r="AM38" i="15" s="1"/>
  <c r="AL43" i="15"/>
  <c r="AL40" i="15" s="1"/>
  <c r="AL42" i="15" s="1"/>
  <c r="AL35" i="1"/>
  <c r="AL37" i="1" s="1"/>
  <c r="R83" i="15"/>
  <c r="R80" i="15" s="1"/>
  <c r="S80" i="15" s="1"/>
  <c r="R43" i="15"/>
  <c r="AD83" i="15"/>
  <c r="AD80" i="15" s="1"/>
  <c r="AD82" i="15" s="1"/>
  <c r="AE38" i="15" s="1"/>
  <c r="AD35" i="1"/>
  <c r="AD37" i="1" s="1"/>
  <c r="AD43" i="15"/>
  <c r="AQ83" i="15"/>
  <c r="AQ43" i="15"/>
  <c r="F83" i="15"/>
  <c r="F84" i="15" s="1"/>
  <c r="F43" i="15"/>
  <c r="F44" i="15" s="1"/>
  <c r="AI83" i="15"/>
  <c r="AI43" i="15"/>
  <c r="O83" i="15"/>
  <c r="O43" i="15"/>
  <c r="J83" i="15"/>
  <c r="J80" i="15" s="1"/>
  <c r="K80" i="15" s="1"/>
  <c r="J43" i="15"/>
  <c r="AM83" i="15"/>
  <c r="AM43" i="15"/>
  <c r="W83" i="15"/>
  <c r="W43" i="15"/>
  <c r="AT83" i="15"/>
  <c r="AT43" i="15"/>
  <c r="N83" i="15"/>
  <c r="N80" i="15" s="1"/>
  <c r="O80" i="15" s="1"/>
  <c r="N35" i="1"/>
  <c r="N37" i="1" s="1"/>
  <c r="N43" i="15"/>
  <c r="AP83" i="15"/>
  <c r="AP80" i="15" s="1"/>
  <c r="AP82" i="15" s="1"/>
  <c r="AQ38" i="15" s="1"/>
  <c r="AP35" i="1"/>
  <c r="AP43" i="15"/>
  <c r="AP40" i="15" s="1"/>
  <c r="AP42" i="15" s="1"/>
  <c r="G83" i="15"/>
  <c r="G43" i="15"/>
  <c r="C83" i="15"/>
  <c r="C84" i="15" s="1"/>
  <c r="C43" i="15"/>
  <c r="C44" i="15" s="1"/>
  <c r="C39" i="1"/>
  <c r="G39" i="1" s="1"/>
  <c r="Z83" i="15"/>
  <c r="Z80" i="15" s="1"/>
  <c r="AA80" i="15" s="1"/>
  <c r="Z43" i="15"/>
  <c r="AA83" i="15"/>
  <c r="AA43" i="15"/>
  <c r="V83" i="15"/>
  <c r="V80" i="15" s="1"/>
  <c r="W80" i="15" s="1"/>
  <c r="V43" i="15"/>
  <c r="V35" i="1"/>
  <c r="V37" i="1" s="1"/>
  <c r="AH83" i="15"/>
  <c r="AH80" i="15" s="1"/>
  <c r="AH82" i="15" s="1"/>
  <c r="AI38" i="15" s="1"/>
  <c r="AH43" i="15"/>
  <c r="AH40" i="15" s="1"/>
  <c r="AH42" i="15" s="1"/>
  <c r="K83" i="15"/>
  <c r="K43" i="15"/>
  <c r="AM34" i="1"/>
  <c r="AE34" i="1"/>
  <c r="AQ34" i="1"/>
  <c r="AI34" i="1"/>
  <c r="O34" i="1"/>
  <c r="S34" i="1"/>
  <c r="AF67" i="42" l="1" a="1"/>
  <c r="AF67" i="42" s="1"/>
  <c r="AH67" i="42" s="1"/>
  <c r="AG67" i="42"/>
  <c r="AE68" i="42"/>
  <c r="AP37" i="1"/>
  <c r="AQ35" i="1"/>
  <c r="G84" i="15"/>
  <c r="K84" i="15" s="1"/>
  <c r="O84" i="15" s="1"/>
  <c r="S84" i="15" s="1"/>
  <c r="W84" i="15" s="1"/>
  <c r="AA84" i="15" s="1"/>
  <c r="AE84" i="15" s="1"/>
  <c r="AI84" i="15" s="1"/>
  <c r="AM84" i="15" s="1"/>
  <c r="AQ84" i="15" s="1"/>
  <c r="AU84" i="15" s="1"/>
  <c r="AT80" i="15"/>
  <c r="AT82" i="15" s="1"/>
  <c r="AU38" i="15" s="1"/>
  <c r="AT35" i="1"/>
  <c r="AT37" i="1" s="1"/>
  <c r="J40" i="15"/>
  <c r="J42" i="15" s="1"/>
  <c r="J44" i="15"/>
  <c r="N44" i="15" s="1"/>
  <c r="R44" i="15" s="1"/>
  <c r="V44" i="15" s="1"/>
  <c r="Z44" i="15" s="1"/>
  <c r="AD44" i="15" s="1"/>
  <c r="AH44" i="15" s="1"/>
  <c r="AL44" i="15" s="1"/>
  <c r="AP44" i="15" s="1"/>
  <c r="W82" i="15"/>
  <c r="W42" i="15"/>
  <c r="G82" i="15"/>
  <c r="G42" i="15"/>
  <c r="J37" i="1"/>
  <c r="J39" i="1"/>
  <c r="N39" i="1" s="1"/>
  <c r="R39" i="1" s="1"/>
  <c r="V39" i="1" s="1"/>
  <c r="Z39" i="1" s="1"/>
  <c r="AD39" i="1" s="1"/>
  <c r="AH39" i="1" s="1"/>
  <c r="AL39" i="1" s="1"/>
  <c r="AP39" i="1" s="1"/>
  <c r="AT39" i="1" s="1"/>
  <c r="AH35" i="1"/>
  <c r="AH37" i="1" s="1"/>
  <c r="O82" i="15"/>
  <c r="O42" i="15"/>
  <c r="V40" i="15"/>
  <c r="V42" i="15" s="1"/>
  <c r="AU82" i="15"/>
  <c r="AU42" i="15"/>
  <c r="R40" i="15"/>
  <c r="R42" i="15" s="1"/>
  <c r="AE82" i="15"/>
  <c r="AE42" i="15"/>
  <c r="K39" i="1"/>
  <c r="O39" i="1" s="1"/>
  <c r="S39" i="1" s="1"/>
  <c r="W39" i="1" s="1"/>
  <c r="AA39" i="1" s="1"/>
  <c r="AE39" i="1" s="1"/>
  <c r="AI39" i="1" s="1"/>
  <c r="AM39" i="1" s="1"/>
  <c r="AQ39" i="1" s="1"/>
  <c r="AU39" i="1" s="1"/>
  <c r="R35" i="1"/>
  <c r="R37" i="1" s="1"/>
  <c r="AI82" i="15"/>
  <c r="AI42" i="15"/>
  <c r="G44" i="15"/>
  <c r="K44" i="15" s="1"/>
  <c r="O44" i="15" s="1"/>
  <c r="S44" i="15" s="1"/>
  <c r="W44" i="15" s="1"/>
  <c r="AA44" i="15" s="1"/>
  <c r="AE44" i="15" s="1"/>
  <c r="AI44" i="15" s="1"/>
  <c r="AM44" i="15" s="1"/>
  <c r="AQ44" i="15" s="1"/>
  <c r="AU44" i="15" s="1"/>
  <c r="N40" i="15"/>
  <c r="N42" i="15" s="1"/>
  <c r="AM82" i="15"/>
  <c r="AM42" i="15"/>
  <c r="K82" i="15"/>
  <c r="K42" i="15"/>
  <c r="AQ82" i="15"/>
  <c r="AQ42" i="15"/>
  <c r="S82" i="15"/>
  <c r="S42" i="15"/>
  <c r="Z40" i="15"/>
  <c r="Z42" i="15" s="1"/>
  <c r="AD40" i="15"/>
  <c r="AD42" i="15" s="1"/>
  <c r="AA82" i="15"/>
  <c r="AA42" i="15"/>
  <c r="Z35" i="1"/>
  <c r="Z37" i="1" s="1"/>
  <c r="AT40" i="15"/>
  <c r="AT42" i="15" s="1"/>
  <c r="AT44" i="15"/>
  <c r="AA34" i="1"/>
  <c r="AU34" i="1"/>
  <c r="W34" i="1"/>
  <c r="C42" i="15"/>
  <c r="C82" i="15"/>
  <c r="K34" i="1"/>
  <c r="J84" i="15"/>
  <c r="G40" i="15"/>
  <c r="V82" i="15"/>
  <c r="W38" i="15" s="1"/>
  <c r="N82" i="15"/>
  <c r="O38" i="15" s="1"/>
  <c r="J82" i="15"/>
  <c r="K38" i="15" s="1"/>
  <c r="R82" i="15"/>
  <c r="S38" i="15" s="1"/>
  <c r="Z82" i="15"/>
  <c r="AA38" i="15" s="1"/>
  <c r="J81" i="15"/>
  <c r="AF68" i="42" l="1" a="1"/>
  <c r="AF68" i="42" s="1"/>
  <c r="AH68" i="42" s="1"/>
  <c r="AG68" i="42"/>
  <c r="AE69" i="42"/>
  <c r="J41" i="15"/>
  <c r="K35" i="1"/>
  <c r="N84" i="15"/>
  <c r="K40" i="15"/>
  <c r="K81" i="15"/>
  <c r="N81" i="15"/>
  <c r="AF69" i="42" l="1" a="1"/>
  <c r="AF69" i="42" s="1"/>
  <c r="AH69" i="42" s="1"/>
  <c r="AG69" i="42"/>
  <c r="AE70" i="42"/>
  <c r="K41" i="15"/>
  <c r="N41" i="15"/>
  <c r="O35" i="1"/>
  <c r="R84" i="15"/>
  <c r="O40" i="15"/>
  <c r="O81" i="15"/>
  <c r="R81" i="15"/>
  <c r="AF70" i="42" l="1" a="1"/>
  <c r="AF70" i="42" s="1"/>
  <c r="AH70" i="42" s="1"/>
  <c r="AG70" i="42"/>
  <c r="AE71" i="42"/>
  <c r="O41" i="15"/>
  <c r="R41" i="15"/>
  <c r="V84" i="15"/>
  <c r="S40" i="15"/>
  <c r="S81" i="15"/>
  <c r="V81" i="15"/>
  <c r="AF71" i="42" l="1" a="1"/>
  <c r="AF71" i="42" s="1"/>
  <c r="AH71" i="42" s="1"/>
  <c r="AE72" i="42"/>
  <c r="AG71" i="42"/>
  <c r="S35" i="1"/>
  <c r="S41" i="15"/>
  <c r="V41" i="15"/>
  <c r="W35" i="1"/>
  <c r="Z84" i="15"/>
  <c r="W40" i="15"/>
  <c r="W81" i="15"/>
  <c r="Z81" i="15"/>
  <c r="AF72" i="42" l="1" a="1"/>
  <c r="AF72" i="42" s="1"/>
  <c r="AH72" i="42" s="1"/>
  <c r="AE73" i="42"/>
  <c r="AG72" i="42"/>
  <c r="W41" i="15"/>
  <c r="Z41" i="15"/>
  <c r="AD84" i="15"/>
  <c r="AH84" i="15" s="1"/>
  <c r="AL84" i="15" s="1"/>
  <c r="AP84" i="15" s="1"/>
  <c r="AT84" i="15" s="1"/>
  <c r="AA40" i="15"/>
  <c r="AA35" i="1"/>
  <c r="AA81" i="15"/>
  <c r="AD81" i="15"/>
  <c r="AH81" i="15" s="1"/>
  <c r="AL81" i="15" s="1"/>
  <c r="AP81" i="15" s="1"/>
  <c r="AT81" i="15" s="1"/>
  <c r="AF73" i="42" l="1" a="1"/>
  <c r="AF73" i="42" s="1"/>
  <c r="AH73" i="42" s="1"/>
  <c r="AG73" i="42"/>
  <c r="AE74" i="42"/>
  <c r="AA41" i="15"/>
  <c r="AD41" i="15"/>
  <c r="AH41" i="15" s="1"/>
  <c r="AL41" i="15" s="1"/>
  <c r="AP41" i="15" s="1"/>
  <c r="AT41" i="15" s="1"/>
  <c r="AE35" i="1"/>
  <c r="AF74" i="42" l="1" a="1"/>
  <c r="AF74" i="42" s="1"/>
  <c r="AH74" i="42" s="1"/>
  <c r="AE75" i="42"/>
  <c r="AG74" i="42"/>
  <c r="AI35" i="1"/>
  <c r="AF75" i="42" l="1" a="1"/>
  <c r="AF75" i="42" s="1"/>
  <c r="AH75" i="42" s="1"/>
  <c r="AG75" i="42"/>
  <c r="AE76" i="42"/>
  <c r="AU35" i="1"/>
  <c r="AM35" i="1"/>
  <c r="AF76" i="42" l="1" a="1"/>
  <c r="AF76" i="42" s="1"/>
  <c r="AH76" i="42" s="1"/>
  <c r="AG76" i="42"/>
  <c r="AE77" i="42"/>
  <c r="C35" i="1"/>
  <c r="B37" i="1"/>
  <c r="B36" i="1"/>
  <c r="C36" i="1" s="1"/>
  <c r="AF77" i="42" l="1" a="1"/>
  <c r="AF77" i="42" s="1"/>
  <c r="AH77" i="42" s="1"/>
  <c r="AG77" i="42"/>
  <c r="AE78" i="42"/>
  <c r="AF78" i="42" l="1" a="1"/>
  <c r="AF78" i="42" s="1"/>
  <c r="AH78" i="42" s="1"/>
  <c r="AE79" i="42"/>
  <c r="AG78" i="42"/>
  <c r="J36" i="1"/>
  <c r="AF79" i="42" l="1" a="1"/>
  <c r="AF79" i="42" s="1"/>
  <c r="AH79" i="42" s="1"/>
  <c r="AE80" i="42"/>
  <c r="AG79" i="42"/>
  <c r="K36" i="1"/>
  <c r="N36" i="1"/>
  <c r="AF80" i="42" l="1" a="1"/>
  <c r="AF80" i="42" s="1"/>
  <c r="AH80" i="42" s="1"/>
  <c r="AG80" i="42"/>
  <c r="AE81" i="42"/>
  <c r="R36" i="1"/>
  <c r="O36" i="1"/>
  <c r="AF81" i="42" l="1" a="1"/>
  <c r="AF81" i="42" s="1"/>
  <c r="AH81" i="42" s="1"/>
  <c r="AE82" i="42"/>
  <c r="AG81" i="42"/>
  <c r="V36" i="1"/>
  <c r="S36" i="1"/>
  <c r="AF82" i="42" l="1" a="1"/>
  <c r="AF82" i="42" s="1"/>
  <c r="AH82" i="42" s="1"/>
  <c r="AE83" i="42"/>
  <c r="AG82" i="42"/>
  <c r="Z36" i="1"/>
  <c r="W36" i="1"/>
  <c r="AF83" i="42" l="1" a="1"/>
  <c r="AF83" i="42" s="1"/>
  <c r="AH83" i="42" s="1"/>
  <c r="AE84" i="42"/>
  <c r="AG83" i="42"/>
  <c r="AD36" i="1"/>
  <c r="AA36" i="1"/>
  <c r="AF84" i="42" l="1" a="1"/>
  <c r="AF84" i="42" s="1"/>
  <c r="AH84" i="42" s="1"/>
  <c r="AG84" i="42"/>
  <c r="AE85" i="42"/>
  <c r="AE36" i="1"/>
  <c r="AH36" i="1"/>
  <c r="AF85" i="42" l="1" a="1"/>
  <c r="AF85" i="42" s="1"/>
  <c r="AH85" i="42" s="1"/>
  <c r="AE86" i="42"/>
  <c r="AG85" i="42"/>
  <c r="AI36" i="1"/>
  <c r="AL36" i="1"/>
  <c r="AF86" i="42" l="1" a="1"/>
  <c r="AF86" i="42" s="1"/>
  <c r="AH86" i="42" s="1"/>
  <c r="AE87" i="42"/>
  <c r="AG86" i="42"/>
  <c r="AP36" i="1"/>
  <c r="AM36" i="1"/>
  <c r="AF87" i="42" l="1" a="1"/>
  <c r="AF87" i="42" s="1"/>
  <c r="AH87" i="42" s="1"/>
  <c r="AE88" i="42"/>
  <c r="AG87" i="42"/>
  <c r="AT36" i="1"/>
  <c r="AU36" i="1" s="1"/>
  <c r="AQ36" i="1"/>
  <c r="AF88" i="42" l="1" a="1"/>
  <c r="AF88" i="42" s="1"/>
  <c r="AH88" i="42" s="1"/>
  <c r="AE89" i="42"/>
  <c r="AG88" i="42"/>
  <c r="AF89" i="42" l="1" a="1"/>
  <c r="AF89" i="42" s="1"/>
  <c r="AH89" i="42" s="1"/>
  <c r="AE90" i="42"/>
  <c r="AG89" i="42"/>
  <c r="AF90" i="42" l="1" a="1"/>
  <c r="AF90" i="42" s="1"/>
  <c r="AH90" i="42" s="1"/>
  <c r="AG90" i="42"/>
  <c r="AE91" i="42"/>
  <c r="AF91" i="42" l="1" a="1"/>
  <c r="AF91" i="42" s="1"/>
  <c r="AH91" i="42" s="1"/>
  <c r="AE92" i="42"/>
  <c r="AG91" i="42"/>
  <c r="AF92" i="42" l="1" a="1"/>
  <c r="AF92" i="42" s="1"/>
  <c r="AH92" i="42" s="1"/>
  <c r="AG92" i="42"/>
  <c r="AE93" i="42"/>
  <c r="AF93" i="42" l="1" a="1"/>
  <c r="AF93" i="42" s="1"/>
  <c r="AH93" i="42" s="1"/>
  <c r="AG93" i="42"/>
  <c r="AE94" i="42"/>
  <c r="AF94" i="42" l="1" a="1"/>
  <c r="AF94" i="42" s="1"/>
  <c r="AH94" i="42" s="1"/>
  <c r="AE95" i="42"/>
  <c r="AG94" i="42"/>
  <c r="AF95" i="42" l="1" a="1"/>
  <c r="AF95" i="42" s="1"/>
  <c r="AH95" i="42" s="1"/>
  <c r="AG95" i="42"/>
  <c r="AE96" i="42"/>
  <c r="AF96" i="42" l="1" a="1"/>
  <c r="AF96" i="42" s="1"/>
  <c r="AH96" i="42" s="1"/>
  <c r="AG96" i="42"/>
  <c r="AE97" i="42"/>
  <c r="AF97" i="42" l="1" a="1"/>
  <c r="AF97" i="42" s="1"/>
  <c r="AH97" i="42" s="1"/>
  <c r="AG97" i="42"/>
  <c r="AE98" i="42"/>
  <c r="AF98" i="42" l="1" a="1"/>
  <c r="AF98" i="42" s="1"/>
  <c r="AH98" i="42" s="1"/>
  <c r="AG98" i="42"/>
  <c r="AE99" i="42"/>
  <c r="AF99" i="42" l="1" a="1"/>
  <c r="AF99" i="42" s="1"/>
  <c r="AH99" i="42" s="1"/>
  <c r="AE100" i="42"/>
  <c r="AG99" i="42"/>
  <c r="AF100" i="42" l="1" a="1"/>
  <c r="AF100" i="42" s="1"/>
  <c r="AH100" i="42" s="1"/>
  <c r="AG100" i="42"/>
  <c r="AE101" i="42"/>
  <c r="AF101" i="42" l="1" a="1"/>
  <c r="AF101" i="42" s="1"/>
  <c r="AH101" i="42" s="1"/>
  <c r="AE102" i="42"/>
  <c r="AG101" i="42"/>
  <c r="AF102" i="42" l="1" a="1"/>
  <c r="AF102" i="42" s="1"/>
  <c r="AH102" i="42" s="1"/>
  <c r="AE103" i="42"/>
  <c r="AG102" i="42"/>
  <c r="AF103" i="42" l="1" a="1"/>
  <c r="AF103" i="42" s="1"/>
  <c r="AH103" i="42" s="1"/>
  <c r="AG103" i="42"/>
  <c r="AE104" i="42"/>
  <c r="AF104" i="42" l="1" a="1"/>
  <c r="AF104" i="42" s="1"/>
  <c r="AH104" i="42" s="1"/>
  <c r="AE105" i="42"/>
  <c r="AG104" i="42"/>
  <c r="AF105" i="42" l="1" a="1"/>
  <c r="AF105" i="42" s="1"/>
  <c r="AH105" i="42" s="1"/>
  <c r="AG105" i="42"/>
  <c r="AE106" i="42"/>
  <c r="AF106" i="42" l="1" a="1"/>
  <c r="AF106" i="42" s="1"/>
  <c r="AH106" i="42" s="1"/>
  <c r="AE107" i="42"/>
  <c r="AG106" i="42"/>
  <c r="AF107" i="42" l="1" a="1"/>
  <c r="AF107" i="42" s="1"/>
  <c r="AH107" i="42" s="1"/>
  <c r="AE108" i="42"/>
  <c r="AG107" i="42"/>
  <c r="AF108" i="42" l="1" a="1"/>
  <c r="AF108" i="42" s="1"/>
  <c r="AH108" i="42" s="1"/>
  <c r="AE109" i="42"/>
  <c r="AG108" i="42"/>
  <c r="AF109" i="42" l="1" a="1"/>
  <c r="AF109" i="42" s="1"/>
  <c r="AH109" i="42" s="1"/>
  <c r="AE110" i="42"/>
  <c r="AG109" i="42"/>
  <c r="AF110" i="42" l="1" a="1"/>
  <c r="AF110" i="42" s="1"/>
  <c r="AH110" i="42" s="1"/>
  <c r="AE111" i="42"/>
  <c r="AG110" i="42"/>
  <c r="AF111" i="42" l="1" a="1"/>
  <c r="AF111" i="42" s="1"/>
  <c r="AH111" i="42" s="1"/>
  <c r="AG111" i="42"/>
  <c r="AE112" i="42"/>
  <c r="AF112" i="42" l="1" a="1"/>
  <c r="AF112" i="42" s="1"/>
  <c r="AH112" i="42" s="1"/>
  <c r="AE113" i="42"/>
  <c r="AG112" i="42"/>
  <c r="AF113" i="42" l="1" a="1"/>
  <c r="AF113" i="42" s="1"/>
  <c r="AH113" i="42" s="1"/>
  <c r="AG113" i="42"/>
  <c r="AE114" i="42"/>
  <c r="AF114" i="42" l="1" a="1"/>
  <c r="AF114" i="42" s="1"/>
  <c r="AH114" i="42" s="1"/>
  <c r="AE115" i="42"/>
  <c r="AG114" i="42"/>
  <c r="AF115" i="42" l="1" a="1"/>
  <c r="AF115" i="42" s="1"/>
  <c r="AH115" i="42" s="1"/>
  <c r="AG115" i="42"/>
  <c r="AE116" i="42"/>
  <c r="AF116" i="42" l="1" a="1"/>
  <c r="AF116" i="42" s="1"/>
  <c r="AH116" i="42" s="1"/>
  <c r="AG116" i="42"/>
  <c r="AE117" i="42"/>
  <c r="AF117" i="42" l="1" a="1"/>
  <c r="AF117" i="42" s="1"/>
  <c r="AH117" i="42" s="1"/>
  <c r="AG117" i="42"/>
  <c r="AE118" i="42"/>
  <c r="AF118" i="42" l="1" a="1"/>
  <c r="AF118" i="42" s="1"/>
  <c r="AH118" i="42" s="1"/>
  <c r="AE119" i="42"/>
  <c r="AG118" i="42"/>
  <c r="AF119" i="42" l="1" a="1"/>
  <c r="AF119" i="42" s="1"/>
  <c r="AH119" i="42" s="1"/>
  <c r="AE120" i="42"/>
  <c r="AG119" i="42"/>
  <c r="AF120" i="42" l="1" a="1"/>
  <c r="AF120" i="42" s="1"/>
  <c r="AH120" i="42" s="1"/>
  <c r="AE121" i="42"/>
  <c r="AG120" i="42"/>
  <c r="AF121" i="42" l="1" a="1"/>
  <c r="AF121" i="42" s="1"/>
  <c r="AH121" i="42" s="1"/>
  <c r="AE122" i="42"/>
  <c r="AG121" i="42"/>
  <c r="AF122" i="42" l="1" a="1"/>
  <c r="AF122" i="42" s="1"/>
  <c r="AH122" i="42" s="1"/>
  <c r="AG122" i="42"/>
  <c r="AE123" i="42"/>
  <c r="AF123" i="42" l="1" a="1"/>
  <c r="AF123" i="42" s="1"/>
  <c r="AH123" i="42" s="1"/>
  <c r="AE124" i="42"/>
  <c r="AG123" i="42"/>
  <c r="AF124" i="42" l="1" a="1"/>
  <c r="AF124" i="42" s="1"/>
  <c r="AH124" i="42" s="1"/>
  <c r="AE125" i="42"/>
  <c r="AG124" i="42"/>
  <c r="AF125" i="42" l="1" a="1"/>
  <c r="AF125" i="42" s="1"/>
  <c r="AH125" i="42" s="1"/>
  <c r="AE126" i="42"/>
  <c r="AG125" i="42"/>
  <c r="AF126" i="42" l="1" a="1"/>
  <c r="AF126" i="42" s="1"/>
  <c r="AH126" i="42" s="1"/>
  <c r="AE127" i="42"/>
  <c r="AG126" i="42"/>
  <c r="AF127" i="42" l="1" a="1"/>
  <c r="AF127" i="42" s="1"/>
  <c r="AH127" i="42" s="1"/>
  <c r="AG127" i="42"/>
  <c r="AE128" i="42"/>
  <c r="AF128" i="42" l="1" a="1"/>
  <c r="AF128" i="42" s="1"/>
  <c r="AH128" i="42" s="1"/>
  <c r="AG128" i="42"/>
  <c r="AE129" i="42"/>
  <c r="AF129" i="42" l="1" a="1"/>
  <c r="AF129" i="42" s="1"/>
  <c r="AH129" i="42" s="1"/>
  <c r="AE130" i="42"/>
  <c r="AG129" i="42"/>
  <c r="AF130" i="42" l="1" a="1"/>
  <c r="AF130" i="42" s="1"/>
  <c r="AH130" i="42" s="1"/>
  <c r="AG130" i="42"/>
  <c r="AE131" i="42"/>
  <c r="AF131" i="42" l="1" a="1"/>
  <c r="AF131" i="42" s="1"/>
  <c r="AH131" i="42" s="1"/>
  <c r="AG131" i="42"/>
  <c r="AE132" i="42"/>
  <c r="AF132" i="42" l="1" a="1"/>
  <c r="AF132" i="42" s="1"/>
  <c r="AH132" i="42" s="1"/>
  <c r="AE133" i="42"/>
  <c r="AG132" i="42"/>
  <c r="AF133" i="42" l="1" a="1"/>
  <c r="AF133" i="42" s="1"/>
  <c r="AH133" i="42" s="1"/>
  <c r="AG133" i="42"/>
  <c r="AE134" i="42"/>
  <c r="AF134" i="42" l="1" a="1"/>
  <c r="AF134" i="42" s="1"/>
  <c r="AH134" i="42" s="1"/>
  <c r="AE135" i="42"/>
  <c r="AG134" i="42"/>
  <c r="AF135" i="42" l="1" a="1"/>
  <c r="AF135" i="42" s="1"/>
  <c r="AH135" i="42" s="1"/>
  <c r="AG135" i="42"/>
  <c r="AE136" i="42"/>
  <c r="AF136" i="42" l="1" a="1"/>
  <c r="AF136" i="42" s="1"/>
  <c r="AH136" i="42" s="1"/>
  <c r="AE137" i="42"/>
  <c r="AG136" i="42"/>
  <c r="AF137" i="42" l="1" a="1"/>
  <c r="AF137" i="42" s="1"/>
  <c r="AH137" i="42" s="1"/>
  <c r="AG137" i="42"/>
  <c r="AE138" i="42"/>
  <c r="AF138" i="42" l="1" a="1"/>
  <c r="AF138" i="42" s="1"/>
  <c r="AH138" i="42" s="1"/>
  <c r="AE139" i="42"/>
  <c r="AG138" i="42"/>
  <c r="AF139" i="42" l="1" a="1"/>
  <c r="AF139" i="42" s="1"/>
  <c r="AH139" i="42" s="1"/>
  <c r="AE140" i="42"/>
  <c r="AG139" i="42"/>
  <c r="AF140" i="42" l="1" a="1"/>
  <c r="AF140" i="42" s="1"/>
  <c r="AH140" i="42" s="1"/>
  <c r="AE141" i="42"/>
  <c r="AG140" i="42"/>
  <c r="AF141" i="42" l="1" a="1"/>
  <c r="AF141" i="42" s="1"/>
  <c r="AH141" i="42" s="1"/>
  <c r="AG141" i="42"/>
  <c r="AE142" i="42"/>
  <c r="AF142" i="42" l="1" a="1"/>
  <c r="AF142" i="42" s="1"/>
  <c r="AH142" i="42" s="1"/>
  <c r="AE143" i="42"/>
  <c r="AG142" i="42"/>
  <c r="AF143" i="42" l="1" a="1"/>
  <c r="AF143" i="42" s="1"/>
  <c r="AH143" i="42" s="1"/>
  <c r="AG143" i="42"/>
  <c r="AE144" i="42"/>
  <c r="AF144" i="42" l="1" a="1"/>
  <c r="AF144" i="42" s="1"/>
  <c r="AH144" i="42" s="1"/>
  <c r="AG144" i="42"/>
  <c r="AE145" i="42"/>
  <c r="AF145" i="42" l="1" a="1"/>
  <c r="AF145" i="42" s="1"/>
  <c r="AH145" i="42" s="1"/>
  <c r="AE146" i="42"/>
  <c r="AG145" i="42"/>
  <c r="AF146" i="42" l="1" a="1"/>
  <c r="AF146" i="42" s="1"/>
  <c r="AH146" i="42" s="1"/>
  <c r="AG146" i="42"/>
  <c r="AE147" i="42"/>
  <c r="AF147" i="42" l="1" a="1"/>
  <c r="AF147" i="42" s="1"/>
  <c r="AH147" i="42" s="1"/>
  <c r="AG147" i="42"/>
  <c r="AE148" i="42"/>
  <c r="AF148" i="42" l="1" a="1"/>
  <c r="AF148" i="42" s="1"/>
  <c r="AH148" i="42" s="1"/>
  <c r="AG148" i="42"/>
  <c r="AE149" i="42"/>
  <c r="AF149" i="42" l="1" a="1"/>
  <c r="AF149" i="42" s="1"/>
  <c r="AH149" i="42" s="1"/>
  <c r="AG149" i="42"/>
  <c r="AE150" i="42"/>
  <c r="AF150" i="42" l="1" a="1"/>
  <c r="AF150" i="42" s="1"/>
  <c r="AH150" i="42" s="1"/>
  <c r="AG150" i="42"/>
  <c r="AE151" i="42"/>
  <c r="AF151" i="42" l="1" a="1"/>
  <c r="AF151" i="42" s="1"/>
  <c r="AH151" i="42" s="1"/>
  <c r="AG151" i="42"/>
  <c r="AE152" i="42"/>
  <c r="AF152" i="42" l="1" a="1"/>
  <c r="AF152" i="42" s="1"/>
  <c r="AH152" i="42" s="1"/>
  <c r="AE153" i="42"/>
  <c r="AG152" i="42"/>
  <c r="AF153" i="42" l="1" a="1"/>
  <c r="AF153" i="42" s="1"/>
  <c r="AH153" i="42" s="1"/>
  <c r="AE154" i="42"/>
  <c r="AG153" i="42"/>
  <c r="AF154" i="42" l="1" a="1"/>
  <c r="AF154" i="42" s="1"/>
  <c r="AH154" i="42" s="1"/>
  <c r="AE155" i="42"/>
  <c r="AG154" i="42"/>
  <c r="AF155" i="42" l="1" a="1"/>
  <c r="AF155" i="42" s="1"/>
  <c r="AH155" i="42" s="1"/>
  <c r="AG155" i="42"/>
  <c r="AE156" i="42"/>
  <c r="AF156" i="42" l="1" a="1"/>
  <c r="AF156" i="42" s="1"/>
  <c r="AH156" i="42" s="1"/>
  <c r="AG156" i="42"/>
  <c r="AE157" i="42"/>
  <c r="AF157" i="42" l="1" a="1"/>
  <c r="AF157" i="42" s="1"/>
  <c r="AH157" i="42" s="1"/>
  <c r="AG157" i="42"/>
  <c r="AE158" i="42"/>
  <c r="AF158" i="42" l="1" a="1"/>
  <c r="AF158" i="42" s="1"/>
  <c r="AH158" i="42" s="1"/>
  <c r="AE159" i="42"/>
  <c r="AG158" i="42"/>
  <c r="AF159" i="42" l="1" a="1"/>
  <c r="AF159" i="42" s="1"/>
  <c r="AH159" i="42" s="1"/>
  <c r="AE160" i="42"/>
  <c r="AG159" i="42"/>
  <c r="AF160" i="42" l="1" a="1"/>
  <c r="AF160" i="42" s="1"/>
  <c r="AH160" i="42" s="1"/>
  <c r="AG160" i="42"/>
  <c r="AE161" i="42"/>
  <c r="AF161" i="42" l="1" a="1"/>
  <c r="AF161" i="42" s="1"/>
  <c r="AH161" i="42" s="1"/>
  <c r="AG161" i="42"/>
  <c r="AE162" i="42"/>
  <c r="AF162" i="42" l="1" a="1"/>
  <c r="AF162" i="42" s="1"/>
  <c r="AH162" i="42" s="1"/>
  <c r="AE163" i="42"/>
  <c r="AG162" i="42"/>
  <c r="AF163" i="42" l="1" a="1"/>
  <c r="AF163" i="42" s="1"/>
  <c r="AH163" i="42" s="1"/>
  <c r="AG163" i="42"/>
  <c r="AE164" i="42"/>
  <c r="AF164" i="42" l="1" a="1"/>
  <c r="AF164" i="42" s="1"/>
  <c r="AH164" i="42" s="1"/>
  <c r="AE165" i="42"/>
  <c r="AG164" i="42"/>
  <c r="AF165" i="42" l="1" a="1"/>
  <c r="AF165" i="42" s="1"/>
  <c r="AH165" i="42" s="1"/>
  <c r="AE166" i="42"/>
  <c r="AG165" i="42"/>
  <c r="AF166" i="42" l="1" a="1"/>
  <c r="AF166" i="42" s="1"/>
  <c r="AH166" i="42" s="1"/>
  <c r="AG166" i="42"/>
  <c r="AE167" i="42"/>
  <c r="AF167" i="42" l="1" a="1"/>
  <c r="AF167" i="42" s="1"/>
  <c r="AH167" i="42" s="1"/>
  <c r="AE168" i="42"/>
  <c r="AG167" i="42"/>
  <c r="AF168" i="42" l="1" a="1"/>
  <c r="AF168" i="42" s="1"/>
  <c r="AH168" i="42" s="1"/>
  <c r="AE169" i="42"/>
  <c r="AG168" i="42"/>
  <c r="AF169" i="42" l="1" a="1"/>
  <c r="AF169" i="42" s="1"/>
  <c r="AH169" i="42" s="1"/>
  <c r="AG169" i="42"/>
  <c r="AE170" i="42"/>
  <c r="AF170" i="42" l="1" a="1"/>
  <c r="AF170" i="42" s="1"/>
  <c r="AH170" i="42" s="1"/>
  <c r="AE171" i="42"/>
  <c r="AG170" i="42"/>
  <c r="AF171" i="42" l="1" a="1"/>
  <c r="AF171" i="42" s="1"/>
  <c r="AH171" i="42" s="1"/>
  <c r="AG171" i="42"/>
  <c r="AE172" i="42"/>
  <c r="AF172" i="42" l="1" a="1"/>
  <c r="AF172" i="42" s="1"/>
  <c r="AH172" i="42" s="1"/>
  <c r="AG172" i="42"/>
  <c r="AE173" i="42"/>
  <c r="AF173" i="42" l="1" a="1"/>
  <c r="AF173" i="42" s="1"/>
  <c r="AH173" i="42" s="1"/>
  <c r="AG173" i="42"/>
  <c r="AE174" i="42"/>
  <c r="AF174" i="42" l="1" a="1"/>
  <c r="AF174" i="42" s="1"/>
  <c r="AH174" i="42" s="1"/>
  <c r="AG174" i="42"/>
  <c r="AE175" i="42"/>
  <c r="AF175" i="42" l="1" a="1"/>
  <c r="AF175" i="42" s="1"/>
  <c r="AH175" i="42" s="1"/>
  <c r="AG175" i="42"/>
  <c r="AE176" i="42"/>
  <c r="AF176" i="42" l="1" a="1"/>
  <c r="AF176" i="42" s="1"/>
  <c r="AH176" i="42" s="1"/>
  <c r="AG176" i="42"/>
  <c r="AE177" i="42"/>
  <c r="AF177" i="42" l="1" a="1"/>
  <c r="AF177" i="42" s="1"/>
  <c r="AH177" i="42" s="1"/>
  <c r="AE178" i="42"/>
  <c r="AG177" i="42"/>
  <c r="AF178" i="42" l="1" a="1"/>
  <c r="AF178" i="42" s="1"/>
  <c r="AH178" i="42" s="1"/>
  <c r="AE179" i="42"/>
  <c r="AG178" i="42"/>
  <c r="AF179" i="42" l="1" a="1"/>
  <c r="AF179" i="42" s="1"/>
  <c r="AH179" i="42" s="1"/>
  <c r="AE180" i="42"/>
  <c r="AG179" i="42"/>
  <c r="AF180" i="42" l="1" a="1"/>
  <c r="AF180" i="42" s="1"/>
  <c r="AH180" i="42" s="1"/>
  <c r="AE181" i="42"/>
  <c r="AG180" i="42"/>
  <c r="AF181" i="42" l="1" a="1"/>
  <c r="AF181" i="42" s="1"/>
  <c r="AH181" i="42" s="1"/>
  <c r="AG181" i="42"/>
  <c r="AE182" i="42"/>
  <c r="AF182" i="42" l="1" a="1"/>
  <c r="AF182" i="42" s="1"/>
  <c r="AH182" i="42" s="1"/>
  <c r="AG182" i="42"/>
  <c r="AE183" i="42"/>
  <c r="AF183" i="42" l="1" a="1"/>
  <c r="AF183" i="42" s="1"/>
  <c r="AH183" i="42" s="1"/>
  <c r="AG183" i="42"/>
  <c r="AE184" i="42"/>
  <c r="AF184" i="42" l="1" a="1"/>
  <c r="AF184" i="42" s="1"/>
  <c r="AH184" i="42" s="1"/>
  <c r="AE185" i="42"/>
  <c r="AG184" i="42"/>
  <c r="AF185" i="42" l="1" a="1"/>
  <c r="AF185" i="42" s="1"/>
  <c r="AH185" i="42" s="1"/>
  <c r="AG185" i="42"/>
  <c r="AE186" i="42"/>
  <c r="AF186" i="42" l="1" a="1"/>
  <c r="AF186" i="42" s="1"/>
  <c r="AH186" i="42" s="1"/>
  <c r="AE187" i="42"/>
  <c r="AG186" i="42"/>
  <c r="AF187" i="42" l="1" a="1"/>
  <c r="AF187" i="42" s="1"/>
  <c r="AH187" i="42" s="1"/>
  <c r="AE188" i="42"/>
  <c r="AG187" i="42"/>
  <c r="AF188" i="42" l="1" a="1"/>
  <c r="AF188" i="42" s="1"/>
  <c r="AH188" i="42" s="1"/>
  <c r="AG188" i="42"/>
  <c r="AE189" i="42"/>
  <c r="AF189" i="42" l="1" a="1"/>
  <c r="AF189" i="42" s="1"/>
  <c r="AH189" i="42" s="1"/>
  <c r="AG189" i="42"/>
  <c r="AE190" i="42"/>
  <c r="AF190" i="42" l="1" a="1"/>
  <c r="AF190" i="42" s="1"/>
  <c r="AH190" i="42" s="1"/>
  <c r="AE191" i="42"/>
  <c r="AG190" i="42"/>
  <c r="AF191" i="42" l="1" a="1"/>
  <c r="AF191" i="42" s="1"/>
  <c r="AH191" i="42" s="1"/>
  <c r="AE192" i="42"/>
  <c r="AG191" i="42"/>
  <c r="AF192" i="42" l="1" a="1"/>
  <c r="AF192" i="42" s="1"/>
  <c r="AH192" i="42" s="1"/>
  <c r="AG192" i="42"/>
  <c r="AE193" i="42"/>
  <c r="AF193" i="42" l="1" a="1"/>
  <c r="AF193" i="42" s="1"/>
  <c r="AH193" i="42" s="1"/>
  <c r="AG193" i="42"/>
  <c r="AE194" i="42"/>
  <c r="AF194" i="42" l="1" a="1"/>
  <c r="AF194" i="42" s="1"/>
  <c r="AH194" i="42" s="1"/>
  <c r="AG194" i="42"/>
  <c r="AE195" i="42"/>
  <c r="AF195" i="42" l="1" a="1"/>
  <c r="AF195" i="42" s="1"/>
  <c r="AH195" i="42" s="1"/>
  <c r="AG195" i="42"/>
  <c r="AE196" i="42"/>
  <c r="AF196" i="42" l="1" a="1"/>
  <c r="AF196" i="42" s="1"/>
  <c r="AH196" i="42" s="1"/>
  <c r="AG196" i="42"/>
  <c r="AE197" i="42"/>
  <c r="AF197" i="42" l="1" a="1"/>
  <c r="AF197" i="42" s="1"/>
  <c r="AH197" i="42" s="1"/>
  <c r="AG197" i="42"/>
  <c r="AE198" i="42"/>
  <c r="AF198" i="42" l="1" a="1"/>
  <c r="AF198" i="42" s="1"/>
  <c r="AH198" i="42" s="1"/>
  <c r="AG198" i="42"/>
  <c r="AE199" i="42"/>
  <c r="AF199" i="42" l="1" a="1"/>
  <c r="AF199" i="42" s="1"/>
  <c r="AH199" i="42" s="1"/>
  <c r="AE200" i="42"/>
  <c r="AG199" i="42"/>
  <c r="AF200" i="42" l="1" a="1"/>
  <c r="AF200" i="42" s="1"/>
  <c r="AH200" i="42" s="1"/>
  <c r="AE201" i="42"/>
  <c r="AG200" i="42"/>
  <c r="AF201" i="42" l="1" a="1"/>
  <c r="AF201" i="42" s="1"/>
  <c r="AH201" i="42" s="1"/>
  <c r="AE202" i="42"/>
  <c r="AG201" i="42"/>
  <c r="AF202" i="42" l="1" a="1"/>
  <c r="AF202" i="42" s="1"/>
  <c r="AH202" i="42" s="1"/>
  <c r="AE203" i="42"/>
  <c r="AG202" i="42"/>
  <c r="AF203" i="42" l="1" a="1"/>
  <c r="AF203" i="42" s="1"/>
  <c r="AH203" i="42" s="1"/>
  <c r="AE204" i="42"/>
  <c r="AG203" i="42"/>
  <c r="AF204" i="42" l="1" a="1"/>
  <c r="AF204" i="42" s="1"/>
  <c r="AH204" i="42" s="1"/>
  <c r="AE205" i="42"/>
  <c r="AG204" i="42"/>
  <c r="AF205" i="42" l="1" a="1"/>
  <c r="AF205" i="42" s="1"/>
  <c r="AH205" i="42" s="1"/>
  <c r="AG205" i="42"/>
  <c r="AE206" i="42"/>
  <c r="AF206" i="42" l="1" a="1"/>
  <c r="AF206" i="42" s="1"/>
  <c r="AH206" i="42" s="1"/>
  <c r="AG206" i="42"/>
  <c r="AE207" i="42"/>
  <c r="AF207" i="42" l="1" a="1"/>
  <c r="AF207" i="42" s="1"/>
  <c r="AH207" i="42" s="1"/>
  <c r="AE208" i="42"/>
  <c r="AG207" i="42"/>
  <c r="AF208" i="42" l="1" a="1"/>
  <c r="AF208" i="42" s="1"/>
  <c r="AH208" i="42" s="1"/>
  <c r="AE209" i="42"/>
  <c r="AG208" i="42"/>
  <c r="AF209" i="42" l="1" a="1"/>
  <c r="AF209" i="42" s="1"/>
  <c r="AH209" i="42" s="1"/>
  <c r="AE210" i="42"/>
  <c r="AG209" i="42"/>
  <c r="AF210" i="42" l="1" a="1"/>
  <c r="AF210" i="42" s="1"/>
  <c r="AH210" i="42" s="1"/>
  <c r="AG210" i="42"/>
  <c r="AE211" i="42"/>
  <c r="AF211" i="42" l="1" a="1"/>
  <c r="AF211" i="42" s="1"/>
  <c r="AH211" i="42" s="1"/>
  <c r="AE212" i="42"/>
  <c r="AG211" i="42"/>
  <c r="AF212" i="42" l="1" a="1"/>
  <c r="AF212" i="42" s="1"/>
  <c r="AH212" i="42" s="1"/>
  <c r="AG212" i="42"/>
  <c r="AE213" i="42"/>
  <c r="AF213" i="42" l="1" a="1"/>
  <c r="AF213" i="42" s="1"/>
  <c r="AH213" i="42" s="1"/>
  <c r="AG213" i="42"/>
  <c r="AE214" i="42"/>
  <c r="AF214" i="42" l="1" a="1"/>
  <c r="AF214" i="42" s="1"/>
  <c r="AH214" i="42" s="1"/>
  <c r="AE215" i="42"/>
  <c r="AG214" i="42"/>
  <c r="AF215" i="42" l="1" a="1"/>
  <c r="AF215" i="42" s="1"/>
  <c r="AH215" i="42" s="1"/>
  <c r="AE216" i="42"/>
  <c r="AG215" i="42"/>
  <c r="AF216" i="42" l="1" a="1"/>
  <c r="AF216" i="42" s="1"/>
  <c r="AH216" i="42" s="1"/>
  <c r="AE217" i="42"/>
  <c r="AG216" i="42"/>
  <c r="AF217" i="42" l="1" a="1"/>
  <c r="AF217" i="42" s="1"/>
  <c r="AH217" i="42" s="1"/>
  <c r="AE218" i="42"/>
  <c r="AG217" i="42"/>
  <c r="AF218" i="42" l="1" a="1"/>
  <c r="AF218" i="42" s="1"/>
  <c r="AH218" i="42" s="1"/>
  <c r="AE219" i="42"/>
  <c r="AG218" i="42"/>
  <c r="AF219" i="42" l="1" a="1"/>
  <c r="AF219" i="42" s="1"/>
  <c r="AH219" i="42" s="1"/>
  <c r="AG219" i="42"/>
  <c r="AE220" i="42"/>
  <c r="AF220" i="42" l="1" a="1"/>
  <c r="AF220" i="42" s="1"/>
  <c r="AH220" i="42" s="1"/>
  <c r="AE221" i="42"/>
  <c r="AG220" i="42"/>
  <c r="AF221" i="42" l="1" a="1"/>
  <c r="AF221" i="42" s="1"/>
  <c r="AH221" i="42" s="1"/>
  <c r="AG221" i="42"/>
  <c r="AE222" i="42"/>
  <c r="AF222" i="42" l="1" a="1"/>
  <c r="AF222" i="42" s="1"/>
  <c r="AH222" i="42" s="1"/>
  <c r="AG222" i="42"/>
  <c r="AE223" i="42"/>
  <c r="AF223" i="42" l="1" a="1"/>
  <c r="AF223" i="42" s="1"/>
  <c r="AH223" i="42" s="1"/>
  <c r="AG223" i="42"/>
  <c r="AE224" i="42"/>
  <c r="AF224" i="42" l="1" a="1"/>
  <c r="AF224" i="42" s="1"/>
  <c r="AH224" i="42" s="1"/>
  <c r="AE225" i="42"/>
  <c r="AG224" i="42"/>
  <c r="AF225" i="42" l="1" a="1"/>
  <c r="AF225" i="42" s="1"/>
  <c r="AH225" i="42" s="1"/>
  <c r="AG225" i="42"/>
  <c r="AE226" i="42"/>
  <c r="AF226" i="42" l="1" a="1"/>
  <c r="AF226" i="42" s="1"/>
  <c r="AH226" i="42" s="1"/>
  <c r="AG226" i="42"/>
  <c r="AE227" i="42"/>
  <c r="AF227" i="42" l="1" a="1"/>
  <c r="AF227" i="42" s="1"/>
  <c r="AH227" i="42" s="1"/>
  <c r="AE228" i="42"/>
  <c r="AG227" i="42"/>
  <c r="AF228" i="42" l="1" a="1"/>
  <c r="AF228" i="42" s="1"/>
  <c r="AH228" i="42" s="1"/>
  <c r="AG228" i="42"/>
  <c r="AE229" i="42"/>
  <c r="AF229" i="42" l="1" a="1"/>
  <c r="AF229" i="42" s="1"/>
  <c r="AH229" i="42" s="1"/>
  <c r="AG229" i="42"/>
  <c r="AE230" i="42"/>
  <c r="AF230" i="42" l="1" a="1"/>
  <c r="AF230" i="42" s="1"/>
  <c r="AH230" i="42" s="1"/>
  <c r="AE231" i="42"/>
  <c r="AG230" i="42"/>
  <c r="AF231" i="42" l="1" a="1"/>
  <c r="AF231" i="42" s="1"/>
  <c r="AH231" i="42" s="1"/>
  <c r="AE232" i="42"/>
  <c r="AG231" i="42"/>
  <c r="AF232" i="42" l="1" a="1"/>
  <c r="AF232" i="42" s="1"/>
  <c r="AH232" i="42" s="1"/>
  <c r="AE233" i="42"/>
  <c r="AG232" i="42"/>
  <c r="AF233" i="42" l="1" a="1"/>
  <c r="AF233" i="42" s="1"/>
  <c r="AH233" i="42" s="1"/>
  <c r="AG233" i="42"/>
  <c r="AE234" i="42"/>
  <c r="AF234" i="42" l="1" a="1"/>
  <c r="AF234" i="42" s="1"/>
  <c r="AH234" i="42" s="1"/>
  <c r="AG234" i="42"/>
  <c r="AE235" i="42"/>
  <c r="AF235" i="42" l="1" a="1"/>
  <c r="AF235" i="42" s="1"/>
  <c r="AH235" i="42" s="1"/>
  <c r="AE236" i="42"/>
  <c r="AG235" i="42"/>
  <c r="AF236" i="42" l="1" a="1"/>
  <c r="AF236" i="42" s="1"/>
  <c r="AH236" i="42" s="1"/>
  <c r="AG236" i="42"/>
  <c r="AE237" i="42"/>
  <c r="AF237" i="42" l="1" a="1"/>
  <c r="AF237" i="42" s="1"/>
  <c r="AH237" i="42" s="1"/>
  <c r="AG237" i="42"/>
  <c r="AE238" i="42"/>
  <c r="AF238" i="42" l="1" a="1"/>
  <c r="AF238" i="42" s="1"/>
  <c r="AH238" i="42" s="1"/>
  <c r="AE239" i="42"/>
  <c r="AG238" i="42"/>
  <c r="AF239" i="42" l="1" a="1"/>
  <c r="AF239" i="42" s="1"/>
  <c r="AH239" i="42" s="1"/>
  <c r="AE240" i="42"/>
  <c r="AG239" i="42"/>
  <c r="AF240" i="42" l="1" a="1"/>
  <c r="AF240" i="42" s="1"/>
  <c r="AH240" i="42" s="1"/>
  <c r="AE241" i="42"/>
  <c r="AG240" i="42"/>
  <c r="AF241" i="42" l="1" a="1"/>
  <c r="AF241" i="42" s="1"/>
  <c r="AH241" i="42" s="1"/>
  <c r="AG241" i="42"/>
  <c r="AE242" i="42"/>
  <c r="AF242" i="42" l="1" a="1"/>
  <c r="AF242" i="42" s="1"/>
  <c r="AH242" i="42" s="1"/>
  <c r="AE243" i="42"/>
  <c r="AG242" i="42"/>
  <c r="AF243" i="42" l="1" a="1"/>
  <c r="AF243" i="42" s="1"/>
  <c r="AH243" i="42" s="1"/>
  <c r="AE244" i="42"/>
  <c r="AG243" i="42"/>
  <c r="AF244" i="42" l="1" a="1"/>
  <c r="AF244" i="42" s="1"/>
  <c r="AH244" i="42" s="1"/>
  <c r="AE245" i="42"/>
  <c r="AG244" i="42"/>
  <c r="AF245" i="42" l="1" a="1"/>
  <c r="AF245" i="42" s="1"/>
  <c r="AH245" i="42" s="1"/>
  <c r="AG245" i="42"/>
  <c r="AE246" i="42"/>
  <c r="AF246" i="42" l="1" a="1"/>
  <c r="AF246" i="42" s="1"/>
  <c r="AH246" i="42" s="1"/>
  <c r="AG246" i="42"/>
  <c r="AE247" i="42"/>
  <c r="AF247" i="42" l="1" a="1"/>
  <c r="AF247" i="42" s="1"/>
  <c r="AH247" i="42" s="1"/>
  <c r="AE248" i="42"/>
  <c r="AG247" i="42"/>
  <c r="AF248" i="42" l="1" a="1"/>
  <c r="AF248" i="42" s="1"/>
  <c r="AH248" i="42" s="1"/>
  <c r="AG248" i="42"/>
  <c r="AE249" i="42"/>
  <c r="AF249" i="42" l="1" a="1"/>
  <c r="AF249" i="42" s="1"/>
  <c r="AH249" i="42" s="1"/>
  <c r="AG249" i="42"/>
  <c r="AE250" i="42"/>
  <c r="AF250" i="42" l="1" a="1"/>
  <c r="AF250" i="42" s="1"/>
  <c r="AH250" i="42" s="1"/>
  <c r="AG250" i="42"/>
  <c r="AE251" i="42"/>
  <c r="AF251" i="42" l="1" a="1"/>
  <c r="AF251" i="42" s="1"/>
  <c r="AH251" i="42" s="1"/>
  <c r="AE252" i="42"/>
  <c r="AG251" i="42"/>
  <c r="AF252" i="42" l="1" a="1"/>
  <c r="AF252" i="42" s="1"/>
  <c r="AH252" i="42" s="1"/>
  <c r="AG252" i="42"/>
  <c r="AE253" i="42"/>
  <c r="AF253" i="42" l="1" a="1"/>
  <c r="AF253" i="42" s="1"/>
  <c r="AH253" i="42" s="1"/>
  <c r="AG253" i="42"/>
  <c r="AE254" i="42"/>
  <c r="AF254" i="42" l="1" a="1"/>
  <c r="AF254" i="42" s="1"/>
  <c r="AH254" i="42" s="1"/>
  <c r="AE255" i="42"/>
  <c r="AG254" i="42"/>
  <c r="AF255" i="42" l="1" a="1"/>
  <c r="AF255" i="42" s="1"/>
  <c r="AH255" i="42" s="1"/>
  <c r="AE256" i="42"/>
  <c r="AG255" i="42"/>
  <c r="AF256" i="42" l="1" a="1"/>
  <c r="AF256" i="42" s="1"/>
  <c r="AH256" i="42" s="1"/>
  <c r="AG256" i="42"/>
  <c r="AE257" i="42"/>
  <c r="AF257" i="42" l="1" a="1"/>
  <c r="AF257" i="42" s="1"/>
  <c r="AH257" i="42" s="1"/>
  <c r="AG257" i="42"/>
  <c r="AE258" i="42"/>
  <c r="AF258" i="42" l="1" a="1"/>
  <c r="AF258" i="42" s="1"/>
  <c r="AH258" i="42" s="1"/>
  <c r="AE259" i="42"/>
  <c r="AG258" i="42"/>
  <c r="AF259" i="42" l="1" a="1"/>
  <c r="AF259" i="42" s="1"/>
  <c r="AH259" i="42" s="1"/>
  <c r="AE260" i="42"/>
  <c r="AG259" i="42"/>
  <c r="AF260" i="42" l="1" a="1"/>
  <c r="AF260" i="42" s="1"/>
  <c r="AH260" i="42" s="1"/>
  <c r="AE261" i="42"/>
  <c r="AG260" i="42"/>
  <c r="AF261" i="42" l="1" a="1"/>
  <c r="AF261" i="42" s="1"/>
  <c r="AH261" i="42" s="1"/>
  <c r="AE262" i="42"/>
  <c r="AG261" i="42"/>
  <c r="AF262" i="42" l="1" a="1"/>
  <c r="AF262" i="42" s="1"/>
  <c r="AH262" i="42" s="1"/>
  <c r="AG262" i="42"/>
  <c r="AE263" i="42"/>
  <c r="AF263" i="42" l="1" a="1"/>
  <c r="AF263" i="42" s="1"/>
  <c r="AH263" i="42" s="1"/>
  <c r="AE264" i="42"/>
  <c r="AG263" i="42"/>
  <c r="AF264" i="42" l="1" a="1"/>
  <c r="AF264" i="42" s="1"/>
  <c r="AH264" i="42" s="1"/>
  <c r="AG264" i="42"/>
  <c r="AE265" i="42"/>
  <c r="AF265" i="42" l="1" a="1"/>
  <c r="AF265" i="42" s="1"/>
  <c r="AH265" i="42" s="1"/>
  <c r="AG265" i="42"/>
  <c r="AE266" i="42"/>
  <c r="AF266" i="42" l="1" a="1"/>
  <c r="AF266" i="42" s="1"/>
  <c r="AH266" i="42" s="1"/>
  <c r="AE267" i="42"/>
  <c r="AG266" i="42"/>
  <c r="AF267" i="42" l="1" a="1"/>
  <c r="AF267" i="42" s="1"/>
  <c r="AH267" i="42" s="1"/>
  <c r="AG267" i="42"/>
  <c r="AE268" i="42"/>
  <c r="AF268" i="42" l="1" a="1"/>
  <c r="AF268" i="42" s="1"/>
  <c r="AH268" i="42" s="1"/>
  <c r="AG268" i="42"/>
  <c r="AE269" i="42"/>
  <c r="AF269" i="42" l="1" a="1"/>
  <c r="AF269" i="42" s="1"/>
  <c r="AH269" i="42" s="1"/>
  <c r="AG269" i="42"/>
  <c r="AE270" i="42"/>
  <c r="AF270" i="42" l="1" a="1"/>
  <c r="AF270" i="42" s="1"/>
  <c r="AH270" i="42" s="1"/>
  <c r="AG270" i="42"/>
  <c r="AE271" i="42"/>
  <c r="AF271" i="42" l="1" a="1"/>
  <c r="AF271" i="42" s="1"/>
  <c r="AH271" i="42" s="1"/>
  <c r="AE272" i="42"/>
  <c r="AG271" i="42"/>
  <c r="AF272" i="42" l="1" a="1"/>
  <c r="AF272" i="42" s="1"/>
  <c r="AH272" i="42" s="1"/>
  <c r="AG272" i="42"/>
  <c r="AE273" i="42"/>
  <c r="AF273" i="42" l="1" a="1"/>
  <c r="AF273" i="42" s="1"/>
  <c r="AH273" i="42" s="1"/>
  <c r="AG273" i="42"/>
  <c r="AE274" i="42"/>
  <c r="AF274" i="42" l="1" a="1"/>
  <c r="AF274" i="42" s="1"/>
  <c r="AH274" i="42" s="1"/>
  <c r="AG274" i="42"/>
  <c r="AE275" i="42"/>
  <c r="AF275" i="42" l="1" a="1"/>
  <c r="AF275" i="42" s="1"/>
  <c r="AH275" i="42" s="1"/>
  <c r="AE276" i="42"/>
  <c r="AG275" i="42"/>
  <c r="AF276" i="42" l="1" a="1"/>
  <c r="AF276" i="42" s="1"/>
  <c r="AH276" i="42" s="1"/>
  <c r="AE277" i="42"/>
  <c r="AG276" i="42"/>
  <c r="AF277" i="42" l="1" a="1"/>
  <c r="AF277" i="42" s="1"/>
  <c r="AH277" i="42" s="1"/>
  <c r="AG277" i="42"/>
  <c r="AE278" i="42"/>
  <c r="AF278" i="42" l="1" a="1"/>
  <c r="AF278" i="42" s="1"/>
  <c r="AH278" i="42" s="1"/>
  <c r="AG278" i="42"/>
  <c r="AE279" i="42"/>
  <c r="AF279" i="42" l="1" a="1"/>
  <c r="AF279" i="42" s="1"/>
  <c r="AH279" i="42" s="1"/>
  <c r="AE280" i="42"/>
  <c r="AG279" i="42"/>
  <c r="AF280" i="42" l="1" a="1"/>
  <c r="AF280" i="42" s="1"/>
  <c r="AH280" i="42" s="1"/>
  <c r="AG280" i="42"/>
  <c r="AE281" i="42"/>
  <c r="AF281" i="42" l="1" a="1"/>
  <c r="AF281" i="42" s="1"/>
  <c r="AH281" i="42" s="1"/>
  <c r="AG281" i="42"/>
  <c r="AE282" i="42"/>
  <c r="AF282" i="42" l="1" a="1"/>
  <c r="AF282" i="42" s="1"/>
  <c r="AH282" i="42" s="1"/>
  <c r="AG282" i="42"/>
  <c r="AE283" i="42"/>
  <c r="AF283" i="42" l="1" a="1"/>
  <c r="AF283" i="42" s="1"/>
  <c r="AH283" i="42" s="1"/>
  <c r="AG283" i="42"/>
  <c r="AE284" i="42"/>
  <c r="AF284" i="42" l="1" a="1"/>
  <c r="AF284" i="42" s="1"/>
  <c r="AH284" i="42" s="1"/>
  <c r="AG284" i="42"/>
  <c r="AE285" i="42"/>
  <c r="AF285" i="42" l="1" a="1"/>
  <c r="AF285" i="42" s="1"/>
  <c r="AH285" i="42" s="1"/>
  <c r="AG285" i="42"/>
  <c r="AE286" i="42"/>
  <c r="AF286" i="42" l="1" a="1"/>
  <c r="AF286" i="42" s="1"/>
  <c r="AH286" i="42" s="1"/>
  <c r="AE287" i="42"/>
  <c r="AG286" i="42"/>
  <c r="AF287" i="42" l="1" a="1"/>
  <c r="AF287" i="42" s="1"/>
  <c r="AH287" i="42" s="1"/>
  <c r="AE288" i="42"/>
  <c r="AG287" i="42"/>
  <c r="AF288" i="42" l="1" a="1"/>
  <c r="AF288" i="42" s="1"/>
  <c r="AH288" i="42" s="1"/>
  <c r="AE289" i="42"/>
  <c r="AG288" i="42"/>
  <c r="AF289" i="42" l="1" a="1"/>
  <c r="AF289" i="42" s="1"/>
  <c r="AH289" i="42" s="1"/>
  <c r="AG289" i="42"/>
  <c r="AE290" i="42"/>
  <c r="AF290" i="42" l="1" a="1"/>
  <c r="AF290" i="42" s="1"/>
  <c r="AH290" i="42" s="1"/>
  <c r="AE291" i="42"/>
  <c r="AG290" i="42"/>
  <c r="AF291" i="42" l="1" a="1"/>
  <c r="AF291" i="42" s="1"/>
  <c r="AH291" i="42" s="1"/>
  <c r="AE292" i="42"/>
  <c r="AG291" i="42"/>
  <c r="AF292" i="42" l="1" a="1"/>
  <c r="AF292" i="42" s="1"/>
  <c r="AH292" i="42" s="1"/>
  <c r="AE293" i="42"/>
  <c r="AG292" i="42"/>
  <c r="AF293" i="42" l="1" a="1"/>
  <c r="AF293" i="42" s="1"/>
  <c r="AH293" i="42" s="1"/>
  <c r="AE294" i="42"/>
  <c r="AG293" i="42"/>
  <c r="AF294" i="42" l="1" a="1"/>
  <c r="AF294" i="42" s="1"/>
  <c r="AH294" i="42" s="1"/>
  <c r="AE295" i="42"/>
  <c r="AG294" i="42"/>
  <c r="AF295" i="42" l="1" a="1"/>
  <c r="AF295" i="42" s="1"/>
  <c r="AH295" i="42" s="1"/>
  <c r="AE296" i="42"/>
  <c r="AG295" i="42"/>
  <c r="AF296" i="42" l="1" a="1"/>
  <c r="AF296" i="42" s="1"/>
  <c r="AH296" i="42" s="1"/>
  <c r="AG296" i="42"/>
  <c r="AE297" i="42"/>
  <c r="AF297" i="42" l="1" a="1"/>
  <c r="AF297" i="42" s="1"/>
  <c r="AH297" i="42" s="1"/>
  <c r="AE298" i="42"/>
  <c r="AG297" i="42"/>
  <c r="AF298" i="42" l="1" a="1"/>
  <c r="AF298" i="42" s="1"/>
  <c r="AH298" i="42" s="1"/>
  <c r="AG298" i="42"/>
  <c r="AE299" i="42"/>
  <c r="AF299" i="42" l="1" a="1"/>
  <c r="AF299" i="42" s="1"/>
  <c r="AH299" i="42" s="1"/>
  <c r="AE300" i="42"/>
  <c r="AG299" i="42"/>
  <c r="AF300" i="42" l="1" a="1"/>
  <c r="AF300" i="42" s="1"/>
  <c r="AH300" i="42" s="1"/>
  <c r="AG300" i="42"/>
  <c r="AE301" i="42"/>
  <c r="AF301" i="42" l="1" a="1"/>
  <c r="AF301" i="42" s="1"/>
  <c r="AH301" i="42" s="1"/>
  <c r="AG301" i="42"/>
  <c r="AE302" i="42"/>
  <c r="AF302" i="42" l="1" a="1"/>
  <c r="AF302" i="42" s="1"/>
  <c r="AH302" i="42" s="1"/>
  <c r="AE303" i="42"/>
  <c r="AG302" i="42"/>
  <c r="AF303" i="42" l="1" a="1"/>
  <c r="AF303" i="42" s="1"/>
  <c r="AH303" i="42" s="1"/>
  <c r="AE304" i="42"/>
  <c r="AG303" i="42"/>
  <c r="AF304" i="42" l="1" a="1"/>
  <c r="AF304" i="42" s="1"/>
  <c r="AH304" i="42" s="1"/>
  <c r="AE305" i="42"/>
  <c r="AG304" i="42"/>
  <c r="AF305" i="42" l="1" a="1"/>
  <c r="AF305" i="42" s="1"/>
  <c r="AH305" i="42" s="1"/>
  <c r="AG305" i="42"/>
  <c r="AE306" i="42"/>
  <c r="AF306" i="42" l="1" a="1"/>
  <c r="AF306" i="42" s="1"/>
  <c r="AH306" i="42" s="1"/>
  <c r="AE307" i="42"/>
  <c r="AG306" i="42"/>
  <c r="AF307" i="42" l="1" a="1"/>
  <c r="AF307" i="42" s="1"/>
  <c r="AH307" i="42" s="1"/>
  <c r="AG307" i="42"/>
  <c r="AE308" i="42"/>
  <c r="AF308" i="42" l="1" a="1"/>
  <c r="AF308" i="42" s="1"/>
  <c r="AH308" i="42" s="1"/>
  <c r="AE309" i="42"/>
  <c r="AG308" i="42"/>
  <c r="AF309" i="42" l="1" a="1"/>
  <c r="AF309" i="42" s="1"/>
  <c r="AH309" i="42" s="1"/>
  <c r="AG309" i="42"/>
  <c r="AE310" i="42"/>
  <c r="AF310" i="42" l="1" a="1"/>
  <c r="AF310" i="42" s="1"/>
  <c r="AH310" i="42" s="1"/>
  <c r="AG310" i="42"/>
  <c r="AE311" i="42"/>
  <c r="AF311" i="42" l="1" a="1"/>
  <c r="AF311" i="42" s="1"/>
  <c r="AH311" i="42" s="1"/>
  <c r="AE312" i="42"/>
  <c r="AG311" i="42"/>
  <c r="AF312" i="42" l="1" a="1"/>
  <c r="AF312" i="42" s="1"/>
  <c r="AH312" i="42" s="1"/>
  <c r="AG312" i="42"/>
  <c r="AE313" i="42"/>
  <c r="AF313" i="42" l="1" a="1"/>
  <c r="AF313" i="42" s="1"/>
  <c r="AH313" i="42" s="1"/>
  <c r="AG313" i="42"/>
  <c r="AE314" i="42"/>
  <c r="AF314" i="42" l="1" a="1"/>
  <c r="AF314" i="42" s="1"/>
  <c r="AH314" i="42" s="1"/>
  <c r="AG314" i="42"/>
  <c r="AE315" i="42"/>
  <c r="AF315" i="42" l="1" a="1"/>
  <c r="AF315" i="42" s="1"/>
  <c r="AH315" i="42" s="1"/>
  <c r="AE316" i="42"/>
  <c r="AG315" i="42"/>
  <c r="AF316" i="42" l="1" a="1"/>
  <c r="AF316" i="42" s="1"/>
  <c r="AH316" i="42" s="1"/>
  <c r="AE317" i="42"/>
  <c r="AG316" i="42"/>
  <c r="AF317" i="42" l="1" a="1"/>
  <c r="AF317" i="42" s="1"/>
  <c r="AH317" i="42" s="1"/>
  <c r="AG317" i="42"/>
  <c r="AE318" i="42"/>
  <c r="AF318" i="42" l="1" a="1"/>
  <c r="AF318" i="42" s="1"/>
  <c r="AH318" i="42" s="1"/>
  <c r="AG318" i="42"/>
  <c r="AE319" i="42"/>
  <c r="AF319" i="42" l="1" a="1"/>
  <c r="AF319" i="42" s="1"/>
  <c r="AH319" i="42" s="1"/>
  <c r="AG319" i="42"/>
  <c r="AE320" i="42"/>
  <c r="AF320" i="42" l="1" a="1"/>
  <c r="AF320" i="42" s="1"/>
  <c r="AH320" i="42" s="1"/>
  <c r="AE321" i="42"/>
  <c r="AG320" i="42"/>
  <c r="AF321" i="42" l="1" a="1"/>
  <c r="AF321" i="42" s="1"/>
  <c r="AH321" i="42" s="1"/>
  <c r="AG321" i="42"/>
  <c r="AE322" i="42"/>
  <c r="AF322" i="42" l="1" a="1"/>
  <c r="AF322" i="42" s="1"/>
  <c r="AH322" i="42" s="1"/>
  <c r="AE323" i="42"/>
  <c r="AG322" i="42"/>
  <c r="AF323" i="42" l="1" a="1"/>
  <c r="AF323" i="42" s="1"/>
  <c r="AH323" i="42" s="1"/>
  <c r="AE324" i="42"/>
  <c r="AG323" i="42"/>
  <c r="AF324" i="42" l="1" a="1"/>
  <c r="AF324" i="42" s="1"/>
  <c r="AH324" i="42" s="1"/>
  <c r="AG324" i="42"/>
  <c r="AE325" i="42"/>
  <c r="AF325" i="42" l="1" a="1"/>
  <c r="AF325" i="42" s="1"/>
  <c r="AH325" i="42" s="1"/>
  <c r="AG325" i="42"/>
  <c r="AE326" i="42"/>
  <c r="AF326" i="42" l="1" a="1"/>
  <c r="AF326" i="42" s="1"/>
  <c r="AH326" i="42" s="1"/>
  <c r="AE327" i="42"/>
  <c r="AG326" i="42"/>
  <c r="AF327" i="42" l="1" a="1"/>
  <c r="AF327" i="42" s="1"/>
  <c r="AH327" i="42" s="1"/>
  <c r="AE328" i="42"/>
  <c r="AG327" i="42"/>
  <c r="AF328" i="42" l="1" a="1"/>
  <c r="AF328" i="42" s="1"/>
  <c r="AH328" i="42" s="1"/>
  <c r="AE329" i="42"/>
  <c r="AG328" i="42"/>
  <c r="AF329" i="42" l="1" a="1"/>
  <c r="AF329" i="42" s="1"/>
  <c r="AH329" i="42" s="1"/>
  <c r="AE330" i="42"/>
  <c r="AG329" i="42"/>
  <c r="AF330" i="42" l="1" a="1"/>
  <c r="AF330" i="42" s="1"/>
  <c r="AH330" i="42" s="1"/>
  <c r="AG330" i="42"/>
  <c r="AE331" i="42"/>
  <c r="AF331" i="42" l="1" a="1"/>
  <c r="AF331" i="42" s="1"/>
  <c r="AH331" i="42" s="1"/>
  <c r="AG331" i="42"/>
  <c r="AE332" i="42"/>
  <c r="AF332" i="42" l="1" a="1"/>
  <c r="AF332" i="42" s="1"/>
  <c r="AH332" i="42" s="1"/>
  <c r="AE333" i="42"/>
  <c r="AG332" i="42"/>
  <c r="AF333" i="42" l="1" a="1"/>
  <c r="AF333" i="42" s="1"/>
  <c r="AH333" i="42" s="1"/>
  <c r="AG333" i="42"/>
  <c r="AE334" i="42"/>
  <c r="AF334" i="42" l="1" a="1"/>
  <c r="AF334" i="42" s="1"/>
  <c r="AH334" i="42" s="1"/>
  <c r="AG334" i="42"/>
  <c r="AE335" i="42"/>
  <c r="AF335" i="42" l="1" a="1"/>
  <c r="AF335" i="42" s="1"/>
  <c r="AH335" i="42" s="1"/>
  <c r="AE336" i="42"/>
  <c r="AG335" i="42"/>
  <c r="AF336" i="42" l="1" a="1"/>
  <c r="AF336" i="42" s="1"/>
  <c r="AH336" i="42" s="1"/>
  <c r="AE337" i="42"/>
  <c r="AG336" i="42"/>
  <c r="AF337" i="42" l="1" a="1"/>
  <c r="AF337" i="42" s="1"/>
  <c r="AH337" i="42" s="1"/>
  <c r="AG337" i="42"/>
  <c r="AE338" i="42"/>
  <c r="AF338" i="42" l="1" a="1"/>
  <c r="AF338" i="42" s="1"/>
  <c r="AH338" i="42" s="1"/>
  <c r="AE339" i="42"/>
  <c r="AG338" i="42"/>
  <c r="AF339" i="42" l="1" a="1"/>
  <c r="AF339" i="42" s="1"/>
  <c r="AH339" i="42" s="1"/>
  <c r="AE340" i="42"/>
  <c r="AG339" i="42"/>
  <c r="AF340" i="42" l="1" a="1"/>
  <c r="AF340" i="42" s="1"/>
  <c r="AH340" i="42" s="1"/>
  <c r="AG340" i="42"/>
  <c r="AE341" i="42"/>
  <c r="AF341" i="42" l="1" a="1"/>
  <c r="AF341" i="42" s="1"/>
  <c r="AH341" i="42" s="1"/>
  <c r="AE342" i="42"/>
  <c r="AG341" i="42"/>
  <c r="AF342" i="42" l="1" a="1"/>
  <c r="AF342" i="42" s="1"/>
  <c r="AH342" i="42" s="1"/>
  <c r="AE343" i="42"/>
  <c r="AG342" i="42"/>
  <c r="AF343" i="42" l="1" a="1"/>
  <c r="AF343" i="42" s="1"/>
  <c r="AH343" i="42" s="1"/>
  <c r="AE344" i="42"/>
  <c r="AG343" i="42"/>
  <c r="AF344" i="42" l="1" a="1"/>
  <c r="AF344" i="42" s="1"/>
  <c r="AH344" i="42" s="1"/>
  <c r="AG344" i="42"/>
  <c r="AE345" i="42"/>
  <c r="AF345" i="42" l="1" a="1"/>
  <c r="AF345" i="42" s="1"/>
  <c r="AH345" i="42" s="1"/>
  <c r="AG345" i="42"/>
  <c r="AE346" i="42"/>
  <c r="AF346" i="42" l="1" a="1"/>
  <c r="AF346" i="42" s="1"/>
  <c r="AH346" i="42" s="1"/>
  <c r="AG346" i="42"/>
  <c r="AE347" i="42"/>
  <c r="AF347" i="42" l="1" a="1"/>
  <c r="AF347" i="42" s="1"/>
  <c r="AH347" i="42" s="1"/>
  <c r="AE348" i="42"/>
  <c r="AG347" i="42"/>
  <c r="AF348" i="42" l="1" a="1"/>
  <c r="AF348" i="42" s="1"/>
  <c r="AH348" i="42" s="1"/>
  <c r="AE349" i="42"/>
  <c r="AG348" i="42"/>
  <c r="AF349" i="42" l="1" a="1"/>
  <c r="AF349" i="42" s="1"/>
  <c r="AH349" i="42" s="1"/>
  <c r="AG349" i="42"/>
  <c r="AE350" i="42"/>
  <c r="AF350" i="42" l="1" a="1"/>
  <c r="AF350" i="42" s="1"/>
  <c r="AH350" i="42" s="1"/>
  <c r="AG350" i="42"/>
  <c r="AE351" i="42"/>
  <c r="AF351" i="42" l="1" a="1"/>
  <c r="AF351" i="42" s="1"/>
  <c r="AH351" i="42" s="1"/>
  <c r="AE352" i="42"/>
  <c r="AG351" i="42"/>
  <c r="AF352" i="42" l="1" a="1"/>
  <c r="AF352" i="42" s="1"/>
  <c r="AH352" i="42" s="1"/>
  <c r="AE353" i="42"/>
  <c r="AG352" i="42"/>
  <c r="AF353" i="42" l="1" a="1"/>
  <c r="AF353" i="42" s="1"/>
  <c r="AH353" i="42" s="1"/>
  <c r="AG353" i="42"/>
  <c r="AE354" i="42"/>
  <c r="AF354" i="42" l="1" a="1"/>
  <c r="AF354" i="42" s="1"/>
  <c r="AH354" i="42" s="1"/>
  <c r="AE355" i="42"/>
  <c r="AG354" i="42"/>
  <c r="AF355" i="42" l="1" a="1"/>
  <c r="AF355" i="42" s="1"/>
  <c r="AH355" i="42" s="1"/>
  <c r="AE356" i="42"/>
  <c r="AG355" i="42"/>
  <c r="AF356" i="42" l="1" a="1"/>
  <c r="AF356" i="42" s="1"/>
  <c r="AH356" i="42" s="1"/>
  <c r="AG356" i="42"/>
  <c r="AE357" i="42"/>
  <c r="AF357" i="42" l="1" a="1"/>
  <c r="AF357" i="42" s="1"/>
  <c r="AH357" i="42" s="1"/>
  <c r="AG357" i="42"/>
  <c r="AE358" i="42"/>
  <c r="AF358" i="42" l="1" a="1"/>
  <c r="AF358" i="42" s="1"/>
  <c r="AH358" i="42" s="1"/>
  <c r="AE359" i="42"/>
  <c r="AG358" i="42"/>
  <c r="AF359" i="42" l="1" a="1"/>
  <c r="AF359" i="42" s="1"/>
  <c r="AH359" i="42" s="1"/>
  <c r="AE360" i="42"/>
  <c r="AG359" i="42"/>
  <c r="AF360" i="42" l="1" a="1"/>
  <c r="AF360" i="42" s="1"/>
  <c r="AH360" i="42" s="1"/>
  <c r="AG360" i="42"/>
  <c r="AE361" i="42"/>
  <c r="AF361" i="42" l="1" a="1"/>
  <c r="AF361" i="42" s="1"/>
  <c r="AH361" i="42" s="1"/>
  <c r="AG361" i="42"/>
  <c r="AE362" i="42"/>
  <c r="AF362" i="42" l="1" a="1"/>
  <c r="AF362" i="42" s="1"/>
  <c r="AH362" i="42" s="1"/>
  <c r="AG362" i="42"/>
  <c r="AE363" i="42"/>
  <c r="AF363" i="42" l="1" a="1"/>
  <c r="AF363" i="42" s="1"/>
  <c r="AH363" i="42" s="1"/>
  <c r="AE364" i="42"/>
  <c r="AG363" i="42"/>
  <c r="AF364" i="42" l="1" a="1"/>
  <c r="AF364" i="42" s="1"/>
  <c r="AH364" i="42" s="1"/>
  <c r="AE365" i="42"/>
  <c r="AG364" i="42"/>
  <c r="AF365" i="42" l="1" a="1"/>
  <c r="AF365" i="42" s="1"/>
  <c r="AH365" i="42" s="1"/>
  <c r="AG365" i="42"/>
  <c r="AE366" i="42"/>
  <c r="AF366" i="42" l="1" a="1"/>
  <c r="AF366" i="42" s="1"/>
  <c r="AH366" i="42" s="1"/>
  <c r="AG366" i="42"/>
  <c r="AE367" i="42"/>
  <c r="AF367" i="42" l="1" a="1"/>
  <c r="AF367" i="42" s="1"/>
  <c r="AH367" i="42" s="1"/>
  <c r="AE368" i="42"/>
  <c r="AG367" i="42"/>
  <c r="AF368" i="42" l="1" a="1"/>
  <c r="AF368" i="42" s="1"/>
  <c r="AH368" i="42" s="1"/>
  <c r="AE369" i="42"/>
  <c r="AG368" i="42"/>
  <c r="AF369" i="42" l="1" a="1"/>
  <c r="AF369" i="42" s="1"/>
  <c r="AH369" i="42" s="1"/>
  <c r="AG369" i="42"/>
  <c r="AE370" i="42"/>
  <c r="AF370" i="42" l="1" a="1"/>
  <c r="AF370" i="42" s="1"/>
  <c r="AH370" i="42" s="1"/>
  <c r="AG370" i="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<sst xmlns="http://schemas.openxmlformats.org/spreadsheetml/2006/main" count="12758" uniqueCount="616">
  <si>
    <t>DATE</t>
  </si>
  <si>
    <t>DAY</t>
  </si>
  <si>
    <t>QTY</t>
  </si>
  <si>
    <t>TU</t>
  </si>
  <si>
    <t>FR</t>
  </si>
  <si>
    <t>MO</t>
  </si>
  <si>
    <t>WE</t>
  </si>
  <si>
    <t>SA</t>
  </si>
  <si>
    <t>TH</t>
  </si>
  <si>
    <t>SU</t>
  </si>
  <si>
    <t>Mnth Counts</t>
  </si>
  <si>
    <t>YTD Count</t>
  </si>
  <si>
    <t>Check Outs</t>
  </si>
  <si>
    <t>YTD Chk Out</t>
  </si>
  <si>
    <t>Adj Counts</t>
  </si>
  <si>
    <t>12-31 Count</t>
  </si>
  <si>
    <t>01-31 Count</t>
  </si>
  <si>
    <t>01-07 Count</t>
  </si>
  <si>
    <t>02-07 Count</t>
  </si>
  <si>
    <t>01-14 Count</t>
  </si>
  <si>
    <t>02-14 Count</t>
  </si>
  <si>
    <t>Daily Cnts</t>
  </si>
  <si>
    <t>Averages</t>
  </si>
  <si>
    <t>351 at m/b</t>
  </si>
  <si>
    <t>612 at m/b</t>
  </si>
  <si>
    <t>451 at m/b</t>
  </si>
  <si>
    <t>345 at m/b</t>
  </si>
  <si>
    <t>306 @ m/b</t>
  </si>
  <si>
    <t>349 at m/b</t>
  </si>
  <si>
    <t>420 @ m/b</t>
  </si>
  <si>
    <t>489 @10-7</t>
  </si>
  <si>
    <t>607 @11-10</t>
  </si>
  <si>
    <t>577 @ 12-7</t>
  </si>
  <si>
    <t>657 @10-14</t>
  </si>
  <si>
    <t>705 @11-14</t>
  </si>
  <si>
    <t>724 @ 12-14</t>
  </si>
  <si>
    <t>600 on 11-30</t>
  </si>
  <si>
    <t>Pkg No</t>
  </si>
  <si>
    <t>Purch Date</t>
  </si>
  <si>
    <t>Owner</t>
  </si>
  <si>
    <t>Status</t>
  </si>
  <si>
    <t>Orig Qty</t>
  </si>
  <si>
    <t>Orig Amt</t>
  </si>
  <si>
    <t>Rate</t>
  </si>
  <si>
    <t>Beg Qty</t>
  </si>
  <si>
    <t>Beg Amt</t>
  </si>
  <si>
    <t>Acq Qty</t>
  </si>
  <si>
    <t>Acq Amt</t>
  </si>
  <si>
    <t>Adj Qty</t>
  </si>
  <si>
    <t>Adj Amt</t>
  </si>
  <si>
    <t>Used Qty</t>
  </si>
  <si>
    <t>Used Amt</t>
  </si>
  <si>
    <t>End Qty</t>
  </si>
  <si>
    <t>End Amt</t>
  </si>
  <si>
    <t>Navin, Pat</t>
  </si>
  <si>
    <t>O'Brien, Shane</t>
  </si>
  <si>
    <t>Berky, Diane</t>
  </si>
  <si>
    <t>Rage, Jackie</t>
  </si>
  <si>
    <t>Scally, Vicki</t>
  </si>
  <si>
    <t>Looser, Jordy &amp; Julie</t>
  </si>
  <si>
    <t>Horan, Stephanie</t>
  </si>
  <si>
    <t>Richard, Chloe</t>
  </si>
  <si>
    <t>Ades, Danielle</t>
  </si>
  <si>
    <t>Hanson, Janet</t>
  </si>
  <si>
    <t>Shea, Joan</t>
  </si>
  <si>
    <t>Horne, Jone</t>
  </si>
  <si>
    <t>Kane, Amy &amp; John</t>
  </si>
  <si>
    <t>Rosenthal, Tammy</t>
  </si>
  <si>
    <t>Schleyer, Mary</t>
  </si>
  <si>
    <t>Gacek, Janet</t>
  </si>
  <si>
    <t>Whalen, Jason</t>
  </si>
  <si>
    <t>Lynch, Marianne</t>
  </si>
  <si>
    <t>Warner, Cathy</t>
  </si>
  <si>
    <t>Johnson, Joyce &amp; David</t>
  </si>
  <si>
    <t>Sisto, Joan</t>
  </si>
  <si>
    <t>Sprague, Drew</t>
  </si>
  <si>
    <t>Kelley, Diana</t>
  </si>
  <si>
    <t>DiBrigida, Sarah</t>
  </si>
  <si>
    <t>Dubisz, Debi</t>
  </si>
  <si>
    <t>Williams, Amy</t>
  </si>
  <si>
    <t>Metzner, Christine</t>
  </si>
  <si>
    <t>Norton, David</t>
  </si>
  <si>
    <t>Bottomley, Nina &amp; John</t>
  </si>
  <si>
    <t>Ward, Richard</t>
  </si>
  <si>
    <t>Corbitt, DJ &amp; Tracey</t>
  </si>
  <si>
    <t>Bean, Julie</t>
  </si>
  <si>
    <t>Anderson, Cindy</t>
  </si>
  <si>
    <t>Bosma, Kevin</t>
  </si>
  <si>
    <t>Eaton, Jennifer</t>
  </si>
  <si>
    <t>Fox, Anne</t>
  </si>
  <si>
    <t>Sennott, Andrea</t>
  </si>
  <si>
    <t>Goncalves, Shelly</t>
  </si>
  <si>
    <t>Trzaskoma, Laurel</t>
  </si>
  <si>
    <t>Kelleher Horne, Betsy</t>
  </si>
  <si>
    <t>Pearl, Vanessa</t>
  </si>
  <si>
    <t>Roelofs, Jennifer</t>
  </si>
  <si>
    <t>Kunz, Lisa</t>
  </si>
  <si>
    <t>Lightbown, Dianne</t>
  </si>
  <si>
    <t>Maguire, Paul</t>
  </si>
  <si>
    <t>Peschier, Kim</t>
  </si>
  <si>
    <t>Torrey, Alison</t>
  </si>
  <si>
    <t>Rogers, Laura</t>
  </si>
  <si>
    <t>Lee, Chloe</t>
  </si>
  <si>
    <t>Rogers, Beth</t>
  </si>
  <si>
    <t>Marasco, SandraLynn</t>
  </si>
  <si>
    <t>Eisfeller, Barbara</t>
  </si>
  <si>
    <t>Girald, Kristen</t>
  </si>
  <si>
    <t>Jenkins, John Michael</t>
  </si>
  <si>
    <t>Smith, Amy</t>
  </si>
  <si>
    <t>Defeo, Chantal</t>
  </si>
  <si>
    <t>Carroll, Marcia</t>
  </si>
  <si>
    <t>Hopkins, Ann</t>
  </si>
  <si>
    <t>Gray, Kristen</t>
  </si>
  <si>
    <t>McCann, Tiffany</t>
  </si>
  <si>
    <t>Nault, Sharyn</t>
  </si>
  <si>
    <t>Crews, Tracy</t>
  </si>
  <si>
    <t>O'Callaghan, Terry</t>
  </si>
  <si>
    <t>Mullen, Michelle</t>
  </si>
  <si>
    <t>Mitchell, Jason</t>
  </si>
  <si>
    <t>Reddington, Catherine</t>
  </si>
  <si>
    <t>Friel, Leslie</t>
  </si>
  <si>
    <t>McNamara, Ann</t>
  </si>
  <si>
    <t>Eveland, Keith</t>
  </si>
  <si>
    <t>Coombs, Mary</t>
  </si>
  <si>
    <t>Record, Becky</t>
  </si>
  <si>
    <t>Eberhart, Eileen</t>
  </si>
  <si>
    <t>Honan, Marlene</t>
  </si>
  <si>
    <t>Cahill, Peter</t>
  </si>
  <si>
    <t>Drake, Dylan</t>
  </si>
  <si>
    <t>Levitsky, Keith</t>
  </si>
  <si>
    <t>Krespach, Judy</t>
  </si>
  <si>
    <t>Chase, David</t>
  </si>
  <si>
    <t>Lund, Sarah</t>
  </si>
  <si>
    <t>Berardi, Dave</t>
  </si>
  <si>
    <t>Jarvis, Deborah</t>
  </si>
  <si>
    <t>Lopresto-Drakatos, Rose</t>
  </si>
  <si>
    <t>Cutts, Andrew</t>
  </si>
  <si>
    <t>Hanglin, David</t>
  </si>
  <si>
    <t>Reardon, Sheila</t>
  </si>
  <si>
    <t>Reed, Linda</t>
  </si>
  <si>
    <t>Osgood, Nicole</t>
  </si>
  <si>
    <t>Aboody, Allison</t>
  </si>
  <si>
    <t>Sununu, Christine</t>
  </si>
  <si>
    <t>Lynch, Cheryl</t>
  </si>
  <si>
    <t>Woodman, Lisa</t>
  </si>
  <si>
    <t>King, Samantha</t>
  </si>
  <si>
    <t>Huelle, Colton</t>
  </si>
  <si>
    <t>Martino, Paul</t>
  </si>
  <si>
    <t>DiLaura, Paulanne</t>
  </si>
  <si>
    <t>Minor, Sarah</t>
  </si>
  <si>
    <t>Hall, Cory</t>
  </si>
  <si>
    <t>Abbott, John</t>
  </si>
  <si>
    <t>Arnold, Meredith</t>
  </si>
  <si>
    <t>Cabral, Danielle</t>
  </si>
  <si>
    <t>Moses, Alan</t>
  </si>
  <si>
    <t>McCarthy, Monica</t>
  </si>
  <si>
    <t>Milardo, Joe</t>
  </si>
  <si>
    <t>Alix, Andrew</t>
  </si>
  <si>
    <t>Hanscome, Suzanne</t>
  </si>
  <si>
    <t>Milad, Emad</t>
  </si>
  <si>
    <t>Kelly, Angelea</t>
  </si>
  <si>
    <t>Egbert, Steve</t>
  </si>
  <si>
    <t>Mitchell, Maurita</t>
  </si>
  <si>
    <t>Mulvey, Liz</t>
  </si>
  <si>
    <t>Honda, Margaret</t>
  </si>
  <si>
    <t>Hartman, Paula</t>
  </si>
  <si>
    <t>Stevens, Angela</t>
  </si>
  <si>
    <t>Adams, Samantha</t>
  </si>
  <si>
    <t>D'Amico, Christa</t>
  </si>
  <si>
    <t>Angell, Sarah</t>
  </si>
  <si>
    <t>Hoag, Rebecca</t>
  </si>
  <si>
    <t>Nierendorf, Sue</t>
  </si>
  <si>
    <t>Casey-Allen, Ken</t>
  </si>
  <si>
    <t>Bonner, Laura</t>
  </si>
  <si>
    <t>Couture, Kaitlin</t>
  </si>
  <si>
    <t>Marconi, Michelle</t>
  </si>
  <si>
    <t>Morgia, Massimo</t>
  </si>
  <si>
    <t>Campel, Kristine</t>
  </si>
  <si>
    <t>Lyman, Joan</t>
  </si>
  <si>
    <t>Lamprey, Jo</t>
  </si>
  <si>
    <t>Anderson, Eric</t>
  </si>
  <si>
    <t>Vangel, Michelle</t>
  </si>
  <si>
    <t>Brockett, Dawn</t>
  </si>
  <si>
    <t>Collins, Elizabeth</t>
  </si>
  <si>
    <t>Description</t>
  </si>
  <si>
    <t>Std Suite Prem</t>
  </si>
  <si>
    <t>Adler, Joseph</t>
  </si>
  <si>
    <t>Albright, Larry</t>
  </si>
  <si>
    <t>XL Suite Prem</t>
  </si>
  <si>
    <t>Allen, Janet</t>
  </si>
  <si>
    <t>In/Out Suite Prem</t>
  </si>
  <si>
    <t>Allen, Kristin</t>
  </si>
  <si>
    <t>XL Suite Prem (2)</t>
  </si>
  <si>
    <t>Anderson, Evan</t>
  </si>
  <si>
    <t>In/Out Suite Prem (2)</t>
  </si>
  <si>
    <t>Std Suite Prem (2)</t>
  </si>
  <si>
    <t>Barry, Susan</t>
  </si>
  <si>
    <t>Bernier, David</t>
  </si>
  <si>
    <t>Blaisdell, Phil</t>
  </si>
  <si>
    <t>Boucher, Mark</t>
  </si>
  <si>
    <t>Brown, Cameron</t>
  </si>
  <si>
    <t>Clark, Richard</t>
  </si>
  <si>
    <t>Clifford, Christine</t>
  </si>
  <si>
    <t>Crowley, Maureen</t>
  </si>
  <si>
    <t>Daly, Maryann</t>
  </si>
  <si>
    <t>Davis, Wyatt</t>
  </si>
  <si>
    <t>Decelle, Linda</t>
  </si>
  <si>
    <t>Decker, Tom</t>
  </si>
  <si>
    <t>DeMarco, Andrea</t>
  </si>
  <si>
    <t>Derrey, Mike</t>
  </si>
  <si>
    <t>Diamond, James</t>
  </si>
  <si>
    <t>Dimanche, Techie</t>
  </si>
  <si>
    <t>Douphinette, Cindy</t>
  </si>
  <si>
    <t>Duffy, Tina</t>
  </si>
  <si>
    <t>Durling, Ryan</t>
  </si>
  <si>
    <t>Falck, Sally</t>
  </si>
  <si>
    <t>Fougere, Pete</t>
  </si>
  <si>
    <t>Garvey, Helen</t>
  </si>
  <si>
    <t>Giblin, Bev</t>
  </si>
  <si>
    <t>Glasrud, Hannah</t>
  </si>
  <si>
    <t>Guthrie, Will</t>
  </si>
  <si>
    <t>Hahalis, Alexis</t>
  </si>
  <si>
    <t>Hebert, Lori</t>
  </si>
  <si>
    <t>Hefler, Megan</t>
  </si>
  <si>
    <t>Hill, Heidi</t>
  </si>
  <si>
    <t>Hunt, Julie</t>
  </si>
  <si>
    <t>Std Suite Prem (3)</t>
  </si>
  <si>
    <t>Incollingo, Tammy</t>
  </si>
  <si>
    <t>Jackson, Christianna</t>
  </si>
  <si>
    <t>Johnson, Jeff</t>
  </si>
  <si>
    <t>Jonovski, Amanda</t>
  </si>
  <si>
    <t>Kemp, Jonathan</t>
  </si>
  <si>
    <t>Kent, Michelle</t>
  </si>
  <si>
    <t>Knowles, Nancy</t>
  </si>
  <si>
    <t>Kottaras, Connie</t>
  </si>
  <si>
    <t>Kras, Lauren</t>
  </si>
  <si>
    <t>Lebel, Kim</t>
  </si>
  <si>
    <t>MacCannell, Andrea</t>
  </si>
  <si>
    <t>MacLeod, Kathleen</t>
  </si>
  <si>
    <t>Mahoney, Heather</t>
  </si>
  <si>
    <t>Manning, Cynthia</t>
  </si>
  <si>
    <t>McCarthy, Lisa</t>
  </si>
  <si>
    <t>McManus, Arthur</t>
  </si>
  <si>
    <t>Michaud, Kelly &amp; Joe</t>
  </si>
  <si>
    <t>Moschella, Tammy</t>
  </si>
  <si>
    <t>Murray, Becky</t>
  </si>
  <si>
    <t>Nobles, Laura</t>
  </si>
  <si>
    <t>O'Brien, Kevin</t>
  </si>
  <si>
    <t>Pafford, Brian</t>
  </si>
  <si>
    <t>Patchett, Linda</t>
  </si>
  <si>
    <t>Petrucelli, Isaac</t>
  </si>
  <si>
    <t>Porter, Patty</t>
  </si>
  <si>
    <t>Proulx, Sarah</t>
  </si>
  <si>
    <t>Ryan, Cindy</t>
  </si>
  <si>
    <t>Schaeffer, Peter &amp; Joan</t>
  </si>
  <si>
    <t>QT Suite Pkg (2)</t>
  </si>
  <si>
    <t>Schlieper, Becky</t>
  </si>
  <si>
    <t>Schmidt, Cathy</t>
  </si>
  <si>
    <t>Schwab, David</t>
  </si>
  <si>
    <t>Shaw, Mike</t>
  </si>
  <si>
    <t>Sipp, John</t>
  </si>
  <si>
    <t>Smith, Laura</t>
  </si>
  <si>
    <t>Smith, Margie</t>
  </si>
  <si>
    <t>Tibbetts, Janet</t>
  </si>
  <si>
    <t>Tufo, Joe</t>
  </si>
  <si>
    <t>Vandriessche, Victoria &amp; Timothy</t>
  </si>
  <si>
    <t>Varotsis, Lisa</t>
  </si>
  <si>
    <t>Walther, Jamie</t>
  </si>
  <si>
    <t>Weathersby, Patricia</t>
  </si>
  <si>
    <t>Welsh, Carol</t>
  </si>
  <si>
    <t>QT Suite Pkg</t>
  </si>
  <si>
    <t>Whiting, Patricia</t>
  </si>
  <si>
    <t>Zavez, Marsha</t>
  </si>
  <si>
    <t>Zola, Peggy</t>
  </si>
  <si>
    <t>Zwartenvijk, Jennifer &amp; David</t>
  </si>
  <si>
    <t>Eldred, Katie</t>
  </si>
  <si>
    <t>Andrusaitis, Lisa</t>
  </si>
  <si>
    <t>Bellmare, Chris</t>
  </si>
  <si>
    <t>Beyer, Roberta</t>
  </si>
  <si>
    <t>Nettleton, Anne</t>
  </si>
  <si>
    <t>Losik, Pat</t>
  </si>
  <si>
    <t>Martin, Donna</t>
  </si>
  <si>
    <t>Tabit, Stephanie</t>
  </si>
  <si>
    <t>Uhl, Robert</t>
  </si>
  <si>
    <t>MacDonald, Ken</t>
  </si>
  <si>
    <t>Lavoie, Ariana</t>
  </si>
  <si>
    <t>AMT</t>
  </si>
  <si>
    <t>Total</t>
  </si>
  <si>
    <t>Avg</t>
  </si>
  <si>
    <t>YTD</t>
  </si>
  <si>
    <t>Date</t>
  </si>
  <si>
    <t>Pet(s)</t>
  </si>
  <si>
    <t>Qty</t>
  </si>
  <si>
    <t>Service</t>
  </si>
  <si>
    <t>Bdg Amt</t>
  </si>
  <si>
    <t>Other</t>
  </si>
  <si>
    <t>Nites</t>
  </si>
  <si>
    <t>Total $</t>
  </si>
  <si>
    <t>$/Nite</t>
  </si>
  <si>
    <t>Daily  Summary</t>
  </si>
  <si>
    <t>Std Suite</t>
  </si>
  <si>
    <t>XL Suite</t>
  </si>
  <si>
    <t>Jennings, Shannon</t>
  </si>
  <si>
    <t>Clark, Jason</t>
  </si>
  <si>
    <t>XL Suite (2)</t>
  </si>
  <si>
    <t>Holzaepfez, Jonathan</t>
  </si>
  <si>
    <t>In/Out Suite</t>
  </si>
  <si>
    <t>Earwood, Kendra</t>
  </si>
  <si>
    <t>O'Neill, John</t>
  </si>
  <si>
    <t>Luke</t>
  </si>
  <si>
    <t>Anderton, Terry</t>
  </si>
  <si>
    <t>Stella</t>
  </si>
  <si>
    <t>Schwartz, Brian</t>
  </si>
  <si>
    <t>Trosin, Vimi</t>
  </si>
  <si>
    <t>Mayes, Jennifer</t>
  </si>
  <si>
    <t>Clark, Krista</t>
  </si>
  <si>
    <t>Max</t>
  </si>
  <si>
    <t>Masiello, Martha</t>
  </si>
  <si>
    <t>Hashem, Leon</t>
  </si>
  <si>
    <t>Pet</t>
  </si>
  <si>
    <t>Amount</t>
  </si>
  <si>
    <t>Discount</t>
  </si>
  <si>
    <t>Base Pricing</t>
  </si>
  <si>
    <t>Monthly Summary</t>
  </si>
  <si>
    <t>Half-Day</t>
  </si>
  <si>
    <t>Quantities:</t>
  </si>
  <si>
    <t>Daycare</t>
  </si>
  <si>
    <t>Play &amp; Groom</t>
  </si>
  <si>
    <t>Non-revenue</t>
  </si>
  <si>
    <t>Temp/Orient</t>
  </si>
  <si>
    <t>Revenues:</t>
  </si>
  <si>
    <t>Berry, Jakki</t>
  </si>
  <si>
    <t>Avg Revenue:</t>
  </si>
  <si>
    <t>Bumby</t>
  </si>
  <si>
    <t>Jagentenfl, Amanda</t>
  </si>
  <si>
    <t>Rogers, Deb</t>
  </si>
  <si>
    <t>MacLellan, Cody</t>
  </si>
  <si>
    <t>Mikkonen, Pegg</t>
  </si>
  <si>
    <t>Cahill, Erin</t>
  </si>
  <si>
    <t>Chesney</t>
  </si>
  <si>
    <t>Hildebrand, Rod</t>
  </si>
  <si>
    <t>Brassill, Lauren</t>
  </si>
  <si>
    <t>Brann, Tracie</t>
  </si>
  <si>
    <t>Nalewajk, Robert</t>
  </si>
  <si>
    <t>Thompson, Ryan</t>
  </si>
  <si>
    <t>Reed, Kimberly</t>
  </si>
  <si>
    <t>Feitelson, Amy</t>
  </si>
  <si>
    <t>Michaud, Marcie</t>
  </si>
  <si>
    <t>Sanderson, Annette</t>
  </si>
  <si>
    <t>Friel, Lesli</t>
  </si>
  <si>
    <t>Lynch, Amy</t>
  </si>
  <si>
    <t>Week</t>
  </si>
  <si>
    <t>Start Date</t>
  </si>
  <si>
    <t>End Date</t>
  </si>
  <si>
    <t>Regular Hours</t>
  </si>
  <si>
    <t>PTO Hours</t>
  </si>
  <si>
    <t>Holiday Hours</t>
  </si>
  <si>
    <t>Overtime Hours</t>
  </si>
  <si>
    <t>Regular Hourly Wages</t>
  </si>
  <si>
    <t>PTO Hourly Wages</t>
  </si>
  <si>
    <t>Holiday Double Time Wages</t>
  </si>
  <si>
    <t>Overtime Hourly Wages</t>
  </si>
  <si>
    <t>Bonuses</t>
  </si>
  <si>
    <t>Employer Liabilities</t>
  </si>
  <si>
    <t>Total ex GM &amp; tips</t>
  </si>
  <si>
    <t>General Manager</t>
  </si>
  <si>
    <t>Total ex tips</t>
  </si>
  <si>
    <t>Tips</t>
  </si>
  <si>
    <t>Grand Total</t>
  </si>
  <si>
    <t>Avg Hourly rate (ex GM &amp; tips)</t>
  </si>
  <si>
    <t>Boarding dogs</t>
  </si>
  <si>
    <t>Daycare dogs</t>
  </si>
  <si>
    <t>Avg Boarding revenue ($/dog)</t>
  </si>
  <si>
    <t>Avg Daycare revenue ($/dog)</t>
  </si>
  <si>
    <t>2019 ADJ REVENUE:</t>
  </si>
  <si>
    <t>Boarding revenue</t>
  </si>
  <si>
    <t>Daycare revenue</t>
  </si>
  <si>
    <t>Grooming revenue</t>
  </si>
  <si>
    <t>Total revenue</t>
  </si>
  <si>
    <t>2019 METRICS</t>
  </si>
  <si>
    <t>WEEKLY:</t>
  </si>
  <si>
    <t>Payroll (ex GM &amp; tips) /Adj Revenue</t>
  </si>
  <si>
    <t>Payroll (ex tips) /Adj Revenue</t>
  </si>
  <si>
    <t>ROLLING FOUR-WEEK AVERAGE:</t>
  </si>
  <si>
    <t>YEAR-TO-DATE:</t>
  </si>
  <si>
    <t>PAYROLL HRS (ex GM) / DOG - week</t>
  </si>
  <si>
    <t>PAYROLL HRS (ex GM) / DOG - YTD</t>
  </si>
  <si>
    <t>2018 ADJ REVENUE:</t>
  </si>
  <si>
    <t>2019 vs 2018 YTD:</t>
  </si>
  <si>
    <t>YTD 2019</t>
  </si>
  <si>
    <t>Lacey</t>
  </si>
  <si>
    <t xml:space="preserve"> </t>
  </si>
  <si>
    <t>Wkly/Avg $</t>
  </si>
  <si>
    <t>02-28 Count</t>
  </si>
  <si>
    <t>03-07 Count</t>
  </si>
  <si>
    <t>03-14 Count</t>
  </si>
  <si>
    <t>Avg $</t>
  </si>
  <si>
    <t>Wade, Jane</t>
  </si>
  <si>
    <t>Critchlow, Brandon</t>
  </si>
  <si>
    <t>Brown, Lisa</t>
  </si>
  <si>
    <t>Horne, Jolene</t>
  </si>
  <si>
    <t>Delta</t>
  </si>
  <si>
    <t>Bennett, Sean</t>
  </si>
  <si>
    <t>Labovitz, Kerry</t>
  </si>
  <si>
    <t>Cavanaugh, Brenna</t>
  </si>
  <si>
    <t>03-31 Count</t>
  </si>
  <si>
    <t>04-07 Count</t>
  </si>
  <si>
    <t>04-14 Count</t>
  </si>
  <si>
    <t>Gould, Kailey</t>
  </si>
  <si>
    <t>Williams, Christine</t>
  </si>
  <si>
    <t>Francis, Renee</t>
  </si>
  <si>
    <t>Starr, Kelly</t>
  </si>
  <si>
    <t>Daboul, Joelle</t>
  </si>
  <si>
    <t>Hoefle, John</t>
  </si>
  <si>
    <t>Renaud, Kim</t>
  </si>
  <si>
    <t>Walsh, Jennifer</t>
  </si>
  <si>
    <t>Choung, Eugene</t>
  </si>
  <si>
    <t>Lacross, Kelly</t>
  </si>
  <si>
    <t>DeMien, Angie</t>
  </si>
  <si>
    <t>04-30 Count</t>
  </si>
  <si>
    <t>05-07 Count</t>
  </si>
  <si>
    <t>05-14 Count</t>
  </si>
  <si>
    <t>Pettirossi, Barry</t>
  </si>
  <si>
    <t>Boyle, Colleen</t>
  </si>
  <si>
    <t>2017 ADJ REVENUE:</t>
  </si>
  <si>
    <t>2018 METRICS:</t>
  </si>
  <si>
    <t>05-31 Count</t>
  </si>
  <si>
    <t>06-14 Count</t>
  </si>
  <si>
    <t>06-07 Count</t>
  </si>
  <si>
    <t>Waddell, Jennifer</t>
  </si>
  <si>
    <t>Irish, Dillon</t>
  </si>
  <si>
    <t>2018 Boarding dogs</t>
  </si>
  <si>
    <t>2018 Daycare dogs</t>
  </si>
  <si>
    <t>Thibeau, Angela</t>
  </si>
  <si>
    <t>Sawako Gardner</t>
  </si>
  <si>
    <t>Lesley Gottlieb</t>
  </si>
  <si>
    <t>Smyth, Jenifer</t>
  </si>
  <si>
    <t>Bush, Katherine</t>
  </si>
  <si>
    <t>Merrill Volkers, Harley</t>
  </si>
  <si>
    <t>O'Brien, Alexandra</t>
  </si>
  <si>
    <t>Axel</t>
  </si>
  <si>
    <t>Sears, Jenny</t>
  </si>
  <si>
    <t>Brightman, Stephanie</t>
  </si>
  <si>
    <t>Jambard, Lindsey</t>
  </si>
  <si>
    <t>Cyr, Diana</t>
  </si>
  <si>
    <t>06-30 Count</t>
  </si>
  <si>
    <t>07-07 Count</t>
  </si>
  <si>
    <t>07-14 Count</t>
  </si>
  <si>
    <t>Lindsey, Jambard</t>
  </si>
  <si>
    <t>Bergeron, Kathy</t>
  </si>
  <si>
    <t>Heggie, Bill</t>
  </si>
  <si>
    <t>Shepard, Geri</t>
  </si>
  <si>
    <t>Fleischer, Jennifer</t>
  </si>
  <si>
    <t>Auty, Alex</t>
  </si>
  <si>
    <t>Sera, Lisa</t>
  </si>
  <si>
    <t>07-31 Count</t>
  </si>
  <si>
    <t>08-07 Count</t>
  </si>
  <si>
    <t>08-14 Count</t>
  </si>
  <si>
    <t>Ferrin, Kerin</t>
  </si>
  <si>
    <t>Strong, David</t>
  </si>
  <si>
    <t>Scalera, Rita</t>
  </si>
  <si>
    <t>Flasphaler, Kim</t>
  </si>
  <si>
    <t>Flanagan, Hillary</t>
  </si>
  <si>
    <t>Salmon, Dave</t>
  </si>
  <si>
    <t>Bodhi &amp; Millie</t>
  </si>
  <si>
    <t>Grugnale, Meghan</t>
  </si>
  <si>
    <t>Goddard, Morgan</t>
  </si>
  <si>
    <t>Stamas, Helen</t>
  </si>
  <si>
    <t>refunded monies due to incorrect procedures for urinating on blanket</t>
  </si>
  <si>
    <t>Refund issued: Customer complained that we left her dog in urine (we had bathed the dog for free 3 times)</t>
  </si>
  <si>
    <t>Woods, Taylor</t>
  </si>
  <si>
    <t>Edwards, Kara</t>
  </si>
  <si>
    <t>Constantini, David</t>
  </si>
  <si>
    <t>08-31 Count</t>
  </si>
  <si>
    <t>Food</t>
  </si>
  <si>
    <t>Medications</t>
  </si>
  <si>
    <t>Treats</t>
  </si>
  <si>
    <t>Roe, Nicole</t>
  </si>
  <si>
    <t>Simpson, Jessica</t>
  </si>
  <si>
    <t>Winfrey, Kelly</t>
  </si>
  <si>
    <t>Max Occ</t>
  </si>
  <si>
    <t>2018</t>
  </si>
  <si>
    <t>W52</t>
  </si>
  <si>
    <t>W51</t>
  </si>
  <si>
    <t>W50</t>
  </si>
  <si>
    <t>W49</t>
  </si>
  <si>
    <t>W48</t>
  </si>
  <si>
    <t>W47</t>
  </si>
  <si>
    <t>W46</t>
  </si>
  <si>
    <t>AVG Occ/day (%)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</si>
  <si>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</si>
  <si>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</si>
  <si>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</si>
  <si>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</si>
  <si>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</si>
  <si>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</si>
  <si>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</si>
  <si>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</si>
  <si>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</si>
  <si>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</si>
  <si>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</si>
  <si>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</si>
  <si>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</si>
  <si>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</si>
  <si>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</si>
  <si>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</si>
  <si>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</si>
  <si>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</si>
  <si>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</si>
  <si>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</si>
  <si>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</si>
  <si>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</si>
  <si>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</si>
  <si>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</si>
  <si>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</si>
  <si>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</si>
  <si>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</si>
  <si>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</si>
  <si>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</si>
  <si>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DEC</t>
  </si>
  <si>
    <t>W16</t>
  </si>
  <si>
    <t>NOV</t>
  </si>
  <si>
    <t>W15</t>
  </si>
  <si>
    <t>OCT</t>
  </si>
  <si>
    <t>W14</t>
  </si>
  <si>
    <t>SEP</t>
  </si>
  <si>
    <t>W13</t>
  </si>
  <si>
    <t>AUG</t>
  </si>
  <si>
    <t>W12</t>
  </si>
  <si>
    <t>JUL</t>
  </si>
  <si>
    <t>W11</t>
  </si>
  <si>
    <t>JUN</t>
  </si>
  <si>
    <t>W10</t>
  </si>
  <si>
    <t>MAY</t>
  </si>
  <si>
    <t>W9</t>
  </si>
  <si>
    <t>APR</t>
  </si>
  <si>
    <t>W8</t>
  </si>
  <si>
    <t>MAR</t>
  </si>
  <si>
    <t>W7</t>
  </si>
  <si>
    <t>FEB</t>
  </si>
  <si>
    <t>W6</t>
  </si>
  <si>
    <t>JAN</t>
  </si>
  <si>
    <t>W5</t>
  </si>
  <si>
    <t>W4</t>
  </si>
  <si>
    <t>W3</t>
  </si>
  <si>
    <t>W2</t>
  </si>
  <si>
    <t>W1</t>
  </si>
  <si>
    <t>This sheet is populated automatically from Boarding Tallies and Daycare Tallies. Do Not enter data into sheet</t>
  </si>
  <si>
    <t>Silva, Michelle</t>
  </si>
  <si>
    <t>O'Gorman, Jaime</t>
  </si>
  <si>
    <t>09-07 Count</t>
  </si>
  <si>
    <t>Lee, Matina</t>
  </si>
  <si>
    <t>Yates, Cameron</t>
  </si>
  <si>
    <t>Corston, Heather</t>
  </si>
  <si>
    <t>09-14 Count</t>
  </si>
  <si>
    <t>Sweeney, Caitlin</t>
  </si>
  <si>
    <t>Enright, Laura</t>
  </si>
  <si>
    <t>Le, Kathleen</t>
  </si>
  <si>
    <t>09-30 Count</t>
  </si>
  <si>
    <t>Huebner, Deb</t>
  </si>
  <si>
    <t>Kendrick, Jo-Ann</t>
  </si>
  <si>
    <t>Brunelle, Liz</t>
  </si>
  <si>
    <t>10-14 Count</t>
  </si>
  <si>
    <t>10-07 Count</t>
  </si>
  <si>
    <t>Saxena, Jyoti</t>
  </si>
  <si>
    <t>Mila</t>
  </si>
  <si>
    <t>10-31 Count</t>
  </si>
  <si>
    <t>Gorman, Janet</t>
  </si>
  <si>
    <t>11-07 Count</t>
  </si>
  <si>
    <t>11-14 Count</t>
  </si>
  <si>
    <t>Hannon, Jillian</t>
  </si>
  <si>
    <t>2020</t>
  </si>
  <si>
    <t>2019</t>
  </si>
  <si>
    <t>2017</t>
  </si>
  <si>
    <t>2016</t>
  </si>
  <si>
    <t>List 4</t>
  </si>
  <si>
    <t>Weekend</t>
  </si>
  <si>
    <t>List 3</t>
  </si>
  <si>
    <t>Tues-Thurs</t>
  </si>
  <si>
    <t>List 2</t>
  </si>
  <si>
    <t>Mon/Fri</t>
  </si>
  <si>
    <t>List</t>
  </si>
  <si>
    <t>Total(Wk)</t>
  </si>
  <si>
    <t>Day</t>
  </si>
  <si>
    <t>Boarding</t>
  </si>
  <si>
    <t>W53</t>
  </si>
  <si>
    <t>Weekends</t>
  </si>
  <si>
    <t>Total Occ</t>
  </si>
  <si>
    <t>Watson, Karen</t>
  </si>
  <si>
    <t>Tabit, Stepahnie</t>
  </si>
  <si>
    <t>Gallant, Jennie</t>
  </si>
  <si>
    <t>Rourke, Alexandra</t>
  </si>
  <si>
    <t>11-30 count</t>
  </si>
  <si>
    <t>Name</t>
  </si>
  <si>
    <t>Pascucci, Carole</t>
  </si>
  <si>
    <t>Facella, Meagan</t>
  </si>
  <si>
    <t>Hammond, Susan</t>
  </si>
  <si>
    <t>Keefe, Kate</t>
  </si>
  <si>
    <t>Eddie</t>
  </si>
  <si>
    <t>-16%</t>
  </si>
  <si>
    <t>-17%</t>
  </si>
  <si>
    <t>-18%</t>
  </si>
  <si>
    <t>-19%</t>
  </si>
  <si>
    <t>-20%</t>
  </si>
  <si>
    <t>WED</t>
  </si>
  <si>
    <t>THU</t>
  </si>
  <si>
    <t>FRI</t>
  </si>
  <si>
    <t>SAT</t>
  </si>
  <si>
    <t>SUN</t>
  </si>
  <si>
    <t>MON</t>
  </si>
  <si>
    <t>TUE</t>
  </si>
  <si>
    <t>Active</t>
  </si>
  <si>
    <t>Suite Prem</t>
  </si>
  <si>
    <t>Dow, Sally</t>
  </si>
  <si>
    <t>Olbres, Tamara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</si>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</sst>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yyyy\-mm\-dd"/>
    <numFmt numFmtId="165" formatCode=";;;"/>
    <numFmt numFmtId="166" formatCode="0.0%"/>
    <numFmt numFmtId="167" formatCode="mmmm"/>
    <numFmt numFmtId="168" formatCode="mmm\-yyyy"/>
    <numFmt numFmtId="169" formatCode="yyyy"/>
    <numFmt numFmtId="170" formatCode="#,##0.000_);\(#,##0.0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C0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9"/>
      <color rgb="FF000000"/>
      <name val="Segoe U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143">
    <xf numFmtId="0" fontId="0" fillId="0" borderId="0" xfId="0"/>
    <xf numFmtId="164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left" indent="1"/>
    </xf>
    <xf numFmtId="37" fontId="2" fillId="0" borderId="0" xfId="0" applyNumberFormat="1" applyFont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left" indent="1"/>
    </xf>
    <xf numFmtId="0" fontId="3" fillId="0" borderId="0" xfId="0" applyFont="1" applyAlignment="1">
      <alignment horizontal="left" indent="1"/>
    </xf>
    <xf numFmtId="37" fontId="3" fillId="0" borderId="0" xfId="0" applyNumberFormat="1" applyFont="1"/>
    <xf numFmtId="0" fontId="3" fillId="0" borderId="0" xfId="0" applyFont="1"/>
    <xf numFmtId="37" fontId="4" fillId="0" borderId="0" xfId="0" applyNumberFormat="1" applyFont="1"/>
    <xf numFmtId="164" fontId="5" fillId="0" borderId="0" xfId="0" applyNumberFormat="1" applyFont="1" applyAlignment="1">
      <alignment horizontal="left" indent="1"/>
    </xf>
    <xf numFmtId="0" fontId="5" fillId="0" borderId="0" xfId="0" applyFont="1" applyAlignment="1">
      <alignment horizontal="left" indent="1"/>
    </xf>
    <xf numFmtId="37" fontId="5" fillId="0" borderId="0" xfId="0" applyNumberFormat="1" applyFont="1"/>
    <xf numFmtId="0" fontId="5" fillId="0" borderId="0" xfId="0" applyFont="1"/>
    <xf numFmtId="164" fontId="5" fillId="0" borderId="0" xfId="0" quotePrefix="1" applyNumberFormat="1" applyFont="1" applyAlignment="1">
      <alignment horizontal="left" indent="1"/>
    </xf>
    <xf numFmtId="39" fontId="5" fillId="0" borderId="0" xfId="0" applyNumberFormat="1" applyFont="1"/>
    <xf numFmtId="9" fontId="5" fillId="0" borderId="0" xfId="2" applyFont="1"/>
    <xf numFmtId="9" fontId="5" fillId="0" borderId="0" xfId="2" applyFont="1" applyAlignment="1">
      <alignment horizontal="left" indent="1"/>
    </xf>
    <xf numFmtId="37" fontId="4" fillId="2" borderId="1" xfId="0" applyNumberFormat="1" applyFont="1" applyFill="1" applyBorder="1"/>
    <xf numFmtId="37" fontId="3" fillId="3" borderId="0" xfId="0" applyNumberFormat="1" applyFont="1" applyFill="1"/>
    <xf numFmtId="37" fontId="3" fillId="4" borderId="0" xfId="0" applyNumberFormat="1" applyFont="1" applyFill="1"/>
    <xf numFmtId="37" fontId="3" fillId="2" borderId="0" xfId="0" applyNumberFormat="1" applyFont="1" applyFill="1"/>
    <xf numFmtId="37" fontId="3" fillId="5" borderId="0" xfId="0" applyNumberFormat="1" applyFont="1" applyFill="1"/>
    <xf numFmtId="37" fontId="5" fillId="0" borderId="0" xfId="0" applyNumberFormat="1" applyFont="1" applyAlignment="1">
      <alignment horizontal="left" indent="1"/>
    </xf>
    <xf numFmtId="164" fontId="5" fillId="0" borderId="0" xfId="0" quotePrefix="1" applyNumberFormat="1" applyFont="1"/>
    <xf numFmtId="39" fontId="2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7" fontId="5" fillId="6" borderId="0" xfId="0" applyNumberFormat="1" applyFont="1" applyFill="1"/>
    <xf numFmtId="39" fontId="5" fillId="6" borderId="0" xfId="0" applyNumberFormat="1" applyFont="1" applyFill="1"/>
    <xf numFmtId="39" fontId="3" fillId="0" borderId="0" xfId="0" applyNumberFormat="1" applyFont="1"/>
    <xf numFmtId="0" fontId="3" fillId="0" borderId="0" xfId="0" applyFont="1" applyAlignment="1">
      <alignment horizontal="left"/>
    </xf>
    <xf numFmtId="39" fontId="3" fillId="0" borderId="0" xfId="1" applyNumberFormat="1" applyFont="1"/>
    <xf numFmtId="166" fontId="3" fillId="0" borderId="0" xfId="2" applyNumberFormat="1" applyFont="1"/>
    <xf numFmtId="9" fontId="3" fillId="0" borderId="0" xfId="2" applyFont="1"/>
    <xf numFmtId="164" fontId="6" fillId="0" borderId="0" xfId="0" applyNumberFormat="1" applyFont="1" applyAlignment="1">
      <alignment horizontal="left" indent="1"/>
    </xf>
    <xf numFmtId="164" fontId="7" fillId="0" borderId="0" xfId="0" applyNumberFormat="1" applyFont="1" applyAlignment="1">
      <alignment horizontal="left" indent="1"/>
    </xf>
    <xf numFmtId="0" fontId="7" fillId="0" borderId="0" xfId="0" applyFont="1" applyAlignment="1">
      <alignment horizontal="left" indent="1"/>
    </xf>
    <xf numFmtId="37" fontId="5" fillId="7" borderId="0" xfId="0" applyNumberFormat="1" applyFont="1" applyFill="1"/>
    <xf numFmtId="37" fontId="7" fillId="0" borderId="0" xfId="0" applyNumberFormat="1" applyFont="1"/>
    <xf numFmtId="0" fontId="6" fillId="0" borderId="0" xfId="0" applyFont="1" applyAlignment="1">
      <alignment horizontal="left" indent="1"/>
    </xf>
    <xf numFmtId="37" fontId="5" fillId="3" borderId="1" xfId="0" applyNumberFormat="1" applyFont="1" applyFill="1" applyBorder="1"/>
    <xf numFmtId="37" fontId="6" fillId="0" borderId="0" xfId="0" applyNumberFormat="1" applyFont="1"/>
    <xf numFmtId="0" fontId="5" fillId="0" borderId="0" xfId="0" applyFont="1" applyAlignment="1">
      <alignment horizontal="left"/>
    </xf>
    <xf numFmtId="39" fontId="5" fillId="0" borderId="0" xfId="1" applyNumberFormat="1" applyFont="1"/>
    <xf numFmtId="166" fontId="5" fillId="0" borderId="0" xfId="2" applyNumberFormat="1" applyFont="1"/>
    <xf numFmtId="37" fontId="8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5" fontId="5" fillId="0" borderId="0" xfId="0" applyNumberFormat="1" applyFont="1"/>
    <xf numFmtId="167" fontId="5" fillId="0" borderId="0" xfId="0" applyNumberFormat="1" applyFont="1" applyAlignment="1">
      <alignment horizontal="left" indent="1"/>
    </xf>
    <xf numFmtId="165" fontId="5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39" fontId="8" fillId="0" borderId="0" xfId="0" applyNumberFormat="1" applyFont="1"/>
    <xf numFmtId="164" fontId="5" fillId="0" borderId="4" xfId="0" applyNumberFormat="1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37" fontId="5" fillId="0" borderId="4" xfId="0" applyNumberFormat="1" applyFont="1" applyBorder="1"/>
    <xf numFmtId="39" fontId="5" fillId="0" borderId="4" xfId="0" applyNumberFormat="1" applyFont="1" applyBorder="1"/>
    <xf numFmtId="168" fontId="2" fillId="0" borderId="0" xfId="0" applyNumberFormat="1" applyFont="1"/>
    <xf numFmtId="0" fontId="9" fillId="0" borderId="0" xfId="0" applyFont="1" applyAlignment="1">
      <alignment horizontal="left" indent="1"/>
    </xf>
    <xf numFmtId="169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3"/>
    </xf>
    <xf numFmtId="0" fontId="9" fillId="0" borderId="0" xfId="0" applyFont="1"/>
    <xf numFmtId="164" fontId="9" fillId="0" borderId="0" xfId="0" applyNumberFormat="1" applyFont="1"/>
    <xf numFmtId="164" fontId="5" fillId="0" borderId="0" xfId="0" applyNumberFormat="1" applyFont="1"/>
    <xf numFmtId="39" fontId="5" fillId="0" borderId="0" xfId="0" applyNumberFormat="1" applyFont="1" applyAlignment="1">
      <alignment horizontal="left" indent="1"/>
    </xf>
    <xf numFmtId="10" fontId="5" fillId="0" borderId="0" xfId="2" applyNumberFormat="1" applyFont="1"/>
    <xf numFmtId="39" fontId="5" fillId="0" borderId="0" xfId="0" applyNumberFormat="1" applyFont="1" applyAlignment="1">
      <alignment horizontal="left" indent="2"/>
    </xf>
    <xf numFmtId="9" fontId="5" fillId="0" borderId="0" xfId="0" applyNumberFormat="1" applyFont="1"/>
    <xf numFmtId="170" fontId="5" fillId="0" borderId="0" xfId="0" applyNumberFormat="1" applyFont="1"/>
    <xf numFmtId="10" fontId="5" fillId="0" borderId="4" xfId="2" applyNumberFormat="1" applyFont="1" applyBorder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center"/>
    </xf>
    <xf numFmtId="37" fontId="3" fillId="0" borderId="0" xfId="0" applyNumberFormat="1" applyFont="1" applyBorder="1"/>
    <xf numFmtId="37" fontId="5" fillId="4" borderId="0" xfId="0" applyNumberFormat="1" applyFont="1" applyFill="1"/>
    <xf numFmtId="0" fontId="11" fillId="4" borderId="0" xfId="0" applyFont="1" applyFill="1" applyAlignment="1">
      <alignment horizontal="left" indent="1"/>
    </xf>
    <xf numFmtId="0" fontId="5" fillId="0" borderId="0" xfId="0" applyFont="1" applyFill="1" applyAlignment="1">
      <alignment horizontal="left" indent="1"/>
    </xf>
    <xf numFmtId="39" fontId="5" fillId="0" borderId="0" xfId="0" applyNumberFormat="1" applyFont="1" applyFill="1"/>
    <xf numFmtId="164" fontId="5" fillId="0" borderId="0" xfId="0" applyNumberFormat="1" applyFont="1" applyFill="1" applyAlignment="1">
      <alignment horizontal="left" indent="1"/>
    </xf>
    <xf numFmtId="37" fontId="5" fillId="0" borderId="0" xfId="0" applyNumberFormat="1" applyFont="1" applyFill="1"/>
    <xf numFmtId="0" fontId="5" fillId="0" borderId="0" xfId="0" applyFont="1" applyFill="1"/>
    <xf numFmtId="37" fontId="4" fillId="2" borderId="0" xfId="0" applyNumberFormat="1" applyFont="1" applyFill="1" applyBorder="1" applyAlignment="1"/>
    <xf numFmtId="37" fontId="3" fillId="0" borderId="0" xfId="0" applyNumberFormat="1" applyFont="1" applyFill="1" applyBorder="1" applyAlignment="1"/>
    <xf numFmtId="49" fontId="5" fillId="0" borderId="0" xfId="0" applyNumberFormat="1" applyFont="1" applyAlignment="1">
      <alignment horizontal="left" indent="1"/>
    </xf>
    <xf numFmtId="164" fontId="12" fillId="0" borderId="0" xfId="0" applyNumberFormat="1" applyFont="1" applyAlignment="1">
      <alignment horizontal="left" indent="1"/>
    </xf>
    <xf numFmtId="164" fontId="13" fillId="0" borderId="0" xfId="0" applyNumberFormat="1" applyFont="1" applyAlignment="1">
      <alignment horizontal="left" indent="1"/>
    </xf>
    <xf numFmtId="164" fontId="14" fillId="0" borderId="0" xfId="0" applyNumberFormat="1" applyFont="1" applyAlignment="1">
      <alignment horizontal="left" indent="1"/>
    </xf>
    <xf numFmtId="164" fontId="15" fillId="0" borderId="0" xfId="0" applyNumberFormat="1" applyFont="1" applyAlignment="1">
      <alignment horizontal="left" indent="1"/>
    </xf>
    <xf numFmtId="164" fontId="8" fillId="0" borderId="0" xfId="0" applyNumberFormat="1" applyFont="1" applyAlignment="1">
      <alignment horizontal="left" indent="1"/>
    </xf>
    <xf numFmtId="37" fontId="3" fillId="0" borderId="4" xfId="0" applyNumberFormat="1" applyFont="1" applyBorder="1"/>
    <xf numFmtId="164" fontId="9" fillId="0" borderId="0" xfId="0" applyNumberFormat="1" applyFont="1" applyAlignment="1">
      <alignment horizontal="left" indent="1"/>
    </xf>
    <xf numFmtId="37" fontId="9" fillId="0" borderId="0" xfId="0" applyNumberFormat="1" applyFont="1" applyAlignment="1">
      <alignment horizontal="center"/>
    </xf>
    <xf numFmtId="39" fontId="9" fillId="0" borderId="0" xfId="0" applyNumberFormat="1" applyFont="1" applyAlignment="1">
      <alignment horizontal="center"/>
    </xf>
    <xf numFmtId="37" fontId="3" fillId="8" borderId="0" xfId="0" applyNumberFormat="1" applyFont="1" applyFill="1"/>
    <xf numFmtId="39" fontId="3" fillId="8" borderId="0" xfId="0" applyNumberFormat="1" applyFont="1" applyFill="1"/>
    <xf numFmtId="164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left" indent="1"/>
    </xf>
    <xf numFmtId="39" fontId="16" fillId="0" borderId="0" xfId="0" applyNumberFormat="1" applyFont="1"/>
    <xf numFmtId="37" fontId="17" fillId="0" borderId="0" xfId="0" applyNumberFormat="1" applyFont="1"/>
    <xf numFmtId="0" fontId="16" fillId="0" borderId="0" xfId="0" applyFont="1"/>
    <xf numFmtId="37" fontId="16" fillId="0" borderId="0" xfId="0" applyNumberFormat="1" applyFont="1"/>
    <xf numFmtId="165" fontId="16" fillId="0" borderId="0" xfId="0" applyNumberFormat="1" applyFont="1" applyAlignment="1">
      <alignment horizontal="center"/>
    </xf>
    <xf numFmtId="37" fontId="0" fillId="0" borderId="0" xfId="0" applyNumberFormat="1"/>
    <xf numFmtId="37" fontId="3" fillId="0" borderId="0" xfId="0" applyNumberFormat="1" applyFont="1" applyFill="1"/>
    <xf numFmtId="39" fontId="5" fillId="0" borderId="4" xfId="0" applyNumberFormat="1" applyFont="1" applyFill="1" applyBorder="1"/>
    <xf numFmtId="37" fontId="5" fillId="0" borderId="0" xfId="0" applyNumberFormat="1" applyFont="1" applyFill="1" applyAlignment="1">
      <alignment horizontal="left" indent="1"/>
    </xf>
    <xf numFmtId="10" fontId="5" fillId="0" borderId="0" xfId="2" applyNumberFormat="1" applyFont="1" applyFill="1"/>
    <xf numFmtId="10" fontId="5" fillId="0" borderId="4" xfId="2" applyNumberFormat="1" applyFont="1" applyFill="1" applyBorder="1"/>
    <xf numFmtId="9" fontId="5" fillId="0" borderId="0" xfId="0" applyNumberFormat="1" applyFont="1" applyFill="1"/>
    <xf numFmtId="170" fontId="5" fillId="0" borderId="0" xfId="0" applyNumberFormat="1" applyFont="1" applyFill="1"/>
    <xf numFmtId="2" fontId="5" fillId="0" borderId="0" xfId="0" applyNumberFormat="1" applyFont="1" applyFill="1"/>
    <xf numFmtId="37" fontId="2" fillId="0" borderId="0" xfId="0" applyNumberFormat="1" applyFont="1" applyFill="1" applyAlignment="1">
      <alignment horizontal="right"/>
    </xf>
    <xf numFmtId="0" fontId="2" fillId="0" borderId="0" xfId="0" applyFont="1" applyFill="1"/>
    <xf numFmtId="164" fontId="2" fillId="0" borderId="0" xfId="0" applyNumberFormat="1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3" fillId="0" borderId="0" xfId="0" applyFont="1" applyFill="1"/>
    <xf numFmtId="164" fontId="3" fillId="0" borderId="0" xfId="0" applyNumberFormat="1" applyFont="1" applyFill="1" applyAlignment="1">
      <alignment horizontal="left" indent="1"/>
    </xf>
    <xf numFmtId="0" fontId="3" fillId="0" borderId="0" xfId="0" applyFont="1" applyFill="1" applyAlignment="1">
      <alignment horizontal="left" indent="1"/>
    </xf>
    <xf numFmtId="37" fontId="3" fillId="0" borderId="4" xfId="0" applyNumberFormat="1" applyFont="1" applyFill="1" applyBorder="1"/>
    <xf numFmtId="166" fontId="5" fillId="0" borderId="0" xfId="2" applyNumberFormat="1" applyFont="1" applyFill="1"/>
    <xf numFmtId="9" fontId="5" fillId="0" borderId="0" xfId="2" applyFont="1" applyFill="1" applyAlignment="1">
      <alignment horizontal="left" indent="1"/>
    </xf>
    <xf numFmtId="37" fontId="4" fillId="0" borderId="1" xfId="0" applyNumberFormat="1" applyFont="1" applyFill="1" applyBorder="1" applyAlignment="1"/>
    <xf numFmtId="37" fontId="4" fillId="0" borderId="2" xfId="0" applyNumberFormat="1" applyFont="1" applyFill="1" applyBorder="1"/>
    <xf numFmtId="37" fontId="4" fillId="0" borderId="3" xfId="0" applyNumberFormat="1" applyFont="1" applyFill="1" applyBorder="1"/>
    <xf numFmtId="164" fontId="5" fillId="0" borderId="0" xfId="0" quotePrefix="1" applyNumberFormat="1" applyFont="1" applyFill="1" applyAlignment="1">
      <alignment horizontal="left" indent="1"/>
    </xf>
    <xf numFmtId="164" fontId="5" fillId="0" borderId="0" xfId="0" quotePrefix="1" applyNumberFormat="1" applyFont="1" applyFill="1"/>
    <xf numFmtId="37" fontId="5" fillId="0" borderId="1" xfId="0" applyNumberFormat="1" applyFont="1" applyBorder="1"/>
    <xf numFmtId="0" fontId="18" fillId="0" borderId="0" xfId="0" applyFont="1"/>
    <xf numFmtId="37" fontId="4" fillId="0" borderId="3" xfId="0" applyNumberFormat="1" applyFont="1" applyBorder="1"/>
    <xf numFmtId="37" fontId="4" fillId="0" borderId="2" xfId="0" applyNumberFormat="1" applyFont="1" applyBorder="1"/>
    <xf numFmtId="37" fontId="4" fillId="0" borderId="1" xfId="0" applyNumberFormat="1" applyFont="1" applyBorder="1"/>
    <xf numFmtId="0" fontId="0" fillId="0" borderId="0" xfId="0" applyNumberFormat="1"/>
    <xf numFmtId="9" fontId="0" fillId="0" borderId="0" xfId="0" applyNumberFormat="1"/>
    <xf numFmtId="0" fontId="0" fillId="0" borderId="0" xfId="0" applyFont="1" applyAlignment="1">
      <alignment horizontal="left" indent="1"/>
    </xf>
    <xf numFmtId="37" fontId="0" fillId="0" borderId="0" xfId="0" applyNumberFormat="1" applyFont="1" applyAlignment="1">
      <alignment horizontal="right"/>
    </xf>
    <xf numFmtId="39" fontId="0" fillId="0" borderId="0" xfId="0" applyNumberFormat="1" applyFont="1" applyAlignment="1">
      <alignment horizontal="right"/>
    </xf>
    <xf numFmtId="0" fontId="0" fillId="0" borderId="0" xfId="0" applyFont="1"/>
    <xf numFmtId="164" fontId="0" fillId="0" borderId="0" xfId="0" applyNumberFormat="1" applyFont="1" applyAlignment="1">
      <alignment horizontal="left" indent="1"/>
    </xf>
    <xf numFmtId="165" fontId="5" fillId="0" borderId="4" xfId="0" applyNumberFormat="1" applyFont="1" applyBorder="1"/>
    <xf numFmtId="165" fontId="5" fillId="0" borderId="0" xfId="0" applyNumberFormat="1" applyFont="1" applyAlignment="1">
      <alignment horizontal="left" indent="2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17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8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worksheet" Target="worksheets/sheet7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worksheet" Target="worksheets/sheet10.xml"/><Relationship Id="rId28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worksheet" Target="worksheets/sheet9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Weekend</a:t>
            </a:r>
            <a:r>
              <a:rPr lang="en-US" sz="2000" baseline="0"/>
              <a:t> Occupancy Compared Year on Year 2016-</a:t>
            </a:r>
            <a:endParaRPr lang="en-US" sz="2000"/>
          </a:p>
        </c:rich>
      </c:tx>
      <c:layout>
        <c:manualLayout>
          <c:xMode val="edge"/>
          <c:yMode val="edge"/>
          <c:x val="0.23928718914216859"/>
          <c:y val="1.8175766820972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836376878266167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Tables'!$AA$2:$AA$53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Tables'!$AB$2:$AB$53</c:f>
              <c:numCache>
                <c:formatCode>General</c:formatCode>
                <c:ptCount val="52"/>
                <c:pt idx="0">
                  <c:v>66</c:v>
                </c:pt>
                <c:pt idx="1">
                  <c:v>60</c:v>
                </c:pt>
                <c:pt idx="2">
                  <c:v>82</c:v>
                </c:pt>
                <c:pt idx="3">
                  <c:v>76</c:v>
                </c:pt>
                <c:pt idx="4">
                  <c:v>83</c:v>
                </c:pt>
                <c:pt idx="5">
                  <c:v>72</c:v>
                </c:pt>
                <c:pt idx="6">
                  <c:v>98</c:v>
                </c:pt>
                <c:pt idx="7">
                  <c:v>155</c:v>
                </c:pt>
                <c:pt idx="8">
                  <c:v>176</c:v>
                </c:pt>
                <c:pt idx="9">
                  <c:v>103</c:v>
                </c:pt>
                <c:pt idx="10">
                  <c:v>119</c:v>
                </c:pt>
                <c:pt idx="11">
                  <c:v>83</c:v>
                </c:pt>
                <c:pt idx="12">
                  <c:v>83</c:v>
                </c:pt>
                <c:pt idx="13">
                  <c:v>94</c:v>
                </c:pt>
                <c:pt idx="14">
                  <c:v>79</c:v>
                </c:pt>
                <c:pt idx="15">
                  <c:v>82</c:v>
                </c:pt>
                <c:pt idx="16">
                  <c:v>174</c:v>
                </c:pt>
                <c:pt idx="17">
                  <c:v>130</c:v>
                </c:pt>
                <c:pt idx="18">
                  <c:v>96</c:v>
                </c:pt>
                <c:pt idx="19">
                  <c:v>85</c:v>
                </c:pt>
                <c:pt idx="20">
                  <c:v>123</c:v>
                </c:pt>
                <c:pt idx="21">
                  <c:v>128</c:v>
                </c:pt>
                <c:pt idx="22">
                  <c:v>104</c:v>
                </c:pt>
                <c:pt idx="23">
                  <c:v>123</c:v>
                </c:pt>
                <c:pt idx="24">
                  <c:v>114</c:v>
                </c:pt>
                <c:pt idx="25">
                  <c:v>135</c:v>
                </c:pt>
                <c:pt idx="26">
                  <c:v>191</c:v>
                </c:pt>
                <c:pt idx="27">
                  <c:v>150</c:v>
                </c:pt>
                <c:pt idx="28">
                  <c:v>169</c:v>
                </c:pt>
                <c:pt idx="29">
                  <c:v>132</c:v>
                </c:pt>
                <c:pt idx="30">
                  <c:v>157</c:v>
                </c:pt>
                <c:pt idx="31">
                  <c:v>189</c:v>
                </c:pt>
                <c:pt idx="32">
                  <c:v>156</c:v>
                </c:pt>
                <c:pt idx="33">
                  <c:v>160</c:v>
                </c:pt>
                <c:pt idx="34">
                  <c:v>147</c:v>
                </c:pt>
                <c:pt idx="35">
                  <c:v>178</c:v>
                </c:pt>
                <c:pt idx="36">
                  <c:v>119</c:v>
                </c:pt>
                <c:pt idx="37">
                  <c:v>139</c:v>
                </c:pt>
                <c:pt idx="38">
                  <c:v>142</c:v>
                </c:pt>
                <c:pt idx="39">
                  <c:v>116</c:v>
                </c:pt>
                <c:pt idx="40">
                  <c:v>154</c:v>
                </c:pt>
                <c:pt idx="41">
                  <c:v>138</c:v>
                </c:pt>
                <c:pt idx="42">
                  <c:v>130</c:v>
                </c:pt>
                <c:pt idx="43">
                  <c:v>91</c:v>
                </c:pt>
                <c:pt idx="44">
                  <c:v>116</c:v>
                </c:pt>
                <c:pt idx="45">
                  <c:v>100</c:v>
                </c:pt>
                <c:pt idx="46">
                  <c:v>139</c:v>
                </c:pt>
                <c:pt idx="47">
                  <c:v>146</c:v>
                </c:pt>
                <c:pt idx="48">
                  <c:v>104</c:v>
                </c:pt>
                <c:pt idx="49">
                  <c:v>108</c:v>
                </c:pt>
                <c:pt idx="50">
                  <c:v>124</c:v>
                </c:pt>
                <c:pt idx="51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5-401E-9D31-FFC364C9E82E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Tables'!$AA$2:$AA$53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Tables'!$AC$2:$AC$53</c:f>
              <c:numCache>
                <c:formatCode>General</c:formatCode>
                <c:ptCount val="52"/>
                <c:pt idx="0">
                  <c:v>147</c:v>
                </c:pt>
                <c:pt idx="1">
                  <c:v>119</c:v>
                </c:pt>
                <c:pt idx="2">
                  <c:v>144</c:v>
                </c:pt>
                <c:pt idx="3">
                  <c:v>142</c:v>
                </c:pt>
                <c:pt idx="4">
                  <c:v>120</c:v>
                </c:pt>
                <c:pt idx="5">
                  <c:v>113</c:v>
                </c:pt>
                <c:pt idx="6">
                  <c:v>108</c:v>
                </c:pt>
                <c:pt idx="7">
                  <c:v>156</c:v>
                </c:pt>
                <c:pt idx="8">
                  <c:v>262</c:v>
                </c:pt>
                <c:pt idx="9">
                  <c:v>226</c:v>
                </c:pt>
                <c:pt idx="10">
                  <c:v>194</c:v>
                </c:pt>
                <c:pt idx="11">
                  <c:v>127</c:v>
                </c:pt>
                <c:pt idx="12">
                  <c:v>130</c:v>
                </c:pt>
                <c:pt idx="13">
                  <c:v>131</c:v>
                </c:pt>
                <c:pt idx="14">
                  <c:v>145</c:v>
                </c:pt>
                <c:pt idx="15">
                  <c:v>120</c:v>
                </c:pt>
                <c:pt idx="16">
                  <c:v>232</c:v>
                </c:pt>
                <c:pt idx="17">
                  <c:v>233</c:v>
                </c:pt>
                <c:pt idx="18">
                  <c:v>137</c:v>
                </c:pt>
                <c:pt idx="19">
                  <c:v>126</c:v>
                </c:pt>
                <c:pt idx="20">
                  <c:v>128</c:v>
                </c:pt>
                <c:pt idx="21">
                  <c:v>164</c:v>
                </c:pt>
                <c:pt idx="22">
                  <c:v>126</c:v>
                </c:pt>
                <c:pt idx="23">
                  <c:v>138</c:v>
                </c:pt>
                <c:pt idx="24">
                  <c:v>167</c:v>
                </c:pt>
                <c:pt idx="25">
                  <c:v>236</c:v>
                </c:pt>
                <c:pt idx="26">
                  <c:v>259</c:v>
                </c:pt>
                <c:pt idx="27">
                  <c:v>170</c:v>
                </c:pt>
                <c:pt idx="28">
                  <c:v>169</c:v>
                </c:pt>
                <c:pt idx="29">
                  <c:v>197</c:v>
                </c:pt>
                <c:pt idx="30">
                  <c:v>207</c:v>
                </c:pt>
                <c:pt idx="31">
                  <c:v>194</c:v>
                </c:pt>
                <c:pt idx="32">
                  <c:v>195</c:v>
                </c:pt>
                <c:pt idx="33">
                  <c:v>221</c:v>
                </c:pt>
                <c:pt idx="34">
                  <c:v>150</c:v>
                </c:pt>
                <c:pt idx="35">
                  <c:v>184</c:v>
                </c:pt>
                <c:pt idx="36">
                  <c:v>159</c:v>
                </c:pt>
                <c:pt idx="37">
                  <c:v>143</c:v>
                </c:pt>
                <c:pt idx="38">
                  <c:v>134</c:v>
                </c:pt>
                <c:pt idx="39">
                  <c:v>141</c:v>
                </c:pt>
                <c:pt idx="40">
                  <c:v>201</c:v>
                </c:pt>
                <c:pt idx="41">
                  <c:v>160</c:v>
                </c:pt>
                <c:pt idx="42">
                  <c:v>135</c:v>
                </c:pt>
                <c:pt idx="43">
                  <c:v>160</c:v>
                </c:pt>
                <c:pt idx="44">
                  <c:v>133</c:v>
                </c:pt>
                <c:pt idx="45">
                  <c:v>122</c:v>
                </c:pt>
                <c:pt idx="46">
                  <c:v>145</c:v>
                </c:pt>
                <c:pt idx="47">
                  <c:v>150</c:v>
                </c:pt>
                <c:pt idx="48">
                  <c:v>140</c:v>
                </c:pt>
                <c:pt idx="49">
                  <c:v>161</c:v>
                </c:pt>
                <c:pt idx="50">
                  <c:v>133</c:v>
                </c:pt>
                <c:pt idx="51">
                  <c:v>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5-401E-9D31-FFC364C9E82E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Tables'!$AA$2:$AA$53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Tables'!$AD$2:$AD$53</c:f>
              <c:numCache>
                <c:formatCode>General</c:formatCode>
                <c:ptCount val="52"/>
                <c:pt idx="0">
                  <c:v>110</c:v>
                </c:pt>
                <c:pt idx="1">
                  <c:v>156</c:v>
                </c:pt>
                <c:pt idx="2">
                  <c:v>152</c:v>
                </c:pt>
                <c:pt idx="3">
                  <c:v>128</c:v>
                </c:pt>
                <c:pt idx="4">
                  <c:v>140</c:v>
                </c:pt>
                <c:pt idx="5">
                  <c:v>181</c:v>
                </c:pt>
                <c:pt idx="6">
                  <c:v>162</c:v>
                </c:pt>
                <c:pt idx="7">
                  <c:v>250</c:v>
                </c:pt>
                <c:pt idx="8">
                  <c:v>186</c:v>
                </c:pt>
                <c:pt idx="9">
                  <c:v>140</c:v>
                </c:pt>
                <c:pt idx="10">
                  <c:v>192</c:v>
                </c:pt>
                <c:pt idx="11">
                  <c:v>140</c:v>
                </c:pt>
                <c:pt idx="12">
                  <c:v>127</c:v>
                </c:pt>
                <c:pt idx="13">
                  <c:v>157</c:v>
                </c:pt>
                <c:pt idx="14">
                  <c:v>168</c:v>
                </c:pt>
                <c:pt idx="15">
                  <c:v>269</c:v>
                </c:pt>
                <c:pt idx="16">
                  <c:v>234</c:v>
                </c:pt>
                <c:pt idx="17">
                  <c:v>159</c:v>
                </c:pt>
                <c:pt idx="18">
                  <c:v>147</c:v>
                </c:pt>
                <c:pt idx="19">
                  <c:v>164</c:v>
                </c:pt>
                <c:pt idx="20">
                  <c:v>182</c:v>
                </c:pt>
                <c:pt idx="21">
                  <c:v>131</c:v>
                </c:pt>
                <c:pt idx="22">
                  <c:v>151</c:v>
                </c:pt>
                <c:pt idx="23">
                  <c:v>169</c:v>
                </c:pt>
                <c:pt idx="24">
                  <c:v>163</c:v>
                </c:pt>
                <c:pt idx="25">
                  <c:v>230</c:v>
                </c:pt>
                <c:pt idx="26">
                  <c:v>244</c:v>
                </c:pt>
                <c:pt idx="27">
                  <c:v>222</c:v>
                </c:pt>
                <c:pt idx="28">
                  <c:v>226</c:v>
                </c:pt>
                <c:pt idx="29">
                  <c:v>174</c:v>
                </c:pt>
                <c:pt idx="30">
                  <c:v>210</c:v>
                </c:pt>
                <c:pt idx="31">
                  <c:v>256</c:v>
                </c:pt>
                <c:pt idx="32">
                  <c:v>244</c:v>
                </c:pt>
                <c:pt idx="33">
                  <c:v>169</c:v>
                </c:pt>
                <c:pt idx="34">
                  <c:v>305</c:v>
                </c:pt>
                <c:pt idx="35">
                  <c:v>185</c:v>
                </c:pt>
                <c:pt idx="36">
                  <c:v>205</c:v>
                </c:pt>
                <c:pt idx="37">
                  <c:v>180</c:v>
                </c:pt>
                <c:pt idx="38">
                  <c:v>212</c:v>
                </c:pt>
                <c:pt idx="39">
                  <c:v>200</c:v>
                </c:pt>
                <c:pt idx="40">
                  <c:v>165</c:v>
                </c:pt>
                <c:pt idx="41">
                  <c:v>205</c:v>
                </c:pt>
                <c:pt idx="42">
                  <c:v>160</c:v>
                </c:pt>
                <c:pt idx="43">
                  <c:v>162</c:v>
                </c:pt>
                <c:pt idx="44">
                  <c:v>168</c:v>
                </c:pt>
                <c:pt idx="45">
                  <c:v>137</c:v>
                </c:pt>
                <c:pt idx="46">
                  <c:v>162</c:v>
                </c:pt>
                <c:pt idx="47">
                  <c:v>108</c:v>
                </c:pt>
                <c:pt idx="48">
                  <c:v>139</c:v>
                </c:pt>
                <c:pt idx="49">
                  <c:v>146</c:v>
                </c:pt>
                <c:pt idx="50">
                  <c:v>194</c:v>
                </c:pt>
                <c:pt idx="51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E5-401E-9D31-FFC364C9E82E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Tables'!$AA$2:$AA$53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Tables'!$AE$2:$AE$53</c:f>
              <c:numCache>
                <c:formatCode>General</c:formatCode>
                <c:ptCount val="52"/>
                <c:pt idx="0">
                  <c:v>140</c:v>
                </c:pt>
                <c:pt idx="1">
                  <c:v>153</c:v>
                </c:pt>
                <c:pt idx="2">
                  <c:v>149</c:v>
                </c:pt>
                <c:pt idx="3">
                  <c:v>153</c:v>
                </c:pt>
                <c:pt idx="4">
                  <c:v>151</c:v>
                </c:pt>
                <c:pt idx="5">
                  <c:v>179</c:v>
                </c:pt>
                <c:pt idx="6">
                  <c:v>159</c:v>
                </c:pt>
                <c:pt idx="7">
                  <c:v>303</c:v>
                </c:pt>
                <c:pt idx="8">
                  <c:v>217</c:v>
                </c:pt>
                <c:pt idx="9">
                  <c:v>177</c:v>
                </c:pt>
                <c:pt idx="10">
                  <c:v>173</c:v>
                </c:pt>
                <c:pt idx="11">
                  <c:v>141</c:v>
                </c:pt>
                <c:pt idx="12">
                  <c:v>162</c:v>
                </c:pt>
                <c:pt idx="13">
                  <c:v>107</c:v>
                </c:pt>
                <c:pt idx="14">
                  <c:v>155</c:v>
                </c:pt>
                <c:pt idx="15">
                  <c:v>277</c:v>
                </c:pt>
                <c:pt idx="16">
                  <c:v>206</c:v>
                </c:pt>
                <c:pt idx="17">
                  <c:v>148</c:v>
                </c:pt>
                <c:pt idx="18">
                  <c:v>169</c:v>
                </c:pt>
                <c:pt idx="19">
                  <c:v>187</c:v>
                </c:pt>
                <c:pt idx="20">
                  <c:v>218</c:v>
                </c:pt>
                <c:pt idx="21">
                  <c:v>148</c:v>
                </c:pt>
                <c:pt idx="22">
                  <c:v>203</c:v>
                </c:pt>
                <c:pt idx="23">
                  <c:v>183</c:v>
                </c:pt>
                <c:pt idx="24">
                  <c:v>191</c:v>
                </c:pt>
                <c:pt idx="25">
                  <c:v>187</c:v>
                </c:pt>
                <c:pt idx="26">
                  <c:v>215</c:v>
                </c:pt>
                <c:pt idx="27">
                  <c:v>211</c:v>
                </c:pt>
                <c:pt idx="28">
                  <c:v>231</c:v>
                </c:pt>
                <c:pt idx="29">
                  <c:v>225</c:v>
                </c:pt>
                <c:pt idx="30">
                  <c:v>247</c:v>
                </c:pt>
                <c:pt idx="31">
                  <c:v>267</c:v>
                </c:pt>
                <c:pt idx="32">
                  <c:v>219</c:v>
                </c:pt>
                <c:pt idx="33">
                  <c:v>215</c:v>
                </c:pt>
                <c:pt idx="34">
                  <c:v>273</c:v>
                </c:pt>
                <c:pt idx="35">
                  <c:v>163</c:v>
                </c:pt>
                <c:pt idx="36">
                  <c:v>211</c:v>
                </c:pt>
                <c:pt idx="37">
                  <c:v>184</c:v>
                </c:pt>
                <c:pt idx="38">
                  <c:v>180</c:v>
                </c:pt>
                <c:pt idx="39">
                  <c:v>206</c:v>
                </c:pt>
                <c:pt idx="40">
                  <c:v>213</c:v>
                </c:pt>
                <c:pt idx="41">
                  <c:v>182</c:v>
                </c:pt>
                <c:pt idx="42">
                  <c:v>154</c:v>
                </c:pt>
                <c:pt idx="43">
                  <c:v>159</c:v>
                </c:pt>
                <c:pt idx="44">
                  <c:v>169</c:v>
                </c:pt>
                <c:pt idx="45">
                  <c:v>169</c:v>
                </c:pt>
                <c:pt idx="46">
                  <c:v>198</c:v>
                </c:pt>
                <c:pt idx="47">
                  <c:v>168</c:v>
                </c:pt>
                <c:pt idx="48">
                  <c:v>157</c:v>
                </c:pt>
                <c:pt idx="49">
                  <c:v>161</c:v>
                </c:pt>
                <c:pt idx="50">
                  <c:v>214</c:v>
                </c:pt>
                <c:pt idx="51">
                  <c:v>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E5-401E-9D31-FFC364C9E82E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Tables'!$T:$T</c:f>
              <c:strCache>
                <c:ptCount val="53"/>
                <c:pt idx="0">
                  <c:v>Tues-Thurs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</c:strCache>
            </c:strRef>
          </c:xVal>
          <c:yVal>
            <c:numRef>
              <c:f>'Orderly Occupancy Tables'!$AF$2:$AF$53</c:f>
              <c:numCache>
                <c:formatCode>General</c:formatCode>
                <c:ptCount val="52"/>
                <c:pt idx="0">
                  <c:v>55</c:v>
                </c:pt>
                <c:pt idx="1">
                  <c:v>29</c:v>
                </c:pt>
                <c:pt idx="2">
                  <c:v>21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F-46E3-8637-97D35BF34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837416"/>
        <c:axId val="770832496"/>
      </c:scatterChart>
      <c:valAx>
        <c:axId val="770837416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32496"/>
        <c:crosses val="autoZero"/>
        <c:crossBetween val="midCat"/>
      </c:valAx>
      <c:valAx>
        <c:axId val="7708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37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70638270002193"/>
          <c:y val="0.82166022429014551"/>
          <c:w val="0.23066991776871121"/>
          <c:h val="5.7127654497733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Tues</a:t>
            </a:r>
            <a:r>
              <a:rPr lang="en-US" sz="2000" baseline="0"/>
              <a:t>day-Thursday Occupancy Compared Year on Year 2016-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982914725472896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Tables'!$U$2:$U$53</c:f>
              <c:numCache>
                <c:formatCode>General</c:formatCode>
                <c:ptCount val="52"/>
                <c:pt idx="0">
                  <c:v>112</c:v>
                </c:pt>
                <c:pt idx="1">
                  <c:v>104</c:v>
                </c:pt>
                <c:pt idx="2">
                  <c:v>111</c:v>
                </c:pt>
                <c:pt idx="3">
                  <c:v>130</c:v>
                </c:pt>
                <c:pt idx="4">
                  <c:v>116</c:v>
                </c:pt>
                <c:pt idx="5">
                  <c:v>132</c:v>
                </c:pt>
                <c:pt idx="6">
                  <c:v>120</c:v>
                </c:pt>
                <c:pt idx="7">
                  <c:v>258</c:v>
                </c:pt>
                <c:pt idx="8">
                  <c:v>146</c:v>
                </c:pt>
                <c:pt idx="9">
                  <c:v>165</c:v>
                </c:pt>
                <c:pt idx="10">
                  <c:v>129</c:v>
                </c:pt>
                <c:pt idx="11">
                  <c:v>150</c:v>
                </c:pt>
                <c:pt idx="12">
                  <c:v>134</c:v>
                </c:pt>
                <c:pt idx="13">
                  <c:v>126</c:v>
                </c:pt>
                <c:pt idx="14">
                  <c:v>127</c:v>
                </c:pt>
                <c:pt idx="15">
                  <c:v>133</c:v>
                </c:pt>
                <c:pt idx="16">
                  <c:v>229</c:v>
                </c:pt>
                <c:pt idx="17">
                  <c:v>147</c:v>
                </c:pt>
                <c:pt idx="18">
                  <c:v>149</c:v>
                </c:pt>
                <c:pt idx="19">
                  <c:v>140</c:v>
                </c:pt>
                <c:pt idx="20">
                  <c:v>142</c:v>
                </c:pt>
                <c:pt idx="21">
                  <c:v>154</c:v>
                </c:pt>
                <c:pt idx="22">
                  <c:v>179</c:v>
                </c:pt>
                <c:pt idx="23">
                  <c:v>143</c:v>
                </c:pt>
                <c:pt idx="24">
                  <c:v>156</c:v>
                </c:pt>
                <c:pt idx="25">
                  <c:v>180</c:v>
                </c:pt>
                <c:pt idx="26">
                  <c:v>167</c:v>
                </c:pt>
                <c:pt idx="27">
                  <c:v>198</c:v>
                </c:pt>
                <c:pt idx="28">
                  <c:v>167</c:v>
                </c:pt>
                <c:pt idx="29">
                  <c:v>210</c:v>
                </c:pt>
                <c:pt idx="30">
                  <c:v>204</c:v>
                </c:pt>
                <c:pt idx="31">
                  <c:v>204</c:v>
                </c:pt>
                <c:pt idx="32">
                  <c:v>170</c:v>
                </c:pt>
                <c:pt idx="33">
                  <c:v>193</c:v>
                </c:pt>
                <c:pt idx="34">
                  <c:v>143</c:v>
                </c:pt>
                <c:pt idx="35">
                  <c:v>146</c:v>
                </c:pt>
                <c:pt idx="36">
                  <c:v>156</c:v>
                </c:pt>
                <c:pt idx="37">
                  <c:v>182</c:v>
                </c:pt>
                <c:pt idx="38">
                  <c:v>173</c:v>
                </c:pt>
                <c:pt idx="39">
                  <c:v>155</c:v>
                </c:pt>
                <c:pt idx="40">
                  <c:v>171</c:v>
                </c:pt>
                <c:pt idx="41">
                  <c:v>167</c:v>
                </c:pt>
                <c:pt idx="42">
                  <c:v>157</c:v>
                </c:pt>
                <c:pt idx="43">
                  <c:v>164</c:v>
                </c:pt>
                <c:pt idx="44">
                  <c:v>164</c:v>
                </c:pt>
                <c:pt idx="45">
                  <c:v>179</c:v>
                </c:pt>
                <c:pt idx="46">
                  <c:v>246</c:v>
                </c:pt>
                <c:pt idx="47">
                  <c:v>165</c:v>
                </c:pt>
                <c:pt idx="48">
                  <c:v>167</c:v>
                </c:pt>
                <c:pt idx="49">
                  <c:v>162</c:v>
                </c:pt>
                <c:pt idx="50">
                  <c:v>211</c:v>
                </c:pt>
                <c:pt idx="51">
                  <c:v>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6-40A1-9E35-E4DC7F471B23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Tables'!$V$2:$V$53</c:f>
              <c:numCache>
                <c:formatCode>General</c:formatCode>
                <c:ptCount val="52"/>
                <c:pt idx="0">
                  <c:v>190</c:v>
                </c:pt>
                <c:pt idx="1">
                  <c:v>167</c:v>
                </c:pt>
                <c:pt idx="2">
                  <c:v>190</c:v>
                </c:pt>
                <c:pt idx="3">
                  <c:v>181</c:v>
                </c:pt>
                <c:pt idx="4">
                  <c:v>190</c:v>
                </c:pt>
                <c:pt idx="5">
                  <c:v>123</c:v>
                </c:pt>
                <c:pt idx="6">
                  <c:v>170</c:v>
                </c:pt>
                <c:pt idx="7">
                  <c:v>209</c:v>
                </c:pt>
                <c:pt idx="8">
                  <c:v>331</c:v>
                </c:pt>
                <c:pt idx="9">
                  <c:v>253</c:v>
                </c:pt>
                <c:pt idx="10">
                  <c:v>169</c:v>
                </c:pt>
                <c:pt idx="11">
                  <c:v>181</c:v>
                </c:pt>
                <c:pt idx="12">
                  <c:v>212</c:v>
                </c:pt>
                <c:pt idx="13">
                  <c:v>211</c:v>
                </c:pt>
                <c:pt idx="14">
                  <c:v>203</c:v>
                </c:pt>
                <c:pt idx="15">
                  <c:v>203</c:v>
                </c:pt>
                <c:pt idx="16">
                  <c:v>326</c:v>
                </c:pt>
                <c:pt idx="17">
                  <c:v>217</c:v>
                </c:pt>
                <c:pt idx="18">
                  <c:v>204</c:v>
                </c:pt>
                <c:pt idx="19">
                  <c:v>189</c:v>
                </c:pt>
                <c:pt idx="20">
                  <c:v>187</c:v>
                </c:pt>
                <c:pt idx="21">
                  <c:v>183</c:v>
                </c:pt>
                <c:pt idx="22">
                  <c:v>185</c:v>
                </c:pt>
                <c:pt idx="23">
                  <c:v>212</c:v>
                </c:pt>
                <c:pt idx="24">
                  <c:v>250</c:v>
                </c:pt>
                <c:pt idx="25">
                  <c:v>255</c:v>
                </c:pt>
                <c:pt idx="26">
                  <c:v>224</c:v>
                </c:pt>
                <c:pt idx="27">
                  <c:v>214</c:v>
                </c:pt>
                <c:pt idx="28">
                  <c:v>190</c:v>
                </c:pt>
                <c:pt idx="29">
                  <c:v>234</c:v>
                </c:pt>
                <c:pt idx="30">
                  <c:v>217</c:v>
                </c:pt>
                <c:pt idx="31">
                  <c:v>223</c:v>
                </c:pt>
                <c:pt idx="32">
                  <c:v>246</c:v>
                </c:pt>
                <c:pt idx="33">
                  <c:v>242</c:v>
                </c:pt>
                <c:pt idx="34">
                  <c:v>211</c:v>
                </c:pt>
                <c:pt idx="35">
                  <c:v>191</c:v>
                </c:pt>
                <c:pt idx="36">
                  <c:v>203</c:v>
                </c:pt>
                <c:pt idx="37">
                  <c:v>211</c:v>
                </c:pt>
                <c:pt idx="38">
                  <c:v>228</c:v>
                </c:pt>
                <c:pt idx="39">
                  <c:v>213</c:v>
                </c:pt>
                <c:pt idx="40">
                  <c:v>211</c:v>
                </c:pt>
                <c:pt idx="41">
                  <c:v>216</c:v>
                </c:pt>
                <c:pt idx="42">
                  <c:v>208</c:v>
                </c:pt>
                <c:pt idx="43">
                  <c:v>216</c:v>
                </c:pt>
                <c:pt idx="44">
                  <c:v>245</c:v>
                </c:pt>
                <c:pt idx="45">
                  <c:v>226</c:v>
                </c:pt>
                <c:pt idx="46">
                  <c:v>265</c:v>
                </c:pt>
                <c:pt idx="47">
                  <c:v>227</c:v>
                </c:pt>
                <c:pt idx="48">
                  <c:v>245</c:v>
                </c:pt>
                <c:pt idx="49">
                  <c:v>201</c:v>
                </c:pt>
                <c:pt idx="50">
                  <c:v>224</c:v>
                </c:pt>
                <c:pt idx="51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B6-40A1-9E35-E4DC7F471B23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Tables'!$W$2:$W$53</c:f>
              <c:numCache>
                <c:formatCode>General</c:formatCode>
                <c:ptCount val="52"/>
                <c:pt idx="0">
                  <c:v>157</c:v>
                </c:pt>
                <c:pt idx="1">
                  <c:v>214</c:v>
                </c:pt>
                <c:pt idx="2">
                  <c:v>202</c:v>
                </c:pt>
                <c:pt idx="3">
                  <c:v>219</c:v>
                </c:pt>
                <c:pt idx="4">
                  <c:v>212</c:v>
                </c:pt>
                <c:pt idx="5">
                  <c:v>215</c:v>
                </c:pt>
                <c:pt idx="6">
                  <c:v>254</c:v>
                </c:pt>
                <c:pt idx="7">
                  <c:v>232</c:v>
                </c:pt>
                <c:pt idx="8">
                  <c:v>341</c:v>
                </c:pt>
                <c:pt idx="9">
                  <c:v>152</c:v>
                </c:pt>
                <c:pt idx="10">
                  <c:v>195</c:v>
                </c:pt>
                <c:pt idx="11">
                  <c:v>223</c:v>
                </c:pt>
                <c:pt idx="12">
                  <c:v>229</c:v>
                </c:pt>
                <c:pt idx="13">
                  <c:v>230</c:v>
                </c:pt>
                <c:pt idx="14">
                  <c:v>246</c:v>
                </c:pt>
                <c:pt idx="15">
                  <c:v>257</c:v>
                </c:pt>
                <c:pt idx="16">
                  <c:v>382</c:v>
                </c:pt>
                <c:pt idx="17">
                  <c:v>216</c:v>
                </c:pt>
                <c:pt idx="18">
                  <c:v>230</c:v>
                </c:pt>
                <c:pt idx="19">
                  <c:v>212</c:v>
                </c:pt>
                <c:pt idx="20">
                  <c:v>224</c:v>
                </c:pt>
                <c:pt idx="21">
                  <c:v>227</c:v>
                </c:pt>
                <c:pt idx="22">
                  <c:v>209</c:v>
                </c:pt>
                <c:pt idx="23">
                  <c:v>244</c:v>
                </c:pt>
                <c:pt idx="24">
                  <c:v>248</c:v>
                </c:pt>
                <c:pt idx="25">
                  <c:v>227</c:v>
                </c:pt>
                <c:pt idx="26">
                  <c:v>289</c:v>
                </c:pt>
                <c:pt idx="27">
                  <c:v>276</c:v>
                </c:pt>
                <c:pt idx="28">
                  <c:v>232</c:v>
                </c:pt>
                <c:pt idx="29">
                  <c:v>229</c:v>
                </c:pt>
                <c:pt idx="30">
                  <c:v>209</c:v>
                </c:pt>
                <c:pt idx="31">
                  <c:v>269</c:v>
                </c:pt>
                <c:pt idx="32">
                  <c:v>292</c:v>
                </c:pt>
                <c:pt idx="33">
                  <c:v>237</c:v>
                </c:pt>
                <c:pt idx="34">
                  <c:v>266</c:v>
                </c:pt>
                <c:pt idx="35">
                  <c:v>215</c:v>
                </c:pt>
                <c:pt idx="36">
                  <c:v>263</c:v>
                </c:pt>
                <c:pt idx="37">
                  <c:v>248</c:v>
                </c:pt>
                <c:pt idx="38">
                  <c:v>254</c:v>
                </c:pt>
                <c:pt idx="39">
                  <c:v>275</c:v>
                </c:pt>
                <c:pt idx="40">
                  <c:v>250</c:v>
                </c:pt>
                <c:pt idx="41">
                  <c:v>290</c:v>
                </c:pt>
                <c:pt idx="42">
                  <c:v>246</c:v>
                </c:pt>
                <c:pt idx="43">
                  <c:v>262</c:v>
                </c:pt>
                <c:pt idx="44">
                  <c:v>263</c:v>
                </c:pt>
                <c:pt idx="45">
                  <c:v>236</c:v>
                </c:pt>
                <c:pt idx="46">
                  <c:v>299</c:v>
                </c:pt>
                <c:pt idx="47">
                  <c:v>227</c:v>
                </c:pt>
                <c:pt idx="48">
                  <c:v>235</c:v>
                </c:pt>
                <c:pt idx="49">
                  <c:v>251</c:v>
                </c:pt>
                <c:pt idx="50">
                  <c:v>242</c:v>
                </c:pt>
                <c:pt idx="51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B6-40A1-9E35-E4DC7F471B23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Tables'!$X$2:$X$53</c:f>
              <c:numCache>
                <c:formatCode>General</c:formatCode>
                <c:ptCount val="52"/>
                <c:pt idx="0">
                  <c:v>154</c:v>
                </c:pt>
                <c:pt idx="1">
                  <c:v>216</c:v>
                </c:pt>
                <c:pt idx="2">
                  <c:v>213</c:v>
                </c:pt>
                <c:pt idx="3">
                  <c:v>233</c:v>
                </c:pt>
                <c:pt idx="4">
                  <c:v>205</c:v>
                </c:pt>
                <c:pt idx="5">
                  <c:v>233</c:v>
                </c:pt>
                <c:pt idx="6">
                  <c:v>241</c:v>
                </c:pt>
                <c:pt idx="7">
                  <c:v>262</c:v>
                </c:pt>
                <c:pt idx="8">
                  <c:v>376</c:v>
                </c:pt>
                <c:pt idx="9">
                  <c:v>287</c:v>
                </c:pt>
                <c:pt idx="10">
                  <c:v>270</c:v>
                </c:pt>
                <c:pt idx="11">
                  <c:v>256</c:v>
                </c:pt>
                <c:pt idx="12">
                  <c:v>211</c:v>
                </c:pt>
                <c:pt idx="13">
                  <c:v>226</c:v>
                </c:pt>
                <c:pt idx="14">
                  <c:v>251</c:v>
                </c:pt>
                <c:pt idx="15">
                  <c:v>256</c:v>
                </c:pt>
                <c:pt idx="16">
                  <c:v>371</c:v>
                </c:pt>
                <c:pt idx="17">
                  <c:v>238</c:v>
                </c:pt>
                <c:pt idx="18">
                  <c:v>251</c:v>
                </c:pt>
                <c:pt idx="19">
                  <c:v>272</c:v>
                </c:pt>
                <c:pt idx="20">
                  <c:v>261</c:v>
                </c:pt>
                <c:pt idx="21">
                  <c:v>228</c:v>
                </c:pt>
                <c:pt idx="22">
                  <c:v>277</c:v>
                </c:pt>
                <c:pt idx="23">
                  <c:v>273</c:v>
                </c:pt>
                <c:pt idx="24">
                  <c:v>255</c:v>
                </c:pt>
                <c:pt idx="25">
                  <c:v>277</c:v>
                </c:pt>
                <c:pt idx="26">
                  <c:v>271</c:v>
                </c:pt>
                <c:pt idx="27">
                  <c:v>318</c:v>
                </c:pt>
                <c:pt idx="28">
                  <c:v>288</c:v>
                </c:pt>
                <c:pt idx="29">
                  <c:v>268</c:v>
                </c:pt>
                <c:pt idx="30">
                  <c:v>273</c:v>
                </c:pt>
                <c:pt idx="31">
                  <c:v>328</c:v>
                </c:pt>
                <c:pt idx="32">
                  <c:v>297</c:v>
                </c:pt>
                <c:pt idx="33">
                  <c:v>312</c:v>
                </c:pt>
                <c:pt idx="34">
                  <c:v>300</c:v>
                </c:pt>
                <c:pt idx="35">
                  <c:v>285</c:v>
                </c:pt>
                <c:pt idx="36">
                  <c:v>277</c:v>
                </c:pt>
                <c:pt idx="37">
                  <c:v>287</c:v>
                </c:pt>
                <c:pt idx="38">
                  <c:v>267</c:v>
                </c:pt>
                <c:pt idx="39">
                  <c:v>268</c:v>
                </c:pt>
                <c:pt idx="40">
                  <c:v>287</c:v>
                </c:pt>
                <c:pt idx="41">
                  <c:v>284</c:v>
                </c:pt>
                <c:pt idx="42">
                  <c:v>235</c:v>
                </c:pt>
                <c:pt idx="43">
                  <c:v>238</c:v>
                </c:pt>
                <c:pt idx="44">
                  <c:v>277</c:v>
                </c:pt>
                <c:pt idx="45">
                  <c:v>261</c:v>
                </c:pt>
                <c:pt idx="46">
                  <c:v>250</c:v>
                </c:pt>
                <c:pt idx="47">
                  <c:v>332</c:v>
                </c:pt>
                <c:pt idx="48">
                  <c:v>187</c:v>
                </c:pt>
                <c:pt idx="49">
                  <c:v>251</c:v>
                </c:pt>
                <c:pt idx="50">
                  <c:v>226</c:v>
                </c:pt>
                <c:pt idx="51">
                  <c:v>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B6-40A1-9E35-E4DC7F471B23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Tables'!$T:$T</c:f>
              <c:strCache>
                <c:ptCount val="53"/>
                <c:pt idx="0">
                  <c:v>Tues-Thurs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</c:strCache>
            </c:strRef>
          </c:xVal>
          <c:yVal>
            <c:numRef>
              <c:f>'Orderly Occupancy Tables'!$Y$2:$Y$53</c:f>
              <c:numCache>
                <c:formatCode>General</c:formatCode>
                <c:ptCount val="52"/>
                <c:pt idx="0">
                  <c:v>117</c:v>
                </c:pt>
                <c:pt idx="1">
                  <c:v>15</c:v>
                </c:pt>
                <c:pt idx="2">
                  <c:v>19</c:v>
                </c:pt>
                <c:pt idx="3">
                  <c:v>6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4-4A5D-A926-695A3B424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300784"/>
        <c:axId val="740301112"/>
      </c:scatterChart>
      <c:valAx>
        <c:axId val="740300784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301112"/>
        <c:crosses val="autoZero"/>
        <c:crossBetween val="midCat"/>
      </c:valAx>
      <c:valAx>
        <c:axId val="74030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30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39501434189696"/>
          <c:y val="0.8052218695119292"/>
          <c:w val="0.24709579910727864"/>
          <c:h val="6.722532065956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Mon+Fri Occupancy Compared Year on Year</a:t>
            </a:r>
            <a:r>
              <a:rPr lang="en-US" sz="2000" baseline="0"/>
              <a:t> 2016-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689839031059449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Tables'!$M$2:$M$54</c:f>
              <c:strCache>
                <c:ptCount val="53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  <c:pt idx="52">
                  <c:v>W53</c:v>
                </c:pt>
              </c:strCache>
            </c:strRef>
          </c:xVal>
          <c:yVal>
            <c:numRef>
              <c:f>'Orderly Occupancy Tables'!$N$2:$N$54</c:f>
              <c:numCache>
                <c:formatCode>General</c:formatCode>
                <c:ptCount val="53"/>
                <c:pt idx="0">
                  <c:v>34</c:v>
                </c:pt>
                <c:pt idx="1">
                  <c:v>59</c:v>
                </c:pt>
                <c:pt idx="2">
                  <c:v>64</c:v>
                </c:pt>
                <c:pt idx="3">
                  <c:v>64</c:v>
                </c:pt>
                <c:pt idx="4">
                  <c:v>79</c:v>
                </c:pt>
                <c:pt idx="5">
                  <c:v>60</c:v>
                </c:pt>
                <c:pt idx="6">
                  <c:v>79</c:v>
                </c:pt>
                <c:pt idx="7">
                  <c:v>78</c:v>
                </c:pt>
                <c:pt idx="8">
                  <c:v>166</c:v>
                </c:pt>
                <c:pt idx="9">
                  <c:v>82</c:v>
                </c:pt>
                <c:pt idx="10">
                  <c:v>113</c:v>
                </c:pt>
                <c:pt idx="11">
                  <c:v>80</c:v>
                </c:pt>
                <c:pt idx="12">
                  <c:v>67</c:v>
                </c:pt>
                <c:pt idx="13">
                  <c:v>77</c:v>
                </c:pt>
                <c:pt idx="14">
                  <c:v>85</c:v>
                </c:pt>
                <c:pt idx="15">
                  <c:v>87</c:v>
                </c:pt>
                <c:pt idx="16">
                  <c:v>106</c:v>
                </c:pt>
                <c:pt idx="17">
                  <c:v>165</c:v>
                </c:pt>
                <c:pt idx="18">
                  <c:v>98</c:v>
                </c:pt>
                <c:pt idx="19">
                  <c:v>93</c:v>
                </c:pt>
                <c:pt idx="20">
                  <c:v>104</c:v>
                </c:pt>
                <c:pt idx="21">
                  <c:v>90</c:v>
                </c:pt>
                <c:pt idx="22">
                  <c:v>69</c:v>
                </c:pt>
                <c:pt idx="23">
                  <c:v>110</c:v>
                </c:pt>
                <c:pt idx="24">
                  <c:v>98</c:v>
                </c:pt>
                <c:pt idx="25">
                  <c:v>108</c:v>
                </c:pt>
                <c:pt idx="26">
                  <c:v>138</c:v>
                </c:pt>
                <c:pt idx="27">
                  <c:v>115</c:v>
                </c:pt>
                <c:pt idx="28">
                  <c:v>147</c:v>
                </c:pt>
                <c:pt idx="29">
                  <c:v>108</c:v>
                </c:pt>
                <c:pt idx="30">
                  <c:v>118</c:v>
                </c:pt>
                <c:pt idx="31">
                  <c:v>136</c:v>
                </c:pt>
                <c:pt idx="32">
                  <c:v>129</c:v>
                </c:pt>
                <c:pt idx="33">
                  <c:v>101</c:v>
                </c:pt>
                <c:pt idx="34">
                  <c:v>130</c:v>
                </c:pt>
                <c:pt idx="35">
                  <c:v>109</c:v>
                </c:pt>
                <c:pt idx="36">
                  <c:v>84</c:v>
                </c:pt>
                <c:pt idx="37">
                  <c:v>110</c:v>
                </c:pt>
                <c:pt idx="38">
                  <c:v>112</c:v>
                </c:pt>
                <c:pt idx="39">
                  <c:v>102</c:v>
                </c:pt>
                <c:pt idx="40">
                  <c:v>106</c:v>
                </c:pt>
                <c:pt idx="41">
                  <c:v>120</c:v>
                </c:pt>
                <c:pt idx="42">
                  <c:v>120</c:v>
                </c:pt>
                <c:pt idx="43">
                  <c:v>102</c:v>
                </c:pt>
                <c:pt idx="44">
                  <c:v>111</c:v>
                </c:pt>
                <c:pt idx="45">
                  <c:v>95</c:v>
                </c:pt>
                <c:pt idx="46">
                  <c:v>115</c:v>
                </c:pt>
                <c:pt idx="47">
                  <c:v>137</c:v>
                </c:pt>
                <c:pt idx="48">
                  <c:v>109</c:v>
                </c:pt>
                <c:pt idx="49">
                  <c:v>100</c:v>
                </c:pt>
                <c:pt idx="50">
                  <c:v>101</c:v>
                </c:pt>
                <c:pt idx="51">
                  <c:v>160</c:v>
                </c:pt>
                <c:pt idx="52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D-4944-8C62-CC96978737A4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Tables'!$M$2:$M$54</c:f>
              <c:strCache>
                <c:ptCount val="53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  <c:pt idx="52">
                  <c:v>W53</c:v>
                </c:pt>
              </c:strCache>
            </c:strRef>
          </c:xVal>
          <c:yVal>
            <c:numRef>
              <c:f>'Orderly Occupancy Tables'!$O$2:$O$54</c:f>
              <c:numCache>
                <c:formatCode>General</c:formatCode>
                <c:ptCount val="53"/>
                <c:pt idx="0">
                  <c:v>101</c:v>
                </c:pt>
                <c:pt idx="1">
                  <c:v>123</c:v>
                </c:pt>
                <c:pt idx="2">
                  <c:v>116</c:v>
                </c:pt>
                <c:pt idx="3">
                  <c:v>108</c:v>
                </c:pt>
                <c:pt idx="4">
                  <c:v>110</c:v>
                </c:pt>
                <c:pt idx="5">
                  <c:v>112</c:v>
                </c:pt>
                <c:pt idx="6">
                  <c:v>82</c:v>
                </c:pt>
                <c:pt idx="7">
                  <c:v>149</c:v>
                </c:pt>
                <c:pt idx="8">
                  <c:v>208</c:v>
                </c:pt>
                <c:pt idx="9">
                  <c:v>156</c:v>
                </c:pt>
                <c:pt idx="10">
                  <c:v>153</c:v>
                </c:pt>
                <c:pt idx="11">
                  <c:v>111</c:v>
                </c:pt>
                <c:pt idx="12">
                  <c:v>129</c:v>
                </c:pt>
                <c:pt idx="13">
                  <c:v>139</c:v>
                </c:pt>
                <c:pt idx="14">
                  <c:v>119</c:v>
                </c:pt>
                <c:pt idx="15">
                  <c:v>127</c:v>
                </c:pt>
                <c:pt idx="16">
                  <c:v>220</c:v>
                </c:pt>
                <c:pt idx="17">
                  <c:v>128</c:v>
                </c:pt>
                <c:pt idx="18">
                  <c:v>126</c:v>
                </c:pt>
                <c:pt idx="19">
                  <c:v>124</c:v>
                </c:pt>
                <c:pt idx="20">
                  <c:v>124</c:v>
                </c:pt>
                <c:pt idx="21">
                  <c:v>87</c:v>
                </c:pt>
                <c:pt idx="22">
                  <c:v>124</c:v>
                </c:pt>
                <c:pt idx="23">
                  <c:v>133</c:v>
                </c:pt>
                <c:pt idx="24">
                  <c:v>133</c:v>
                </c:pt>
                <c:pt idx="25">
                  <c:v>162</c:v>
                </c:pt>
                <c:pt idx="26">
                  <c:v>171</c:v>
                </c:pt>
                <c:pt idx="27">
                  <c:v>158</c:v>
                </c:pt>
                <c:pt idx="28">
                  <c:v>151</c:v>
                </c:pt>
                <c:pt idx="29">
                  <c:v>161</c:v>
                </c:pt>
                <c:pt idx="30">
                  <c:v>146</c:v>
                </c:pt>
                <c:pt idx="31">
                  <c:v>150</c:v>
                </c:pt>
                <c:pt idx="32">
                  <c:v>172</c:v>
                </c:pt>
                <c:pt idx="33">
                  <c:v>166</c:v>
                </c:pt>
                <c:pt idx="34">
                  <c:v>139</c:v>
                </c:pt>
                <c:pt idx="35">
                  <c:v>94</c:v>
                </c:pt>
                <c:pt idx="36">
                  <c:v>138</c:v>
                </c:pt>
                <c:pt idx="37">
                  <c:v>147</c:v>
                </c:pt>
                <c:pt idx="38">
                  <c:v>145</c:v>
                </c:pt>
                <c:pt idx="39">
                  <c:v>138</c:v>
                </c:pt>
                <c:pt idx="40">
                  <c:v>113</c:v>
                </c:pt>
                <c:pt idx="41">
                  <c:v>127</c:v>
                </c:pt>
                <c:pt idx="42">
                  <c:v>155</c:v>
                </c:pt>
                <c:pt idx="43">
                  <c:v>135</c:v>
                </c:pt>
                <c:pt idx="44">
                  <c:v>135</c:v>
                </c:pt>
                <c:pt idx="45">
                  <c:v>147</c:v>
                </c:pt>
                <c:pt idx="46">
                  <c:v>158</c:v>
                </c:pt>
                <c:pt idx="47">
                  <c:v>156</c:v>
                </c:pt>
                <c:pt idx="48">
                  <c:v>157</c:v>
                </c:pt>
                <c:pt idx="49">
                  <c:v>132</c:v>
                </c:pt>
                <c:pt idx="50">
                  <c:v>118</c:v>
                </c:pt>
                <c:pt idx="51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D-4944-8C62-CC96978737A4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Tables'!$M$2:$M$54</c:f>
              <c:strCache>
                <c:ptCount val="53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  <c:pt idx="52">
                  <c:v>W53</c:v>
                </c:pt>
              </c:strCache>
            </c:strRef>
          </c:xVal>
          <c:yVal>
            <c:numRef>
              <c:f>'Orderly Occupancy Tables'!$P$2:$P$54</c:f>
              <c:numCache>
                <c:formatCode>General</c:formatCode>
                <c:ptCount val="53"/>
                <c:pt idx="0">
                  <c:v>81</c:v>
                </c:pt>
                <c:pt idx="1">
                  <c:v>156</c:v>
                </c:pt>
                <c:pt idx="2">
                  <c:v>147</c:v>
                </c:pt>
                <c:pt idx="3">
                  <c:v>145</c:v>
                </c:pt>
                <c:pt idx="4">
                  <c:v>137</c:v>
                </c:pt>
                <c:pt idx="5">
                  <c:v>170</c:v>
                </c:pt>
                <c:pt idx="6">
                  <c:v>171</c:v>
                </c:pt>
                <c:pt idx="7">
                  <c:v>165</c:v>
                </c:pt>
                <c:pt idx="8">
                  <c:v>200</c:v>
                </c:pt>
                <c:pt idx="9">
                  <c:v>149</c:v>
                </c:pt>
                <c:pt idx="10">
                  <c:v>197</c:v>
                </c:pt>
                <c:pt idx="11">
                  <c:v>164</c:v>
                </c:pt>
                <c:pt idx="12">
                  <c:v>130</c:v>
                </c:pt>
                <c:pt idx="13">
                  <c:v>150</c:v>
                </c:pt>
                <c:pt idx="14">
                  <c:v>175</c:v>
                </c:pt>
                <c:pt idx="15">
                  <c:v>190</c:v>
                </c:pt>
                <c:pt idx="16">
                  <c:v>223</c:v>
                </c:pt>
                <c:pt idx="17">
                  <c:v>158</c:v>
                </c:pt>
                <c:pt idx="18">
                  <c:v>157</c:v>
                </c:pt>
                <c:pt idx="19">
                  <c:v>145</c:v>
                </c:pt>
                <c:pt idx="20">
                  <c:v>147</c:v>
                </c:pt>
                <c:pt idx="21">
                  <c:v>101</c:v>
                </c:pt>
                <c:pt idx="22">
                  <c:v>149</c:v>
                </c:pt>
                <c:pt idx="23">
                  <c:v>144</c:v>
                </c:pt>
                <c:pt idx="24">
                  <c:v>158</c:v>
                </c:pt>
                <c:pt idx="25">
                  <c:v>163</c:v>
                </c:pt>
                <c:pt idx="26">
                  <c:v>193</c:v>
                </c:pt>
                <c:pt idx="27">
                  <c:v>181</c:v>
                </c:pt>
                <c:pt idx="28">
                  <c:v>187</c:v>
                </c:pt>
                <c:pt idx="29">
                  <c:v>160</c:v>
                </c:pt>
                <c:pt idx="30">
                  <c:v>169</c:v>
                </c:pt>
                <c:pt idx="31">
                  <c:v>203</c:v>
                </c:pt>
                <c:pt idx="32">
                  <c:v>200</c:v>
                </c:pt>
                <c:pt idx="33">
                  <c:v>168</c:v>
                </c:pt>
                <c:pt idx="34">
                  <c:v>189</c:v>
                </c:pt>
                <c:pt idx="35">
                  <c:v>149</c:v>
                </c:pt>
                <c:pt idx="36">
                  <c:v>178</c:v>
                </c:pt>
                <c:pt idx="37">
                  <c:v>158</c:v>
                </c:pt>
                <c:pt idx="38">
                  <c:v>177</c:v>
                </c:pt>
                <c:pt idx="39">
                  <c:v>178</c:v>
                </c:pt>
                <c:pt idx="40">
                  <c:v>145</c:v>
                </c:pt>
                <c:pt idx="41">
                  <c:v>171</c:v>
                </c:pt>
                <c:pt idx="42">
                  <c:v>158</c:v>
                </c:pt>
                <c:pt idx="43">
                  <c:v>146</c:v>
                </c:pt>
                <c:pt idx="44">
                  <c:v>151</c:v>
                </c:pt>
                <c:pt idx="45">
                  <c:v>120</c:v>
                </c:pt>
                <c:pt idx="46">
                  <c:v>157</c:v>
                </c:pt>
                <c:pt idx="47">
                  <c:v>126</c:v>
                </c:pt>
                <c:pt idx="48">
                  <c:v>149</c:v>
                </c:pt>
                <c:pt idx="49">
                  <c:v>151</c:v>
                </c:pt>
                <c:pt idx="50">
                  <c:v>141</c:v>
                </c:pt>
                <c:pt idx="51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DD-4944-8C62-CC96978737A4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Tables'!$M$2:$M$54</c:f>
              <c:strCache>
                <c:ptCount val="53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  <c:pt idx="52">
                  <c:v>W53</c:v>
                </c:pt>
              </c:strCache>
            </c:strRef>
          </c:xVal>
          <c:yVal>
            <c:numRef>
              <c:f>'Orderly Occupancy Tables'!$Q$2:$Q$54</c:f>
              <c:numCache>
                <c:formatCode>General</c:formatCode>
                <c:ptCount val="53"/>
                <c:pt idx="0">
                  <c:v>149</c:v>
                </c:pt>
                <c:pt idx="1">
                  <c:v>161</c:v>
                </c:pt>
                <c:pt idx="2">
                  <c:v>137</c:v>
                </c:pt>
                <c:pt idx="3">
                  <c:v>118</c:v>
                </c:pt>
                <c:pt idx="4">
                  <c:v>158</c:v>
                </c:pt>
                <c:pt idx="5">
                  <c:v>154</c:v>
                </c:pt>
                <c:pt idx="6">
                  <c:v>147</c:v>
                </c:pt>
                <c:pt idx="7">
                  <c:v>160</c:v>
                </c:pt>
                <c:pt idx="8">
                  <c:v>243</c:v>
                </c:pt>
                <c:pt idx="9">
                  <c:v>105</c:v>
                </c:pt>
                <c:pt idx="10">
                  <c:v>162</c:v>
                </c:pt>
                <c:pt idx="11">
                  <c:v>157</c:v>
                </c:pt>
                <c:pt idx="12">
                  <c:v>159</c:v>
                </c:pt>
                <c:pt idx="13">
                  <c:v>134</c:v>
                </c:pt>
                <c:pt idx="14">
                  <c:v>129</c:v>
                </c:pt>
                <c:pt idx="15">
                  <c:v>163</c:v>
                </c:pt>
                <c:pt idx="16">
                  <c:v>208</c:v>
                </c:pt>
                <c:pt idx="17">
                  <c:v>160</c:v>
                </c:pt>
                <c:pt idx="18">
                  <c:v>143</c:v>
                </c:pt>
                <c:pt idx="19">
                  <c:v>163</c:v>
                </c:pt>
                <c:pt idx="20">
                  <c:v>146</c:v>
                </c:pt>
                <c:pt idx="21">
                  <c:v>113</c:v>
                </c:pt>
                <c:pt idx="22">
                  <c:v>155</c:v>
                </c:pt>
                <c:pt idx="23">
                  <c:v>167</c:v>
                </c:pt>
                <c:pt idx="24">
                  <c:v>159</c:v>
                </c:pt>
                <c:pt idx="25">
                  <c:v>159</c:v>
                </c:pt>
                <c:pt idx="26">
                  <c:v>195</c:v>
                </c:pt>
                <c:pt idx="27">
                  <c:v>180</c:v>
                </c:pt>
                <c:pt idx="28">
                  <c:v>192</c:v>
                </c:pt>
                <c:pt idx="29">
                  <c:v>191</c:v>
                </c:pt>
                <c:pt idx="30">
                  <c:v>197</c:v>
                </c:pt>
                <c:pt idx="31">
                  <c:v>210</c:v>
                </c:pt>
                <c:pt idx="32">
                  <c:v>182</c:v>
                </c:pt>
                <c:pt idx="33">
                  <c:v>182</c:v>
                </c:pt>
                <c:pt idx="34">
                  <c:v>185</c:v>
                </c:pt>
                <c:pt idx="35">
                  <c:v>111</c:v>
                </c:pt>
                <c:pt idx="36">
                  <c:v>190</c:v>
                </c:pt>
                <c:pt idx="37">
                  <c:v>173</c:v>
                </c:pt>
                <c:pt idx="38">
                  <c:v>187</c:v>
                </c:pt>
                <c:pt idx="39">
                  <c:v>171</c:v>
                </c:pt>
                <c:pt idx="40">
                  <c:v>192</c:v>
                </c:pt>
                <c:pt idx="41">
                  <c:v>153</c:v>
                </c:pt>
                <c:pt idx="42">
                  <c:v>165</c:v>
                </c:pt>
                <c:pt idx="43">
                  <c:v>160</c:v>
                </c:pt>
                <c:pt idx="44">
                  <c:v>183</c:v>
                </c:pt>
                <c:pt idx="45">
                  <c:v>153</c:v>
                </c:pt>
                <c:pt idx="46">
                  <c:v>181</c:v>
                </c:pt>
                <c:pt idx="47">
                  <c:v>163</c:v>
                </c:pt>
                <c:pt idx="48">
                  <c:v>90</c:v>
                </c:pt>
                <c:pt idx="49">
                  <c:v>167</c:v>
                </c:pt>
                <c:pt idx="50">
                  <c:v>163</c:v>
                </c:pt>
                <c:pt idx="51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DD-4944-8C62-CC96978737A4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Tables'!$T:$T</c:f>
              <c:strCache>
                <c:ptCount val="53"/>
                <c:pt idx="0">
                  <c:v>Tues-Thurs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</c:strCache>
            </c:strRef>
          </c:xVal>
          <c:yVal>
            <c:numRef>
              <c:f>'Orderly Occupancy Tables'!$R$2:$R$54</c:f>
              <c:numCache>
                <c:formatCode>General</c:formatCode>
                <c:ptCount val="53"/>
                <c:pt idx="0">
                  <c:v>83</c:v>
                </c:pt>
                <c:pt idx="1">
                  <c:v>17</c:v>
                </c:pt>
                <c:pt idx="2">
                  <c:v>16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FE8-8D43-CA65F36CA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468200"/>
        <c:axId val="770467872"/>
      </c:scatterChart>
      <c:valAx>
        <c:axId val="770468200"/>
        <c:scaling>
          <c:orientation val="minMax"/>
          <c:max val="5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67872"/>
        <c:crosses val="autoZero"/>
        <c:crossBetween val="midCat"/>
      </c:valAx>
      <c:valAx>
        <c:axId val="770467872"/>
        <c:scaling>
          <c:orientation val="minMax"/>
          <c:max val="2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68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56733046819307"/>
          <c:y val="0.78718438632223842"/>
          <c:w val="0.21020544726381341"/>
          <c:h val="5.9147210413788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Total</a:t>
            </a:r>
            <a:r>
              <a:rPr lang="en-US" sz="2000" baseline="0"/>
              <a:t> Weekly Occupancy Compared Year on Year 2016-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982914725472896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Tables'!$B$2:$B$53</c:f>
              <c:numCache>
                <c:formatCode>General</c:formatCode>
                <c:ptCount val="52"/>
                <c:pt idx="0">
                  <c:v>209</c:v>
                </c:pt>
                <c:pt idx="1">
                  <c:v>193</c:v>
                </c:pt>
                <c:pt idx="2">
                  <c:v>218</c:v>
                </c:pt>
                <c:pt idx="3">
                  <c:v>240</c:v>
                </c:pt>
                <c:pt idx="4">
                  <c:v>230</c:v>
                </c:pt>
                <c:pt idx="5">
                  <c:v>230</c:v>
                </c:pt>
                <c:pt idx="6">
                  <c:v>245</c:v>
                </c:pt>
                <c:pt idx="7">
                  <c:v>492</c:v>
                </c:pt>
                <c:pt idx="8">
                  <c:v>359</c:v>
                </c:pt>
                <c:pt idx="9">
                  <c:v>322</c:v>
                </c:pt>
                <c:pt idx="10">
                  <c:v>285</c:v>
                </c:pt>
                <c:pt idx="11">
                  <c:v>258</c:v>
                </c:pt>
                <c:pt idx="12">
                  <c:v>249</c:v>
                </c:pt>
                <c:pt idx="13">
                  <c:v>258</c:v>
                </c:pt>
                <c:pt idx="14">
                  <c:v>238</c:v>
                </c:pt>
                <c:pt idx="15">
                  <c:v>250</c:v>
                </c:pt>
                <c:pt idx="16">
                  <c:v>490</c:v>
                </c:pt>
                <c:pt idx="17">
                  <c:v>326</c:v>
                </c:pt>
                <c:pt idx="18">
                  <c:v>292</c:v>
                </c:pt>
                <c:pt idx="19">
                  <c:v>263</c:v>
                </c:pt>
                <c:pt idx="20">
                  <c:v>305</c:v>
                </c:pt>
                <c:pt idx="21">
                  <c:v>298</c:v>
                </c:pt>
                <c:pt idx="22">
                  <c:v>332</c:v>
                </c:pt>
                <c:pt idx="23">
                  <c:v>310</c:v>
                </c:pt>
                <c:pt idx="24">
                  <c:v>314</c:v>
                </c:pt>
                <c:pt idx="25">
                  <c:v>377</c:v>
                </c:pt>
                <c:pt idx="26">
                  <c:v>395</c:v>
                </c:pt>
                <c:pt idx="27">
                  <c:v>414</c:v>
                </c:pt>
                <c:pt idx="28">
                  <c:v>387</c:v>
                </c:pt>
                <c:pt idx="29">
                  <c:v>397</c:v>
                </c:pt>
                <c:pt idx="30">
                  <c:v>416</c:v>
                </c:pt>
                <c:pt idx="31">
                  <c:v>456</c:v>
                </c:pt>
                <c:pt idx="32">
                  <c:v>375</c:v>
                </c:pt>
                <c:pt idx="33">
                  <c:v>411</c:v>
                </c:pt>
                <c:pt idx="34">
                  <c:v>335</c:v>
                </c:pt>
                <c:pt idx="35">
                  <c:v>343</c:v>
                </c:pt>
                <c:pt idx="36">
                  <c:v>318</c:v>
                </c:pt>
                <c:pt idx="37">
                  <c:v>369</c:v>
                </c:pt>
                <c:pt idx="38">
                  <c:v>360</c:v>
                </c:pt>
                <c:pt idx="39">
                  <c:v>311</c:v>
                </c:pt>
                <c:pt idx="40">
                  <c:v>373</c:v>
                </c:pt>
                <c:pt idx="41">
                  <c:v>354</c:v>
                </c:pt>
                <c:pt idx="42">
                  <c:v>336</c:v>
                </c:pt>
                <c:pt idx="43">
                  <c:v>309</c:v>
                </c:pt>
                <c:pt idx="44">
                  <c:v>324</c:v>
                </c:pt>
                <c:pt idx="45">
                  <c:v>331</c:v>
                </c:pt>
                <c:pt idx="46">
                  <c:v>456</c:v>
                </c:pt>
                <c:pt idx="47">
                  <c:v>366</c:v>
                </c:pt>
                <c:pt idx="48">
                  <c:v>318</c:v>
                </c:pt>
                <c:pt idx="49">
                  <c:v>306</c:v>
                </c:pt>
                <c:pt idx="50">
                  <c:v>393</c:v>
                </c:pt>
                <c:pt idx="51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3-4C4B-B00E-8052FA5F3F2C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Tables'!$C$2:$C$53</c:f>
              <c:numCache>
                <c:formatCode>General</c:formatCode>
                <c:ptCount val="52"/>
                <c:pt idx="0">
                  <c:v>373</c:v>
                </c:pt>
                <c:pt idx="1">
                  <c:v>341</c:v>
                </c:pt>
                <c:pt idx="2">
                  <c:v>372</c:v>
                </c:pt>
                <c:pt idx="3">
                  <c:v>370</c:v>
                </c:pt>
                <c:pt idx="4">
                  <c:v>361</c:v>
                </c:pt>
                <c:pt idx="5">
                  <c:v>283</c:v>
                </c:pt>
                <c:pt idx="6">
                  <c:v>289</c:v>
                </c:pt>
                <c:pt idx="7">
                  <c:v>408</c:v>
                </c:pt>
                <c:pt idx="8">
                  <c:v>694</c:v>
                </c:pt>
                <c:pt idx="9">
                  <c:v>544</c:v>
                </c:pt>
                <c:pt idx="10">
                  <c:v>447</c:v>
                </c:pt>
                <c:pt idx="11">
                  <c:v>360</c:v>
                </c:pt>
                <c:pt idx="12">
                  <c:v>409</c:v>
                </c:pt>
                <c:pt idx="13">
                  <c:v>404</c:v>
                </c:pt>
                <c:pt idx="14">
                  <c:v>409</c:v>
                </c:pt>
                <c:pt idx="15">
                  <c:v>359</c:v>
                </c:pt>
                <c:pt idx="16">
                  <c:v>670</c:v>
                </c:pt>
                <c:pt idx="17">
                  <c:v>508</c:v>
                </c:pt>
                <c:pt idx="18">
                  <c:v>396</c:v>
                </c:pt>
                <c:pt idx="19">
                  <c:v>372</c:v>
                </c:pt>
                <c:pt idx="20">
                  <c:v>367</c:v>
                </c:pt>
                <c:pt idx="21">
                  <c:v>368</c:v>
                </c:pt>
                <c:pt idx="22">
                  <c:v>363</c:v>
                </c:pt>
                <c:pt idx="23">
                  <c:v>407</c:v>
                </c:pt>
                <c:pt idx="24">
                  <c:v>451</c:v>
                </c:pt>
                <c:pt idx="25">
                  <c:v>569</c:v>
                </c:pt>
                <c:pt idx="26">
                  <c:v>579</c:v>
                </c:pt>
                <c:pt idx="27">
                  <c:v>459</c:v>
                </c:pt>
                <c:pt idx="28">
                  <c:v>419</c:v>
                </c:pt>
                <c:pt idx="29">
                  <c:v>496</c:v>
                </c:pt>
                <c:pt idx="30">
                  <c:v>484</c:v>
                </c:pt>
                <c:pt idx="31">
                  <c:v>478</c:v>
                </c:pt>
                <c:pt idx="32">
                  <c:v>521</c:v>
                </c:pt>
                <c:pt idx="33">
                  <c:v>553</c:v>
                </c:pt>
                <c:pt idx="34">
                  <c:v>422</c:v>
                </c:pt>
                <c:pt idx="35">
                  <c:v>401</c:v>
                </c:pt>
                <c:pt idx="36">
                  <c:v>435</c:v>
                </c:pt>
                <c:pt idx="37">
                  <c:v>425</c:v>
                </c:pt>
                <c:pt idx="38">
                  <c:v>435</c:v>
                </c:pt>
                <c:pt idx="39">
                  <c:v>408</c:v>
                </c:pt>
                <c:pt idx="40">
                  <c:v>454</c:v>
                </c:pt>
                <c:pt idx="41">
                  <c:v>440</c:v>
                </c:pt>
                <c:pt idx="42">
                  <c:v>411</c:v>
                </c:pt>
                <c:pt idx="43">
                  <c:v>438</c:v>
                </c:pt>
                <c:pt idx="44">
                  <c:v>454</c:v>
                </c:pt>
                <c:pt idx="45">
                  <c:v>413</c:v>
                </c:pt>
                <c:pt idx="46">
                  <c:v>495</c:v>
                </c:pt>
                <c:pt idx="47">
                  <c:v>446</c:v>
                </c:pt>
                <c:pt idx="48">
                  <c:v>447</c:v>
                </c:pt>
                <c:pt idx="49">
                  <c:v>426</c:v>
                </c:pt>
                <c:pt idx="50">
                  <c:v>415</c:v>
                </c:pt>
                <c:pt idx="51">
                  <c:v>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23-4C4B-B00E-8052FA5F3F2C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Tables'!$D$2:$D$53</c:f>
              <c:numCache>
                <c:formatCode>General</c:formatCode>
                <c:ptCount val="52"/>
                <c:pt idx="0">
                  <c:v>378</c:v>
                </c:pt>
                <c:pt idx="1">
                  <c:v>403</c:v>
                </c:pt>
                <c:pt idx="2">
                  <c:v>412</c:v>
                </c:pt>
                <c:pt idx="3">
                  <c:v>436</c:v>
                </c:pt>
                <c:pt idx="4">
                  <c:v>398</c:v>
                </c:pt>
                <c:pt idx="5">
                  <c:v>421</c:v>
                </c:pt>
                <c:pt idx="6">
                  <c:v>520</c:v>
                </c:pt>
                <c:pt idx="7">
                  <c:v>461</c:v>
                </c:pt>
                <c:pt idx="8">
                  <c:v>707</c:v>
                </c:pt>
                <c:pt idx="9">
                  <c:v>411</c:v>
                </c:pt>
                <c:pt idx="10">
                  <c:v>433</c:v>
                </c:pt>
                <c:pt idx="11">
                  <c:v>500</c:v>
                </c:pt>
                <c:pt idx="12">
                  <c:v>432</c:v>
                </c:pt>
                <c:pt idx="13">
                  <c:v>426</c:v>
                </c:pt>
                <c:pt idx="14">
                  <c:v>488</c:v>
                </c:pt>
                <c:pt idx="15">
                  <c:v>504</c:v>
                </c:pt>
                <c:pt idx="16">
                  <c:v>767</c:v>
                </c:pt>
                <c:pt idx="17">
                  <c:v>525</c:v>
                </c:pt>
                <c:pt idx="18">
                  <c:v>464</c:v>
                </c:pt>
                <c:pt idx="19">
                  <c:v>426</c:v>
                </c:pt>
                <c:pt idx="20">
                  <c:v>455</c:v>
                </c:pt>
                <c:pt idx="21">
                  <c:v>439</c:v>
                </c:pt>
                <c:pt idx="22">
                  <c:v>405</c:v>
                </c:pt>
                <c:pt idx="23">
                  <c:v>463</c:v>
                </c:pt>
                <c:pt idx="24">
                  <c:v>487</c:v>
                </c:pt>
                <c:pt idx="25">
                  <c:v>458</c:v>
                </c:pt>
                <c:pt idx="26">
                  <c:v>615</c:v>
                </c:pt>
                <c:pt idx="27">
                  <c:v>597</c:v>
                </c:pt>
                <c:pt idx="28">
                  <c:v>532</c:v>
                </c:pt>
                <c:pt idx="29">
                  <c:v>529</c:v>
                </c:pt>
                <c:pt idx="30">
                  <c:v>459</c:v>
                </c:pt>
                <c:pt idx="31">
                  <c:v>564</c:v>
                </c:pt>
                <c:pt idx="32">
                  <c:v>642</c:v>
                </c:pt>
                <c:pt idx="33">
                  <c:v>565</c:v>
                </c:pt>
                <c:pt idx="34">
                  <c:v>502</c:v>
                </c:pt>
                <c:pt idx="35">
                  <c:v>559</c:v>
                </c:pt>
                <c:pt idx="36">
                  <c:v>515</c:v>
                </c:pt>
                <c:pt idx="37">
                  <c:v>519</c:v>
                </c:pt>
                <c:pt idx="38">
                  <c:v>500</c:v>
                </c:pt>
                <c:pt idx="39">
                  <c:v>567</c:v>
                </c:pt>
                <c:pt idx="40">
                  <c:v>501</c:v>
                </c:pt>
                <c:pt idx="41">
                  <c:v>521</c:v>
                </c:pt>
                <c:pt idx="42">
                  <c:v>523</c:v>
                </c:pt>
                <c:pt idx="43">
                  <c:v>482</c:v>
                </c:pt>
                <c:pt idx="44">
                  <c:v>486</c:v>
                </c:pt>
                <c:pt idx="45">
                  <c:v>456</c:v>
                </c:pt>
                <c:pt idx="46">
                  <c:v>509</c:v>
                </c:pt>
                <c:pt idx="47">
                  <c:v>449</c:v>
                </c:pt>
                <c:pt idx="48">
                  <c:v>412</c:v>
                </c:pt>
                <c:pt idx="49">
                  <c:v>452</c:v>
                </c:pt>
                <c:pt idx="50">
                  <c:v>445</c:v>
                </c:pt>
                <c:pt idx="51">
                  <c:v>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23-4C4B-B00E-8052FA5F3F2C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'Orderly Occupancy Tables'!$E$2:$E$53</c:f>
              <c:numCache>
                <c:formatCode>General</c:formatCode>
                <c:ptCount val="52"/>
                <c:pt idx="0">
                  <c:v>411</c:v>
                </c:pt>
                <c:pt idx="1">
                  <c:v>428</c:v>
                </c:pt>
                <c:pt idx="2">
                  <c:v>426</c:v>
                </c:pt>
                <c:pt idx="3">
                  <c:v>416</c:v>
                </c:pt>
                <c:pt idx="4">
                  <c:v>428</c:v>
                </c:pt>
                <c:pt idx="5">
                  <c:v>438</c:v>
                </c:pt>
                <c:pt idx="6">
                  <c:v>487</c:v>
                </c:pt>
                <c:pt idx="7">
                  <c:v>468</c:v>
                </c:pt>
                <c:pt idx="8">
                  <c:v>807</c:v>
                </c:pt>
                <c:pt idx="9">
                  <c:v>527</c:v>
                </c:pt>
                <c:pt idx="10">
                  <c:v>526</c:v>
                </c:pt>
                <c:pt idx="11">
                  <c:v>505</c:v>
                </c:pt>
                <c:pt idx="12">
                  <c:v>425</c:v>
                </c:pt>
                <c:pt idx="13">
                  <c:v>458</c:v>
                </c:pt>
                <c:pt idx="14">
                  <c:v>409</c:v>
                </c:pt>
                <c:pt idx="15">
                  <c:v>466</c:v>
                </c:pt>
                <c:pt idx="16">
                  <c:v>744</c:v>
                </c:pt>
                <c:pt idx="17">
                  <c:v>519</c:v>
                </c:pt>
                <c:pt idx="18">
                  <c:v>456</c:v>
                </c:pt>
                <c:pt idx="19">
                  <c:v>514</c:v>
                </c:pt>
                <c:pt idx="20">
                  <c:v>508</c:v>
                </c:pt>
                <c:pt idx="21">
                  <c:v>477</c:v>
                </c:pt>
                <c:pt idx="22">
                  <c:v>488</c:v>
                </c:pt>
                <c:pt idx="23">
                  <c:v>556</c:v>
                </c:pt>
                <c:pt idx="24">
                  <c:v>513</c:v>
                </c:pt>
                <c:pt idx="25">
                  <c:v>546</c:v>
                </c:pt>
                <c:pt idx="26">
                  <c:v>550</c:v>
                </c:pt>
                <c:pt idx="27">
                  <c:v>627</c:v>
                </c:pt>
                <c:pt idx="28">
                  <c:v>586</c:v>
                </c:pt>
                <c:pt idx="29">
                  <c:v>581</c:v>
                </c:pt>
                <c:pt idx="30">
                  <c:v>579</c:v>
                </c:pt>
                <c:pt idx="31">
                  <c:v>658</c:v>
                </c:pt>
                <c:pt idx="32">
                  <c:v>648</c:v>
                </c:pt>
                <c:pt idx="33">
                  <c:v>609</c:v>
                </c:pt>
                <c:pt idx="34">
                  <c:v>594</c:v>
                </c:pt>
                <c:pt idx="35">
                  <c:v>586</c:v>
                </c:pt>
                <c:pt idx="36">
                  <c:v>524</c:v>
                </c:pt>
                <c:pt idx="37">
                  <c:v>585</c:v>
                </c:pt>
                <c:pt idx="38">
                  <c:v>540</c:v>
                </c:pt>
                <c:pt idx="39">
                  <c:v>515</c:v>
                </c:pt>
                <c:pt idx="40">
                  <c:v>582</c:v>
                </c:pt>
                <c:pt idx="41">
                  <c:v>551</c:v>
                </c:pt>
                <c:pt idx="42">
                  <c:v>489</c:v>
                </c:pt>
                <c:pt idx="43">
                  <c:v>470</c:v>
                </c:pt>
                <c:pt idx="44">
                  <c:v>524</c:v>
                </c:pt>
                <c:pt idx="45">
                  <c:v>489</c:v>
                </c:pt>
                <c:pt idx="46">
                  <c:v>494</c:v>
                </c:pt>
                <c:pt idx="47">
                  <c:v>610</c:v>
                </c:pt>
                <c:pt idx="48">
                  <c:v>366</c:v>
                </c:pt>
                <c:pt idx="49">
                  <c:v>485</c:v>
                </c:pt>
                <c:pt idx="50">
                  <c:v>462</c:v>
                </c:pt>
                <c:pt idx="51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23-4C4B-B00E-8052FA5F3F2C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Tables'!$M:$M</c:f>
              <c:strCache>
                <c:ptCount val="54"/>
                <c:pt idx="0">
                  <c:v>Mon/Fri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xVal>
          <c:yVal>
            <c:numRef>
              <c:f>'Orderly Occupancy Tables'!$F$2:$F$53</c:f>
              <c:numCache>
                <c:formatCode>General</c:formatCode>
                <c:ptCount val="52"/>
                <c:pt idx="0">
                  <c:v>415</c:v>
                </c:pt>
                <c:pt idx="1">
                  <c:v>78</c:v>
                </c:pt>
                <c:pt idx="2">
                  <c:v>57</c:v>
                </c:pt>
                <c:pt idx="3">
                  <c:v>29</c:v>
                </c:pt>
                <c:pt idx="4">
                  <c:v>11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9-4469-9E9E-E41414231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309704"/>
        <c:axId val="771309376"/>
      </c:scatterChart>
      <c:valAx>
        <c:axId val="771309704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309376"/>
        <c:crosses val="autoZero"/>
        <c:crossBetween val="midCat"/>
        <c:majorUnit val="10"/>
        <c:minorUnit val="1"/>
      </c:valAx>
      <c:valAx>
        <c:axId val="77130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30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88006206969313"/>
          <c:y val="0.81550621177295479"/>
          <c:w val="0.21167295248067891"/>
          <c:h val="7.12644384535914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Occupancy % Chart 2016-2020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273952328573305E-2"/>
          <c:y val="7.7003758315332391E-2"/>
          <c:w val="0.91432182845282151"/>
          <c:h val="0.85774131775035933"/>
        </c:manualLayout>
      </c:layout>
      <c:lineChart>
        <c:grouping val="standard"/>
        <c:varyColors val="0"/>
        <c:ser>
          <c:idx val="5"/>
          <c:order val="0"/>
          <c:tx>
            <c:strRef>
              <c:f>'Orderly Occupancy Tables'!$B$1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'Orderly Occupancy Tables'!$A$2:$A$54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'Orderly Occupancy Tables'!$G$2:$G$54</c:f>
              <c:numCache>
                <c:formatCode>General</c:formatCode>
                <c:ptCount val="53"/>
                <c:pt idx="0">
                  <c:v>17.563025210084032</c:v>
                </c:pt>
                <c:pt idx="1">
                  <c:v>16.218487394957982</c:v>
                </c:pt>
                <c:pt idx="2">
                  <c:v>18.319327731092436</c:v>
                </c:pt>
                <c:pt idx="3">
                  <c:v>20.168067226890756</c:v>
                </c:pt>
                <c:pt idx="4">
                  <c:v>19.327731092436974</c:v>
                </c:pt>
                <c:pt idx="5">
                  <c:v>19.327731092436974</c:v>
                </c:pt>
                <c:pt idx="6">
                  <c:v>20.588235294117645</c:v>
                </c:pt>
                <c:pt idx="7">
                  <c:v>41.344537815126046</c:v>
                </c:pt>
                <c:pt idx="8">
                  <c:v>30.168067226890756</c:v>
                </c:pt>
                <c:pt idx="9">
                  <c:v>27.058823529411764</c:v>
                </c:pt>
                <c:pt idx="10">
                  <c:v>23.949579831932773</c:v>
                </c:pt>
                <c:pt idx="11">
                  <c:v>21.680672268907561</c:v>
                </c:pt>
                <c:pt idx="12">
                  <c:v>20.92436974789916</c:v>
                </c:pt>
                <c:pt idx="13">
                  <c:v>21.680672268907561</c:v>
                </c:pt>
                <c:pt idx="14">
                  <c:v>20</c:v>
                </c:pt>
                <c:pt idx="15">
                  <c:v>21.008403361344538</c:v>
                </c:pt>
                <c:pt idx="16">
                  <c:v>41.17647058823529</c:v>
                </c:pt>
                <c:pt idx="17">
                  <c:v>27.394957983193276</c:v>
                </c:pt>
                <c:pt idx="18">
                  <c:v>24.537815126050418</c:v>
                </c:pt>
                <c:pt idx="19">
                  <c:v>22.100840336134453</c:v>
                </c:pt>
                <c:pt idx="20">
                  <c:v>25.630252100840334</c:v>
                </c:pt>
                <c:pt idx="21">
                  <c:v>25.042016806722689</c:v>
                </c:pt>
                <c:pt idx="22">
                  <c:v>27.899159663865547</c:v>
                </c:pt>
                <c:pt idx="23">
                  <c:v>26.050420168067227</c:v>
                </c:pt>
                <c:pt idx="24">
                  <c:v>26.386554621848738</c:v>
                </c:pt>
                <c:pt idx="25">
                  <c:v>31.680672268907561</c:v>
                </c:pt>
                <c:pt idx="26">
                  <c:v>33.193277310924366</c:v>
                </c:pt>
                <c:pt idx="27">
                  <c:v>34.789915966386552</c:v>
                </c:pt>
                <c:pt idx="28">
                  <c:v>32.521008403361343</c:v>
                </c:pt>
                <c:pt idx="29">
                  <c:v>33.361344537815128</c:v>
                </c:pt>
                <c:pt idx="30">
                  <c:v>34.957983193277308</c:v>
                </c:pt>
                <c:pt idx="31">
                  <c:v>38.319327731092436</c:v>
                </c:pt>
                <c:pt idx="32">
                  <c:v>31.512605042016805</c:v>
                </c:pt>
                <c:pt idx="33">
                  <c:v>34.537815126050418</c:v>
                </c:pt>
                <c:pt idx="34">
                  <c:v>28.15126050420168</c:v>
                </c:pt>
                <c:pt idx="35">
                  <c:v>28.823529411764707</c:v>
                </c:pt>
                <c:pt idx="36">
                  <c:v>26.72268907563025</c:v>
                </c:pt>
                <c:pt idx="37">
                  <c:v>31.008403361344538</c:v>
                </c:pt>
                <c:pt idx="38">
                  <c:v>30.252100840336134</c:v>
                </c:pt>
                <c:pt idx="39">
                  <c:v>26.134453781512605</c:v>
                </c:pt>
                <c:pt idx="40">
                  <c:v>31.344537815126049</c:v>
                </c:pt>
                <c:pt idx="41">
                  <c:v>29.747899159663863</c:v>
                </c:pt>
                <c:pt idx="42">
                  <c:v>28.235294117647058</c:v>
                </c:pt>
                <c:pt idx="43">
                  <c:v>25.966386554621849</c:v>
                </c:pt>
                <c:pt idx="44">
                  <c:v>27.22689075630252</c:v>
                </c:pt>
                <c:pt idx="45">
                  <c:v>27.815126050420169</c:v>
                </c:pt>
                <c:pt idx="46">
                  <c:v>38.319327731092436</c:v>
                </c:pt>
                <c:pt idx="47">
                  <c:v>30.756302521008401</c:v>
                </c:pt>
                <c:pt idx="48">
                  <c:v>26.72268907563025</c:v>
                </c:pt>
                <c:pt idx="49">
                  <c:v>25.714285714285712</c:v>
                </c:pt>
                <c:pt idx="50">
                  <c:v>33.02521008403361</c:v>
                </c:pt>
                <c:pt idx="51">
                  <c:v>43.781512605042018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7-45DD-BD2C-F9460A2ED675}"/>
            </c:ext>
          </c:extLst>
        </c:ser>
        <c:ser>
          <c:idx val="6"/>
          <c:order val="1"/>
          <c:tx>
            <c:strRef>
              <c:f>'Orderly Occupancy Tables'!$C$1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'Orderly Occupancy Tables'!$A$2:$A$54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'Orderly Occupancy Tables'!$H$2:$H$54</c:f>
              <c:numCache>
                <c:formatCode>General</c:formatCode>
                <c:ptCount val="53"/>
                <c:pt idx="0">
                  <c:v>31.344537815126049</c:v>
                </c:pt>
                <c:pt idx="1">
                  <c:v>28.655462184873947</c:v>
                </c:pt>
                <c:pt idx="2">
                  <c:v>31.260504201680671</c:v>
                </c:pt>
                <c:pt idx="3">
                  <c:v>31.092436974789916</c:v>
                </c:pt>
                <c:pt idx="4">
                  <c:v>30.336134453781511</c:v>
                </c:pt>
                <c:pt idx="5">
                  <c:v>23.781512605042018</c:v>
                </c:pt>
                <c:pt idx="6">
                  <c:v>24.285714285714285</c:v>
                </c:pt>
                <c:pt idx="7">
                  <c:v>34.285714285714285</c:v>
                </c:pt>
                <c:pt idx="8">
                  <c:v>58.319327731092436</c:v>
                </c:pt>
                <c:pt idx="9">
                  <c:v>45.714285714285715</c:v>
                </c:pt>
                <c:pt idx="10">
                  <c:v>37.563025210084035</c:v>
                </c:pt>
                <c:pt idx="11">
                  <c:v>30.252100840336134</c:v>
                </c:pt>
                <c:pt idx="12">
                  <c:v>34.369747899159663</c:v>
                </c:pt>
                <c:pt idx="13">
                  <c:v>33.949579831932773</c:v>
                </c:pt>
                <c:pt idx="14">
                  <c:v>34.369747899159663</c:v>
                </c:pt>
                <c:pt idx="15">
                  <c:v>30.168067226890756</c:v>
                </c:pt>
                <c:pt idx="16">
                  <c:v>56.30252100840336</c:v>
                </c:pt>
                <c:pt idx="17">
                  <c:v>42.689075630252098</c:v>
                </c:pt>
                <c:pt idx="18">
                  <c:v>33.277310924369743</c:v>
                </c:pt>
                <c:pt idx="19">
                  <c:v>31.260504201680671</c:v>
                </c:pt>
                <c:pt idx="20">
                  <c:v>30.840336134453782</c:v>
                </c:pt>
                <c:pt idx="21">
                  <c:v>30.92436974789916</c:v>
                </c:pt>
                <c:pt idx="22">
                  <c:v>30.504201680672267</c:v>
                </c:pt>
                <c:pt idx="23">
                  <c:v>34.201680672268907</c:v>
                </c:pt>
                <c:pt idx="24">
                  <c:v>37.899159663865547</c:v>
                </c:pt>
                <c:pt idx="25">
                  <c:v>47.815126050420169</c:v>
                </c:pt>
                <c:pt idx="26">
                  <c:v>48.655462184873947</c:v>
                </c:pt>
                <c:pt idx="27">
                  <c:v>38.571428571428569</c:v>
                </c:pt>
                <c:pt idx="28">
                  <c:v>35.210084033613441</c:v>
                </c:pt>
                <c:pt idx="29">
                  <c:v>41.680672268907564</c:v>
                </c:pt>
                <c:pt idx="30">
                  <c:v>40.672268907563023</c:v>
                </c:pt>
                <c:pt idx="31">
                  <c:v>40.168067226890756</c:v>
                </c:pt>
                <c:pt idx="32">
                  <c:v>43.781512605042018</c:v>
                </c:pt>
                <c:pt idx="33">
                  <c:v>46.470588235294116</c:v>
                </c:pt>
                <c:pt idx="34">
                  <c:v>35.462184873949582</c:v>
                </c:pt>
                <c:pt idx="35">
                  <c:v>33.69747899159664</c:v>
                </c:pt>
                <c:pt idx="36">
                  <c:v>36.554621848739494</c:v>
                </c:pt>
                <c:pt idx="37">
                  <c:v>35.714285714285715</c:v>
                </c:pt>
                <c:pt idx="38">
                  <c:v>36.554621848739494</c:v>
                </c:pt>
                <c:pt idx="39">
                  <c:v>34.285714285714285</c:v>
                </c:pt>
                <c:pt idx="40">
                  <c:v>38.15126050420168</c:v>
                </c:pt>
                <c:pt idx="41">
                  <c:v>36.974789915966383</c:v>
                </c:pt>
                <c:pt idx="42">
                  <c:v>34.537815126050418</c:v>
                </c:pt>
                <c:pt idx="43">
                  <c:v>36.806722689075627</c:v>
                </c:pt>
                <c:pt idx="44">
                  <c:v>38.15126050420168</c:v>
                </c:pt>
                <c:pt idx="45">
                  <c:v>34.705882352941174</c:v>
                </c:pt>
                <c:pt idx="46">
                  <c:v>41.596638655462186</c:v>
                </c:pt>
                <c:pt idx="47">
                  <c:v>37.478991596638657</c:v>
                </c:pt>
                <c:pt idx="48">
                  <c:v>37.563025210084035</c:v>
                </c:pt>
                <c:pt idx="49">
                  <c:v>35.798319327731093</c:v>
                </c:pt>
                <c:pt idx="50">
                  <c:v>34.87394957983193</c:v>
                </c:pt>
                <c:pt idx="51">
                  <c:v>38.571428571428569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7-45DD-BD2C-F9460A2ED675}"/>
            </c:ext>
          </c:extLst>
        </c:ser>
        <c:ser>
          <c:idx val="7"/>
          <c:order val="2"/>
          <c:tx>
            <c:strRef>
              <c:f>'Orderly Occupancy Tables'!$D$1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'Orderly Occupancy Tables'!$A$2:$A$54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'Orderly Occupancy Tables'!$I$2:$I$54</c:f>
              <c:numCache>
                <c:formatCode>General</c:formatCode>
                <c:ptCount val="53"/>
                <c:pt idx="0">
                  <c:v>31.764705882352938</c:v>
                </c:pt>
                <c:pt idx="1">
                  <c:v>33.865546218487395</c:v>
                </c:pt>
                <c:pt idx="2">
                  <c:v>34.621848739495796</c:v>
                </c:pt>
                <c:pt idx="3">
                  <c:v>36.638655462184872</c:v>
                </c:pt>
                <c:pt idx="4">
                  <c:v>33.445378151260506</c:v>
                </c:pt>
                <c:pt idx="5">
                  <c:v>35.378151260504204</c:v>
                </c:pt>
                <c:pt idx="6">
                  <c:v>43.69747899159664</c:v>
                </c:pt>
                <c:pt idx="7">
                  <c:v>38.739495798319325</c:v>
                </c:pt>
                <c:pt idx="8">
                  <c:v>59.411764705882348</c:v>
                </c:pt>
                <c:pt idx="9">
                  <c:v>34.537815126050418</c:v>
                </c:pt>
                <c:pt idx="10">
                  <c:v>36.386554621848738</c:v>
                </c:pt>
                <c:pt idx="11">
                  <c:v>42.016806722689076</c:v>
                </c:pt>
                <c:pt idx="12">
                  <c:v>36.30252100840336</c:v>
                </c:pt>
                <c:pt idx="13">
                  <c:v>35.798319327731093</c:v>
                </c:pt>
                <c:pt idx="14">
                  <c:v>41.008403361344534</c:v>
                </c:pt>
                <c:pt idx="15">
                  <c:v>42.352941176470587</c:v>
                </c:pt>
                <c:pt idx="16">
                  <c:v>64.453781512605033</c:v>
                </c:pt>
                <c:pt idx="17">
                  <c:v>44.117647058823529</c:v>
                </c:pt>
                <c:pt idx="18">
                  <c:v>38.991596638655459</c:v>
                </c:pt>
                <c:pt idx="19">
                  <c:v>35.798319327731093</c:v>
                </c:pt>
                <c:pt idx="20">
                  <c:v>38.235294117647058</c:v>
                </c:pt>
                <c:pt idx="21">
                  <c:v>36.890756302521005</c:v>
                </c:pt>
                <c:pt idx="22">
                  <c:v>34.033613445378151</c:v>
                </c:pt>
                <c:pt idx="23">
                  <c:v>38.907563025210081</c:v>
                </c:pt>
                <c:pt idx="24">
                  <c:v>40.924369747899156</c:v>
                </c:pt>
                <c:pt idx="25">
                  <c:v>38.487394957983192</c:v>
                </c:pt>
                <c:pt idx="26">
                  <c:v>51.680672268907564</c:v>
                </c:pt>
                <c:pt idx="27">
                  <c:v>50.168067226890756</c:v>
                </c:pt>
                <c:pt idx="28">
                  <c:v>44.705882352941174</c:v>
                </c:pt>
                <c:pt idx="29">
                  <c:v>44.45378151260504</c:v>
                </c:pt>
                <c:pt idx="30">
                  <c:v>38.571428571428569</c:v>
                </c:pt>
                <c:pt idx="31">
                  <c:v>47.394957983193272</c:v>
                </c:pt>
                <c:pt idx="32">
                  <c:v>53.949579831932773</c:v>
                </c:pt>
                <c:pt idx="33">
                  <c:v>47.478991596638657</c:v>
                </c:pt>
                <c:pt idx="34">
                  <c:v>42.184873949579831</c:v>
                </c:pt>
                <c:pt idx="35">
                  <c:v>46.974789915966383</c:v>
                </c:pt>
                <c:pt idx="36">
                  <c:v>43.277310924369743</c:v>
                </c:pt>
                <c:pt idx="37">
                  <c:v>43.613445378151262</c:v>
                </c:pt>
                <c:pt idx="38">
                  <c:v>42.016806722689076</c:v>
                </c:pt>
                <c:pt idx="39">
                  <c:v>47.647058823529413</c:v>
                </c:pt>
                <c:pt idx="40">
                  <c:v>42.100840336134453</c:v>
                </c:pt>
                <c:pt idx="41">
                  <c:v>43.781512605042018</c:v>
                </c:pt>
                <c:pt idx="42">
                  <c:v>43.949579831932773</c:v>
                </c:pt>
                <c:pt idx="43">
                  <c:v>40.504201680672267</c:v>
                </c:pt>
                <c:pt idx="44">
                  <c:v>40.840336134453779</c:v>
                </c:pt>
                <c:pt idx="45">
                  <c:v>38.319327731092436</c:v>
                </c:pt>
                <c:pt idx="46">
                  <c:v>42.773109243697476</c:v>
                </c:pt>
                <c:pt idx="47">
                  <c:v>37.731092436974791</c:v>
                </c:pt>
                <c:pt idx="48">
                  <c:v>34.621848739495796</c:v>
                </c:pt>
                <c:pt idx="49">
                  <c:v>37.983193277310924</c:v>
                </c:pt>
                <c:pt idx="50">
                  <c:v>37.394957983193279</c:v>
                </c:pt>
                <c:pt idx="51">
                  <c:v>40.420168067226889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57-45DD-BD2C-F9460A2ED675}"/>
            </c:ext>
          </c:extLst>
        </c:ser>
        <c:ser>
          <c:idx val="8"/>
          <c:order val="3"/>
          <c:tx>
            <c:strRef>
              <c:f>'Orderly Occupancy Tables'!$E$1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'Orderly Occupancy Tables'!$A$2:$A$54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'Orderly Occupancy Tables'!$J$2:$J$54</c:f>
              <c:numCache>
                <c:formatCode>General</c:formatCode>
                <c:ptCount val="53"/>
                <c:pt idx="0">
                  <c:v>34.537815126050418</c:v>
                </c:pt>
                <c:pt idx="1">
                  <c:v>35.966386554621849</c:v>
                </c:pt>
                <c:pt idx="2">
                  <c:v>35.798319327731093</c:v>
                </c:pt>
                <c:pt idx="3">
                  <c:v>34.957983193277308</c:v>
                </c:pt>
                <c:pt idx="4">
                  <c:v>35.966386554621849</c:v>
                </c:pt>
                <c:pt idx="5">
                  <c:v>36.806722689075627</c:v>
                </c:pt>
                <c:pt idx="6">
                  <c:v>40.924369747899156</c:v>
                </c:pt>
                <c:pt idx="7">
                  <c:v>39.32773109243697</c:v>
                </c:pt>
                <c:pt idx="8">
                  <c:v>67.815126050420162</c:v>
                </c:pt>
                <c:pt idx="9">
                  <c:v>44.285714285714285</c:v>
                </c:pt>
                <c:pt idx="10">
                  <c:v>44.201680672268907</c:v>
                </c:pt>
                <c:pt idx="11">
                  <c:v>42.436974789915965</c:v>
                </c:pt>
                <c:pt idx="12">
                  <c:v>35.714285714285715</c:v>
                </c:pt>
                <c:pt idx="13">
                  <c:v>38.487394957983192</c:v>
                </c:pt>
                <c:pt idx="14">
                  <c:v>34.369747899159663</c:v>
                </c:pt>
                <c:pt idx="15">
                  <c:v>39.159663865546214</c:v>
                </c:pt>
                <c:pt idx="16">
                  <c:v>62.521008403361343</c:v>
                </c:pt>
                <c:pt idx="17">
                  <c:v>43.613445378151262</c:v>
                </c:pt>
                <c:pt idx="18">
                  <c:v>38.319327731092436</c:v>
                </c:pt>
                <c:pt idx="19">
                  <c:v>43.193277310924366</c:v>
                </c:pt>
                <c:pt idx="20">
                  <c:v>42.689075630252098</c:v>
                </c:pt>
                <c:pt idx="21">
                  <c:v>40.084033613445378</c:v>
                </c:pt>
                <c:pt idx="22">
                  <c:v>41.008403361344534</c:v>
                </c:pt>
                <c:pt idx="23">
                  <c:v>46.72268907563025</c:v>
                </c:pt>
                <c:pt idx="24">
                  <c:v>43.109243697478988</c:v>
                </c:pt>
                <c:pt idx="25">
                  <c:v>45.882352941176471</c:v>
                </c:pt>
                <c:pt idx="26">
                  <c:v>46.218487394957982</c:v>
                </c:pt>
                <c:pt idx="27">
                  <c:v>52.689075630252098</c:v>
                </c:pt>
                <c:pt idx="28">
                  <c:v>49.243697478991592</c:v>
                </c:pt>
                <c:pt idx="29">
                  <c:v>48.823529411764703</c:v>
                </c:pt>
                <c:pt idx="30">
                  <c:v>48.655462184873947</c:v>
                </c:pt>
                <c:pt idx="31">
                  <c:v>55.294117647058819</c:v>
                </c:pt>
                <c:pt idx="32">
                  <c:v>54.45378151260504</c:v>
                </c:pt>
                <c:pt idx="33">
                  <c:v>51.17647058823529</c:v>
                </c:pt>
                <c:pt idx="34">
                  <c:v>49.915966386554622</c:v>
                </c:pt>
                <c:pt idx="35">
                  <c:v>49.243697478991592</c:v>
                </c:pt>
                <c:pt idx="36">
                  <c:v>44.033613445378151</c:v>
                </c:pt>
                <c:pt idx="37">
                  <c:v>49.159663865546214</c:v>
                </c:pt>
                <c:pt idx="38">
                  <c:v>45.378151260504197</c:v>
                </c:pt>
                <c:pt idx="39">
                  <c:v>43.277310924369743</c:v>
                </c:pt>
                <c:pt idx="40">
                  <c:v>48.907563025210081</c:v>
                </c:pt>
                <c:pt idx="41">
                  <c:v>46.30252100840336</c:v>
                </c:pt>
                <c:pt idx="42">
                  <c:v>41.092436974789912</c:v>
                </c:pt>
                <c:pt idx="43">
                  <c:v>39.495798319327733</c:v>
                </c:pt>
                <c:pt idx="44">
                  <c:v>44.033613445378151</c:v>
                </c:pt>
                <c:pt idx="45">
                  <c:v>41.092436974789912</c:v>
                </c:pt>
                <c:pt idx="46">
                  <c:v>41.512605042016808</c:v>
                </c:pt>
                <c:pt idx="47">
                  <c:v>51.260504201680668</c:v>
                </c:pt>
                <c:pt idx="48">
                  <c:v>30.756302521008401</c:v>
                </c:pt>
                <c:pt idx="49">
                  <c:v>40.756302521008401</c:v>
                </c:pt>
                <c:pt idx="50">
                  <c:v>38.823529411764703</c:v>
                </c:pt>
                <c:pt idx="51">
                  <c:v>50.420168067226889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57-45DD-BD2C-F9460A2ED675}"/>
            </c:ext>
          </c:extLst>
        </c:ser>
        <c:ser>
          <c:idx val="9"/>
          <c:order val="4"/>
          <c:tx>
            <c:strRef>
              <c:f>'Orderly Occupancy Tables'!$F$1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'Orderly Occupancy Tables'!$A$2:$A$54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'Orderly Occupancy Tables'!$K$2:$K$54</c:f>
              <c:numCache>
                <c:formatCode>General</c:formatCode>
                <c:ptCount val="53"/>
                <c:pt idx="0">
                  <c:v>34.87394957983193</c:v>
                </c:pt>
                <c:pt idx="1">
                  <c:v>6.5546218487394956</c:v>
                </c:pt>
                <c:pt idx="2">
                  <c:v>4.7899159663865545</c:v>
                </c:pt>
                <c:pt idx="3">
                  <c:v>2.4369747899159662</c:v>
                </c:pt>
                <c:pt idx="4">
                  <c:v>0.9243697478991596</c:v>
                </c:pt>
                <c:pt idx="5">
                  <c:v>0.25210084033613445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57-45DD-BD2C-F9460A2ED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040928"/>
        <c:axId val="655985048"/>
      </c:lineChart>
      <c:catAx>
        <c:axId val="72904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985048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65598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Occupancy</a:t>
                </a:r>
                <a:r>
                  <a:rPr lang="en-US" baseline="0"/>
                  <a:t> (% of Capacity)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4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163903596231072"/>
          <c:y val="0.88299812004641787"/>
          <c:w val="0.37181578051801417"/>
          <c:h val="3.4115188146582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Weekly Boarding</a:t>
            </a:r>
            <a:r>
              <a:rPr lang="en-US" baseline="0"/>
              <a:t> Year on Year 2016-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689839031059449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'Beautiful Boarding Tallies'!$E$2:$E$53</c:f>
              <c:numCache>
                <c:formatCode>General</c:formatCode>
                <c:ptCount val="52"/>
                <c:pt idx="0">
                  <c:v>99</c:v>
                </c:pt>
                <c:pt idx="1">
                  <c:v>54</c:v>
                </c:pt>
                <c:pt idx="2">
                  <c:v>87</c:v>
                </c:pt>
                <c:pt idx="3">
                  <c:v>97</c:v>
                </c:pt>
                <c:pt idx="4">
                  <c:v>85</c:v>
                </c:pt>
                <c:pt idx="5">
                  <c:v>88</c:v>
                </c:pt>
                <c:pt idx="6">
                  <c:v>100</c:v>
                </c:pt>
                <c:pt idx="7">
                  <c:v>355</c:v>
                </c:pt>
                <c:pt idx="8">
                  <c:v>179</c:v>
                </c:pt>
                <c:pt idx="9">
                  <c:v>166</c:v>
                </c:pt>
                <c:pt idx="10">
                  <c:v>143</c:v>
                </c:pt>
                <c:pt idx="11">
                  <c:v>84</c:v>
                </c:pt>
                <c:pt idx="12">
                  <c:v>83</c:v>
                </c:pt>
                <c:pt idx="13">
                  <c:v>105</c:v>
                </c:pt>
                <c:pt idx="14">
                  <c:v>62</c:v>
                </c:pt>
                <c:pt idx="15">
                  <c:v>66</c:v>
                </c:pt>
                <c:pt idx="16">
                  <c:v>321</c:v>
                </c:pt>
                <c:pt idx="17">
                  <c:v>120</c:v>
                </c:pt>
                <c:pt idx="18">
                  <c:v>104</c:v>
                </c:pt>
                <c:pt idx="19">
                  <c:v>85</c:v>
                </c:pt>
                <c:pt idx="20">
                  <c:v>128</c:v>
                </c:pt>
                <c:pt idx="21">
                  <c:v>130</c:v>
                </c:pt>
                <c:pt idx="22">
                  <c:v>131</c:v>
                </c:pt>
                <c:pt idx="23">
                  <c:v>108</c:v>
                </c:pt>
                <c:pt idx="24">
                  <c:v>130</c:v>
                </c:pt>
                <c:pt idx="25">
                  <c:v>173</c:v>
                </c:pt>
                <c:pt idx="26">
                  <c:v>240</c:v>
                </c:pt>
                <c:pt idx="27">
                  <c:v>203</c:v>
                </c:pt>
                <c:pt idx="28">
                  <c:v>187</c:v>
                </c:pt>
                <c:pt idx="29">
                  <c:v>187</c:v>
                </c:pt>
                <c:pt idx="30">
                  <c:v>208</c:v>
                </c:pt>
                <c:pt idx="31">
                  <c:v>234</c:v>
                </c:pt>
                <c:pt idx="32">
                  <c:v>189</c:v>
                </c:pt>
                <c:pt idx="33">
                  <c:v>215</c:v>
                </c:pt>
                <c:pt idx="34">
                  <c:v>151</c:v>
                </c:pt>
                <c:pt idx="35">
                  <c:v>202</c:v>
                </c:pt>
                <c:pt idx="36">
                  <c:v>118</c:v>
                </c:pt>
                <c:pt idx="37">
                  <c:v>179</c:v>
                </c:pt>
                <c:pt idx="38">
                  <c:v>156</c:v>
                </c:pt>
                <c:pt idx="39">
                  <c:v>125</c:v>
                </c:pt>
                <c:pt idx="40">
                  <c:v>176</c:v>
                </c:pt>
                <c:pt idx="41">
                  <c:v>134</c:v>
                </c:pt>
                <c:pt idx="42">
                  <c:v>94</c:v>
                </c:pt>
                <c:pt idx="43">
                  <c:v>96</c:v>
                </c:pt>
                <c:pt idx="44">
                  <c:v>127</c:v>
                </c:pt>
                <c:pt idx="45">
                  <c:v>116</c:v>
                </c:pt>
                <c:pt idx="46">
                  <c:v>300</c:v>
                </c:pt>
                <c:pt idx="47">
                  <c:v>175</c:v>
                </c:pt>
                <c:pt idx="48">
                  <c:v>82</c:v>
                </c:pt>
                <c:pt idx="49">
                  <c:v>100</c:v>
                </c:pt>
                <c:pt idx="50">
                  <c:v>178</c:v>
                </c:pt>
                <c:pt idx="51">
                  <c:v>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F-4594-85F8-DAE7A4B0255D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Tallies'!$Q$2:$Q$53</c:f>
              <c:numCache>
                <c:formatCode>General</c:formatCode>
                <c:ptCount val="52"/>
                <c:pt idx="0">
                  <c:v>191</c:v>
                </c:pt>
                <c:pt idx="1">
                  <c:v>104</c:v>
                </c:pt>
                <c:pt idx="2">
                  <c:v>155</c:v>
                </c:pt>
                <c:pt idx="3">
                  <c:v>144</c:v>
                </c:pt>
                <c:pt idx="4">
                  <c:v>116</c:v>
                </c:pt>
                <c:pt idx="5">
                  <c:v>110</c:v>
                </c:pt>
                <c:pt idx="6">
                  <c:v>116</c:v>
                </c:pt>
                <c:pt idx="7">
                  <c:v>172</c:v>
                </c:pt>
                <c:pt idx="8">
                  <c:v>493</c:v>
                </c:pt>
                <c:pt idx="9">
                  <c:v>302</c:v>
                </c:pt>
                <c:pt idx="10">
                  <c:v>262</c:v>
                </c:pt>
                <c:pt idx="11">
                  <c:v>126</c:v>
                </c:pt>
                <c:pt idx="12">
                  <c:v>184</c:v>
                </c:pt>
                <c:pt idx="13">
                  <c:v>166</c:v>
                </c:pt>
                <c:pt idx="14">
                  <c:v>153</c:v>
                </c:pt>
                <c:pt idx="15">
                  <c:v>142</c:v>
                </c:pt>
                <c:pt idx="16">
                  <c:v>463</c:v>
                </c:pt>
                <c:pt idx="17">
                  <c:v>261</c:v>
                </c:pt>
                <c:pt idx="18">
                  <c:v>136</c:v>
                </c:pt>
                <c:pt idx="19">
                  <c:v>121</c:v>
                </c:pt>
                <c:pt idx="20">
                  <c:v>144</c:v>
                </c:pt>
                <c:pt idx="21">
                  <c:v>183</c:v>
                </c:pt>
                <c:pt idx="22">
                  <c:v>114</c:v>
                </c:pt>
                <c:pt idx="23">
                  <c:v>140</c:v>
                </c:pt>
                <c:pt idx="24">
                  <c:v>268</c:v>
                </c:pt>
                <c:pt idx="25">
                  <c:v>328</c:v>
                </c:pt>
                <c:pt idx="26">
                  <c:v>395</c:v>
                </c:pt>
                <c:pt idx="27">
                  <c:v>210</c:v>
                </c:pt>
                <c:pt idx="28">
                  <c:v>190</c:v>
                </c:pt>
                <c:pt idx="29">
                  <c:v>264</c:v>
                </c:pt>
                <c:pt idx="30">
                  <c:v>231</c:v>
                </c:pt>
                <c:pt idx="31">
                  <c:v>226</c:v>
                </c:pt>
                <c:pt idx="32">
                  <c:v>271</c:v>
                </c:pt>
                <c:pt idx="33">
                  <c:v>291</c:v>
                </c:pt>
                <c:pt idx="34">
                  <c:v>155</c:v>
                </c:pt>
                <c:pt idx="35">
                  <c:v>174</c:v>
                </c:pt>
                <c:pt idx="36">
                  <c:v>156</c:v>
                </c:pt>
                <c:pt idx="37">
                  <c:v>137</c:v>
                </c:pt>
                <c:pt idx="38">
                  <c:v>139</c:v>
                </c:pt>
                <c:pt idx="39">
                  <c:v>147</c:v>
                </c:pt>
                <c:pt idx="40">
                  <c:v>189</c:v>
                </c:pt>
                <c:pt idx="41">
                  <c:v>154</c:v>
                </c:pt>
                <c:pt idx="42">
                  <c:v>121</c:v>
                </c:pt>
                <c:pt idx="43">
                  <c:v>148</c:v>
                </c:pt>
                <c:pt idx="44">
                  <c:v>150</c:v>
                </c:pt>
                <c:pt idx="45">
                  <c:v>116</c:v>
                </c:pt>
                <c:pt idx="46">
                  <c:v>264</c:v>
                </c:pt>
                <c:pt idx="47">
                  <c:v>154</c:v>
                </c:pt>
                <c:pt idx="48">
                  <c:v>133</c:v>
                </c:pt>
                <c:pt idx="49">
                  <c:v>136</c:v>
                </c:pt>
                <c:pt idx="50">
                  <c:v>120</c:v>
                </c:pt>
                <c:pt idx="51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AF-4594-85F8-DAE7A4B0255D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Tallies'!$AC$2:$AC$53</c:f>
              <c:numCache>
                <c:formatCode>General</c:formatCode>
                <c:ptCount val="52"/>
                <c:pt idx="0">
                  <c:v>228</c:v>
                </c:pt>
                <c:pt idx="1">
                  <c:v>108</c:v>
                </c:pt>
                <c:pt idx="2">
                  <c:v>163</c:v>
                </c:pt>
                <c:pt idx="3">
                  <c:v>127</c:v>
                </c:pt>
                <c:pt idx="4">
                  <c:v>109</c:v>
                </c:pt>
                <c:pt idx="5">
                  <c:v>167</c:v>
                </c:pt>
                <c:pt idx="6">
                  <c:v>182</c:v>
                </c:pt>
                <c:pt idx="7">
                  <c:v>155</c:v>
                </c:pt>
                <c:pt idx="8">
                  <c:v>447</c:v>
                </c:pt>
                <c:pt idx="9">
                  <c:v>210</c:v>
                </c:pt>
                <c:pt idx="10">
                  <c:v>184</c:v>
                </c:pt>
                <c:pt idx="11">
                  <c:v>202</c:v>
                </c:pt>
                <c:pt idx="12">
                  <c:v>108</c:v>
                </c:pt>
                <c:pt idx="13">
                  <c:v>145</c:v>
                </c:pt>
                <c:pt idx="14">
                  <c:v>166</c:v>
                </c:pt>
                <c:pt idx="15">
                  <c:v>200</c:v>
                </c:pt>
                <c:pt idx="16">
                  <c:v>504</c:v>
                </c:pt>
                <c:pt idx="17">
                  <c:v>226</c:v>
                </c:pt>
                <c:pt idx="18">
                  <c:v>131</c:v>
                </c:pt>
                <c:pt idx="19">
                  <c:v>113</c:v>
                </c:pt>
                <c:pt idx="20">
                  <c:v>157</c:v>
                </c:pt>
                <c:pt idx="21">
                  <c:v>189</c:v>
                </c:pt>
                <c:pt idx="22">
                  <c:v>108</c:v>
                </c:pt>
                <c:pt idx="23">
                  <c:v>132</c:v>
                </c:pt>
                <c:pt idx="24">
                  <c:v>181</c:v>
                </c:pt>
                <c:pt idx="25">
                  <c:v>179</c:v>
                </c:pt>
                <c:pt idx="26">
                  <c:v>387</c:v>
                </c:pt>
                <c:pt idx="27">
                  <c:v>295</c:v>
                </c:pt>
                <c:pt idx="28">
                  <c:v>230</c:v>
                </c:pt>
                <c:pt idx="29">
                  <c:v>233</c:v>
                </c:pt>
                <c:pt idx="30">
                  <c:v>161</c:v>
                </c:pt>
                <c:pt idx="31">
                  <c:v>254</c:v>
                </c:pt>
                <c:pt idx="32">
                  <c:v>319</c:v>
                </c:pt>
                <c:pt idx="33">
                  <c:v>252</c:v>
                </c:pt>
                <c:pt idx="34">
                  <c:v>217</c:v>
                </c:pt>
                <c:pt idx="35">
                  <c:v>295</c:v>
                </c:pt>
                <c:pt idx="36">
                  <c:v>177</c:v>
                </c:pt>
                <c:pt idx="37">
                  <c:v>183</c:v>
                </c:pt>
                <c:pt idx="38">
                  <c:v>179</c:v>
                </c:pt>
                <c:pt idx="39">
                  <c:v>228</c:v>
                </c:pt>
                <c:pt idx="40">
                  <c:v>203</c:v>
                </c:pt>
                <c:pt idx="41">
                  <c:v>172</c:v>
                </c:pt>
                <c:pt idx="42">
                  <c:v>213</c:v>
                </c:pt>
                <c:pt idx="43">
                  <c:v>167</c:v>
                </c:pt>
                <c:pt idx="44">
                  <c:v>148</c:v>
                </c:pt>
                <c:pt idx="45">
                  <c:v>154</c:v>
                </c:pt>
                <c:pt idx="46">
                  <c:v>326</c:v>
                </c:pt>
                <c:pt idx="47">
                  <c:v>180</c:v>
                </c:pt>
                <c:pt idx="48">
                  <c:v>90</c:v>
                </c:pt>
                <c:pt idx="49">
                  <c:v>121</c:v>
                </c:pt>
                <c:pt idx="50">
                  <c:v>120</c:v>
                </c:pt>
                <c:pt idx="51">
                  <c:v>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AF-4594-85F8-DAE7A4B0255D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Tallies'!$AO$2:$AO$53</c:f>
              <c:numCache>
                <c:formatCode>General</c:formatCode>
                <c:ptCount val="52"/>
                <c:pt idx="0">
                  <c:v>245</c:v>
                </c:pt>
                <c:pt idx="1">
                  <c:v>124</c:v>
                </c:pt>
                <c:pt idx="2">
                  <c:v>111</c:v>
                </c:pt>
                <c:pt idx="3">
                  <c:v>148</c:v>
                </c:pt>
                <c:pt idx="4">
                  <c:v>150</c:v>
                </c:pt>
                <c:pt idx="5">
                  <c:v>126</c:v>
                </c:pt>
                <c:pt idx="6">
                  <c:v>174</c:v>
                </c:pt>
                <c:pt idx="7">
                  <c:v>183</c:v>
                </c:pt>
                <c:pt idx="8">
                  <c:v>546</c:v>
                </c:pt>
                <c:pt idx="9">
                  <c:v>242</c:v>
                </c:pt>
                <c:pt idx="10">
                  <c:v>231</c:v>
                </c:pt>
                <c:pt idx="11">
                  <c:v>200</c:v>
                </c:pt>
                <c:pt idx="12">
                  <c:v>120</c:v>
                </c:pt>
                <c:pt idx="13">
                  <c:v>154</c:v>
                </c:pt>
                <c:pt idx="14">
                  <c:v>110</c:v>
                </c:pt>
                <c:pt idx="15">
                  <c:v>173</c:v>
                </c:pt>
                <c:pt idx="16">
                  <c:v>483</c:v>
                </c:pt>
                <c:pt idx="17">
                  <c:v>210</c:v>
                </c:pt>
                <c:pt idx="18">
                  <c:v>140</c:v>
                </c:pt>
                <c:pt idx="19">
                  <c:v>173</c:v>
                </c:pt>
                <c:pt idx="20">
                  <c:v>189</c:v>
                </c:pt>
                <c:pt idx="21">
                  <c:v>226</c:v>
                </c:pt>
                <c:pt idx="22">
                  <c:v>145</c:v>
                </c:pt>
                <c:pt idx="23">
                  <c:v>208</c:v>
                </c:pt>
                <c:pt idx="24">
                  <c:v>202</c:v>
                </c:pt>
                <c:pt idx="25">
                  <c:v>195</c:v>
                </c:pt>
                <c:pt idx="26">
                  <c:v>296</c:v>
                </c:pt>
                <c:pt idx="27">
                  <c:v>304</c:v>
                </c:pt>
                <c:pt idx="28">
                  <c:v>253</c:v>
                </c:pt>
                <c:pt idx="29">
                  <c:v>254</c:v>
                </c:pt>
                <c:pt idx="30">
                  <c:v>244</c:v>
                </c:pt>
                <c:pt idx="31">
                  <c:v>307</c:v>
                </c:pt>
                <c:pt idx="32">
                  <c:v>280</c:v>
                </c:pt>
                <c:pt idx="33">
                  <c:v>247</c:v>
                </c:pt>
                <c:pt idx="34">
                  <c:v>238</c:v>
                </c:pt>
                <c:pt idx="35">
                  <c:v>238</c:v>
                </c:pt>
                <c:pt idx="36">
                  <c:v>162</c:v>
                </c:pt>
                <c:pt idx="37">
                  <c:v>202</c:v>
                </c:pt>
                <c:pt idx="38">
                  <c:v>176</c:v>
                </c:pt>
                <c:pt idx="39">
                  <c:v>143</c:v>
                </c:pt>
                <c:pt idx="40">
                  <c:v>196</c:v>
                </c:pt>
                <c:pt idx="41">
                  <c:v>226</c:v>
                </c:pt>
                <c:pt idx="42">
                  <c:v>136</c:v>
                </c:pt>
                <c:pt idx="43">
                  <c:v>107</c:v>
                </c:pt>
                <c:pt idx="44">
                  <c:v>138</c:v>
                </c:pt>
                <c:pt idx="45">
                  <c:v>148</c:v>
                </c:pt>
                <c:pt idx="46">
                  <c:v>123</c:v>
                </c:pt>
                <c:pt idx="47">
                  <c:v>333</c:v>
                </c:pt>
                <c:pt idx="48">
                  <c:v>193</c:v>
                </c:pt>
                <c:pt idx="49">
                  <c:v>125</c:v>
                </c:pt>
                <c:pt idx="50">
                  <c:v>131</c:v>
                </c:pt>
                <c:pt idx="51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AF-4594-85F8-DAE7A4B0255D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Tallies'!$BA$2:$BA$54</c:f>
              <c:numCache>
                <c:formatCode>General</c:formatCode>
                <c:ptCount val="53"/>
                <c:pt idx="0">
                  <c:v>296</c:v>
                </c:pt>
                <c:pt idx="1">
                  <c:v>78</c:v>
                </c:pt>
                <c:pt idx="2">
                  <c:v>57</c:v>
                </c:pt>
                <c:pt idx="3">
                  <c:v>29</c:v>
                </c:pt>
                <c:pt idx="4">
                  <c:v>11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2-43F0-A01D-F9E35CD0B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86808"/>
        <c:axId val="681683528"/>
      </c:scatterChart>
      <c:valAx>
        <c:axId val="681686808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83528"/>
        <c:crosses val="autoZero"/>
        <c:crossBetween val="midCat"/>
      </c:valAx>
      <c:valAx>
        <c:axId val="68168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86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95884964487133"/>
          <c:y val="0.81123608767357513"/>
          <c:w val="0.21319137742201988"/>
          <c:h val="6.7225445880292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Boarding Occupany</a:t>
            </a:r>
            <a:r>
              <a:rPr lang="en-US" baseline="0"/>
              <a:t> Mon+Fri Compared Year on Year 2016-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543301183852742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Tallies'!$G$2:$G$53</c:f>
              <c:numCache>
                <c:formatCode>General</c:formatCode>
                <c:ptCount val="52"/>
                <c:pt idx="0">
                  <c:v>34</c:v>
                </c:pt>
                <c:pt idx="1">
                  <c:v>16</c:v>
                </c:pt>
                <c:pt idx="2">
                  <c:v>18</c:v>
                </c:pt>
                <c:pt idx="3">
                  <c:v>26</c:v>
                </c:pt>
                <c:pt idx="4">
                  <c:v>33</c:v>
                </c:pt>
                <c:pt idx="5">
                  <c:v>25</c:v>
                </c:pt>
                <c:pt idx="6">
                  <c:v>26</c:v>
                </c:pt>
                <c:pt idx="7">
                  <c:v>45</c:v>
                </c:pt>
                <c:pt idx="8">
                  <c:v>111</c:v>
                </c:pt>
                <c:pt idx="9">
                  <c:v>34</c:v>
                </c:pt>
                <c:pt idx="10">
                  <c:v>55</c:v>
                </c:pt>
                <c:pt idx="11">
                  <c:v>29</c:v>
                </c:pt>
                <c:pt idx="12">
                  <c:v>27</c:v>
                </c:pt>
                <c:pt idx="13">
                  <c:v>25</c:v>
                </c:pt>
                <c:pt idx="14">
                  <c:v>28</c:v>
                </c:pt>
                <c:pt idx="15">
                  <c:v>17</c:v>
                </c:pt>
                <c:pt idx="16">
                  <c:v>43</c:v>
                </c:pt>
                <c:pt idx="17">
                  <c:v>88</c:v>
                </c:pt>
                <c:pt idx="18">
                  <c:v>19</c:v>
                </c:pt>
                <c:pt idx="19">
                  <c:v>30</c:v>
                </c:pt>
                <c:pt idx="20">
                  <c:v>33</c:v>
                </c:pt>
                <c:pt idx="21">
                  <c:v>38</c:v>
                </c:pt>
                <c:pt idx="22">
                  <c:v>30</c:v>
                </c:pt>
                <c:pt idx="23">
                  <c:v>43</c:v>
                </c:pt>
                <c:pt idx="24">
                  <c:v>24</c:v>
                </c:pt>
                <c:pt idx="25">
                  <c:v>43</c:v>
                </c:pt>
                <c:pt idx="26">
                  <c:v>63</c:v>
                </c:pt>
                <c:pt idx="27">
                  <c:v>73</c:v>
                </c:pt>
                <c:pt idx="28">
                  <c:v>67</c:v>
                </c:pt>
                <c:pt idx="29">
                  <c:v>37</c:v>
                </c:pt>
                <c:pt idx="30">
                  <c:v>58</c:v>
                </c:pt>
                <c:pt idx="31">
                  <c:v>70</c:v>
                </c:pt>
                <c:pt idx="32">
                  <c:v>62</c:v>
                </c:pt>
                <c:pt idx="33">
                  <c:v>44</c:v>
                </c:pt>
                <c:pt idx="34">
                  <c:v>68</c:v>
                </c:pt>
                <c:pt idx="35">
                  <c:v>53</c:v>
                </c:pt>
                <c:pt idx="36">
                  <c:v>46</c:v>
                </c:pt>
                <c:pt idx="37">
                  <c:v>44</c:v>
                </c:pt>
                <c:pt idx="38">
                  <c:v>41</c:v>
                </c:pt>
                <c:pt idx="39">
                  <c:v>39</c:v>
                </c:pt>
                <c:pt idx="40">
                  <c:v>46</c:v>
                </c:pt>
                <c:pt idx="41">
                  <c:v>51</c:v>
                </c:pt>
                <c:pt idx="42">
                  <c:v>33</c:v>
                </c:pt>
                <c:pt idx="43">
                  <c:v>25</c:v>
                </c:pt>
                <c:pt idx="44">
                  <c:v>32</c:v>
                </c:pt>
                <c:pt idx="45">
                  <c:v>32</c:v>
                </c:pt>
                <c:pt idx="46">
                  <c:v>40</c:v>
                </c:pt>
                <c:pt idx="47">
                  <c:v>83</c:v>
                </c:pt>
                <c:pt idx="48">
                  <c:v>28</c:v>
                </c:pt>
                <c:pt idx="49">
                  <c:v>27</c:v>
                </c:pt>
                <c:pt idx="50">
                  <c:v>36</c:v>
                </c:pt>
                <c:pt idx="5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D-44D2-B87E-A14B32F8A686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Tallies'!$S$2:$S$53</c:f>
              <c:numCache>
                <c:formatCode>General</c:formatCode>
                <c:ptCount val="52"/>
                <c:pt idx="0">
                  <c:v>45</c:v>
                </c:pt>
                <c:pt idx="1">
                  <c:v>39</c:v>
                </c:pt>
                <c:pt idx="2">
                  <c:v>53</c:v>
                </c:pt>
                <c:pt idx="3">
                  <c:v>31</c:v>
                </c:pt>
                <c:pt idx="4">
                  <c:v>31</c:v>
                </c:pt>
                <c:pt idx="5">
                  <c:v>38</c:v>
                </c:pt>
                <c:pt idx="6">
                  <c:v>39</c:v>
                </c:pt>
                <c:pt idx="7">
                  <c:v>80</c:v>
                </c:pt>
                <c:pt idx="8">
                  <c:v>140</c:v>
                </c:pt>
                <c:pt idx="9">
                  <c:v>69</c:v>
                </c:pt>
                <c:pt idx="10">
                  <c:v>63</c:v>
                </c:pt>
                <c:pt idx="11">
                  <c:v>32</c:v>
                </c:pt>
                <c:pt idx="12">
                  <c:v>49</c:v>
                </c:pt>
                <c:pt idx="13">
                  <c:v>53</c:v>
                </c:pt>
                <c:pt idx="14">
                  <c:v>38</c:v>
                </c:pt>
                <c:pt idx="15">
                  <c:v>59</c:v>
                </c:pt>
                <c:pt idx="16">
                  <c:v>147</c:v>
                </c:pt>
                <c:pt idx="17">
                  <c:v>50</c:v>
                </c:pt>
                <c:pt idx="18">
                  <c:v>37</c:v>
                </c:pt>
                <c:pt idx="19">
                  <c:v>36</c:v>
                </c:pt>
                <c:pt idx="20">
                  <c:v>55</c:v>
                </c:pt>
                <c:pt idx="21">
                  <c:v>43</c:v>
                </c:pt>
                <c:pt idx="22">
                  <c:v>33</c:v>
                </c:pt>
                <c:pt idx="23">
                  <c:v>58</c:v>
                </c:pt>
                <c:pt idx="24">
                  <c:v>80</c:v>
                </c:pt>
                <c:pt idx="25">
                  <c:v>90</c:v>
                </c:pt>
                <c:pt idx="26">
                  <c:v>104</c:v>
                </c:pt>
                <c:pt idx="27">
                  <c:v>63</c:v>
                </c:pt>
                <c:pt idx="28">
                  <c:v>59</c:v>
                </c:pt>
                <c:pt idx="29">
                  <c:v>81</c:v>
                </c:pt>
                <c:pt idx="30">
                  <c:v>68</c:v>
                </c:pt>
                <c:pt idx="31">
                  <c:v>70</c:v>
                </c:pt>
                <c:pt idx="32">
                  <c:v>82</c:v>
                </c:pt>
                <c:pt idx="33">
                  <c:v>75</c:v>
                </c:pt>
                <c:pt idx="34">
                  <c:v>59</c:v>
                </c:pt>
                <c:pt idx="35">
                  <c:v>39</c:v>
                </c:pt>
                <c:pt idx="36">
                  <c:v>49</c:v>
                </c:pt>
                <c:pt idx="37">
                  <c:v>39</c:v>
                </c:pt>
                <c:pt idx="38">
                  <c:v>44</c:v>
                </c:pt>
                <c:pt idx="39">
                  <c:v>51</c:v>
                </c:pt>
                <c:pt idx="40">
                  <c:v>50</c:v>
                </c:pt>
                <c:pt idx="41">
                  <c:v>35</c:v>
                </c:pt>
                <c:pt idx="42">
                  <c:v>39</c:v>
                </c:pt>
                <c:pt idx="43">
                  <c:v>44</c:v>
                </c:pt>
                <c:pt idx="44">
                  <c:v>42</c:v>
                </c:pt>
                <c:pt idx="45">
                  <c:v>33</c:v>
                </c:pt>
                <c:pt idx="46">
                  <c:v>69</c:v>
                </c:pt>
                <c:pt idx="47">
                  <c:v>32</c:v>
                </c:pt>
                <c:pt idx="48">
                  <c:v>46</c:v>
                </c:pt>
                <c:pt idx="49">
                  <c:v>31</c:v>
                </c:pt>
                <c:pt idx="50">
                  <c:v>38</c:v>
                </c:pt>
                <c:pt idx="51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D-44D2-B87E-A14B32F8A686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Tallies'!$AE$2:$AE$53</c:f>
              <c:numCache>
                <c:formatCode>General</c:formatCode>
                <c:ptCount val="52"/>
                <c:pt idx="0">
                  <c:v>47</c:v>
                </c:pt>
                <c:pt idx="1">
                  <c:v>44</c:v>
                </c:pt>
                <c:pt idx="2">
                  <c:v>45</c:v>
                </c:pt>
                <c:pt idx="3">
                  <c:v>34</c:v>
                </c:pt>
                <c:pt idx="4">
                  <c:v>36</c:v>
                </c:pt>
                <c:pt idx="5">
                  <c:v>63</c:v>
                </c:pt>
                <c:pt idx="6">
                  <c:v>51</c:v>
                </c:pt>
                <c:pt idx="7">
                  <c:v>61</c:v>
                </c:pt>
                <c:pt idx="8">
                  <c:v>125</c:v>
                </c:pt>
                <c:pt idx="9">
                  <c:v>42</c:v>
                </c:pt>
                <c:pt idx="10">
                  <c:v>68</c:v>
                </c:pt>
                <c:pt idx="11">
                  <c:v>49</c:v>
                </c:pt>
                <c:pt idx="12">
                  <c:v>33</c:v>
                </c:pt>
                <c:pt idx="13">
                  <c:v>41</c:v>
                </c:pt>
                <c:pt idx="14">
                  <c:v>56</c:v>
                </c:pt>
                <c:pt idx="15">
                  <c:v>83</c:v>
                </c:pt>
                <c:pt idx="16">
                  <c:v>139</c:v>
                </c:pt>
                <c:pt idx="17">
                  <c:v>39</c:v>
                </c:pt>
                <c:pt idx="18">
                  <c:v>40</c:v>
                </c:pt>
                <c:pt idx="19">
                  <c:v>39</c:v>
                </c:pt>
                <c:pt idx="20">
                  <c:v>50</c:v>
                </c:pt>
                <c:pt idx="21">
                  <c:v>39</c:v>
                </c:pt>
                <c:pt idx="22">
                  <c:v>33</c:v>
                </c:pt>
                <c:pt idx="23">
                  <c:v>44</c:v>
                </c:pt>
                <c:pt idx="24">
                  <c:v>50</c:v>
                </c:pt>
                <c:pt idx="25">
                  <c:v>69</c:v>
                </c:pt>
                <c:pt idx="26">
                  <c:v>102</c:v>
                </c:pt>
                <c:pt idx="27">
                  <c:v>88</c:v>
                </c:pt>
                <c:pt idx="28">
                  <c:v>67</c:v>
                </c:pt>
                <c:pt idx="29">
                  <c:v>60</c:v>
                </c:pt>
                <c:pt idx="30">
                  <c:v>60</c:v>
                </c:pt>
                <c:pt idx="31">
                  <c:v>96</c:v>
                </c:pt>
                <c:pt idx="32">
                  <c:v>88</c:v>
                </c:pt>
                <c:pt idx="33">
                  <c:v>66</c:v>
                </c:pt>
                <c:pt idx="34">
                  <c:v>92</c:v>
                </c:pt>
                <c:pt idx="35">
                  <c:v>64</c:v>
                </c:pt>
                <c:pt idx="36">
                  <c:v>62</c:v>
                </c:pt>
                <c:pt idx="37">
                  <c:v>49</c:v>
                </c:pt>
                <c:pt idx="38">
                  <c:v>63</c:v>
                </c:pt>
                <c:pt idx="39">
                  <c:v>70</c:v>
                </c:pt>
                <c:pt idx="40">
                  <c:v>46</c:v>
                </c:pt>
                <c:pt idx="41">
                  <c:v>64</c:v>
                </c:pt>
                <c:pt idx="42">
                  <c:v>56</c:v>
                </c:pt>
                <c:pt idx="43">
                  <c:v>41</c:v>
                </c:pt>
                <c:pt idx="44">
                  <c:v>45</c:v>
                </c:pt>
                <c:pt idx="45">
                  <c:v>44</c:v>
                </c:pt>
                <c:pt idx="46">
                  <c:v>90</c:v>
                </c:pt>
                <c:pt idx="47">
                  <c:v>26</c:v>
                </c:pt>
                <c:pt idx="48">
                  <c:v>38</c:v>
                </c:pt>
                <c:pt idx="49">
                  <c:v>37</c:v>
                </c:pt>
                <c:pt idx="50">
                  <c:v>46</c:v>
                </c:pt>
                <c:pt idx="51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CD-44D2-B87E-A14B32F8A686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Tallies'!$AQ$2:$AQ$53</c:f>
              <c:numCache>
                <c:formatCode>General</c:formatCode>
                <c:ptCount val="52"/>
                <c:pt idx="0">
                  <c:v>65</c:v>
                </c:pt>
                <c:pt idx="1">
                  <c:v>45</c:v>
                </c:pt>
                <c:pt idx="2">
                  <c:v>37</c:v>
                </c:pt>
                <c:pt idx="3">
                  <c:v>38</c:v>
                </c:pt>
                <c:pt idx="4">
                  <c:v>38</c:v>
                </c:pt>
                <c:pt idx="5">
                  <c:v>44</c:v>
                </c:pt>
                <c:pt idx="6">
                  <c:v>46</c:v>
                </c:pt>
                <c:pt idx="7">
                  <c:v>74</c:v>
                </c:pt>
                <c:pt idx="8">
                  <c:v>156</c:v>
                </c:pt>
                <c:pt idx="9">
                  <c:v>56</c:v>
                </c:pt>
                <c:pt idx="10">
                  <c:v>64</c:v>
                </c:pt>
                <c:pt idx="11">
                  <c:v>62</c:v>
                </c:pt>
                <c:pt idx="12">
                  <c:v>42</c:v>
                </c:pt>
                <c:pt idx="13">
                  <c:v>37</c:v>
                </c:pt>
                <c:pt idx="14">
                  <c:v>46</c:v>
                </c:pt>
                <c:pt idx="15">
                  <c:v>79</c:v>
                </c:pt>
                <c:pt idx="16">
                  <c:v>128</c:v>
                </c:pt>
                <c:pt idx="17">
                  <c:v>42</c:v>
                </c:pt>
                <c:pt idx="18">
                  <c:v>42</c:v>
                </c:pt>
                <c:pt idx="19">
                  <c:v>62</c:v>
                </c:pt>
                <c:pt idx="20">
                  <c:v>61</c:v>
                </c:pt>
                <c:pt idx="21">
                  <c:v>48</c:v>
                </c:pt>
                <c:pt idx="22">
                  <c:v>51</c:v>
                </c:pt>
                <c:pt idx="23">
                  <c:v>66</c:v>
                </c:pt>
                <c:pt idx="24">
                  <c:v>59</c:v>
                </c:pt>
                <c:pt idx="25">
                  <c:v>50</c:v>
                </c:pt>
                <c:pt idx="26">
                  <c:v>101</c:v>
                </c:pt>
                <c:pt idx="27">
                  <c:v>75</c:v>
                </c:pt>
                <c:pt idx="28">
                  <c:v>77</c:v>
                </c:pt>
                <c:pt idx="29">
                  <c:v>79</c:v>
                </c:pt>
                <c:pt idx="30">
                  <c:v>85</c:v>
                </c:pt>
                <c:pt idx="31">
                  <c:v>89</c:v>
                </c:pt>
                <c:pt idx="32">
                  <c:v>79</c:v>
                </c:pt>
                <c:pt idx="33">
                  <c:v>73</c:v>
                </c:pt>
                <c:pt idx="34">
                  <c:v>76</c:v>
                </c:pt>
                <c:pt idx="35">
                  <c:v>48</c:v>
                </c:pt>
                <c:pt idx="36">
                  <c:v>61</c:v>
                </c:pt>
                <c:pt idx="37">
                  <c:v>51</c:v>
                </c:pt>
                <c:pt idx="38">
                  <c:v>52</c:v>
                </c:pt>
                <c:pt idx="39">
                  <c:v>47</c:v>
                </c:pt>
                <c:pt idx="40">
                  <c:v>67</c:v>
                </c:pt>
                <c:pt idx="41">
                  <c:v>56</c:v>
                </c:pt>
                <c:pt idx="42">
                  <c:v>34</c:v>
                </c:pt>
                <c:pt idx="43">
                  <c:v>37</c:v>
                </c:pt>
                <c:pt idx="44">
                  <c:v>45</c:v>
                </c:pt>
                <c:pt idx="45">
                  <c:v>43</c:v>
                </c:pt>
                <c:pt idx="46">
                  <c:v>47</c:v>
                </c:pt>
                <c:pt idx="47">
                  <c:v>94</c:v>
                </c:pt>
                <c:pt idx="48">
                  <c:v>32</c:v>
                </c:pt>
                <c:pt idx="49">
                  <c:v>30</c:v>
                </c:pt>
                <c:pt idx="50">
                  <c:v>48</c:v>
                </c:pt>
                <c:pt idx="51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CD-44D2-B87E-A14B32F8A686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Tables'!$A:$A</c:f>
              <c:strCache>
                <c:ptCount val="53"/>
                <c:pt idx="0">
                  <c:v>Total Occ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</c:strCache>
            </c:strRef>
          </c:xVal>
          <c:yVal>
            <c:numRef>
              <c:f>'Beautiful Boarding Tallies'!$BC$2:$BC$53</c:f>
              <c:numCache>
                <c:formatCode>General</c:formatCode>
                <c:ptCount val="52"/>
                <c:pt idx="0">
                  <c:v>60</c:v>
                </c:pt>
                <c:pt idx="1">
                  <c:v>17</c:v>
                </c:pt>
                <c:pt idx="2">
                  <c:v>16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8-44DE-8A4C-A0BC50944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3520"/>
        <c:axId val="350354984"/>
      </c:scatterChart>
      <c:valAx>
        <c:axId val="350383520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54984"/>
        <c:crosses val="autoZero"/>
        <c:crossBetween val="midCat"/>
      </c:valAx>
      <c:valAx>
        <c:axId val="35035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8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81798420571881"/>
          <c:y val="0.82351817555430773"/>
          <c:w val="0.23530102790014687"/>
          <c:h val="6.7225375280290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Boarding Occupancy</a:t>
            </a:r>
            <a:r>
              <a:rPr lang="en-US" baseline="0"/>
              <a:t> Tues-Thurs Year on Year 2016-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396763336646024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Tallies'!$I$2:$I$53</c:f>
              <c:numCache>
                <c:formatCode>General</c:formatCode>
                <c:ptCount val="52"/>
                <c:pt idx="0">
                  <c:v>30</c:v>
                </c:pt>
                <c:pt idx="1">
                  <c:v>19</c:v>
                </c:pt>
                <c:pt idx="2">
                  <c:v>24</c:v>
                </c:pt>
                <c:pt idx="3">
                  <c:v>35</c:v>
                </c:pt>
                <c:pt idx="4">
                  <c:v>22</c:v>
                </c:pt>
                <c:pt idx="5">
                  <c:v>34</c:v>
                </c:pt>
                <c:pt idx="6">
                  <c:v>39</c:v>
                </c:pt>
                <c:pt idx="7">
                  <c:v>170</c:v>
                </c:pt>
                <c:pt idx="8">
                  <c:v>32</c:v>
                </c:pt>
                <c:pt idx="9">
                  <c:v>76</c:v>
                </c:pt>
                <c:pt idx="10">
                  <c:v>47</c:v>
                </c:pt>
                <c:pt idx="11">
                  <c:v>36</c:v>
                </c:pt>
                <c:pt idx="12">
                  <c:v>27</c:v>
                </c:pt>
                <c:pt idx="13">
                  <c:v>34</c:v>
                </c:pt>
                <c:pt idx="14">
                  <c:v>18</c:v>
                </c:pt>
                <c:pt idx="15">
                  <c:v>28</c:v>
                </c:pt>
                <c:pt idx="16">
                  <c:v>138</c:v>
                </c:pt>
                <c:pt idx="17">
                  <c:v>29</c:v>
                </c:pt>
                <c:pt idx="18">
                  <c:v>44</c:v>
                </c:pt>
                <c:pt idx="19">
                  <c:v>34</c:v>
                </c:pt>
                <c:pt idx="20">
                  <c:v>41</c:v>
                </c:pt>
                <c:pt idx="21">
                  <c:v>28</c:v>
                </c:pt>
                <c:pt idx="22">
                  <c:v>59</c:v>
                </c:pt>
                <c:pt idx="23">
                  <c:v>26</c:v>
                </c:pt>
                <c:pt idx="24">
                  <c:v>51</c:v>
                </c:pt>
                <c:pt idx="25">
                  <c:v>72</c:v>
                </c:pt>
                <c:pt idx="26">
                  <c:v>68</c:v>
                </c:pt>
                <c:pt idx="27">
                  <c:v>72</c:v>
                </c:pt>
                <c:pt idx="28">
                  <c:v>58</c:v>
                </c:pt>
                <c:pt idx="29">
                  <c:v>82</c:v>
                </c:pt>
                <c:pt idx="30">
                  <c:v>78</c:v>
                </c:pt>
                <c:pt idx="31">
                  <c:v>72</c:v>
                </c:pt>
                <c:pt idx="32">
                  <c:v>59</c:v>
                </c:pt>
                <c:pt idx="33">
                  <c:v>76</c:v>
                </c:pt>
                <c:pt idx="34">
                  <c:v>32</c:v>
                </c:pt>
                <c:pt idx="35">
                  <c:v>35</c:v>
                </c:pt>
                <c:pt idx="36">
                  <c:v>37</c:v>
                </c:pt>
                <c:pt idx="37">
                  <c:v>65</c:v>
                </c:pt>
                <c:pt idx="38">
                  <c:v>52</c:v>
                </c:pt>
                <c:pt idx="39">
                  <c:v>41</c:v>
                </c:pt>
                <c:pt idx="40">
                  <c:v>48</c:v>
                </c:pt>
                <c:pt idx="41">
                  <c:v>40</c:v>
                </c:pt>
                <c:pt idx="42">
                  <c:v>22</c:v>
                </c:pt>
                <c:pt idx="43">
                  <c:v>40</c:v>
                </c:pt>
                <c:pt idx="44">
                  <c:v>49</c:v>
                </c:pt>
                <c:pt idx="45">
                  <c:v>41</c:v>
                </c:pt>
                <c:pt idx="46">
                  <c:v>188</c:v>
                </c:pt>
                <c:pt idx="47">
                  <c:v>28</c:v>
                </c:pt>
                <c:pt idx="48">
                  <c:v>24</c:v>
                </c:pt>
                <c:pt idx="49">
                  <c:v>27</c:v>
                </c:pt>
                <c:pt idx="50">
                  <c:v>84</c:v>
                </c:pt>
                <c:pt idx="51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0-4515-8A35-6C600E40946B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Tallies'!$U$2:$U$53</c:f>
              <c:numCache>
                <c:formatCode>General</c:formatCode>
                <c:ptCount val="52"/>
                <c:pt idx="0">
                  <c:v>46</c:v>
                </c:pt>
                <c:pt idx="1">
                  <c:v>37</c:v>
                </c:pt>
                <c:pt idx="2">
                  <c:v>46</c:v>
                </c:pt>
                <c:pt idx="3">
                  <c:v>50</c:v>
                </c:pt>
                <c:pt idx="4">
                  <c:v>41</c:v>
                </c:pt>
                <c:pt idx="5">
                  <c:v>43</c:v>
                </c:pt>
                <c:pt idx="6">
                  <c:v>40</c:v>
                </c:pt>
                <c:pt idx="7">
                  <c:v>61</c:v>
                </c:pt>
                <c:pt idx="8">
                  <c:v>229</c:v>
                </c:pt>
                <c:pt idx="9">
                  <c:v>97</c:v>
                </c:pt>
                <c:pt idx="10">
                  <c:v>100</c:v>
                </c:pt>
                <c:pt idx="11">
                  <c:v>34</c:v>
                </c:pt>
                <c:pt idx="12">
                  <c:v>78</c:v>
                </c:pt>
                <c:pt idx="13">
                  <c:v>63</c:v>
                </c:pt>
                <c:pt idx="14">
                  <c:v>55</c:v>
                </c:pt>
                <c:pt idx="15">
                  <c:v>60</c:v>
                </c:pt>
                <c:pt idx="16">
                  <c:v>212</c:v>
                </c:pt>
                <c:pt idx="17">
                  <c:v>56</c:v>
                </c:pt>
                <c:pt idx="18">
                  <c:v>47</c:v>
                </c:pt>
                <c:pt idx="19">
                  <c:v>45</c:v>
                </c:pt>
                <c:pt idx="20">
                  <c:v>58</c:v>
                </c:pt>
                <c:pt idx="21">
                  <c:v>46</c:v>
                </c:pt>
                <c:pt idx="22">
                  <c:v>37</c:v>
                </c:pt>
                <c:pt idx="23">
                  <c:v>60</c:v>
                </c:pt>
                <c:pt idx="24">
                  <c:v>120</c:v>
                </c:pt>
                <c:pt idx="25">
                  <c:v>125</c:v>
                </c:pt>
                <c:pt idx="26">
                  <c:v>126</c:v>
                </c:pt>
                <c:pt idx="27">
                  <c:v>74</c:v>
                </c:pt>
                <c:pt idx="28">
                  <c:v>58</c:v>
                </c:pt>
                <c:pt idx="29">
                  <c:v>105</c:v>
                </c:pt>
                <c:pt idx="30">
                  <c:v>69</c:v>
                </c:pt>
                <c:pt idx="31">
                  <c:v>69</c:v>
                </c:pt>
                <c:pt idx="32">
                  <c:v>100</c:v>
                </c:pt>
                <c:pt idx="33">
                  <c:v>99</c:v>
                </c:pt>
                <c:pt idx="34">
                  <c:v>55</c:v>
                </c:pt>
                <c:pt idx="35">
                  <c:v>27</c:v>
                </c:pt>
                <c:pt idx="36">
                  <c:v>49</c:v>
                </c:pt>
                <c:pt idx="37">
                  <c:v>37</c:v>
                </c:pt>
                <c:pt idx="38">
                  <c:v>57</c:v>
                </c:pt>
                <c:pt idx="39">
                  <c:v>57</c:v>
                </c:pt>
                <c:pt idx="40">
                  <c:v>38</c:v>
                </c:pt>
                <c:pt idx="41">
                  <c:v>39</c:v>
                </c:pt>
                <c:pt idx="42">
                  <c:v>36</c:v>
                </c:pt>
                <c:pt idx="43">
                  <c:v>42</c:v>
                </c:pt>
                <c:pt idx="44">
                  <c:v>69</c:v>
                </c:pt>
                <c:pt idx="45">
                  <c:v>43</c:v>
                </c:pt>
                <c:pt idx="46">
                  <c:v>171</c:v>
                </c:pt>
                <c:pt idx="47">
                  <c:v>30</c:v>
                </c:pt>
                <c:pt idx="48">
                  <c:v>61</c:v>
                </c:pt>
                <c:pt idx="49">
                  <c:v>36</c:v>
                </c:pt>
                <c:pt idx="50">
                  <c:v>60</c:v>
                </c:pt>
                <c:pt idx="51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80-4515-8A35-6C600E40946B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Tallies'!$AG$2:$AG$53</c:f>
              <c:numCache>
                <c:formatCode>General</c:formatCode>
                <c:ptCount val="52"/>
                <c:pt idx="0">
                  <c:v>56</c:v>
                </c:pt>
                <c:pt idx="1">
                  <c:v>42</c:v>
                </c:pt>
                <c:pt idx="2">
                  <c:v>56</c:v>
                </c:pt>
                <c:pt idx="3">
                  <c:v>46</c:v>
                </c:pt>
                <c:pt idx="4">
                  <c:v>39</c:v>
                </c:pt>
                <c:pt idx="5">
                  <c:v>66</c:v>
                </c:pt>
                <c:pt idx="6">
                  <c:v>60</c:v>
                </c:pt>
                <c:pt idx="7">
                  <c:v>53</c:v>
                </c:pt>
                <c:pt idx="8">
                  <c:v>200</c:v>
                </c:pt>
                <c:pt idx="9">
                  <c:v>50</c:v>
                </c:pt>
                <c:pt idx="10">
                  <c:v>87</c:v>
                </c:pt>
                <c:pt idx="11">
                  <c:v>63</c:v>
                </c:pt>
                <c:pt idx="12">
                  <c:v>35</c:v>
                </c:pt>
                <c:pt idx="13">
                  <c:v>54</c:v>
                </c:pt>
                <c:pt idx="14">
                  <c:v>59</c:v>
                </c:pt>
                <c:pt idx="15">
                  <c:v>83</c:v>
                </c:pt>
                <c:pt idx="16">
                  <c:v>231</c:v>
                </c:pt>
                <c:pt idx="17">
                  <c:v>41</c:v>
                </c:pt>
                <c:pt idx="18">
                  <c:v>47</c:v>
                </c:pt>
                <c:pt idx="19">
                  <c:v>27</c:v>
                </c:pt>
                <c:pt idx="20">
                  <c:v>53</c:v>
                </c:pt>
                <c:pt idx="21">
                  <c:v>42</c:v>
                </c:pt>
                <c:pt idx="22">
                  <c:v>36</c:v>
                </c:pt>
                <c:pt idx="23">
                  <c:v>55</c:v>
                </c:pt>
                <c:pt idx="24">
                  <c:v>65</c:v>
                </c:pt>
                <c:pt idx="25">
                  <c:v>69</c:v>
                </c:pt>
                <c:pt idx="26">
                  <c:v>186</c:v>
                </c:pt>
                <c:pt idx="27">
                  <c:v>92</c:v>
                </c:pt>
                <c:pt idx="28">
                  <c:v>70</c:v>
                </c:pt>
                <c:pt idx="29">
                  <c:v>68</c:v>
                </c:pt>
                <c:pt idx="30">
                  <c:v>51</c:v>
                </c:pt>
                <c:pt idx="31">
                  <c:v>95</c:v>
                </c:pt>
                <c:pt idx="32">
                  <c:v>104</c:v>
                </c:pt>
                <c:pt idx="33">
                  <c:v>72</c:v>
                </c:pt>
                <c:pt idx="34">
                  <c:v>95</c:v>
                </c:pt>
                <c:pt idx="35">
                  <c:v>42</c:v>
                </c:pt>
                <c:pt idx="36">
                  <c:v>70</c:v>
                </c:pt>
                <c:pt idx="37">
                  <c:v>57</c:v>
                </c:pt>
                <c:pt idx="38">
                  <c:v>63</c:v>
                </c:pt>
                <c:pt idx="39">
                  <c:v>75</c:v>
                </c:pt>
                <c:pt idx="40">
                  <c:v>56</c:v>
                </c:pt>
                <c:pt idx="41">
                  <c:v>74</c:v>
                </c:pt>
                <c:pt idx="42">
                  <c:v>67</c:v>
                </c:pt>
                <c:pt idx="43">
                  <c:v>64</c:v>
                </c:pt>
                <c:pt idx="44">
                  <c:v>61</c:v>
                </c:pt>
                <c:pt idx="45">
                  <c:v>52</c:v>
                </c:pt>
                <c:pt idx="46">
                  <c:v>218</c:v>
                </c:pt>
                <c:pt idx="47">
                  <c:v>35</c:v>
                </c:pt>
                <c:pt idx="48">
                  <c:v>38</c:v>
                </c:pt>
                <c:pt idx="49">
                  <c:v>37</c:v>
                </c:pt>
                <c:pt idx="50">
                  <c:v>49</c:v>
                </c:pt>
                <c:pt idx="51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80-4515-8A35-6C600E40946B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Tallies'!$AS$2:$AS$53</c:f>
              <c:numCache>
                <c:formatCode>General</c:formatCode>
                <c:ptCount val="52"/>
                <c:pt idx="0">
                  <c:v>53</c:v>
                </c:pt>
                <c:pt idx="1">
                  <c:v>48</c:v>
                </c:pt>
                <c:pt idx="2">
                  <c:v>24</c:v>
                </c:pt>
                <c:pt idx="3">
                  <c:v>46</c:v>
                </c:pt>
                <c:pt idx="4">
                  <c:v>56</c:v>
                </c:pt>
                <c:pt idx="5">
                  <c:v>51</c:v>
                </c:pt>
                <c:pt idx="6">
                  <c:v>63</c:v>
                </c:pt>
                <c:pt idx="7">
                  <c:v>77</c:v>
                </c:pt>
                <c:pt idx="8">
                  <c:v>242</c:v>
                </c:pt>
                <c:pt idx="9">
                  <c:v>62</c:v>
                </c:pt>
                <c:pt idx="10">
                  <c:v>88</c:v>
                </c:pt>
                <c:pt idx="11">
                  <c:v>72</c:v>
                </c:pt>
                <c:pt idx="12">
                  <c:v>39</c:v>
                </c:pt>
                <c:pt idx="13">
                  <c:v>44</c:v>
                </c:pt>
                <c:pt idx="14">
                  <c:v>53</c:v>
                </c:pt>
                <c:pt idx="15">
                  <c:v>67</c:v>
                </c:pt>
                <c:pt idx="16">
                  <c:v>205</c:v>
                </c:pt>
                <c:pt idx="17">
                  <c:v>53</c:v>
                </c:pt>
                <c:pt idx="18">
                  <c:v>63</c:v>
                </c:pt>
                <c:pt idx="19">
                  <c:v>59</c:v>
                </c:pt>
                <c:pt idx="20">
                  <c:v>59</c:v>
                </c:pt>
                <c:pt idx="21">
                  <c:v>50</c:v>
                </c:pt>
                <c:pt idx="22">
                  <c:v>65</c:v>
                </c:pt>
                <c:pt idx="23">
                  <c:v>71</c:v>
                </c:pt>
                <c:pt idx="24">
                  <c:v>68</c:v>
                </c:pt>
                <c:pt idx="25">
                  <c:v>66</c:v>
                </c:pt>
                <c:pt idx="26">
                  <c:v>155</c:v>
                </c:pt>
                <c:pt idx="27">
                  <c:v>112</c:v>
                </c:pt>
                <c:pt idx="28">
                  <c:v>95</c:v>
                </c:pt>
                <c:pt idx="29">
                  <c:v>77</c:v>
                </c:pt>
                <c:pt idx="30">
                  <c:v>85</c:v>
                </c:pt>
                <c:pt idx="31">
                  <c:v>119</c:v>
                </c:pt>
                <c:pt idx="32">
                  <c:v>88</c:v>
                </c:pt>
                <c:pt idx="33">
                  <c:v>88</c:v>
                </c:pt>
                <c:pt idx="34">
                  <c:v>80</c:v>
                </c:pt>
                <c:pt idx="35">
                  <c:v>36</c:v>
                </c:pt>
                <c:pt idx="36">
                  <c:v>60</c:v>
                </c:pt>
                <c:pt idx="37">
                  <c:v>70</c:v>
                </c:pt>
                <c:pt idx="38">
                  <c:v>59</c:v>
                </c:pt>
                <c:pt idx="39">
                  <c:v>44</c:v>
                </c:pt>
                <c:pt idx="40">
                  <c:v>65</c:v>
                </c:pt>
                <c:pt idx="41">
                  <c:v>66</c:v>
                </c:pt>
                <c:pt idx="42">
                  <c:v>28</c:v>
                </c:pt>
                <c:pt idx="43">
                  <c:v>28</c:v>
                </c:pt>
                <c:pt idx="44">
                  <c:v>50</c:v>
                </c:pt>
                <c:pt idx="45">
                  <c:v>41</c:v>
                </c:pt>
                <c:pt idx="46">
                  <c:v>40</c:v>
                </c:pt>
                <c:pt idx="47">
                  <c:v>206</c:v>
                </c:pt>
                <c:pt idx="48">
                  <c:v>42</c:v>
                </c:pt>
                <c:pt idx="49">
                  <c:v>36</c:v>
                </c:pt>
                <c:pt idx="50">
                  <c:v>55</c:v>
                </c:pt>
                <c:pt idx="51">
                  <c:v>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80-4515-8A35-6C600E40946B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Tables'!$A:$A</c:f>
              <c:strCache>
                <c:ptCount val="53"/>
                <c:pt idx="0">
                  <c:v>Total Occ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</c:strCache>
            </c:strRef>
          </c:xVal>
          <c:yVal>
            <c:numRef>
              <c:f>'Beautiful Boarding Tallies'!$BE$2:$BE$54</c:f>
              <c:numCache>
                <c:formatCode>General</c:formatCode>
                <c:ptCount val="53"/>
                <c:pt idx="0">
                  <c:v>85</c:v>
                </c:pt>
                <c:pt idx="1">
                  <c:v>15</c:v>
                </c:pt>
                <c:pt idx="2">
                  <c:v>19</c:v>
                </c:pt>
                <c:pt idx="3">
                  <c:v>6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5-4D04-B82D-03AB8AC43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639328"/>
        <c:axId val="697642936"/>
      </c:scatterChart>
      <c:valAx>
        <c:axId val="697639328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42936"/>
        <c:crosses val="autoZero"/>
        <c:crossBetween val="midCat"/>
      </c:valAx>
      <c:valAx>
        <c:axId val="697642936"/>
        <c:scaling>
          <c:orientation val="minMax"/>
          <c:max val="25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3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01824942176061"/>
          <c:y val="0.83996179170952545"/>
          <c:w val="0.22010045695073718"/>
          <c:h val="5.9147221716443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Weekend</a:t>
            </a:r>
            <a:r>
              <a:rPr lang="en-US" baseline="0"/>
              <a:t> Boarding Year on Year 2016-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1164621656009215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Tallies'!$K$2:$K$53</c:f>
              <c:numCache>
                <c:formatCode>General</c:formatCode>
                <c:ptCount val="52"/>
                <c:pt idx="0">
                  <c:v>63</c:v>
                </c:pt>
                <c:pt idx="1">
                  <c:v>31</c:v>
                </c:pt>
                <c:pt idx="2">
                  <c:v>53</c:v>
                </c:pt>
                <c:pt idx="3">
                  <c:v>50</c:v>
                </c:pt>
                <c:pt idx="4">
                  <c:v>55</c:v>
                </c:pt>
                <c:pt idx="5">
                  <c:v>45</c:v>
                </c:pt>
                <c:pt idx="6">
                  <c:v>51</c:v>
                </c:pt>
                <c:pt idx="7">
                  <c:v>130</c:v>
                </c:pt>
                <c:pt idx="8">
                  <c:v>133</c:v>
                </c:pt>
                <c:pt idx="9">
                  <c:v>66</c:v>
                </c:pt>
                <c:pt idx="10">
                  <c:v>82</c:v>
                </c:pt>
                <c:pt idx="11">
                  <c:v>40</c:v>
                </c:pt>
                <c:pt idx="12">
                  <c:v>50</c:v>
                </c:pt>
                <c:pt idx="13">
                  <c:v>57</c:v>
                </c:pt>
                <c:pt idx="14">
                  <c:v>40</c:v>
                </c:pt>
                <c:pt idx="15">
                  <c:v>33</c:v>
                </c:pt>
                <c:pt idx="16">
                  <c:v>132</c:v>
                </c:pt>
                <c:pt idx="17">
                  <c:v>84</c:v>
                </c:pt>
                <c:pt idx="18">
                  <c:v>48</c:v>
                </c:pt>
                <c:pt idx="19">
                  <c:v>45</c:v>
                </c:pt>
                <c:pt idx="20">
                  <c:v>77</c:v>
                </c:pt>
                <c:pt idx="21">
                  <c:v>90</c:v>
                </c:pt>
                <c:pt idx="22">
                  <c:v>58</c:v>
                </c:pt>
                <c:pt idx="23">
                  <c:v>78</c:v>
                </c:pt>
                <c:pt idx="24">
                  <c:v>65</c:v>
                </c:pt>
                <c:pt idx="25">
                  <c:v>82</c:v>
                </c:pt>
                <c:pt idx="26">
                  <c:v>136</c:v>
                </c:pt>
                <c:pt idx="27">
                  <c:v>103</c:v>
                </c:pt>
                <c:pt idx="28">
                  <c:v>114</c:v>
                </c:pt>
                <c:pt idx="29">
                  <c:v>81</c:v>
                </c:pt>
                <c:pt idx="30">
                  <c:v>108</c:v>
                </c:pt>
                <c:pt idx="31">
                  <c:v>137</c:v>
                </c:pt>
                <c:pt idx="32">
                  <c:v>114</c:v>
                </c:pt>
                <c:pt idx="33">
                  <c:v>115</c:v>
                </c:pt>
                <c:pt idx="34">
                  <c:v>106</c:v>
                </c:pt>
                <c:pt idx="35">
                  <c:v>149</c:v>
                </c:pt>
                <c:pt idx="36">
                  <c:v>74</c:v>
                </c:pt>
                <c:pt idx="37">
                  <c:v>101</c:v>
                </c:pt>
                <c:pt idx="38">
                  <c:v>92</c:v>
                </c:pt>
                <c:pt idx="39">
                  <c:v>71</c:v>
                </c:pt>
                <c:pt idx="40">
                  <c:v>107</c:v>
                </c:pt>
                <c:pt idx="41">
                  <c:v>83</c:v>
                </c:pt>
                <c:pt idx="42">
                  <c:v>66</c:v>
                </c:pt>
                <c:pt idx="43">
                  <c:v>44</c:v>
                </c:pt>
                <c:pt idx="44">
                  <c:v>72</c:v>
                </c:pt>
                <c:pt idx="45">
                  <c:v>64</c:v>
                </c:pt>
                <c:pt idx="46">
                  <c:v>92</c:v>
                </c:pt>
                <c:pt idx="47">
                  <c:v>134</c:v>
                </c:pt>
                <c:pt idx="48">
                  <c:v>53</c:v>
                </c:pt>
                <c:pt idx="49">
                  <c:v>63</c:v>
                </c:pt>
                <c:pt idx="50">
                  <c:v>77</c:v>
                </c:pt>
                <c:pt idx="51">
                  <c:v>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5B-4DE6-B97B-574D878A82F5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Tallies'!$W$2:$W$53</c:f>
              <c:numCache>
                <c:formatCode>General</c:formatCode>
                <c:ptCount val="52"/>
                <c:pt idx="0">
                  <c:v>122</c:v>
                </c:pt>
                <c:pt idx="1">
                  <c:v>56</c:v>
                </c:pt>
                <c:pt idx="2">
                  <c:v>92</c:v>
                </c:pt>
                <c:pt idx="3">
                  <c:v>85</c:v>
                </c:pt>
                <c:pt idx="4">
                  <c:v>64</c:v>
                </c:pt>
                <c:pt idx="5">
                  <c:v>57</c:v>
                </c:pt>
                <c:pt idx="6">
                  <c:v>65</c:v>
                </c:pt>
                <c:pt idx="7">
                  <c:v>93</c:v>
                </c:pt>
                <c:pt idx="8">
                  <c:v>198</c:v>
                </c:pt>
                <c:pt idx="9">
                  <c:v>176</c:v>
                </c:pt>
                <c:pt idx="10">
                  <c:v>131</c:v>
                </c:pt>
                <c:pt idx="11">
                  <c:v>83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75</c:v>
                </c:pt>
                <c:pt idx="16">
                  <c:v>180</c:v>
                </c:pt>
                <c:pt idx="17">
                  <c:v>183</c:v>
                </c:pt>
                <c:pt idx="18">
                  <c:v>78</c:v>
                </c:pt>
                <c:pt idx="19">
                  <c:v>64</c:v>
                </c:pt>
                <c:pt idx="20">
                  <c:v>69</c:v>
                </c:pt>
                <c:pt idx="21">
                  <c:v>116</c:v>
                </c:pt>
                <c:pt idx="22">
                  <c:v>64</c:v>
                </c:pt>
                <c:pt idx="23">
                  <c:v>64</c:v>
                </c:pt>
                <c:pt idx="24">
                  <c:v>122</c:v>
                </c:pt>
                <c:pt idx="25">
                  <c:v>165</c:v>
                </c:pt>
                <c:pt idx="26">
                  <c:v>200</c:v>
                </c:pt>
                <c:pt idx="27">
                  <c:v>115</c:v>
                </c:pt>
                <c:pt idx="28">
                  <c:v>116</c:v>
                </c:pt>
                <c:pt idx="29">
                  <c:v>126</c:v>
                </c:pt>
                <c:pt idx="30">
                  <c:v>141</c:v>
                </c:pt>
                <c:pt idx="31">
                  <c:v>134</c:v>
                </c:pt>
                <c:pt idx="32">
                  <c:v>139</c:v>
                </c:pt>
                <c:pt idx="33">
                  <c:v>150</c:v>
                </c:pt>
                <c:pt idx="34">
                  <c:v>83</c:v>
                </c:pt>
                <c:pt idx="35">
                  <c:v>134</c:v>
                </c:pt>
                <c:pt idx="36">
                  <c:v>88</c:v>
                </c:pt>
                <c:pt idx="37">
                  <c:v>87</c:v>
                </c:pt>
                <c:pt idx="38">
                  <c:v>69</c:v>
                </c:pt>
                <c:pt idx="39">
                  <c:v>79</c:v>
                </c:pt>
                <c:pt idx="40">
                  <c:v>132</c:v>
                </c:pt>
                <c:pt idx="41">
                  <c:v>101</c:v>
                </c:pt>
                <c:pt idx="42">
                  <c:v>73</c:v>
                </c:pt>
                <c:pt idx="43">
                  <c:v>83</c:v>
                </c:pt>
                <c:pt idx="44">
                  <c:v>62</c:v>
                </c:pt>
                <c:pt idx="45">
                  <c:v>64</c:v>
                </c:pt>
                <c:pt idx="46">
                  <c:v>74</c:v>
                </c:pt>
                <c:pt idx="47">
                  <c:v>114</c:v>
                </c:pt>
                <c:pt idx="48">
                  <c:v>59</c:v>
                </c:pt>
                <c:pt idx="49">
                  <c:v>86</c:v>
                </c:pt>
                <c:pt idx="50">
                  <c:v>53</c:v>
                </c:pt>
                <c:pt idx="51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5B-4DE6-B97B-574D878A82F5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Tallies'!$AI$2:$AI$53</c:f>
              <c:numCache>
                <c:formatCode>General</c:formatCode>
                <c:ptCount val="52"/>
                <c:pt idx="0">
                  <c:v>51</c:v>
                </c:pt>
                <c:pt idx="1">
                  <c:v>92</c:v>
                </c:pt>
                <c:pt idx="2">
                  <c:v>70</c:v>
                </c:pt>
                <c:pt idx="3">
                  <c:v>60</c:v>
                </c:pt>
                <c:pt idx="4">
                  <c:v>77</c:v>
                </c:pt>
                <c:pt idx="5">
                  <c:v>100</c:v>
                </c:pt>
                <c:pt idx="6">
                  <c:v>85</c:v>
                </c:pt>
                <c:pt idx="7">
                  <c:v>179</c:v>
                </c:pt>
                <c:pt idx="8">
                  <c:v>140</c:v>
                </c:pt>
                <c:pt idx="9">
                  <c:v>76</c:v>
                </c:pt>
                <c:pt idx="10">
                  <c:v>116</c:v>
                </c:pt>
                <c:pt idx="11">
                  <c:v>61</c:v>
                </c:pt>
                <c:pt idx="12">
                  <c:v>74</c:v>
                </c:pt>
                <c:pt idx="13">
                  <c:v>84</c:v>
                </c:pt>
                <c:pt idx="14">
                  <c:v>96</c:v>
                </c:pt>
                <c:pt idx="15">
                  <c:v>202</c:v>
                </c:pt>
                <c:pt idx="16">
                  <c:v>170</c:v>
                </c:pt>
                <c:pt idx="17">
                  <c:v>70</c:v>
                </c:pt>
                <c:pt idx="18">
                  <c:v>70</c:v>
                </c:pt>
                <c:pt idx="19">
                  <c:v>92</c:v>
                </c:pt>
                <c:pt idx="20">
                  <c:v>125</c:v>
                </c:pt>
                <c:pt idx="21">
                  <c:v>60</c:v>
                </c:pt>
                <c:pt idx="22">
                  <c:v>62</c:v>
                </c:pt>
                <c:pt idx="23">
                  <c:v>96</c:v>
                </c:pt>
                <c:pt idx="24">
                  <c:v>86</c:v>
                </c:pt>
                <c:pt idx="25">
                  <c:v>151</c:v>
                </c:pt>
                <c:pt idx="26">
                  <c:v>171</c:v>
                </c:pt>
                <c:pt idx="27">
                  <c:v>144</c:v>
                </c:pt>
                <c:pt idx="28">
                  <c:v>140</c:v>
                </c:pt>
                <c:pt idx="29">
                  <c:v>94</c:v>
                </c:pt>
                <c:pt idx="30">
                  <c:v>126</c:v>
                </c:pt>
                <c:pt idx="31">
                  <c:v>178</c:v>
                </c:pt>
                <c:pt idx="32">
                  <c:v>154</c:v>
                </c:pt>
                <c:pt idx="33">
                  <c:v>101</c:v>
                </c:pt>
                <c:pt idx="34">
                  <c:v>224</c:v>
                </c:pt>
                <c:pt idx="35">
                  <c:v>92</c:v>
                </c:pt>
                <c:pt idx="36">
                  <c:v>113</c:v>
                </c:pt>
                <c:pt idx="37">
                  <c:v>103</c:v>
                </c:pt>
                <c:pt idx="38">
                  <c:v>127</c:v>
                </c:pt>
                <c:pt idx="39">
                  <c:v>127</c:v>
                </c:pt>
                <c:pt idx="40">
                  <c:v>79</c:v>
                </c:pt>
                <c:pt idx="41">
                  <c:v>126</c:v>
                </c:pt>
                <c:pt idx="42">
                  <c:v>88</c:v>
                </c:pt>
                <c:pt idx="43">
                  <c:v>75</c:v>
                </c:pt>
                <c:pt idx="44">
                  <c:v>90</c:v>
                </c:pt>
                <c:pt idx="45">
                  <c:v>88</c:v>
                </c:pt>
                <c:pt idx="46">
                  <c:v>134</c:v>
                </c:pt>
                <c:pt idx="47">
                  <c:v>38</c:v>
                </c:pt>
                <c:pt idx="48">
                  <c:v>72</c:v>
                </c:pt>
                <c:pt idx="49">
                  <c:v>63</c:v>
                </c:pt>
                <c:pt idx="50">
                  <c:v>129</c:v>
                </c:pt>
                <c:pt idx="51">
                  <c:v>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5B-4DE6-B97B-574D878A82F5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'Beautiful Boarding Tallies'!$AU$2:$AU$53</c:f>
              <c:numCache>
                <c:formatCode>General</c:formatCode>
                <c:ptCount val="52"/>
                <c:pt idx="0">
                  <c:v>61</c:v>
                </c:pt>
                <c:pt idx="1">
                  <c:v>75</c:v>
                </c:pt>
                <c:pt idx="2">
                  <c:v>88</c:v>
                </c:pt>
                <c:pt idx="3">
                  <c:v>78</c:v>
                </c:pt>
                <c:pt idx="4">
                  <c:v>64</c:v>
                </c:pt>
                <c:pt idx="5">
                  <c:v>94</c:v>
                </c:pt>
                <c:pt idx="6">
                  <c:v>90</c:v>
                </c:pt>
                <c:pt idx="7">
                  <c:v>222</c:v>
                </c:pt>
                <c:pt idx="8">
                  <c:v>158</c:v>
                </c:pt>
                <c:pt idx="9">
                  <c:v>112</c:v>
                </c:pt>
                <c:pt idx="10">
                  <c:v>98</c:v>
                </c:pt>
                <c:pt idx="11">
                  <c:v>72</c:v>
                </c:pt>
                <c:pt idx="12">
                  <c:v>91</c:v>
                </c:pt>
                <c:pt idx="13">
                  <c:v>44</c:v>
                </c:pt>
                <c:pt idx="14">
                  <c:v>90</c:v>
                </c:pt>
                <c:pt idx="15">
                  <c:v>217</c:v>
                </c:pt>
                <c:pt idx="16">
                  <c:v>138</c:v>
                </c:pt>
                <c:pt idx="17">
                  <c:v>63</c:v>
                </c:pt>
                <c:pt idx="18">
                  <c:v>94</c:v>
                </c:pt>
                <c:pt idx="19">
                  <c:v>113</c:v>
                </c:pt>
                <c:pt idx="20">
                  <c:v>149</c:v>
                </c:pt>
                <c:pt idx="21">
                  <c:v>66</c:v>
                </c:pt>
                <c:pt idx="22">
                  <c:v>115</c:v>
                </c:pt>
                <c:pt idx="23">
                  <c:v>115</c:v>
                </c:pt>
                <c:pt idx="24">
                  <c:v>108</c:v>
                </c:pt>
                <c:pt idx="25">
                  <c:v>112</c:v>
                </c:pt>
                <c:pt idx="26">
                  <c:v>160</c:v>
                </c:pt>
                <c:pt idx="27">
                  <c:v>132</c:v>
                </c:pt>
                <c:pt idx="28">
                  <c:v>150</c:v>
                </c:pt>
                <c:pt idx="29">
                  <c:v>136</c:v>
                </c:pt>
                <c:pt idx="30">
                  <c:v>159</c:v>
                </c:pt>
                <c:pt idx="31">
                  <c:v>164</c:v>
                </c:pt>
                <c:pt idx="32">
                  <c:v>136</c:v>
                </c:pt>
                <c:pt idx="33">
                  <c:v>135</c:v>
                </c:pt>
                <c:pt idx="34">
                  <c:v>183</c:v>
                </c:pt>
                <c:pt idx="35">
                  <c:v>85</c:v>
                </c:pt>
                <c:pt idx="36">
                  <c:v>116</c:v>
                </c:pt>
                <c:pt idx="37">
                  <c:v>99</c:v>
                </c:pt>
                <c:pt idx="38">
                  <c:v>89</c:v>
                </c:pt>
                <c:pt idx="39">
                  <c:v>111</c:v>
                </c:pt>
                <c:pt idx="40">
                  <c:v>140</c:v>
                </c:pt>
                <c:pt idx="41">
                  <c:v>100</c:v>
                </c:pt>
                <c:pt idx="42">
                  <c:v>68</c:v>
                </c:pt>
                <c:pt idx="43">
                  <c:v>73</c:v>
                </c:pt>
                <c:pt idx="44">
                  <c:v>87</c:v>
                </c:pt>
                <c:pt idx="45">
                  <c:v>67</c:v>
                </c:pt>
                <c:pt idx="46">
                  <c:v>102</c:v>
                </c:pt>
                <c:pt idx="47">
                  <c:v>141</c:v>
                </c:pt>
                <c:pt idx="48">
                  <c:v>79</c:v>
                </c:pt>
                <c:pt idx="49">
                  <c:v>66</c:v>
                </c:pt>
                <c:pt idx="50">
                  <c:v>138</c:v>
                </c:pt>
                <c:pt idx="5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5B-4DE6-B97B-574D878A82F5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Tables'!$A:$A</c:f>
              <c:strCache>
                <c:ptCount val="53"/>
                <c:pt idx="0">
                  <c:v>Total Occ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</c:strCache>
            </c:strRef>
          </c:xVal>
          <c:yVal>
            <c:numRef>
              <c:f>'Beautiful Boarding Tallies'!$BG$2:$BG$53</c:f>
              <c:numCache>
                <c:formatCode>General</c:formatCode>
                <c:ptCount val="52"/>
                <c:pt idx="0">
                  <c:v>55</c:v>
                </c:pt>
                <c:pt idx="1">
                  <c:v>29</c:v>
                </c:pt>
                <c:pt idx="2">
                  <c:v>21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D5-43F4-B1F2-F3A1D049E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643920"/>
        <c:axId val="697644576"/>
      </c:scatterChart>
      <c:valAx>
        <c:axId val="697643920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44576"/>
        <c:crosses val="autoZero"/>
        <c:crossBetween val="midCat"/>
      </c:valAx>
      <c:valAx>
        <c:axId val="697644576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Boarding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4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1704658042952"/>
          <c:y val="0.83559640150884318"/>
          <c:w val="0.22926521248576659"/>
          <c:h val="5.51082506831756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Weekly Daycare Compared Year on Year 2016-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1129452572679615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Tallies'!$E$2:$E$53</c:f>
              <c:numCache>
                <c:formatCode>General</c:formatCode>
                <c:ptCount val="52"/>
                <c:pt idx="0">
                  <c:v>110</c:v>
                </c:pt>
                <c:pt idx="1">
                  <c:v>139</c:v>
                </c:pt>
                <c:pt idx="2">
                  <c:v>131</c:v>
                </c:pt>
                <c:pt idx="3">
                  <c:v>143</c:v>
                </c:pt>
                <c:pt idx="4">
                  <c:v>145</c:v>
                </c:pt>
                <c:pt idx="5">
                  <c:v>142</c:v>
                </c:pt>
                <c:pt idx="6">
                  <c:v>145</c:v>
                </c:pt>
                <c:pt idx="7">
                  <c:v>137</c:v>
                </c:pt>
                <c:pt idx="8">
                  <c:v>180</c:v>
                </c:pt>
                <c:pt idx="9">
                  <c:v>156</c:v>
                </c:pt>
                <c:pt idx="10">
                  <c:v>142</c:v>
                </c:pt>
                <c:pt idx="11">
                  <c:v>174</c:v>
                </c:pt>
                <c:pt idx="12">
                  <c:v>166</c:v>
                </c:pt>
                <c:pt idx="13">
                  <c:v>153</c:v>
                </c:pt>
                <c:pt idx="14">
                  <c:v>176</c:v>
                </c:pt>
                <c:pt idx="15">
                  <c:v>184</c:v>
                </c:pt>
                <c:pt idx="16">
                  <c:v>169</c:v>
                </c:pt>
                <c:pt idx="17">
                  <c:v>206</c:v>
                </c:pt>
                <c:pt idx="18">
                  <c:v>188</c:v>
                </c:pt>
                <c:pt idx="19">
                  <c:v>178</c:v>
                </c:pt>
                <c:pt idx="20">
                  <c:v>177</c:v>
                </c:pt>
                <c:pt idx="21">
                  <c:v>168</c:v>
                </c:pt>
                <c:pt idx="22">
                  <c:v>201</c:v>
                </c:pt>
                <c:pt idx="23">
                  <c:v>202</c:v>
                </c:pt>
                <c:pt idx="24">
                  <c:v>184</c:v>
                </c:pt>
                <c:pt idx="25">
                  <c:v>204</c:v>
                </c:pt>
                <c:pt idx="26">
                  <c:v>155</c:v>
                </c:pt>
                <c:pt idx="27">
                  <c:v>211</c:v>
                </c:pt>
                <c:pt idx="28">
                  <c:v>200</c:v>
                </c:pt>
                <c:pt idx="29">
                  <c:v>210</c:v>
                </c:pt>
                <c:pt idx="30">
                  <c:v>208</c:v>
                </c:pt>
                <c:pt idx="31">
                  <c:v>222</c:v>
                </c:pt>
                <c:pt idx="32">
                  <c:v>186</c:v>
                </c:pt>
                <c:pt idx="33">
                  <c:v>196</c:v>
                </c:pt>
                <c:pt idx="34">
                  <c:v>184</c:v>
                </c:pt>
                <c:pt idx="35">
                  <c:v>141</c:v>
                </c:pt>
                <c:pt idx="36">
                  <c:v>200</c:v>
                </c:pt>
                <c:pt idx="37">
                  <c:v>190</c:v>
                </c:pt>
                <c:pt idx="38">
                  <c:v>204</c:v>
                </c:pt>
                <c:pt idx="39">
                  <c:v>186</c:v>
                </c:pt>
                <c:pt idx="40">
                  <c:v>197</c:v>
                </c:pt>
                <c:pt idx="41">
                  <c:v>220</c:v>
                </c:pt>
                <c:pt idx="42">
                  <c:v>242</c:v>
                </c:pt>
                <c:pt idx="43">
                  <c:v>213</c:v>
                </c:pt>
                <c:pt idx="44">
                  <c:v>197</c:v>
                </c:pt>
                <c:pt idx="45">
                  <c:v>215</c:v>
                </c:pt>
                <c:pt idx="46">
                  <c:v>156</c:v>
                </c:pt>
                <c:pt idx="47">
                  <c:v>191</c:v>
                </c:pt>
                <c:pt idx="48">
                  <c:v>236</c:v>
                </c:pt>
                <c:pt idx="49">
                  <c:v>206</c:v>
                </c:pt>
                <c:pt idx="50">
                  <c:v>215</c:v>
                </c:pt>
                <c:pt idx="5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E-43C5-9998-B0DA7C607093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Tallies'!$Q$2:$Q$53</c:f>
              <c:numCache>
                <c:formatCode>General</c:formatCode>
                <c:ptCount val="52"/>
                <c:pt idx="0">
                  <c:v>182</c:v>
                </c:pt>
                <c:pt idx="1">
                  <c:v>237</c:v>
                </c:pt>
                <c:pt idx="2">
                  <c:v>217</c:v>
                </c:pt>
                <c:pt idx="3">
                  <c:v>226</c:v>
                </c:pt>
                <c:pt idx="4">
                  <c:v>245</c:v>
                </c:pt>
                <c:pt idx="5">
                  <c:v>173</c:v>
                </c:pt>
                <c:pt idx="6">
                  <c:v>173</c:v>
                </c:pt>
                <c:pt idx="7">
                  <c:v>236</c:v>
                </c:pt>
                <c:pt idx="8">
                  <c:v>201</c:v>
                </c:pt>
                <c:pt idx="9">
                  <c:v>242</c:v>
                </c:pt>
                <c:pt idx="10">
                  <c:v>185</c:v>
                </c:pt>
                <c:pt idx="11">
                  <c:v>234</c:v>
                </c:pt>
                <c:pt idx="12">
                  <c:v>225</c:v>
                </c:pt>
                <c:pt idx="13">
                  <c:v>238</c:v>
                </c:pt>
                <c:pt idx="14">
                  <c:v>256</c:v>
                </c:pt>
                <c:pt idx="15">
                  <c:v>217</c:v>
                </c:pt>
                <c:pt idx="16">
                  <c:v>207</c:v>
                </c:pt>
                <c:pt idx="17">
                  <c:v>247</c:v>
                </c:pt>
                <c:pt idx="18">
                  <c:v>260</c:v>
                </c:pt>
                <c:pt idx="19">
                  <c:v>251</c:v>
                </c:pt>
                <c:pt idx="20">
                  <c:v>223</c:v>
                </c:pt>
                <c:pt idx="21">
                  <c:v>185</c:v>
                </c:pt>
                <c:pt idx="22">
                  <c:v>249</c:v>
                </c:pt>
                <c:pt idx="23">
                  <c:v>267</c:v>
                </c:pt>
                <c:pt idx="24">
                  <c:v>183</c:v>
                </c:pt>
                <c:pt idx="25">
                  <c:v>241</c:v>
                </c:pt>
                <c:pt idx="26">
                  <c:v>184</c:v>
                </c:pt>
                <c:pt idx="27">
                  <c:v>249</c:v>
                </c:pt>
                <c:pt idx="28">
                  <c:v>229</c:v>
                </c:pt>
                <c:pt idx="29">
                  <c:v>232</c:v>
                </c:pt>
                <c:pt idx="30">
                  <c:v>253</c:v>
                </c:pt>
                <c:pt idx="31">
                  <c:v>252</c:v>
                </c:pt>
                <c:pt idx="32">
                  <c:v>250</c:v>
                </c:pt>
                <c:pt idx="33">
                  <c:v>262</c:v>
                </c:pt>
                <c:pt idx="34">
                  <c:v>267</c:v>
                </c:pt>
                <c:pt idx="35">
                  <c:v>227</c:v>
                </c:pt>
                <c:pt idx="36">
                  <c:v>279</c:v>
                </c:pt>
                <c:pt idx="37">
                  <c:v>288</c:v>
                </c:pt>
                <c:pt idx="38">
                  <c:v>296</c:v>
                </c:pt>
                <c:pt idx="39">
                  <c:v>261</c:v>
                </c:pt>
                <c:pt idx="40">
                  <c:v>265</c:v>
                </c:pt>
                <c:pt idx="41">
                  <c:v>286</c:v>
                </c:pt>
                <c:pt idx="42">
                  <c:v>290</c:v>
                </c:pt>
                <c:pt idx="43">
                  <c:v>290</c:v>
                </c:pt>
                <c:pt idx="44">
                  <c:v>304</c:v>
                </c:pt>
                <c:pt idx="45">
                  <c:v>297</c:v>
                </c:pt>
                <c:pt idx="46">
                  <c:v>231</c:v>
                </c:pt>
                <c:pt idx="47">
                  <c:v>292</c:v>
                </c:pt>
                <c:pt idx="48">
                  <c:v>314</c:v>
                </c:pt>
                <c:pt idx="49">
                  <c:v>290</c:v>
                </c:pt>
                <c:pt idx="50">
                  <c:v>295</c:v>
                </c:pt>
                <c:pt idx="5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E-43C5-9998-B0DA7C607093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Tallies'!$AC$2:$AC$53</c:f>
              <c:numCache>
                <c:formatCode>General</c:formatCode>
                <c:ptCount val="52"/>
                <c:pt idx="0">
                  <c:v>150</c:v>
                </c:pt>
                <c:pt idx="1">
                  <c:v>295</c:v>
                </c:pt>
                <c:pt idx="2">
                  <c:v>249</c:v>
                </c:pt>
                <c:pt idx="3">
                  <c:v>309</c:v>
                </c:pt>
                <c:pt idx="4">
                  <c:v>289</c:v>
                </c:pt>
                <c:pt idx="5">
                  <c:v>254</c:v>
                </c:pt>
                <c:pt idx="6">
                  <c:v>338</c:v>
                </c:pt>
                <c:pt idx="7">
                  <c:v>306</c:v>
                </c:pt>
                <c:pt idx="8">
                  <c:v>260</c:v>
                </c:pt>
                <c:pt idx="9">
                  <c:v>201</c:v>
                </c:pt>
                <c:pt idx="10">
                  <c:v>249</c:v>
                </c:pt>
                <c:pt idx="11">
                  <c:v>298</c:v>
                </c:pt>
                <c:pt idx="12">
                  <c:v>324</c:v>
                </c:pt>
                <c:pt idx="13">
                  <c:v>281</c:v>
                </c:pt>
                <c:pt idx="14">
                  <c:v>322</c:v>
                </c:pt>
                <c:pt idx="15">
                  <c:v>304</c:v>
                </c:pt>
                <c:pt idx="16">
                  <c:v>263</c:v>
                </c:pt>
                <c:pt idx="17">
                  <c:v>299</c:v>
                </c:pt>
                <c:pt idx="18">
                  <c:v>333</c:v>
                </c:pt>
                <c:pt idx="19">
                  <c:v>313</c:v>
                </c:pt>
                <c:pt idx="20">
                  <c:v>298</c:v>
                </c:pt>
                <c:pt idx="21">
                  <c:v>250</c:v>
                </c:pt>
                <c:pt idx="22">
                  <c:v>297</c:v>
                </c:pt>
                <c:pt idx="23">
                  <c:v>331</c:v>
                </c:pt>
                <c:pt idx="24">
                  <c:v>306</c:v>
                </c:pt>
                <c:pt idx="25">
                  <c:v>279</c:v>
                </c:pt>
                <c:pt idx="26">
                  <c:v>228</c:v>
                </c:pt>
                <c:pt idx="27">
                  <c:v>302</c:v>
                </c:pt>
                <c:pt idx="28">
                  <c:v>302</c:v>
                </c:pt>
                <c:pt idx="29">
                  <c:v>296</c:v>
                </c:pt>
                <c:pt idx="30">
                  <c:v>298</c:v>
                </c:pt>
                <c:pt idx="31">
                  <c:v>310</c:v>
                </c:pt>
                <c:pt idx="32">
                  <c:v>323</c:v>
                </c:pt>
                <c:pt idx="33">
                  <c:v>313</c:v>
                </c:pt>
                <c:pt idx="34">
                  <c:v>285</c:v>
                </c:pt>
                <c:pt idx="35">
                  <c:v>264</c:v>
                </c:pt>
                <c:pt idx="36">
                  <c:v>338</c:v>
                </c:pt>
                <c:pt idx="37">
                  <c:v>336</c:v>
                </c:pt>
                <c:pt idx="38">
                  <c:v>321</c:v>
                </c:pt>
                <c:pt idx="39">
                  <c:v>339</c:v>
                </c:pt>
                <c:pt idx="40">
                  <c:v>298</c:v>
                </c:pt>
                <c:pt idx="41">
                  <c:v>349</c:v>
                </c:pt>
                <c:pt idx="42">
                  <c:v>310</c:v>
                </c:pt>
                <c:pt idx="43">
                  <c:v>315</c:v>
                </c:pt>
                <c:pt idx="44">
                  <c:v>338</c:v>
                </c:pt>
                <c:pt idx="45">
                  <c:v>302</c:v>
                </c:pt>
                <c:pt idx="46">
                  <c:v>183</c:v>
                </c:pt>
                <c:pt idx="47">
                  <c:v>269</c:v>
                </c:pt>
                <c:pt idx="48">
                  <c:v>322</c:v>
                </c:pt>
                <c:pt idx="49">
                  <c:v>331</c:v>
                </c:pt>
                <c:pt idx="50">
                  <c:v>325</c:v>
                </c:pt>
                <c:pt idx="51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AE-43C5-9998-B0DA7C607093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Tables'!$A$2:$A$53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Tallies'!$AO$2:$AO$53</c:f>
              <c:numCache>
                <c:formatCode>General</c:formatCode>
                <c:ptCount val="52"/>
                <c:pt idx="0">
                  <c:v>166</c:v>
                </c:pt>
                <c:pt idx="1">
                  <c:v>304</c:v>
                </c:pt>
                <c:pt idx="2">
                  <c:v>315</c:v>
                </c:pt>
                <c:pt idx="3">
                  <c:v>268</c:v>
                </c:pt>
                <c:pt idx="4">
                  <c:v>278</c:v>
                </c:pt>
                <c:pt idx="5">
                  <c:v>312</c:v>
                </c:pt>
                <c:pt idx="6">
                  <c:v>313</c:v>
                </c:pt>
                <c:pt idx="7">
                  <c:v>285</c:v>
                </c:pt>
                <c:pt idx="8">
                  <c:v>261</c:v>
                </c:pt>
                <c:pt idx="9">
                  <c:v>285</c:v>
                </c:pt>
                <c:pt idx="10">
                  <c:v>295</c:v>
                </c:pt>
                <c:pt idx="11">
                  <c:v>305</c:v>
                </c:pt>
                <c:pt idx="12">
                  <c:v>305</c:v>
                </c:pt>
                <c:pt idx="13">
                  <c:v>304</c:v>
                </c:pt>
                <c:pt idx="14">
                  <c:v>299</c:v>
                </c:pt>
                <c:pt idx="15">
                  <c:v>293</c:v>
                </c:pt>
                <c:pt idx="16">
                  <c:v>261</c:v>
                </c:pt>
                <c:pt idx="17">
                  <c:v>309</c:v>
                </c:pt>
                <c:pt idx="18">
                  <c:v>316</c:v>
                </c:pt>
                <c:pt idx="19">
                  <c:v>341</c:v>
                </c:pt>
                <c:pt idx="20">
                  <c:v>319</c:v>
                </c:pt>
                <c:pt idx="21">
                  <c:v>251</c:v>
                </c:pt>
                <c:pt idx="22">
                  <c:v>343</c:v>
                </c:pt>
                <c:pt idx="23">
                  <c:v>348</c:v>
                </c:pt>
                <c:pt idx="24">
                  <c:v>311</c:v>
                </c:pt>
                <c:pt idx="25">
                  <c:v>351</c:v>
                </c:pt>
                <c:pt idx="26">
                  <c:v>254</c:v>
                </c:pt>
                <c:pt idx="27">
                  <c:v>323</c:v>
                </c:pt>
                <c:pt idx="28">
                  <c:v>333</c:v>
                </c:pt>
                <c:pt idx="29">
                  <c:v>327</c:v>
                </c:pt>
                <c:pt idx="30">
                  <c:v>335</c:v>
                </c:pt>
                <c:pt idx="31">
                  <c:v>351</c:v>
                </c:pt>
                <c:pt idx="32">
                  <c:v>368</c:v>
                </c:pt>
                <c:pt idx="33">
                  <c:v>362</c:v>
                </c:pt>
                <c:pt idx="34">
                  <c:v>356</c:v>
                </c:pt>
                <c:pt idx="35">
                  <c:v>348</c:v>
                </c:pt>
                <c:pt idx="36">
                  <c:v>362</c:v>
                </c:pt>
                <c:pt idx="37">
                  <c:v>383</c:v>
                </c:pt>
                <c:pt idx="38">
                  <c:v>364</c:v>
                </c:pt>
                <c:pt idx="39">
                  <c:v>372</c:v>
                </c:pt>
                <c:pt idx="40">
                  <c:v>386</c:v>
                </c:pt>
                <c:pt idx="41">
                  <c:v>325</c:v>
                </c:pt>
                <c:pt idx="42">
                  <c:v>353</c:v>
                </c:pt>
                <c:pt idx="43">
                  <c:v>363</c:v>
                </c:pt>
                <c:pt idx="44">
                  <c:v>386</c:v>
                </c:pt>
                <c:pt idx="45">
                  <c:v>341</c:v>
                </c:pt>
                <c:pt idx="46">
                  <c:v>371</c:v>
                </c:pt>
                <c:pt idx="47">
                  <c:v>277</c:v>
                </c:pt>
                <c:pt idx="48">
                  <c:v>173</c:v>
                </c:pt>
                <c:pt idx="49">
                  <c:v>360</c:v>
                </c:pt>
                <c:pt idx="50">
                  <c:v>331</c:v>
                </c:pt>
                <c:pt idx="51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AE-43C5-9998-B0DA7C607093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Tables'!$M:$M</c:f>
              <c:strCache>
                <c:ptCount val="54"/>
                <c:pt idx="0">
                  <c:v>Mon/Fri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xVal>
          <c:yVal>
            <c:numRef>
              <c:f>'Delightful Daycare Tallies'!$BA$2:$BA$54</c:f>
              <c:numCache>
                <c:formatCode>General</c:formatCode>
                <c:ptCount val="53"/>
                <c:pt idx="0">
                  <c:v>119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5A-4C9C-8F89-928A0013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623584"/>
        <c:axId val="697625552"/>
      </c:scatterChart>
      <c:valAx>
        <c:axId val="697623584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25552"/>
        <c:crosses val="autoZero"/>
        <c:crossBetween val="midCat"/>
      </c:valAx>
      <c:valAx>
        <c:axId val="69762555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Daycare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2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51606763144346"/>
          <c:y val="0.82950217896738498"/>
          <c:w val="0.2338774075715826"/>
          <c:h val="6.11668411796139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Daycare</a:t>
            </a:r>
            <a:r>
              <a:rPr lang="en-US" baseline="0"/>
              <a:t> Mon+Fri Compared Year on Year 2016-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543301183852742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Tallies'!$G$2:$G$53</c:f>
              <c:numCache>
                <c:formatCode>General</c:formatCode>
                <c:ptCount val="52"/>
                <c:pt idx="0">
                  <c:v>0</c:v>
                </c:pt>
                <c:pt idx="1">
                  <c:v>43</c:v>
                </c:pt>
                <c:pt idx="2">
                  <c:v>46</c:v>
                </c:pt>
                <c:pt idx="3">
                  <c:v>38</c:v>
                </c:pt>
                <c:pt idx="4">
                  <c:v>46</c:v>
                </c:pt>
                <c:pt idx="5">
                  <c:v>35</c:v>
                </c:pt>
                <c:pt idx="6">
                  <c:v>53</c:v>
                </c:pt>
                <c:pt idx="7">
                  <c:v>33</c:v>
                </c:pt>
                <c:pt idx="8">
                  <c:v>55</c:v>
                </c:pt>
                <c:pt idx="9">
                  <c:v>48</c:v>
                </c:pt>
                <c:pt idx="10">
                  <c:v>58</c:v>
                </c:pt>
                <c:pt idx="11">
                  <c:v>51</c:v>
                </c:pt>
                <c:pt idx="12">
                  <c:v>40</c:v>
                </c:pt>
                <c:pt idx="13">
                  <c:v>52</c:v>
                </c:pt>
                <c:pt idx="14">
                  <c:v>57</c:v>
                </c:pt>
                <c:pt idx="15">
                  <c:v>70</c:v>
                </c:pt>
                <c:pt idx="16">
                  <c:v>63</c:v>
                </c:pt>
                <c:pt idx="17">
                  <c:v>77</c:v>
                </c:pt>
                <c:pt idx="18">
                  <c:v>79</c:v>
                </c:pt>
                <c:pt idx="19">
                  <c:v>63</c:v>
                </c:pt>
                <c:pt idx="20">
                  <c:v>71</c:v>
                </c:pt>
                <c:pt idx="21">
                  <c:v>52</c:v>
                </c:pt>
                <c:pt idx="22">
                  <c:v>39</c:v>
                </c:pt>
                <c:pt idx="23">
                  <c:v>67</c:v>
                </c:pt>
                <c:pt idx="24">
                  <c:v>74</c:v>
                </c:pt>
                <c:pt idx="25">
                  <c:v>65</c:v>
                </c:pt>
                <c:pt idx="26">
                  <c:v>75</c:v>
                </c:pt>
                <c:pt idx="27">
                  <c:v>42</c:v>
                </c:pt>
                <c:pt idx="28">
                  <c:v>80</c:v>
                </c:pt>
                <c:pt idx="29">
                  <c:v>71</c:v>
                </c:pt>
                <c:pt idx="30">
                  <c:v>60</c:v>
                </c:pt>
                <c:pt idx="31">
                  <c:v>66</c:v>
                </c:pt>
                <c:pt idx="32">
                  <c:v>67</c:v>
                </c:pt>
                <c:pt idx="33">
                  <c:v>57</c:v>
                </c:pt>
                <c:pt idx="34">
                  <c:v>62</c:v>
                </c:pt>
                <c:pt idx="35">
                  <c:v>56</c:v>
                </c:pt>
                <c:pt idx="36">
                  <c:v>38</c:v>
                </c:pt>
                <c:pt idx="37">
                  <c:v>66</c:v>
                </c:pt>
                <c:pt idx="38">
                  <c:v>71</c:v>
                </c:pt>
                <c:pt idx="39">
                  <c:v>63</c:v>
                </c:pt>
                <c:pt idx="40">
                  <c:v>60</c:v>
                </c:pt>
                <c:pt idx="41">
                  <c:v>69</c:v>
                </c:pt>
                <c:pt idx="42">
                  <c:v>87</c:v>
                </c:pt>
                <c:pt idx="43">
                  <c:v>77</c:v>
                </c:pt>
                <c:pt idx="44">
                  <c:v>79</c:v>
                </c:pt>
                <c:pt idx="45">
                  <c:v>63</c:v>
                </c:pt>
                <c:pt idx="46">
                  <c:v>75</c:v>
                </c:pt>
                <c:pt idx="47">
                  <c:v>54</c:v>
                </c:pt>
                <c:pt idx="48">
                  <c:v>81</c:v>
                </c:pt>
                <c:pt idx="49">
                  <c:v>73</c:v>
                </c:pt>
                <c:pt idx="50">
                  <c:v>65</c:v>
                </c:pt>
                <c:pt idx="5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9-4234-9BF3-7957F3A5F98C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Tables'!$M$2:$M$53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Tallies'!$S$2:$S$53</c:f>
              <c:numCache>
                <c:formatCode>General</c:formatCode>
                <c:ptCount val="52"/>
                <c:pt idx="0">
                  <c:v>56</c:v>
                </c:pt>
                <c:pt idx="1">
                  <c:v>84</c:v>
                </c:pt>
                <c:pt idx="2">
                  <c:v>63</c:v>
                </c:pt>
                <c:pt idx="3">
                  <c:v>77</c:v>
                </c:pt>
                <c:pt idx="4">
                  <c:v>79</c:v>
                </c:pt>
                <c:pt idx="5">
                  <c:v>74</c:v>
                </c:pt>
                <c:pt idx="6">
                  <c:v>43</c:v>
                </c:pt>
                <c:pt idx="7">
                  <c:v>69</c:v>
                </c:pt>
                <c:pt idx="8">
                  <c:v>68</c:v>
                </c:pt>
                <c:pt idx="9">
                  <c:v>87</c:v>
                </c:pt>
                <c:pt idx="10">
                  <c:v>90</c:v>
                </c:pt>
                <c:pt idx="11">
                  <c:v>79</c:v>
                </c:pt>
                <c:pt idx="12">
                  <c:v>80</c:v>
                </c:pt>
                <c:pt idx="13">
                  <c:v>86</c:v>
                </c:pt>
                <c:pt idx="14">
                  <c:v>81</c:v>
                </c:pt>
                <c:pt idx="15">
                  <c:v>68</c:v>
                </c:pt>
                <c:pt idx="16">
                  <c:v>73</c:v>
                </c:pt>
                <c:pt idx="17">
                  <c:v>78</c:v>
                </c:pt>
                <c:pt idx="18">
                  <c:v>89</c:v>
                </c:pt>
                <c:pt idx="19">
                  <c:v>88</c:v>
                </c:pt>
                <c:pt idx="20">
                  <c:v>69</c:v>
                </c:pt>
                <c:pt idx="21">
                  <c:v>44</c:v>
                </c:pt>
                <c:pt idx="22">
                  <c:v>91</c:v>
                </c:pt>
                <c:pt idx="23">
                  <c:v>75</c:v>
                </c:pt>
                <c:pt idx="24">
                  <c:v>53</c:v>
                </c:pt>
                <c:pt idx="25">
                  <c:v>72</c:v>
                </c:pt>
                <c:pt idx="26">
                  <c:v>67</c:v>
                </c:pt>
                <c:pt idx="27">
                  <c:v>95</c:v>
                </c:pt>
                <c:pt idx="28">
                  <c:v>92</c:v>
                </c:pt>
                <c:pt idx="29">
                  <c:v>80</c:v>
                </c:pt>
                <c:pt idx="30">
                  <c:v>78</c:v>
                </c:pt>
                <c:pt idx="31">
                  <c:v>80</c:v>
                </c:pt>
                <c:pt idx="32">
                  <c:v>90</c:v>
                </c:pt>
                <c:pt idx="33">
                  <c:v>91</c:v>
                </c:pt>
                <c:pt idx="34">
                  <c:v>80</c:v>
                </c:pt>
                <c:pt idx="35">
                  <c:v>55</c:v>
                </c:pt>
                <c:pt idx="36">
                  <c:v>89</c:v>
                </c:pt>
                <c:pt idx="37">
                  <c:v>108</c:v>
                </c:pt>
                <c:pt idx="38">
                  <c:v>101</c:v>
                </c:pt>
                <c:pt idx="39">
                  <c:v>87</c:v>
                </c:pt>
                <c:pt idx="40">
                  <c:v>63</c:v>
                </c:pt>
                <c:pt idx="41">
                  <c:v>92</c:v>
                </c:pt>
                <c:pt idx="42">
                  <c:v>116</c:v>
                </c:pt>
                <c:pt idx="43">
                  <c:v>91</c:v>
                </c:pt>
                <c:pt idx="44">
                  <c:v>93</c:v>
                </c:pt>
                <c:pt idx="45">
                  <c:v>114</c:v>
                </c:pt>
                <c:pt idx="46">
                  <c:v>89</c:v>
                </c:pt>
                <c:pt idx="47">
                  <c:v>124</c:v>
                </c:pt>
                <c:pt idx="48">
                  <c:v>111</c:v>
                </c:pt>
                <c:pt idx="49">
                  <c:v>101</c:v>
                </c:pt>
                <c:pt idx="50">
                  <c:v>80</c:v>
                </c:pt>
                <c:pt idx="5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99-4234-9BF3-7957F3A5F98C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Tables'!$M$2:$M$53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Tallies'!$AE$2:$AE$53</c:f>
              <c:numCache>
                <c:formatCode>General</c:formatCode>
                <c:ptCount val="52"/>
                <c:pt idx="0">
                  <c:v>34</c:v>
                </c:pt>
                <c:pt idx="1">
                  <c:v>112</c:v>
                </c:pt>
                <c:pt idx="2">
                  <c:v>102</c:v>
                </c:pt>
                <c:pt idx="3">
                  <c:v>111</c:v>
                </c:pt>
                <c:pt idx="4">
                  <c:v>101</c:v>
                </c:pt>
                <c:pt idx="5">
                  <c:v>107</c:v>
                </c:pt>
                <c:pt idx="6">
                  <c:v>120</c:v>
                </c:pt>
                <c:pt idx="7">
                  <c:v>104</c:v>
                </c:pt>
                <c:pt idx="8">
                  <c:v>75</c:v>
                </c:pt>
                <c:pt idx="9">
                  <c:v>107</c:v>
                </c:pt>
                <c:pt idx="10">
                  <c:v>129</c:v>
                </c:pt>
                <c:pt idx="11">
                  <c:v>115</c:v>
                </c:pt>
                <c:pt idx="12">
                  <c:v>97</c:v>
                </c:pt>
                <c:pt idx="13">
                  <c:v>109</c:v>
                </c:pt>
                <c:pt idx="14">
                  <c:v>119</c:v>
                </c:pt>
                <c:pt idx="15">
                  <c:v>107</c:v>
                </c:pt>
                <c:pt idx="16">
                  <c:v>84</c:v>
                </c:pt>
                <c:pt idx="17">
                  <c:v>119</c:v>
                </c:pt>
                <c:pt idx="18">
                  <c:v>117</c:v>
                </c:pt>
                <c:pt idx="19">
                  <c:v>106</c:v>
                </c:pt>
                <c:pt idx="20">
                  <c:v>97</c:v>
                </c:pt>
                <c:pt idx="21">
                  <c:v>62</c:v>
                </c:pt>
                <c:pt idx="22">
                  <c:v>116</c:v>
                </c:pt>
                <c:pt idx="23">
                  <c:v>100</c:v>
                </c:pt>
                <c:pt idx="24">
                  <c:v>108</c:v>
                </c:pt>
                <c:pt idx="25">
                  <c:v>94</c:v>
                </c:pt>
                <c:pt idx="26">
                  <c:v>91</c:v>
                </c:pt>
                <c:pt idx="27">
                  <c:v>93</c:v>
                </c:pt>
                <c:pt idx="28">
                  <c:v>120</c:v>
                </c:pt>
                <c:pt idx="29">
                  <c:v>100</c:v>
                </c:pt>
                <c:pt idx="30">
                  <c:v>109</c:v>
                </c:pt>
                <c:pt idx="31">
                  <c:v>107</c:v>
                </c:pt>
                <c:pt idx="32">
                  <c:v>112</c:v>
                </c:pt>
                <c:pt idx="33">
                  <c:v>102</c:v>
                </c:pt>
                <c:pt idx="34">
                  <c:v>97</c:v>
                </c:pt>
                <c:pt idx="35">
                  <c:v>85</c:v>
                </c:pt>
                <c:pt idx="36">
                  <c:v>116</c:v>
                </c:pt>
                <c:pt idx="37">
                  <c:v>109</c:v>
                </c:pt>
                <c:pt idx="38">
                  <c:v>114</c:v>
                </c:pt>
                <c:pt idx="39">
                  <c:v>108</c:v>
                </c:pt>
                <c:pt idx="40">
                  <c:v>99</c:v>
                </c:pt>
                <c:pt idx="41">
                  <c:v>107</c:v>
                </c:pt>
                <c:pt idx="42">
                  <c:v>102</c:v>
                </c:pt>
                <c:pt idx="43">
                  <c:v>105</c:v>
                </c:pt>
                <c:pt idx="44">
                  <c:v>106</c:v>
                </c:pt>
                <c:pt idx="45">
                  <c:v>76</c:v>
                </c:pt>
                <c:pt idx="46">
                  <c:v>67</c:v>
                </c:pt>
                <c:pt idx="47">
                  <c:v>100</c:v>
                </c:pt>
                <c:pt idx="48">
                  <c:v>111</c:v>
                </c:pt>
                <c:pt idx="49">
                  <c:v>114</c:v>
                </c:pt>
                <c:pt idx="50">
                  <c:v>95</c:v>
                </c:pt>
                <c:pt idx="51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9-4234-9BF3-7957F3A5F98C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Tallies'!$AQ$2:$AQ$53</c:f>
              <c:numCache>
                <c:formatCode>General</c:formatCode>
                <c:ptCount val="52"/>
                <c:pt idx="0">
                  <c:v>84</c:v>
                </c:pt>
                <c:pt idx="1">
                  <c:v>116</c:v>
                </c:pt>
                <c:pt idx="2">
                  <c:v>100</c:v>
                </c:pt>
                <c:pt idx="3">
                  <c:v>80</c:v>
                </c:pt>
                <c:pt idx="4">
                  <c:v>120</c:v>
                </c:pt>
                <c:pt idx="5">
                  <c:v>110</c:v>
                </c:pt>
                <c:pt idx="6">
                  <c:v>101</c:v>
                </c:pt>
                <c:pt idx="7">
                  <c:v>86</c:v>
                </c:pt>
                <c:pt idx="8">
                  <c:v>87</c:v>
                </c:pt>
                <c:pt idx="9">
                  <c:v>49</c:v>
                </c:pt>
                <c:pt idx="10">
                  <c:v>98</c:v>
                </c:pt>
                <c:pt idx="11">
                  <c:v>95</c:v>
                </c:pt>
                <c:pt idx="12">
                  <c:v>117</c:v>
                </c:pt>
                <c:pt idx="13">
                  <c:v>97</c:v>
                </c:pt>
                <c:pt idx="14">
                  <c:v>83</c:v>
                </c:pt>
                <c:pt idx="15">
                  <c:v>84</c:v>
                </c:pt>
                <c:pt idx="16">
                  <c:v>80</c:v>
                </c:pt>
                <c:pt idx="17">
                  <c:v>118</c:v>
                </c:pt>
                <c:pt idx="18">
                  <c:v>101</c:v>
                </c:pt>
                <c:pt idx="19">
                  <c:v>101</c:v>
                </c:pt>
                <c:pt idx="20">
                  <c:v>85</c:v>
                </c:pt>
                <c:pt idx="21">
                  <c:v>65</c:v>
                </c:pt>
                <c:pt idx="22">
                  <c:v>104</c:v>
                </c:pt>
                <c:pt idx="23">
                  <c:v>101</c:v>
                </c:pt>
                <c:pt idx="24">
                  <c:v>100</c:v>
                </c:pt>
                <c:pt idx="25">
                  <c:v>109</c:v>
                </c:pt>
                <c:pt idx="26">
                  <c:v>94</c:v>
                </c:pt>
                <c:pt idx="27">
                  <c:v>105</c:v>
                </c:pt>
                <c:pt idx="28">
                  <c:v>115</c:v>
                </c:pt>
                <c:pt idx="29">
                  <c:v>112</c:v>
                </c:pt>
                <c:pt idx="30">
                  <c:v>112</c:v>
                </c:pt>
                <c:pt idx="31">
                  <c:v>121</c:v>
                </c:pt>
                <c:pt idx="32">
                  <c:v>103</c:v>
                </c:pt>
                <c:pt idx="33">
                  <c:v>109</c:v>
                </c:pt>
                <c:pt idx="34">
                  <c:v>109</c:v>
                </c:pt>
                <c:pt idx="35">
                  <c:v>63</c:v>
                </c:pt>
                <c:pt idx="36">
                  <c:v>129</c:v>
                </c:pt>
                <c:pt idx="37">
                  <c:v>122</c:v>
                </c:pt>
                <c:pt idx="38">
                  <c:v>135</c:v>
                </c:pt>
                <c:pt idx="39">
                  <c:v>124</c:v>
                </c:pt>
                <c:pt idx="40">
                  <c:v>125</c:v>
                </c:pt>
                <c:pt idx="41">
                  <c:v>97</c:v>
                </c:pt>
                <c:pt idx="42">
                  <c:v>131</c:v>
                </c:pt>
                <c:pt idx="43">
                  <c:v>123</c:v>
                </c:pt>
                <c:pt idx="44">
                  <c:v>138</c:v>
                </c:pt>
                <c:pt idx="45">
                  <c:v>110</c:v>
                </c:pt>
                <c:pt idx="46">
                  <c:v>134</c:v>
                </c:pt>
                <c:pt idx="47">
                  <c:v>69</c:v>
                </c:pt>
                <c:pt idx="48">
                  <c:v>58</c:v>
                </c:pt>
                <c:pt idx="49">
                  <c:v>137</c:v>
                </c:pt>
                <c:pt idx="50">
                  <c:v>115</c:v>
                </c:pt>
                <c:pt idx="51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99-4234-9BF3-7957F3A5F98C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Tables'!$M:$M</c:f>
              <c:strCache>
                <c:ptCount val="54"/>
                <c:pt idx="0">
                  <c:v>Mon/Fri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xVal>
          <c:yVal>
            <c:numRef>
              <c:f>'Delightful Daycare Tallies'!$BC$2:$BC$53</c:f>
              <c:numCache>
                <c:formatCode>General</c:formatCode>
                <c:ptCount val="52"/>
                <c:pt idx="0">
                  <c:v>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0-431C-8265-D7ADAD5C6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637032"/>
        <c:axId val="697640968"/>
      </c:scatterChart>
      <c:valAx>
        <c:axId val="697637032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40968"/>
        <c:crosses val="autoZero"/>
        <c:crossBetween val="midCat"/>
      </c:valAx>
      <c:valAx>
        <c:axId val="69764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Daycare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3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338423713913411"/>
          <c:y val="0.8296122721989867"/>
          <c:w val="0.2247013696504416"/>
          <c:h val="6.72253394985482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Daycare</a:t>
            </a:r>
            <a:r>
              <a:rPr lang="en-US" baseline="0"/>
              <a:t> Tues-Thurs Compared Year on Year 2016-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543301183852742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Tallies'!$I$2:$I$53</c:f>
              <c:numCache>
                <c:formatCode>General</c:formatCode>
                <c:ptCount val="52"/>
                <c:pt idx="0">
                  <c:v>82</c:v>
                </c:pt>
                <c:pt idx="1">
                  <c:v>85</c:v>
                </c:pt>
                <c:pt idx="2">
                  <c:v>87</c:v>
                </c:pt>
                <c:pt idx="3">
                  <c:v>95</c:v>
                </c:pt>
                <c:pt idx="4">
                  <c:v>94</c:v>
                </c:pt>
                <c:pt idx="5">
                  <c:v>98</c:v>
                </c:pt>
                <c:pt idx="6">
                  <c:v>81</c:v>
                </c:pt>
                <c:pt idx="7">
                  <c:v>88</c:v>
                </c:pt>
                <c:pt idx="8">
                  <c:v>114</c:v>
                </c:pt>
                <c:pt idx="9">
                  <c:v>89</c:v>
                </c:pt>
                <c:pt idx="10">
                  <c:v>82</c:v>
                </c:pt>
                <c:pt idx="11">
                  <c:v>114</c:v>
                </c:pt>
                <c:pt idx="12">
                  <c:v>107</c:v>
                </c:pt>
                <c:pt idx="13">
                  <c:v>92</c:v>
                </c:pt>
                <c:pt idx="14">
                  <c:v>109</c:v>
                </c:pt>
                <c:pt idx="15">
                  <c:v>105</c:v>
                </c:pt>
                <c:pt idx="16">
                  <c:v>91</c:v>
                </c:pt>
                <c:pt idx="17">
                  <c:v>118</c:v>
                </c:pt>
                <c:pt idx="18">
                  <c:v>105</c:v>
                </c:pt>
                <c:pt idx="19">
                  <c:v>106</c:v>
                </c:pt>
                <c:pt idx="20">
                  <c:v>101</c:v>
                </c:pt>
                <c:pt idx="21">
                  <c:v>126</c:v>
                </c:pt>
                <c:pt idx="22">
                  <c:v>120</c:v>
                </c:pt>
                <c:pt idx="23">
                  <c:v>117</c:v>
                </c:pt>
                <c:pt idx="24">
                  <c:v>105</c:v>
                </c:pt>
                <c:pt idx="25">
                  <c:v>108</c:v>
                </c:pt>
                <c:pt idx="26">
                  <c:v>99</c:v>
                </c:pt>
                <c:pt idx="27">
                  <c:v>126</c:v>
                </c:pt>
                <c:pt idx="28">
                  <c:v>109</c:v>
                </c:pt>
                <c:pt idx="29">
                  <c:v>128</c:v>
                </c:pt>
                <c:pt idx="30">
                  <c:v>126</c:v>
                </c:pt>
                <c:pt idx="31">
                  <c:v>132</c:v>
                </c:pt>
                <c:pt idx="32">
                  <c:v>111</c:v>
                </c:pt>
                <c:pt idx="33">
                  <c:v>117</c:v>
                </c:pt>
                <c:pt idx="34">
                  <c:v>111</c:v>
                </c:pt>
                <c:pt idx="35">
                  <c:v>111</c:v>
                </c:pt>
                <c:pt idx="36">
                  <c:v>119</c:v>
                </c:pt>
                <c:pt idx="37">
                  <c:v>117</c:v>
                </c:pt>
                <c:pt idx="38">
                  <c:v>121</c:v>
                </c:pt>
                <c:pt idx="39">
                  <c:v>114</c:v>
                </c:pt>
                <c:pt idx="40">
                  <c:v>123</c:v>
                </c:pt>
                <c:pt idx="41">
                  <c:v>127</c:v>
                </c:pt>
                <c:pt idx="42">
                  <c:v>135</c:v>
                </c:pt>
                <c:pt idx="43">
                  <c:v>124</c:v>
                </c:pt>
                <c:pt idx="44">
                  <c:v>115</c:v>
                </c:pt>
                <c:pt idx="45">
                  <c:v>138</c:v>
                </c:pt>
                <c:pt idx="46">
                  <c:v>58</c:v>
                </c:pt>
                <c:pt idx="47">
                  <c:v>137</c:v>
                </c:pt>
                <c:pt idx="48">
                  <c:v>143</c:v>
                </c:pt>
                <c:pt idx="49">
                  <c:v>135</c:v>
                </c:pt>
                <c:pt idx="50">
                  <c:v>127</c:v>
                </c:pt>
                <c:pt idx="51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2-47FA-A08E-9684AF30E01B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Tallies'!$U$2:$U$53</c:f>
              <c:numCache>
                <c:formatCode>General</c:formatCode>
                <c:ptCount val="52"/>
                <c:pt idx="0">
                  <c:v>144</c:v>
                </c:pt>
                <c:pt idx="1">
                  <c:v>130</c:v>
                </c:pt>
                <c:pt idx="2">
                  <c:v>144</c:v>
                </c:pt>
                <c:pt idx="3">
                  <c:v>131</c:v>
                </c:pt>
                <c:pt idx="4">
                  <c:v>149</c:v>
                </c:pt>
                <c:pt idx="5">
                  <c:v>80</c:v>
                </c:pt>
                <c:pt idx="6">
                  <c:v>130</c:v>
                </c:pt>
                <c:pt idx="7">
                  <c:v>148</c:v>
                </c:pt>
                <c:pt idx="8">
                  <c:v>102</c:v>
                </c:pt>
                <c:pt idx="9">
                  <c:v>156</c:v>
                </c:pt>
                <c:pt idx="10">
                  <c:v>69</c:v>
                </c:pt>
                <c:pt idx="11">
                  <c:v>147</c:v>
                </c:pt>
                <c:pt idx="12">
                  <c:v>134</c:v>
                </c:pt>
                <c:pt idx="13">
                  <c:v>148</c:v>
                </c:pt>
                <c:pt idx="14">
                  <c:v>148</c:v>
                </c:pt>
                <c:pt idx="15">
                  <c:v>143</c:v>
                </c:pt>
                <c:pt idx="16">
                  <c:v>114</c:v>
                </c:pt>
                <c:pt idx="17">
                  <c:v>161</c:v>
                </c:pt>
                <c:pt idx="18">
                  <c:v>157</c:v>
                </c:pt>
                <c:pt idx="19">
                  <c:v>144</c:v>
                </c:pt>
                <c:pt idx="20">
                  <c:v>129</c:v>
                </c:pt>
                <c:pt idx="21">
                  <c:v>137</c:v>
                </c:pt>
                <c:pt idx="22">
                  <c:v>148</c:v>
                </c:pt>
                <c:pt idx="23">
                  <c:v>152</c:v>
                </c:pt>
                <c:pt idx="24">
                  <c:v>130</c:v>
                </c:pt>
                <c:pt idx="25">
                  <c:v>130</c:v>
                </c:pt>
                <c:pt idx="26">
                  <c:v>98</c:v>
                </c:pt>
                <c:pt idx="27">
                  <c:v>140</c:v>
                </c:pt>
                <c:pt idx="28">
                  <c:v>132</c:v>
                </c:pt>
                <c:pt idx="29">
                  <c:v>129</c:v>
                </c:pt>
                <c:pt idx="30">
                  <c:v>148</c:v>
                </c:pt>
                <c:pt idx="31">
                  <c:v>154</c:v>
                </c:pt>
                <c:pt idx="32">
                  <c:v>146</c:v>
                </c:pt>
                <c:pt idx="33">
                  <c:v>143</c:v>
                </c:pt>
                <c:pt idx="34">
                  <c:v>156</c:v>
                </c:pt>
                <c:pt idx="35">
                  <c:v>164</c:v>
                </c:pt>
                <c:pt idx="36">
                  <c:v>154</c:v>
                </c:pt>
                <c:pt idx="37">
                  <c:v>174</c:v>
                </c:pt>
                <c:pt idx="38">
                  <c:v>171</c:v>
                </c:pt>
                <c:pt idx="39">
                  <c:v>156</c:v>
                </c:pt>
                <c:pt idx="40">
                  <c:v>173</c:v>
                </c:pt>
                <c:pt idx="41">
                  <c:v>177</c:v>
                </c:pt>
                <c:pt idx="42">
                  <c:v>172</c:v>
                </c:pt>
                <c:pt idx="43">
                  <c:v>174</c:v>
                </c:pt>
                <c:pt idx="44">
                  <c:v>176</c:v>
                </c:pt>
                <c:pt idx="45">
                  <c:v>183</c:v>
                </c:pt>
                <c:pt idx="46">
                  <c:v>94</c:v>
                </c:pt>
                <c:pt idx="47">
                  <c:v>197</c:v>
                </c:pt>
                <c:pt idx="48">
                  <c:v>184</c:v>
                </c:pt>
                <c:pt idx="49">
                  <c:v>165</c:v>
                </c:pt>
                <c:pt idx="50">
                  <c:v>164</c:v>
                </c:pt>
                <c:pt idx="5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A2-47FA-A08E-9684AF30E01B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Tallies'!$AG$2:$AG$53</c:f>
              <c:numCache>
                <c:formatCode>General</c:formatCode>
                <c:ptCount val="52"/>
                <c:pt idx="0">
                  <c:v>101</c:v>
                </c:pt>
                <c:pt idx="1">
                  <c:v>172</c:v>
                </c:pt>
                <c:pt idx="2">
                  <c:v>146</c:v>
                </c:pt>
                <c:pt idx="3">
                  <c:v>173</c:v>
                </c:pt>
                <c:pt idx="4">
                  <c:v>173</c:v>
                </c:pt>
                <c:pt idx="5">
                  <c:v>149</c:v>
                </c:pt>
                <c:pt idx="6">
                  <c:v>194</c:v>
                </c:pt>
                <c:pt idx="7">
                  <c:v>179</c:v>
                </c:pt>
                <c:pt idx="8">
                  <c:v>141</c:v>
                </c:pt>
                <c:pt idx="9">
                  <c:v>102</c:v>
                </c:pt>
                <c:pt idx="10">
                  <c:v>108</c:v>
                </c:pt>
                <c:pt idx="11">
                  <c:v>160</c:v>
                </c:pt>
                <c:pt idx="12">
                  <c:v>194</c:v>
                </c:pt>
                <c:pt idx="13">
                  <c:v>176</c:v>
                </c:pt>
                <c:pt idx="14">
                  <c:v>187</c:v>
                </c:pt>
                <c:pt idx="15">
                  <c:v>174</c:v>
                </c:pt>
                <c:pt idx="16">
                  <c:v>151</c:v>
                </c:pt>
                <c:pt idx="17">
                  <c:v>175</c:v>
                </c:pt>
                <c:pt idx="18">
                  <c:v>183</c:v>
                </c:pt>
                <c:pt idx="19">
                  <c:v>185</c:v>
                </c:pt>
                <c:pt idx="20">
                  <c:v>171</c:v>
                </c:pt>
                <c:pt idx="21">
                  <c:v>185</c:v>
                </c:pt>
                <c:pt idx="22">
                  <c:v>173</c:v>
                </c:pt>
                <c:pt idx="23">
                  <c:v>189</c:v>
                </c:pt>
                <c:pt idx="24">
                  <c:v>183</c:v>
                </c:pt>
                <c:pt idx="25">
                  <c:v>158</c:v>
                </c:pt>
                <c:pt idx="26">
                  <c:v>103</c:v>
                </c:pt>
                <c:pt idx="27">
                  <c:v>184</c:v>
                </c:pt>
                <c:pt idx="28">
                  <c:v>162</c:v>
                </c:pt>
                <c:pt idx="29">
                  <c:v>161</c:v>
                </c:pt>
                <c:pt idx="30">
                  <c:v>158</c:v>
                </c:pt>
                <c:pt idx="31">
                  <c:v>174</c:v>
                </c:pt>
                <c:pt idx="32">
                  <c:v>188</c:v>
                </c:pt>
                <c:pt idx="33">
                  <c:v>165</c:v>
                </c:pt>
                <c:pt idx="34">
                  <c:v>171</c:v>
                </c:pt>
                <c:pt idx="35">
                  <c:v>173</c:v>
                </c:pt>
                <c:pt idx="36">
                  <c:v>193</c:v>
                </c:pt>
                <c:pt idx="37">
                  <c:v>191</c:v>
                </c:pt>
                <c:pt idx="38">
                  <c:v>191</c:v>
                </c:pt>
                <c:pt idx="39">
                  <c:v>200</c:v>
                </c:pt>
                <c:pt idx="40">
                  <c:v>194</c:v>
                </c:pt>
                <c:pt idx="41">
                  <c:v>216</c:v>
                </c:pt>
                <c:pt idx="42">
                  <c:v>179</c:v>
                </c:pt>
                <c:pt idx="43">
                  <c:v>198</c:v>
                </c:pt>
                <c:pt idx="44">
                  <c:v>202</c:v>
                </c:pt>
                <c:pt idx="45">
                  <c:v>184</c:v>
                </c:pt>
                <c:pt idx="46">
                  <c:v>81</c:v>
                </c:pt>
                <c:pt idx="47">
                  <c:v>192</c:v>
                </c:pt>
                <c:pt idx="48">
                  <c:v>197</c:v>
                </c:pt>
                <c:pt idx="49">
                  <c:v>214</c:v>
                </c:pt>
                <c:pt idx="50">
                  <c:v>193</c:v>
                </c:pt>
                <c:pt idx="5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A2-47FA-A08E-9684AF30E01B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Tallies'!$AS$2:$AS$53</c:f>
              <c:numCache>
                <c:formatCode>General</c:formatCode>
                <c:ptCount val="52"/>
                <c:pt idx="0">
                  <c:v>101</c:v>
                </c:pt>
                <c:pt idx="1">
                  <c:v>168</c:v>
                </c:pt>
                <c:pt idx="2">
                  <c:v>189</c:v>
                </c:pt>
                <c:pt idx="3">
                  <c:v>187</c:v>
                </c:pt>
                <c:pt idx="4">
                  <c:v>149</c:v>
                </c:pt>
                <c:pt idx="5">
                  <c:v>182</c:v>
                </c:pt>
                <c:pt idx="6">
                  <c:v>178</c:v>
                </c:pt>
                <c:pt idx="7">
                  <c:v>185</c:v>
                </c:pt>
                <c:pt idx="8">
                  <c:v>134</c:v>
                </c:pt>
                <c:pt idx="9">
                  <c:v>225</c:v>
                </c:pt>
                <c:pt idx="10">
                  <c:v>182</c:v>
                </c:pt>
                <c:pt idx="11">
                  <c:v>184</c:v>
                </c:pt>
                <c:pt idx="12">
                  <c:v>172</c:v>
                </c:pt>
                <c:pt idx="13">
                  <c:v>182</c:v>
                </c:pt>
                <c:pt idx="14">
                  <c:v>198</c:v>
                </c:pt>
                <c:pt idx="15">
                  <c:v>189</c:v>
                </c:pt>
                <c:pt idx="16">
                  <c:v>166</c:v>
                </c:pt>
                <c:pt idx="17">
                  <c:v>185</c:v>
                </c:pt>
                <c:pt idx="18">
                  <c:v>188</c:v>
                </c:pt>
                <c:pt idx="19">
                  <c:v>213</c:v>
                </c:pt>
                <c:pt idx="20">
                  <c:v>202</c:v>
                </c:pt>
                <c:pt idx="21">
                  <c:v>178</c:v>
                </c:pt>
                <c:pt idx="22">
                  <c:v>212</c:v>
                </c:pt>
                <c:pt idx="23">
                  <c:v>202</c:v>
                </c:pt>
                <c:pt idx="24">
                  <c:v>187</c:v>
                </c:pt>
                <c:pt idx="25">
                  <c:v>211</c:v>
                </c:pt>
                <c:pt idx="26">
                  <c:v>116</c:v>
                </c:pt>
                <c:pt idx="27">
                  <c:v>206</c:v>
                </c:pt>
                <c:pt idx="28">
                  <c:v>193</c:v>
                </c:pt>
                <c:pt idx="29">
                  <c:v>191</c:v>
                </c:pt>
                <c:pt idx="30">
                  <c:v>188</c:v>
                </c:pt>
                <c:pt idx="31">
                  <c:v>209</c:v>
                </c:pt>
                <c:pt idx="32">
                  <c:v>209</c:v>
                </c:pt>
                <c:pt idx="33">
                  <c:v>224</c:v>
                </c:pt>
                <c:pt idx="34">
                  <c:v>220</c:v>
                </c:pt>
                <c:pt idx="35">
                  <c:v>249</c:v>
                </c:pt>
                <c:pt idx="36">
                  <c:v>217</c:v>
                </c:pt>
                <c:pt idx="37">
                  <c:v>217</c:v>
                </c:pt>
                <c:pt idx="38">
                  <c:v>208</c:v>
                </c:pt>
                <c:pt idx="39">
                  <c:v>224</c:v>
                </c:pt>
                <c:pt idx="40">
                  <c:v>222</c:v>
                </c:pt>
                <c:pt idx="41">
                  <c:v>218</c:v>
                </c:pt>
                <c:pt idx="42">
                  <c:v>207</c:v>
                </c:pt>
                <c:pt idx="43">
                  <c:v>210</c:v>
                </c:pt>
                <c:pt idx="44">
                  <c:v>227</c:v>
                </c:pt>
                <c:pt idx="45">
                  <c:v>220</c:v>
                </c:pt>
                <c:pt idx="46">
                  <c:v>210</c:v>
                </c:pt>
                <c:pt idx="47">
                  <c:v>126</c:v>
                </c:pt>
                <c:pt idx="48">
                  <c:v>145</c:v>
                </c:pt>
                <c:pt idx="49">
                  <c:v>215</c:v>
                </c:pt>
                <c:pt idx="50">
                  <c:v>171</c:v>
                </c:pt>
                <c:pt idx="51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A2-47FA-A08E-9684AF30E01B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Tables'!$M:$M</c:f>
              <c:strCache>
                <c:ptCount val="54"/>
                <c:pt idx="0">
                  <c:v>Mon/Fri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xVal>
          <c:yVal>
            <c:numRef>
              <c:f>'Delightful Daycare Tallies'!$BE$2:$BE$54</c:f>
              <c:numCache>
                <c:formatCode>General</c:formatCode>
                <c:ptCount val="53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4-41D0-8A37-1532F8F3B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654936"/>
        <c:axId val="700655264"/>
      </c:scatterChart>
      <c:valAx>
        <c:axId val="700654936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55264"/>
        <c:crosses val="autoZero"/>
        <c:crossBetween val="midCat"/>
      </c:valAx>
      <c:valAx>
        <c:axId val="7006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Daycare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5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192791980295"/>
          <c:y val="0.80529761549153855"/>
          <c:w val="0.23676945668135096"/>
          <c:h val="6.1166724417414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Weekend</a:t>
            </a:r>
            <a:r>
              <a:rPr lang="en-US" baseline="0"/>
              <a:t> Daycare Compared Year on Year 2016-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9386774878527E-2"/>
          <c:y val="7.4904354598874498E-2"/>
          <c:w val="0.90689839031059449"/>
          <c:h val="0.83542185032486604"/>
        </c:manualLayout>
      </c:layout>
      <c:scatterChart>
        <c:scatterStyle val="lineMarker"/>
        <c:varyColors val="0"/>
        <c:ser>
          <c:idx val="0"/>
          <c:order val="0"/>
          <c:tx>
            <c:v>2016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Tallies'!$K$2:$K$53</c:f>
              <c:numCache>
                <c:formatCode>General</c:formatCode>
                <c:ptCount val="52"/>
                <c:pt idx="0">
                  <c:v>3</c:v>
                </c:pt>
                <c:pt idx="1">
                  <c:v>29</c:v>
                </c:pt>
                <c:pt idx="2">
                  <c:v>29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47</c:v>
                </c:pt>
                <c:pt idx="7">
                  <c:v>25</c:v>
                </c:pt>
                <c:pt idx="8">
                  <c:v>43</c:v>
                </c:pt>
                <c:pt idx="9">
                  <c:v>37</c:v>
                </c:pt>
                <c:pt idx="10">
                  <c:v>37</c:v>
                </c:pt>
                <c:pt idx="11">
                  <c:v>43</c:v>
                </c:pt>
                <c:pt idx="12">
                  <c:v>33</c:v>
                </c:pt>
                <c:pt idx="13">
                  <c:v>37</c:v>
                </c:pt>
                <c:pt idx="14">
                  <c:v>39</c:v>
                </c:pt>
                <c:pt idx="15">
                  <c:v>49</c:v>
                </c:pt>
                <c:pt idx="16">
                  <c:v>42</c:v>
                </c:pt>
                <c:pt idx="17">
                  <c:v>46</c:v>
                </c:pt>
                <c:pt idx="18">
                  <c:v>48</c:v>
                </c:pt>
                <c:pt idx="19">
                  <c:v>40</c:v>
                </c:pt>
                <c:pt idx="20">
                  <c:v>46</c:v>
                </c:pt>
                <c:pt idx="21">
                  <c:v>38</c:v>
                </c:pt>
                <c:pt idx="22">
                  <c:v>46</c:v>
                </c:pt>
                <c:pt idx="23">
                  <c:v>45</c:v>
                </c:pt>
                <c:pt idx="24">
                  <c:v>49</c:v>
                </c:pt>
                <c:pt idx="25">
                  <c:v>53</c:v>
                </c:pt>
                <c:pt idx="26">
                  <c:v>55</c:v>
                </c:pt>
                <c:pt idx="27">
                  <c:v>47</c:v>
                </c:pt>
                <c:pt idx="28">
                  <c:v>55</c:v>
                </c:pt>
                <c:pt idx="29">
                  <c:v>51</c:v>
                </c:pt>
                <c:pt idx="30">
                  <c:v>49</c:v>
                </c:pt>
                <c:pt idx="31">
                  <c:v>52</c:v>
                </c:pt>
                <c:pt idx="32">
                  <c:v>42</c:v>
                </c:pt>
                <c:pt idx="33">
                  <c:v>45</c:v>
                </c:pt>
                <c:pt idx="34">
                  <c:v>41</c:v>
                </c:pt>
                <c:pt idx="35">
                  <c:v>29</c:v>
                </c:pt>
                <c:pt idx="36">
                  <c:v>45</c:v>
                </c:pt>
                <c:pt idx="37">
                  <c:v>38</c:v>
                </c:pt>
                <c:pt idx="38">
                  <c:v>50</c:v>
                </c:pt>
                <c:pt idx="39">
                  <c:v>45</c:v>
                </c:pt>
                <c:pt idx="40">
                  <c:v>47</c:v>
                </c:pt>
                <c:pt idx="41">
                  <c:v>55</c:v>
                </c:pt>
                <c:pt idx="42">
                  <c:v>64</c:v>
                </c:pt>
                <c:pt idx="43">
                  <c:v>47</c:v>
                </c:pt>
                <c:pt idx="44">
                  <c:v>44</c:v>
                </c:pt>
                <c:pt idx="45">
                  <c:v>36</c:v>
                </c:pt>
                <c:pt idx="46">
                  <c:v>47</c:v>
                </c:pt>
                <c:pt idx="47">
                  <c:v>12</c:v>
                </c:pt>
                <c:pt idx="48">
                  <c:v>51</c:v>
                </c:pt>
                <c:pt idx="49">
                  <c:v>45</c:v>
                </c:pt>
                <c:pt idx="50">
                  <c:v>47</c:v>
                </c:pt>
                <c:pt idx="51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C-41CA-8242-8F30391E66F5}"/>
            </c:ext>
          </c:extLst>
        </c:ser>
        <c:ser>
          <c:idx val="1"/>
          <c:order val="1"/>
          <c:tx>
            <c:v>2017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Tallies'!$W$2:$W$53</c:f>
              <c:numCache>
                <c:formatCode>General</c:formatCode>
                <c:ptCount val="52"/>
                <c:pt idx="0">
                  <c:v>25</c:v>
                </c:pt>
                <c:pt idx="1">
                  <c:v>63</c:v>
                </c:pt>
                <c:pt idx="2">
                  <c:v>52</c:v>
                </c:pt>
                <c:pt idx="3">
                  <c:v>57</c:v>
                </c:pt>
                <c:pt idx="4">
                  <c:v>56</c:v>
                </c:pt>
                <c:pt idx="5">
                  <c:v>56</c:v>
                </c:pt>
                <c:pt idx="6">
                  <c:v>43</c:v>
                </c:pt>
                <c:pt idx="7">
                  <c:v>63</c:v>
                </c:pt>
                <c:pt idx="8">
                  <c:v>64</c:v>
                </c:pt>
                <c:pt idx="9">
                  <c:v>50</c:v>
                </c:pt>
                <c:pt idx="10">
                  <c:v>63</c:v>
                </c:pt>
                <c:pt idx="11">
                  <c:v>44</c:v>
                </c:pt>
                <c:pt idx="12">
                  <c:v>48</c:v>
                </c:pt>
                <c:pt idx="13">
                  <c:v>48</c:v>
                </c:pt>
                <c:pt idx="14">
                  <c:v>61</c:v>
                </c:pt>
                <c:pt idx="15">
                  <c:v>45</c:v>
                </c:pt>
                <c:pt idx="16">
                  <c:v>52</c:v>
                </c:pt>
                <c:pt idx="17">
                  <c:v>50</c:v>
                </c:pt>
                <c:pt idx="18">
                  <c:v>59</c:v>
                </c:pt>
                <c:pt idx="19">
                  <c:v>62</c:v>
                </c:pt>
                <c:pt idx="20">
                  <c:v>59</c:v>
                </c:pt>
                <c:pt idx="21">
                  <c:v>48</c:v>
                </c:pt>
                <c:pt idx="22">
                  <c:v>62</c:v>
                </c:pt>
                <c:pt idx="23">
                  <c:v>74</c:v>
                </c:pt>
                <c:pt idx="24">
                  <c:v>45</c:v>
                </c:pt>
                <c:pt idx="25">
                  <c:v>71</c:v>
                </c:pt>
                <c:pt idx="26">
                  <c:v>59</c:v>
                </c:pt>
                <c:pt idx="27">
                  <c:v>55</c:v>
                </c:pt>
                <c:pt idx="28">
                  <c:v>53</c:v>
                </c:pt>
                <c:pt idx="29">
                  <c:v>71</c:v>
                </c:pt>
                <c:pt idx="30">
                  <c:v>66</c:v>
                </c:pt>
                <c:pt idx="31">
                  <c:v>60</c:v>
                </c:pt>
                <c:pt idx="32">
                  <c:v>56</c:v>
                </c:pt>
                <c:pt idx="33">
                  <c:v>71</c:v>
                </c:pt>
                <c:pt idx="34">
                  <c:v>67</c:v>
                </c:pt>
                <c:pt idx="35">
                  <c:v>50</c:v>
                </c:pt>
                <c:pt idx="36">
                  <c:v>71</c:v>
                </c:pt>
                <c:pt idx="37">
                  <c:v>56</c:v>
                </c:pt>
                <c:pt idx="38">
                  <c:v>65</c:v>
                </c:pt>
                <c:pt idx="39">
                  <c:v>62</c:v>
                </c:pt>
                <c:pt idx="40">
                  <c:v>69</c:v>
                </c:pt>
                <c:pt idx="41">
                  <c:v>59</c:v>
                </c:pt>
                <c:pt idx="42">
                  <c:v>62</c:v>
                </c:pt>
                <c:pt idx="43">
                  <c:v>77</c:v>
                </c:pt>
                <c:pt idx="44">
                  <c:v>71</c:v>
                </c:pt>
                <c:pt idx="45">
                  <c:v>58</c:v>
                </c:pt>
                <c:pt idx="46">
                  <c:v>71</c:v>
                </c:pt>
                <c:pt idx="47">
                  <c:v>36</c:v>
                </c:pt>
                <c:pt idx="48">
                  <c:v>81</c:v>
                </c:pt>
                <c:pt idx="49">
                  <c:v>75</c:v>
                </c:pt>
                <c:pt idx="50">
                  <c:v>80</c:v>
                </c:pt>
                <c:pt idx="5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C-41CA-8242-8F30391E66F5}"/>
            </c:ext>
          </c:extLst>
        </c:ser>
        <c:ser>
          <c:idx val="2"/>
          <c:order val="2"/>
          <c:tx>
            <c:v>2018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Tallies'!$AI$2:$AI$53</c:f>
              <c:numCache>
                <c:formatCode>General</c:formatCode>
                <c:ptCount val="52"/>
                <c:pt idx="0">
                  <c:v>59</c:v>
                </c:pt>
                <c:pt idx="1">
                  <c:v>64</c:v>
                </c:pt>
                <c:pt idx="2">
                  <c:v>82</c:v>
                </c:pt>
                <c:pt idx="3">
                  <c:v>68</c:v>
                </c:pt>
                <c:pt idx="4">
                  <c:v>63</c:v>
                </c:pt>
                <c:pt idx="5">
                  <c:v>81</c:v>
                </c:pt>
                <c:pt idx="6">
                  <c:v>77</c:v>
                </c:pt>
                <c:pt idx="7">
                  <c:v>71</c:v>
                </c:pt>
                <c:pt idx="8">
                  <c:v>46</c:v>
                </c:pt>
                <c:pt idx="9">
                  <c:v>64</c:v>
                </c:pt>
                <c:pt idx="10">
                  <c:v>76</c:v>
                </c:pt>
                <c:pt idx="11">
                  <c:v>79</c:v>
                </c:pt>
                <c:pt idx="12">
                  <c:v>53</c:v>
                </c:pt>
                <c:pt idx="13">
                  <c:v>73</c:v>
                </c:pt>
                <c:pt idx="14">
                  <c:v>72</c:v>
                </c:pt>
                <c:pt idx="15">
                  <c:v>67</c:v>
                </c:pt>
                <c:pt idx="16">
                  <c:v>64</c:v>
                </c:pt>
                <c:pt idx="17">
                  <c:v>89</c:v>
                </c:pt>
                <c:pt idx="18">
                  <c:v>77</c:v>
                </c:pt>
                <c:pt idx="19">
                  <c:v>72</c:v>
                </c:pt>
                <c:pt idx="20">
                  <c:v>57</c:v>
                </c:pt>
                <c:pt idx="21">
                  <c:v>71</c:v>
                </c:pt>
                <c:pt idx="22">
                  <c:v>89</c:v>
                </c:pt>
                <c:pt idx="23">
                  <c:v>73</c:v>
                </c:pt>
                <c:pt idx="24">
                  <c:v>77</c:v>
                </c:pt>
                <c:pt idx="25">
                  <c:v>79</c:v>
                </c:pt>
                <c:pt idx="26">
                  <c:v>73</c:v>
                </c:pt>
                <c:pt idx="27">
                  <c:v>78</c:v>
                </c:pt>
                <c:pt idx="28">
                  <c:v>86</c:v>
                </c:pt>
                <c:pt idx="29">
                  <c:v>80</c:v>
                </c:pt>
                <c:pt idx="30">
                  <c:v>84</c:v>
                </c:pt>
                <c:pt idx="31">
                  <c:v>78</c:v>
                </c:pt>
                <c:pt idx="32">
                  <c:v>90</c:v>
                </c:pt>
                <c:pt idx="33">
                  <c:v>68</c:v>
                </c:pt>
                <c:pt idx="34">
                  <c:v>81</c:v>
                </c:pt>
                <c:pt idx="35">
                  <c:v>93</c:v>
                </c:pt>
                <c:pt idx="36">
                  <c:v>92</c:v>
                </c:pt>
                <c:pt idx="37">
                  <c:v>77</c:v>
                </c:pt>
                <c:pt idx="38">
                  <c:v>85</c:v>
                </c:pt>
                <c:pt idx="39">
                  <c:v>73</c:v>
                </c:pt>
                <c:pt idx="40">
                  <c:v>86</c:v>
                </c:pt>
                <c:pt idx="41">
                  <c:v>79</c:v>
                </c:pt>
                <c:pt idx="42">
                  <c:v>72</c:v>
                </c:pt>
                <c:pt idx="43">
                  <c:v>87</c:v>
                </c:pt>
                <c:pt idx="44">
                  <c:v>78</c:v>
                </c:pt>
                <c:pt idx="45">
                  <c:v>49</c:v>
                </c:pt>
                <c:pt idx="46">
                  <c:v>28</c:v>
                </c:pt>
                <c:pt idx="47">
                  <c:v>70</c:v>
                </c:pt>
                <c:pt idx="48">
                  <c:v>67</c:v>
                </c:pt>
                <c:pt idx="49">
                  <c:v>83</c:v>
                </c:pt>
                <c:pt idx="50">
                  <c:v>65</c:v>
                </c:pt>
                <c:pt idx="51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5C-41CA-8242-8F30391E66F5}"/>
            </c:ext>
          </c:extLst>
        </c:ser>
        <c:ser>
          <c:idx val="3"/>
          <c:order val="3"/>
          <c:tx>
            <c:v>2019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Tables'!$T$2:$T$53</c:f>
              <c:strCache>
                <c:ptCount val="5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xVal>
          <c:yVal>
            <c:numRef>
              <c:f>'Delightful Daycare Tallies'!$AU$2:$AU$53</c:f>
              <c:numCache>
                <c:formatCode>General</c:formatCode>
                <c:ptCount val="52"/>
                <c:pt idx="0">
                  <c:v>79</c:v>
                </c:pt>
                <c:pt idx="1">
                  <c:v>78</c:v>
                </c:pt>
                <c:pt idx="2">
                  <c:v>61</c:v>
                </c:pt>
                <c:pt idx="3">
                  <c:v>75</c:v>
                </c:pt>
                <c:pt idx="4">
                  <c:v>87</c:v>
                </c:pt>
                <c:pt idx="5">
                  <c:v>85</c:v>
                </c:pt>
                <c:pt idx="6">
                  <c:v>69</c:v>
                </c:pt>
                <c:pt idx="7">
                  <c:v>81</c:v>
                </c:pt>
                <c:pt idx="8">
                  <c:v>59</c:v>
                </c:pt>
                <c:pt idx="9">
                  <c:v>65</c:v>
                </c:pt>
                <c:pt idx="10">
                  <c:v>75</c:v>
                </c:pt>
                <c:pt idx="11">
                  <c:v>69</c:v>
                </c:pt>
                <c:pt idx="12">
                  <c:v>71</c:v>
                </c:pt>
                <c:pt idx="13">
                  <c:v>63</c:v>
                </c:pt>
                <c:pt idx="14">
                  <c:v>65</c:v>
                </c:pt>
                <c:pt idx="15">
                  <c:v>60</c:v>
                </c:pt>
                <c:pt idx="16">
                  <c:v>68</c:v>
                </c:pt>
                <c:pt idx="17">
                  <c:v>85</c:v>
                </c:pt>
                <c:pt idx="18">
                  <c:v>75</c:v>
                </c:pt>
                <c:pt idx="19">
                  <c:v>74</c:v>
                </c:pt>
                <c:pt idx="20">
                  <c:v>69</c:v>
                </c:pt>
                <c:pt idx="21">
                  <c:v>82</c:v>
                </c:pt>
                <c:pt idx="22">
                  <c:v>88</c:v>
                </c:pt>
                <c:pt idx="23">
                  <c:v>68</c:v>
                </c:pt>
                <c:pt idx="24">
                  <c:v>83</c:v>
                </c:pt>
                <c:pt idx="25">
                  <c:v>75</c:v>
                </c:pt>
                <c:pt idx="26">
                  <c:v>55</c:v>
                </c:pt>
                <c:pt idx="27">
                  <c:v>79</c:v>
                </c:pt>
                <c:pt idx="28">
                  <c:v>81</c:v>
                </c:pt>
                <c:pt idx="29">
                  <c:v>89</c:v>
                </c:pt>
                <c:pt idx="30">
                  <c:v>88</c:v>
                </c:pt>
                <c:pt idx="31">
                  <c:v>103</c:v>
                </c:pt>
                <c:pt idx="32">
                  <c:v>83</c:v>
                </c:pt>
                <c:pt idx="33">
                  <c:v>80</c:v>
                </c:pt>
                <c:pt idx="34">
                  <c:v>90</c:v>
                </c:pt>
                <c:pt idx="35">
                  <c:v>78</c:v>
                </c:pt>
                <c:pt idx="36">
                  <c:v>95</c:v>
                </c:pt>
                <c:pt idx="37">
                  <c:v>85</c:v>
                </c:pt>
                <c:pt idx="38">
                  <c:v>91</c:v>
                </c:pt>
                <c:pt idx="39">
                  <c:v>95</c:v>
                </c:pt>
                <c:pt idx="40">
                  <c:v>73</c:v>
                </c:pt>
                <c:pt idx="41">
                  <c:v>82</c:v>
                </c:pt>
                <c:pt idx="42">
                  <c:v>86</c:v>
                </c:pt>
                <c:pt idx="43">
                  <c:v>86</c:v>
                </c:pt>
                <c:pt idx="44">
                  <c:v>82</c:v>
                </c:pt>
                <c:pt idx="45">
                  <c:v>102</c:v>
                </c:pt>
                <c:pt idx="46">
                  <c:v>96</c:v>
                </c:pt>
                <c:pt idx="47">
                  <c:v>27</c:v>
                </c:pt>
                <c:pt idx="48">
                  <c:v>78</c:v>
                </c:pt>
                <c:pt idx="49">
                  <c:v>95</c:v>
                </c:pt>
                <c:pt idx="50">
                  <c:v>76</c:v>
                </c:pt>
                <c:pt idx="51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5C-41CA-8242-8F30391E66F5}"/>
            </c:ext>
          </c:extLst>
        </c:ser>
        <c:ser>
          <c:idx val="4"/>
          <c:order val="4"/>
          <c:tx>
            <c:v>2020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'Orderly Occupancy Tables'!$M:$M</c:f>
              <c:strCache>
                <c:ptCount val="54"/>
                <c:pt idx="0">
                  <c:v>Mon/Fri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xVal>
          <c:yVal>
            <c:numRef>
              <c:f>'Delightful Daycare Tallies'!$BG$2:$BG$53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F-4A11-980B-F3AADE403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638208"/>
        <c:axId val="700642144"/>
      </c:scatterChart>
      <c:valAx>
        <c:axId val="700638208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W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42144"/>
        <c:crosses val="autoZero"/>
        <c:crossBetween val="midCat"/>
      </c:valAx>
      <c:valAx>
        <c:axId val="7006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Daycare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3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40210134481082"/>
          <c:y val="0.80156340773931334"/>
          <c:w val="0.2070033748367629"/>
          <c:h val="6.7225420157882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>
    <tabColor theme="9" tint="0.79998168889431442"/>
  </sheetPr>
  <sheetViews>
    <sheetView zoomScale="7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>
    <tabColor theme="9" tint="0.79998168889431442"/>
  </sheetPr>
  <sheetViews>
    <sheetView zoomScale="6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>
    <tabColor theme="9" tint="0.79998168889431442"/>
  </sheetPr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>
    <tabColor theme="9" tint="0.79998168889431442"/>
  </sheetPr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6C8246-D0C9-43A7-B269-27D232B79297}">
  <sheetPr>
    <tabColor theme="9" tint="0.79998168889431442"/>
  </sheetPr>
  <sheetViews>
    <sheetView zoomScale="9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>
    <tabColor theme="7" tint="0.79998168889431442"/>
  </sheetPr>
  <sheetViews>
    <sheetView zoomScale="79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>
    <tabColor theme="7" tint="0.79998168889431442"/>
  </sheetPr>
  <sheetViews>
    <sheetView zoomScale="8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>
    <tabColor theme="7" tint="0.79998168889431442"/>
  </sheetPr>
  <sheetViews>
    <sheetView zoomScale="77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>
    <tabColor theme="7" tint="0.79998168889431442"/>
  </sheetPr>
  <sheetViews>
    <sheetView zoomScale="81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>
    <tabColor theme="4" tint="0.79998168889431442"/>
  </sheetPr>
  <sheetViews>
    <sheetView zoomScale="69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>
    <tabColor theme="4" tint="0.79998168889431442"/>
  </sheetPr>
  <sheetViews>
    <sheetView zoomScale="71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>
    <tabColor theme="4" tint="0.79998168889431442"/>
  </sheetPr>
  <sheetViews>
    <sheetView zoomScale="80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>
    <tabColor theme="4" tint="0.79998168889431442"/>
  </sheetPr>
  <sheetViews>
    <sheetView zoomScale="7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21458" cy="7858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08804" cy="7840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817679" cy="78513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0817679" cy="78513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CCEE3-6DDF-48AD-9837-070391D1E8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0815095" cy="7837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0810875" cy="7846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0836234" cy="78674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0818519" cy="78434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0808804" cy="7840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10826303" cy="78480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10810875" cy="7846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10831635" cy="78642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C6ACC-1E81-4CDD-9149-BAC1E11F41DE}" name="Table1" displayName="Table1" ref="BA1:BA54" totalsRowShown="0" dataDxfId="37">
  <autoFilter ref="BA1:BA54" xr:uid="{D95D133C-2865-4165-B77D-09352545C2CD}"/>
  <tableColumns count="1">
    <tableColumn id="1" xr3:uid="{06129744-CA75-4CC0-A45B-4C7109258BDA}" name="List" dataDxfId="36">
      <calculatedColumnFormula array="1">IFERROR(INDEX($AZ$1:$AZ$400,SMALL(IF($AZ$1:$AZ$400&lt;&gt;"",ROW($AZ$1:$AZ$400)),ROW(2:2))),"")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D89202-A346-42B0-9E01-277F607AA4BA}" name="Table2" displayName="Table2" ref="BC1:BC53" totalsRowShown="0" dataDxfId="35">
  <autoFilter ref="BC1:BC53" xr:uid="{C3A0F023-6BEA-466F-BAB8-5E071EA4D876}"/>
  <tableColumns count="1">
    <tableColumn id="1" xr3:uid="{7FF8BDE8-AC71-4CF8-A339-79289F5DFF9F}" name="List 2" dataDxfId="34">
      <calculatedColumnFormula array="1">IFERROR(INDEX($BB$1:$BB$400,SMALL(IF($BB$1:$BB$400&lt;&gt;"",ROW($BB$1:$BB$400)),ROW(2:2))),"")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0E01-1B8F-4F51-9AB6-F8B60EB34530}" name="Table7" displayName="Table7" ref="BE1:BE54" totalsRowShown="0" dataDxfId="33">
  <autoFilter ref="BE1:BE54" xr:uid="{0ADF5884-7A9A-4DFA-9573-5DE9D0915C68}"/>
  <tableColumns count="1">
    <tableColumn id="1" xr3:uid="{370E914B-727F-46B3-BAA0-F8378E0936CB}" name="List 3" dataDxfId="32">
      <calculatedColumnFormula array="1">IFERROR(INDEX($BD$1:$BD$400,SMALL(IF($BD$1:$BD$400&lt;&gt;"",ROW($BD$1:$BD$400)),ROW(2:2))),"")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1DF8B1-B0D6-499E-B352-DF74D7E7F827}" name="Table8" displayName="Table8" ref="BG1:BG53" totalsRowShown="0" dataDxfId="31">
  <autoFilter ref="BG1:BG53" xr:uid="{D84D185E-2490-4B7E-A28A-BB64A193CC3A}"/>
  <tableColumns count="1">
    <tableColumn id="1" xr3:uid="{FFA468DE-6852-4598-893F-15852A8F650B}" name="List 4" dataDxfId="30">
      <calculatedColumnFormula array="1">IFERROR(INDEX($BF$1:$BF$400,SMALL(IF($BF$1:$BF$400&lt;&gt;"",ROW($BF$1:$BF$400)),ROW(2:2))),"")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9FC627-4407-43B2-9244-E5C391FE1F74}" name="Table9" displayName="Table9" ref="BA1:BA54" totalsRowShown="0" dataDxfId="29">
  <autoFilter ref="BA1:BA54" xr:uid="{C4AFEB74-E868-43E3-9EDB-B75D2EBE1E4A}"/>
  <tableColumns count="1">
    <tableColumn id="1" xr3:uid="{55869668-3F1B-44F0-9636-2AE31E779E02}" name="List" dataDxfId="28">
      <calculatedColumnFormula array="1">IFERROR(INDEX($AZ$1:$AZ$400,SMALL(IF($AZ$1:$AZ$400&lt;&gt;"",ROW($AZ$1:$AZ$400)),ROW(2:2))),"")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87655C-A3D0-4166-9775-406FFFC03612}" name="Table10" displayName="Table10" ref="BC1:BC53" totalsRowShown="0" dataDxfId="27">
  <autoFilter ref="BC1:BC53" xr:uid="{8D2DD675-AA88-4E3A-A5FD-3555414D2927}"/>
  <tableColumns count="1">
    <tableColumn id="1" xr3:uid="{CE2AD746-42C0-4012-BF44-1C9B0CF9CAF3}" name="List 2" dataDxfId="26">
      <calculatedColumnFormula array="1">IFERROR(INDEX($BB$1:$BB$400,SMALL(IF($BB$1:$BB$400&lt;&gt;"",ROW($BB$1:$BB$400)),ROW(2:2))),"")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8BFB27-ED12-46DD-B7C5-16B627F958F9}" name="Table11" displayName="Table11" ref="BE1:BE54" totalsRowShown="0" dataDxfId="25">
  <autoFilter ref="BE1:BE54" xr:uid="{043084A6-BE47-41F7-9331-118209AACC5E}"/>
  <tableColumns count="1">
    <tableColumn id="1" xr3:uid="{F4FA23C9-DC08-4FD3-896A-EE0B669A60CE}" name="List 3" dataDxfId="24">
      <calculatedColumnFormula array="1">IFERROR(INDEX($BD$1:$BD$400,SMALL(IF($BD$1:$BD$400&lt;&gt;"",ROW($BD$1:$BD$400)),ROW(2:2))),"")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CADD26-510D-4173-94BA-D730513D8FC0}" name="Table12" displayName="Table12" ref="BG1:BG53" totalsRowShown="0" dataDxfId="23">
  <autoFilter ref="BG1:BG53" xr:uid="{A0F65F9B-7168-47CD-A3ED-F809041B0320}"/>
  <tableColumns count="1">
    <tableColumn id="1" xr3:uid="{19E55E74-3E87-4B0C-9E18-A4473B909BEC}" name="List 4" dataDxfId="22">
      <calculatedColumnFormula array="1">IFERROR(INDEX($BF$1:$BF$400,SMALL(IF($BF$1:$BF$400&lt;&gt;"",ROW($BF$1:$BF$400)),ROW(2:2))),"")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1:K53" totalsRowShown="0">
  <autoFilter ref="A1:K53" xr:uid="{00000000-0009-0000-0100-000003000000}"/>
  <tableColumns count="11">
    <tableColumn id="1" xr3:uid="{00000000-0010-0000-0200-000001000000}" name="Total Occ"/>
    <tableColumn id="2" xr3:uid="{00000000-0010-0000-0200-000002000000}" name="2016" dataDxfId="21">
      <calculatedColumnFormula>+'Beautiful Boarding Tallies'!E2+'Delightful Daycare Tallies'!E2</calculatedColumnFormula>
    </tableColumn>
    <tableColumn id="3" xr3:uid="{00000000-0010-0000-0200-000003000000}" name="2017" dataDxfId="20">
      <calculatedColumnFormula>+'Beautiful Boarding Tallies'!Q2+'Delightful Daycare Tallies'!Q2</calculatedColumnFormula>
    </tableColumn>
    <tableColumn id="4" xr3:uid="{00000000-0010-0000-0200-000004000000}" name="2018" dataDxfId="19">
      <calculatedColumnFormula>+'Beautiful Boarding Tallies'!AC2+'Delightful Daycare Tallies'!AC2</calculatedColumnFormula>
    </tableColumn>
    <tableColumn id="5" xr3:uid="{00000000-0010-0000-0200-000005000000}" name="2019" dataDxfId="18">
      <calculatedColumnFormula>+'Beautiful Boarding Tallies'!AO2+'Delightful Daycare Tallies'!AO2</calculatedColumnFormula>
    </tableColumn>
    <tableColumn id="6" xr3:uid="{00000000-0010-0000-0200-000006000000}" name="2020" dataDxfId="17">
      <calculatedColumnFormula>+'Beautiful Boarding Tallies'!BA2+'Delightful Daycare Tallies'!BA2</calculatedColumnFormula>
    </tableColumn>
    <tableColumn id="7" xr3:uid="{FCD0752D-0986-4BF6-A756-AE7A1B06BFFD}" name="-16%" dataDxfId="16">
      <calculatedColumnFormula>Table24[[#This Row],[2016]]/(7*170/100)</calculatedColumnFormula>
    </tableColumn>
    <tableColumn id="8" xr3:uid="{08C4B7FE-70CE-44B0-A549-F319B8EF71A3}" name="-17%" dataDxfId="15">
      <calculatedColumnFormula>Table24[[#This Row],[2017]]/(7*170/100)</calculatedColumnFormula>
    </tableColumn>
    <tableColumn id="9" xr3:uid="{14C729EE-F268-488A-A95F-9D763CB73FD2}" name="-18%" dataDxfId="14">
      <calculatedColumnFormula>Table24[[#This Row],[2018]]/(7*170/100)</calculatedColumnFormula>
    </tableColumn>
    <tableColumn id="10" xr3:uid="{B635F70E-FD4C-4F7B-AB3E-507C2EF38B6F}" name="-19%" dataDxfId="13">
      <calculatedColumnFormula>Table24[[#This Row],[2019]]/(7*170/100)</calculatedColumnFormula>
    </tableColumn>
    <tableColumn id="11" xr3:uid="{57C3096F-5A46-4512-AC1E-C3BDD270A21F}" name="-20%" dataDxfId="12">
      <calculatedColumnFormula>Table24[[#This Row],[2020]]/(7*170/100)</calculatedColumnFormula>
    </tableColumn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M1:R54" totalsRowShown="0">
  <autoFilter ref="M1:R54" xr:uid="{00000000-0009-0000-0100-000004000000}"/>
  <tableColumns count="6">
    <tableColumn id="1" xr3:uid="{00000000-0010-0000-0300-000001000000}" name="Mon/Fri"/>
    <tableColumn id="2" xr3:uid="{00000000-0010-0000-0300-000002000000}" name="2016" dataDxfId="11">
      <calculatedColumnFormula>+'Beautiful Boarding Tallies'!G2+'Delightful Daycare Tallies'!G2</calculatedColumnFormula>
    </tableColumn>
    <tableColumn id="3" xr3:uid="{00000000-0010-0000-0300-000003000000}" name="2017"/>
    <tableColumn id="4" xr3:uid="{00000000-0010-0000-0300-000004000000}" name="2018"/>
    <tableColumn id="5" xr3:uid="{00000000-0010-0000-0300-000005000000}" name="2019"/>
    <tableColumn id="6" xr3:uid="{00000000-0010-0000-0300-000006000000}" name="2020" dataDxfId="10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T1:Y53" totalsRowShown="0">
  <autoFilter ref="T1:Y53" xr:uid="{00000000-0009-0000-0100-000005000000}"/>
  <tableColumns count="6">
    <tableColumn id="1" xr3:uid="{00000000-0010-0000-0400-000001000000}" name="Tues-Thurs"/>
    <tableColumn id="2" xr3:uid="{00000000-0010-0000-0400-000002000000}" name="2016" dataDxfId="9">
      <calculatedColumnFormula>+'Beautiful Boarding Tallies'!I2+'Delightful Daycare Tallies'!I2</calculatedColumnFormula>
    </tableColumn>
    <tableColumn id="3" xr3:uid="{00000000-0010-0000-0400-000003000000}" name="2017" dataDxfId="8">
      <calculatedColumnFormula>+'Beautiful Boarding Tallies'!U2+'Delightful Daycare Tallies'!U2</calculatedColumnFormula>
    </tableColumn>
    <tableColumn id="4" xr3:uid="{00000000-0010-0000-0400-000004000000}" name="2018" dataDxfId="7">
      <calculatedColumnFormula>+'Beautiful Boarding Tallies'!AG2+'Delightful Daycare Tallies'!AG2</calculatedColumnFormula>
    </tableColumn>
    <tableColumn id="5" xr3:uid="{00000000-0010-0000-0400-000005000000}" name="2019" dataDxfId="6">
      <calculatedColumnFormula>+'Beautiful Boarding Tallies'!AS2+'Delightful Daycare Tallies'!AS2</calculatedColumnFormula>
    </tableColumn>
    <tableColumn id="6" xr3:uid="{00000000-0010-0000-0400-000006000000}" name="2020" dataDxfId="5">
      <calculatedColumnFormula>+'Beautiful Boarding Tallies'!BE2+'Delightful Daycare Tallies'!BE2</calculatedColumnFormula>
    </tableColumn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AA1:AF53" totalsRowShown="0">
  <autoFilter ref="AA1:AF53" xr:uid="{00000000-0009-0000-0100-000006000000}"/>
  <tableColumns count="6">
    <tableColumn id="1" xr3:uid="{00000000-0010-0000-0500-000001000000}" name="Weekends"/>
    <tableColumn id="2" xr3:uid="{00000000-0010-0000-0500-000002000000}" name="2016" dataDxfId="4">
      <calculatedColumnFormula>+'Beautiful Boarding Tallies'!K2+'Delightful Daycare Tallies'!K2</calculatedColumnFormula>
    </tableColumn>
    <tableColumn id="3" xr3:uid="{00000000-0010-0000-0500-000003000000}" name="2017" dataDxfId="3">
      <calculatedColumnFormula>+'Beautiful Boarding Tallies'!W2+'Delightful Daycare Tallies'!W2</calculatedColumnFormula>
    </tableColumn>
    <tableColumn id="4" xr3:uid="{00000000-0010-0000-0500-000004000000}" name="2018" dataDxfId="2">
      <calculatedColumnFormula>+'Beautiful Boarding Tallies'!AI2+'Delightful Daycare Tallies'!AI2</calculatedColumnFormula>
    </tableColumn>
    <tableColumn id="5" xr3:uid="{00000000-0010-0000-0500-000005000000}" name="2019" dataDxfId="1">
      <calculatedColumnFormula>+'Beautiful Boarding Tallies'!AU2+'Delightful Daycare Tallies'!AU2</calculatedColumnFormula>
    </tableColumn>
    <tableColumn id="6" xr3:uid="{00000000-0010-0000-0500-000006000000}" name="2020" dataDxfId="0">
      <calculatedColumnFormula>+'Beautiful Boarding Tallies'!BG2+'Delightful Daycare Tallies'!BG2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80"/>
  <sheetViews>
    <sheetView zoomScale="90" zoomScaleNormal="90" workbookViewId="0">
      <pane xSplit="1" ySplit="3" topLeftCell="AP10" activePane="bottomRight" state="frozen"/>
      <selection pane="topRight" activeCell="B1" sqref="B1"/>
      <selection pane="bottomLeft" activeCell="A4" sqref="A4"/>
      <selection pane="bottomRight" activeCell="AY39" sqref="AY39"/>
    </sheetView>
  </sheetViews>
  <sheetFormatPr defaultColWidth="8.77734375" defaultRowHeight="13.8" x14ac:dyDescent="0.3"/>
  <cols>
    <col min="1" max="1" width="34.77734375" style="13" bestFit="1" customWidth="1"/>
    <col min="2" max="53" width="9.77734375" style="13" customWidth="1"/>
    <col min="54" max="54" width="1.6640625" style="13" customWidth="1"/>
    <col min="55" max="55" width="11.77734375" style="13" customWidth="1"/>
    <col min="56" max="56" width="9.6640625" style="13" bestFit="1" customWidth="1"/>
    <col min="57" max="16384" width="8.77734375" style="13"/>
  </cols>
  <sheetData>
    <row r="1" spans="1:72" x14ac:dyDescent="0.3">
      <c r="A1" s="65" t="s">
        <v>351</v>
      </c>
      <c r="B1" s="75">
        <v>1</v>
      </c>
      <c r="C1" s="75">
        <f>B1+1</f>
        <v>2</v>
      </c>
      <c r="D1" s="75">
        <f t="shared" ref="D1:BA1" si="0">C1+1</f>
        <v>3</v>
      </c>
      <c r="E1" s="75">
        <f t="shared" si="0"/>
        <v>4</v>
      </c>
      <c r="F1" s="75">
        <f t="shared" si="0"/>
        <v>5</v>
      </c>
      <c r="G1" s="75">
        <f t="shared" si="0"/>
        <v>6</v>
      </c>
      <c r="H1" s="75">
        <f t="shared" si="0"/>
        <v>7</v>
      </c>
      <c r="I1" s="75">
        <f t="shared" si="0"/>
        <v>8</v>
      </c>
      <c r="J1" s="75">
        <f t="shared" si="0"/>
        <v>9</v>
      </c>
      <c r="K1" s="75">
        <f t="shared" si="0"/>
        <v>10</v>
      </c>
      <c r="L1" s="75">
        <f t="shared" si="0"/>
        <v>11</v>
      </c>
      <c r="M1" s="75">
        <f t="shared" si="0"/>
        <v>12</v>
      </c>
      <c r="N1" s="75">
        <f t="shared" si="0"/>
        <v>13</v>
      </c>
      <c r="O1" s="75">
        <f t="shared" si="0"/>
        <v>14</v>
      </c>
      <c r="P1" s="75">
        <f t="shared" si="0"/>
        <v>15</v>
      </c>
      <c r="Q1" s="75">
        <f t="shared" si="0"/>
        <v>16</v>
      </c>
      <c r="R1" s="75">
        <f t="shared" si="0"/>
        <v>17</v>
      </c>
      <c r="S1" s="75">
        <f t="shared" si="0"/>
        <v>18</v>
      </c>
      <c r="T1" s="75">
        <f t="shared" si="0"/>
        <v>19</v>
      </c>
      <c r="U1" s="75">
        <f t="shared" si="0"/>
        <v>20</v>
      </c>
      <c r="V1" s="75">
        <f t="shared" si="0"/>
        <v>21</v>
      </c>
      <c r="W1" s="75">
        <f t="shared" si="0"/>
        <v>22</v>
      </c>
      <c r="X1" s="75">
        <f t="shared" si="0"/>
        <v>23</v>
      </c>
      <c r="Y1" s="75">
        <f t="shared" si="0"/>
        <v>24</v>
      </c>
      <c r="Z1" s="75">
        <f t="shared" si="0"/>
        <v>25</v>
      </c>
      <c r="AA1" s="75">
        <f t="shared" si="0"/>
        <v>26</v>
      </c>
      <c r="AB1" s="75">
        <f t="shared" si="0"/>
        <v>27</v>
      </c>
      <c r="AC1" s="75">
        <f t="shared" si="0"/>
        <v>28</v>
      </c>
      <c r="AD1" s="75">
        <f t="shared" si="0"/>
        <v>29</v>
      </c>
      <c r="AE1" s="75">
        <f t="shared" si="0"/>
        <v>30</v>
      </c>
      <c r="AF1" s="75">
        <f t="shared" si="0"/>
        <v>31</v>
      </c>
      <c r="AG1" s="75">
        <f t="shared" si="0"/>
        <v>32</v>
      </c>
      <c r="AH1" s="75">
        <f t="shared" si="0"/>
        <v>33</v>
      </c>
      <c r="AI1" s="75">
        <f t="shared" si="0"/>
        <v>34</v>
      </c>
      <c r="AJ1" s="75">
        <f t="shared" si="0"/>
        <v>35</v>
      </c>
      <c r="AK1" s="75">
        <f t="shared" si="0"/>
        <v>36</v>
      </c>
      <c r="AL1" s="75">
        <f t="shared" si="0"/>
        <v>37</v>
      </c>
      <c r="AM1" s="75">
        <f t="shared" si="0"/>
        <v>38</v>
      </c>
      <c r="AN1" s="75">
        <f t="shared" si="0"/>
        <v>39</v>
      </c>
      <c r="AO1" s="75">
        <f t="shared" si="0"/>
        <v>40</v>
      </c>
      <c r="AP1" s="75">
        <f t="shared" si="0"/>
        <v>41</v>
      </c>
      <c r="AQ1" s="75">
        <f t="shared" si="0"/>
        <v>42</v>
      </c>
      <c r="AR1" s="75">
        <f t="shared" si="0"/>
        <v>43</v>
      </c>
      <c r="AS1" s="75">
        <f t="shared" si="0"/>
        <v>44</v>
      </c>
      <c r="AT1" s="75">
        <f t="shared" si="0"/>
        <v>45</v>
      </c>
      <c r="AU1" s="75">
        <f t="shared" si="0"/>
        <v>46</v>
      </c>
      <c r="AV1" s="75">
        <f t="shared" si="0"/>
        <v>47</v>
      </c>
      <c r="AW1" s="75">
        <f t="shared" si="0"/>
        <v>48</v>
      </c>
      <c r="AX1" s="75">
        <f t="shared" si="0"/>
        <v>49</v>
      </c>
      <c r="AY1" s="75">
        <f t="shared" si="0"/>
        <v>50</v>
      </c>
      <c r="AZ1" s="75">
        <f t="shared" si="0"/>
        <v>51</v>
      </c>
      <c r="BA1" s="75">
        <f t="shared" si="0"/>
        <v>52</v>
      </c>
      <c r="BC1" s="74" t="s">
        <v>389</v>
      </c>
    </row>
    <row r="2" spans="1:72" s="67" customFormat="1" x14ac:dyDescent="0.3">
      <c r="A2" s="66" t="s">
        <v>352</v>
      </c>
      <c r="B2" s="67">
        <v>43464</v>
      </c>
      <c r="C2" s="67">
        <f>B3+1</f>
        <v>43471</v>
      </c>
      <c r="D2" s="67">
        <f t="shared" ref="D2:BA2" si="1">C3+1</f>
        <v>43478</v>
      </c>
      <c r="E2" s="67">
        <f t="shared" si="1"/>
        <v>43485</v>
      </c>
      <c r="F2" s="67">
        <f t="shared" si="1"/>
        <v>43492</v>
      </c>
      <c r="G2" s="67">
        <f t="shared" si="1"/>
        <v>43499</v>
      </c>
      <c r="H2" s="67">
        <f t="shared" si="1"/>
        <v>43506</v>
      </c>
      <c r="I2" s="67">
        <f t="shared" si="1"/>
        <v>43513</v>
      </c>
      <c r="J2" s="67">
        <f t="shared" si="1"/>
        <v>43520</v>
      </c>
      <c r="K2" s="67">
        <f t="shared" si="1"/>
        <v>43527</v>
      </c>
      <c r="L2" s="67">
        <f t="shared" si="1"/>
        <v>43534</v>
      </c>
      <c r="M2" s="67">
        <f t="shared" si="1"/>
        <v>43541</v>
      </c>
      <c r="N2" s="67">
        <f t="shared" si="1"/>
        <v>43548</v>
      </c>
      <c r="O2" s="67">
        <f t="shared" si="1"/>
        <v>43555</v>
      </c>
      <c r="P2" s="67">
        <f t="shared" si="1"/>
        <v>43562</v>
      </c>
      <c r="Q2" s="67">
        <f t="shared" si="1"/>
        <v>43569</v>
      </c>
      <c r="R2" s="67">
        <f t="shared" si="1"/>
        <v>43576</v>
      </c>
      <c r="S2" s="67">
        <f t="shared" si="1"/>
        <v>43583</v>
      </c>
      <c r="T2" s="67">
        <f t="shared" si="1"/>
        <v>43590</v>
      </c>
      <c r="U2" s="67">
        <f t="shared" si="1"/>
        <v>43597</v>
      </c>
      <c r="V2" s="67">
        <f t="shared" si="1"/>
        <v>43604</v>
      </c>
      <c r="W2" s="67">
        <f t="shared" si="1"/>
        <v>43611</v>
      </c>
      <c r="X2" s="67">
        <f t="shared" si="1"/>
        <v>43618</v>
      </c>
      <c r="Y2" s="67">
        <f t="shared" si="1"/>
        <v>43625</v>
      </c>
      <c r="Z2" s="67">
        <f t="shared" si="1"/>
        <v>43632</v>
      </c>
      <c r="AA2" s="67">
        <f t="shared" si="1"/>
        <v>43639</v>
      </c>
      <c r="AB2" s="67">
        <f t="shared" si="1"/>
        <v>43646</v>
      </c>
      <c r="AC2" s="67">
        <f t="shared" si="1"/>
        <v>43653</v>
      </c>
      <c r="AD2" s="67">
        <f t="shared" si="1"/>
        <v>43660</v>
      </c>
      <c r="AE2" s="67">
        <f t="shared" si="1"/>
        <v>43667</v>
      </c>
      <c r="AF2" s="67">
        <f t="shared" si="1"/>
        <v>43674</v>
      </c>
      <c r="AG2" s="67">
        <f t="shared" si="1"/>
        <v>43681</v>
      </c>
      <c r="AH2" s="67">
        <f t="shared" si="1"/>
        <v>43688</v>
      </c>
      <c r="AI2" s="67">
        <f t="shared" si="1"/>
        <v>43695</v>
      </c>
      <c r="AJ2" s="67">
        <f t="shared" si="1"/>
        <v>43702</v>
      </c>
      <c r="AK2" s="67">
        <f t="shared" si="1"/>
        <v>43709</v>
      </c>
      <c r="AL2" s="67">
        <f t="shared" si="1"/>
        <v>43716</v>
      </c>
      <c r="AM2" s="67">
        <f t="shared" si="1"/>
        <v>43723</v>
      </c>
      <c r="AN2" s="67">
        <f t="shared" si="1"/>
        <v>43730</v>
      </c>
      <c r="AO2" s="67">
        <f t="shared" si="1"/>
        <v>43737</v>
      </c>
      <c r="AP2" s="67">
        <f t="shared" si="1"/>
        <v>43744</v>
      </c>
      <c r="AQ2" s="67">
        <f t="shared" si="1"/>
        <v>43751</v>
      </c>
      <c r="AR2" s="67">
        <f t="shared" si="1"/>
        <v>43758</v>
      </c>
      <c r="AS2" s="67">
        <f t="shared" si="1"/>
        <v>43765</v>
      </c>
      <c r="AT2" s="67">
        <f t="shared" si="1"/>
        <v>43772</v>
      </c>
      <c r="AU2" s="67">
        <f t="shared" si="1"/>
        <v>43779</v>
      </c>
      <c r="AV2" s="67">
        <f t="shared" si="1"/>
        <v>43786</v>
      </c>
      <c r="AW2" s="67">
        <f t="shared" si="1"/>
        <v>43793</v>
      </c>
      <c r="AX2" s="67">
        <f t="shared" si="1"/>
        <v>43800</v>
      </c>
      <c r="AY2" s="67">
        <f t="shared" si="1"/>
        <v>43807</v>
      </c>
      <c r="AZ2" s="67">
        <f t="shared" si="1"/>
        <v>43814</v>
      </c>
      <c r="BA2" s="67">
        <f t="shared" si="1"/>
        <v>43821</v>
      </c>
      <c r="BC2" s="67">
        <f>B2</f>
        <v>43464</v>
      </c>
    </row>
    <row r="3" spans="1:72" s="67" customFormat="1" x14ac:dyDescent="0.3">
      <c r="A3" s="66" t="s">
        <v>353</v>
      </c>
      <c r="B3" s="67">
        <f>B2+6</f>
        <v>43470</v>
      </c>
      <c r="C3" s="67">
        <f>C2+6</f>
        <v>43477</v>
      </c>
      <c r="D3" s="67">
        <f t="shared" ref="D3:BA3" si="2">D2+6</f>
        <v>43484</v>
      </c>
      <c r="E3" s="67">
        <f t="shared" si="2"/>
        <v>43491</v>
      </c>
      <c r="F3" s="67">
        <f t="shared" si="2"/>
        <v>43498</v>
      </c>
      <c r="G3" s="67">
        <f t="shared" si="2"/>
        <v>43505</v>
      </c>
      <c r="H3" s="67">
        <f t="shared" si="2"/>
        <v>43512</v>
      </c>
      <c r="I3" s="67">
        <f t="shared" si="2"/>
        <v>43519</v>
      </c>
      <c r="J3" s="67">
        <f t="shared" si="2"/>
        <v>43526</v>
      </c>
      <c r="K3" s="67">
        <f t="shared" si="2"/>
        <v>43533</v>
      </c>
      <c r="L3" s="67">
        <f t="shared" si="2"/>
        <v>43540</v>
      </c>
      <c r="M3" s="67">
        <f t="shared" si="2"/>
        <v>43547</v>
      </c>
      <c r="N3" s="67">
        <f t="shared" si="2"/>
        <v>43554</v>
      </c>
      <c r="O3" s="67">
        <f t="shared" si="2"/>
        <v>43561</v>
      </c>
      <c r="P3" s="67">
        <f t="shared" si="2"/>
        <v>43568</v>
      </c>
      <c r="Q3" s="67">
        <f t="shared" si="2"/>
        <v>43575</v>
      </c>
      <c r="R3" s="67">
        <f t="shared" si="2"/>
        <v>43582</v>
      </c>
      <c r="S3" s="67">
        <f t="shared" si="2"/>
        <v>43589</v>
      </c>
      <c r="T3" s="67">
        <f t="shared" si="2"/>
        <v>43596</v>
      </c>
      <c r="U3" s="67">
        <f t="shared" si="2"/>
        <v>43603</v>
      </c>
      <c r="V3" s="67">
        <f t="shared" si="2"/>
        <v>43610</v>
      </c>
      <c r="W3" s="67">
        <f t="shared" si="2"/>
        <v>43617</v>
      </c>
      <c r="X3" s="67">
        <f t="shared" si="2"/>
        <v>43624</v>
      </c>
      <c r="Y3" s="67">
        <f t="shared" si="2"/>
        <v>43631</v>
      </c>
      <c r="Z3" s="67">
        <f t="shared" si="2"/>
        <v>43638</v>
      </c>
      <c r="AA3" s="67">
        <f t="shared" si="2"/>
        <v>43645</v>
      </c>
      <c r="AB3" s="67">
        <f t="shared" si="2"/>
        <v>43652</v>
      </c>
      <c r="AC3" s="67">
        <f t="shared" si="2"/>
        <v>43659</v>
      </c>
      <c r="AD3" s="67">
        <f t="shared" si="2"/>
        <v>43666</v>
      </c>
      <c r="AE3" s="67">
        <f t="shared" si="2"/>
        <v>43673</v>
      </c>
      <c r="AF3" s="67">
        <f t="shared" si="2"/>
        <v>43680</v>
      </c>
      <c r="AG3" s="67">
        <f t="shared" si="2"/>
        <v>43687</v>
      </c>
      <c r="AH3" s="67">
        <f t="shared" si="2"/>
        <v>43694</v>
      </c>
      <c r="AI3" s="67">
        <f t="shared" si="2"/>
        <v>43701</v>
      </c>
      <c r="AJ3" s="67">
        <f t="shared" si="2"/>
        <v>43708</v>
      </c>
      <c r="AK3" s="67">
        <f t="shared" si="2"/>
        <v>43715</v>
      </c>
      <c r="AL3" s="67">
        <f t="shared" si="2"/>
        <v>43722</v>
      </c>
      <c r="AM3" s="67">
        <f t="shared" si="2"/>
        <v>43729</v>
      </c>
      <c r="AN3" s="67">
        <f t="shared" si="2"/>
        <v>43736</v>
      </c>
      <c r="AO3" s="67">
        <f t="shared" si="2"/>
        <v>43743</v>
      </c>
      <c r="AP3" s="67">
        <f t="shared" si="2"/>
        <v>43750</v>
      </c>
      <c r="AQ3" s="67">
        <f t="shared" si="2"/>
        <v>43757</v>
      </c>
      <c r="AR3" s="67">
        <f t="shared" si="2"/>
        <v>43764</v>
      </c>
      <c r="AS3" s="67">
        <f t="shared" si="2"/>
        <v>43771</v>
      </c>
      <c r="AT3" s="67">
        <f t="shared" si="2"/>
        <v>43778</v>
      </c>
      <c r="AU3" s="67">
        <f t="shared" si="2"/>
        <v>43785</v>
      </c>
      <c r="AV3" s="67">
        <f t="shared" si="2"/>
        <v>43792</v>
      </c>
      <c r="AW3" s="67">
        <f t="shared" si="2"/>
        <v>43799</v>
      </c>
      <c r="AX3" s="67">
        <f t="shared" si="2"/>
        <v>43806</v>
      </c>
      <c r="AY3" s="67">
        <f t="shared" si="2"/>
        <v>43813</v>
      </c>
      <c r="AZ3" s="67">
        <f t="shared" si="2"/>
        <v>43820</v>
      </c>
      <c r="BA3" s="67">
        <f t="shared" si="2"/>
        <v>43827</v>
      </c>
      <c r="BC3" s="67">
        <f>BA3</f>
        <v>43827</v>
      </c>
    </row>
    <row r="4" spans="1:72" x14ac:dyDescent="0.3"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</row>
    <row r="5" spans="1:72" s="15" customFormat="1" x14ac:dyDescent="0.3">
      <c r="A5" s="15" t="s">
        <v>354</v>
      </c>
      <c r="B5" s="15">
        <v>332.4</v>
      </c>
      <c r="C5" s="15">
        <v>390.98</v>
      </c>
      <c r="D5" s="15">
        <v>387.29</v>
      </c>
      <c r="E5" s="15">
        <v>377.75</v>
      </c>
      <c r="F5" s="15">
        <v>318.95</v>
      </c>
      <c r="G5" s="15">
        <v>338.57</v>
      </c>
      <c r="H5" s="15">
        <v>346.39</v>
      </c>
      <c r="I5" s="15">
        <v>337.61</v>
      </c>
      <c r="J5" s="15">
        <v>367.46</v>
      </c>
      <c r="K5" s="15">
        <v>349.07</v>
      </c>
      <c r="L5" s="15">
        <v>363.79</v>
      </c>
      <c r="M5" s="15">
        <v>401.19</v>
      </c>
      <c r="N5" s="15">
        <v>380.95</v>
      </c>
      <c r="O5" s="15">
        <v>387.58</v>
      </c>
      <c r="P5" s="15">
        <v>356.59</v>
      </c>
      <c r="Q5" s="15">
        <v>384.82</v>
      </c>
      <c r="R5" s="15">
        <v>414.6</v>
      </c>
      <c r="S5" s="15">
        <v>360.82</v>
      </c>
      <c r="T5" s="15">
        <v>360.13</v>
      </c>
      <c r="U5" s="15">
        <v>342.19</v>
      </c>
      <c r="V5" s="15">
        <v>371.85</v>
      </c>
      <c r="W5" s="15">
        <v>329.26</v>
      </c>
      <c r="X5" s="15">
        <v>338.59</v>
      </c>
      <c r="Y5" s="15">
        <v>349.91</v>
      </c>
      <c r="Z5" s="15">
        <v>403.54</v>
      </c>
      <c r="AA5" s="15">
        <v>447.71</v>
      </c>
      <c r="AB5" s="15">
        <v>396.28</v>
      </c>
      <c r="AC5" s="15">
        <v>401.19</v>
      </c>
      <c r="AD5" s="15">
        <v>401.75</v>
      </c>
      <c r="AE5" s="15">
        <v>423.97</v>
      </c>
      <c r="AF5" s="15">
        <v>410.64</v>
      </c>
      <c r="AG5" s="15">
        <v>432.98</v>
      </c>
      <c r="AH5" s="15">
        <v>425.41</v>
      </c>
      <c r="AI5" s="15">
        <v>416.56</v>
      </c>
      <c r="AJ5" s="15">
        <v>348.56</v>
      </c>
      <c r="AK5" s="15">
        <v>342.32</v>
      </c>
      <c r="AL5" s="15">
        <v>354.54</v>
      </c>
      <c r="AM5" s="15">
        <v>376.59</v>
      </c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>
        <f>SUM(B5:BA5)</f>
        <v>14270.779999999999</v>
      </c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</row>
    <row r="6" spans="1:72" s="15" customFormat="1" x14ac:dyDescent="0.3">
      <c r="A6" s="15" t="s">
        <v>355</v>
      </c>
      <c r="B6" s="15">
        <v>18</v>
      </c>
      <c r="C6" s="15">
        <v>12.3</v>
      </c>
      <c r="E6" s="15">
        <v>3</v>
      </c>
      <c r="F6" s="15">
        <v>13.91</v>
      </c>
      <c r="I6" s="15">
        <v>19.96</v>
      </c>
      <c r="O6" s="15">
        <v>6.87</v>
      </c>
      <c r="V6" s="15">
        <v>53.39</v>
      </c>
      <c r="X6" s="15">
        <v>4.99</v>
      </c>
      <c r="Y6" s="15">
        <v>40</v>
      </c>
      <c r="AE6" s="15">
        <v>15.39</v>
      </c>
      <c r="AI6" s="15">
        <v>5</v>
      </c>
      <c r="AJ6" s="15">
        <v>3.83</v>
      </c>
      <c r="AK6" s="15">
        <v>76.8</v>
      </c>
      <c r="AM6" s="15">
        <v>10.029999999999999</v>
      </c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>
        <f>SUM(B6:BA6)</f>
        <v>283.46999999999997</v>
      </c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</row>
    <row r="7" spans="1:72" s="15" customFormat="1" x14ac:dyDescent="0.3">
      <c r="A7" s="15" t="s">
        <v>356</v>
      </c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>
        <f>SUM(B7:BA7)</f>
        <v>0</v>
      </c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</row>
    <row r="8" spans="1:72" s="15" customFormat="1" x14ac:dyDescent="0.3">
      <c r="A8" s="15" t="s">
        <v>357</v>
      </c>
      <c r="B8" s="15">
        <v>2.38</v>
      </c>
      <c r="C8" s="15">
        <v>0.83</v>
      </c>
      <c r="D8" s="15">
        <v>6.63</v>
      </c>
      <c r="E8" s="15">
        <v>5.48</v>
      </c>
      <c r="F8" s="15">
        <v>4.28</v>
      </c>
      <c r="G8" s="15">
        <v>12.76</v>
      </c>
      <c r="H8" s="15">
        <v>14.28</v>
      </c>
      <c r="I8" s="15">
        <v>33.119999999999997</v>
      </c>
      <c r="J8" s="15">
        <v>60.12</v>
      </c>
      <c r="K8" s="15">
        <v>0.01</v>
      </c>
      <c r="L8" s="15">
        <v>10.61</v>
      </c>
      <c r="M8" s="15">
        <v>10.85</v>
      </c>
      <c r="N8" s="15">
        <v>7.06</v>
      </c>
      <c r="O8" s="15">
        <v>1.26</v>
      </c>
      <c r="P8" s="15">
        <v>10.41</v>
      </c>
      <c r="Q8" s="15">
        <v>17.48</v>
      </c>
      <c r="R8" s="15">
        <v>39.29</v>
      </c>
      <c r="S8" s="15">
        <v>7.85</v>
      </c>
      <c r="T8" s="15">
        <v>8.6199999999999992</v>
      </c>
      <c r="U8" s="15">
        <v>14.36</v>
      </c>
      <c r="V8" s="15">
        <v>11.19</v>
      </c>
      <c r="W8" s="15">
        <v>19.22</v>
      </c>
      <c r="X8" s="15">
        <v>16.64</v>
      </c>
      <c r="Y8" s="15">
        <v>18.32</v>
      </c>
      <c r="Z8" s="15">
        <v>14.41</v>
      </c>
      <c r="AA8" s="15">
        <v>20.57</v>
      </c>
      <c r="AB8" s="15">
        <v>26.64</v>
      </c>
      <c r="AC8" s="15">
        <v>27.85</v>
      </c>
      <c r="AD8" s="15">
        <v>28.49</v>
      </c>
      <c r="AE8" s="15">
        <v>35.270000000000003</v>
      </c>
      <c r="AF8" s="15">
        <v>24.9</v>
      </c>
      <c r="AG8" s="15">
        <v>2.73</v>
      </c>
      <c r="AH8" s="15">
        <v>22.42</v>
      </c>
      <c r="AI8" s="15">
        <v>23.55</v>
      </c>
      <c r="AJ8" s="15">
        <v>16.190000000000001</v>
      </c>
      <c r="AK8" s="15">
        <v>28.4</v>
      </c>
      <c r="AL8" s="15">
        <v>27.46</v>
      </c>
      <c r="AM8" s="15">
        <v>28.05</v>
      </c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>
        <f>SUM(B8:BA8)</f>
        <v>659.97999999999979</v>
      </c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</row>
    <row r="9" spans="1:72" s="15" customFormat="1" x14ac:dyDescent="0.3"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</row>
    <row r="10" spans="1:72" s="15" customFormat="1" x14ac:dyDescent="0.3">
      <c r="A10" s="15" t="s">
        <v>358</v>
      </c>
      <c r="B10" s="15">
        <v>4532.8900000000003</v>
      </c>
      <c r="C10" s="15">
        <v>5285.59</v>
      </c>
      <c r="D10" s="15">
        <v>5231.71</v>
      </c>
      <c r="E10" s="15">
        <v>5097.6099999999997</v>
      </c>
      <c r="F10" s="15">
        <v>4376.08</v>
      </c>
      <c r="G10" s="15">
        <v>4682.88</v>
      </c>
      <c r="H10" s="15">
        <v>4746.9399999999996</v>
      </c>
      <c r="I10" s="15">
        <v>4618.01</v>
      </c>
      <c r="J10" s="15">
        <v>5138.8100000000004</v>
      </c>
      <c r="K10" s="15">
        <v>4853.1000000000004</v>
      </c>
      <c r="L10" s="15">
        <v>5080.57</v>
      </c>
      <c r="M10" s="15">
        <v>5572.31</v>
      </c>
      <c r="N10" s="15">
        <v>5344.65</v>
      </c>
      <c r="O10" s="15">
        <v>5425.82</v>
      </c>
      <c r="P10" s="15">
        <v>5049.3599999999997</v>
      </c>
      <c r="Q10" s="15">
        <v>5400.7</v>
      </c>
      <c r="R10" s="15">
        <v>5856.2</v>
      </c>
      <c r="S10" s="15">
        <v>5142.55</v>
      </c>
      <c r="T10" s="15">
        <v>5140.92</v>
      </c>
      <c r="U10" s="15">
        <v>4901.9799999999996</v>
      </c>
      <c r="V10" s="15">
        <v>5314.02</v>
      </c>
      <c r="W10" s="15">
        <v>4722.07</v>
      </c>
      <c r="X10" s="15">
        <v>4943.1400000000003</v>
      </c>
      <c r="Y10" s="15">
        <v>4859.04</v>
      </c>
      <c r="Z10" s="15">
        <v>5695.52</v>
      </c>
      <c r="AA10" s="15">
        <v>6261.93</v>
      </c>
      <c r="AB10" s="15">
        <v>5650.79</v>
      </c>
      <c r="AC10" s="15">
        <v>5723.43</v>
      </c>
      <c r="AD10" s="15">
        <v>5738.52</v>
      </c>
      <c r="AE10" s="15">
        <v>5906.84</v>
      </c>
      <c r="AF10" s="15">
        <v>5907.74</v>
      </c>
      <c r="AG10" s="15">
        <v>6094.98</v>
      </c>
      <c r="AH10" s="15">
        <v>6063.96</v>
      </c>
      <c r="AI10" s="15">
        <v>5928.36</v>
      </c>
      <c r="AJ10" s="15">
        <v>5064.3500000000004</v>
      </c>
      <c r="AK10" s="15">
        <v>4964.12</v>
      </c>
      <c r="AL10" s="15">
        <v>5132.2</v>
      </c>
      <c r="AM10" s="15">
        <v>5486.98</v>
      </c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>
        <f t="shared" ref="BC10:BC15" si="3">SUM(B10:BA10)</f>
        <v>200936.66999999998</v>
      </c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</row>
    <row r="11" spans="1:72" s="15" customFormat="1" x14ac:dyDescent="0.3">
      <c r="A11" s="15" t="s">
        <v>359</v>
      </c>
      <c r="B11" s="15">
        <v>292.5</v>
      </c>
      <c r="C11" s="15">
        <v>179.58</v>
      </c>
      <c r="E11" s="15">
        <v>54.75</v>
      </c>
      <c r="F11" s="15">
        <v>212.13</v>
      </c>
      <c r="I11" s="15">
        <v>379.24</v>
      </c>
      <c r="O11" s="15">
        <v>110.61</v>
      </c>
      <c r="V11" s="15">
        <v>752.8</v>
      </c>
      <c r="X11" s="15">
        <v>85.33</v>
      </c>
      <c r="Y11" s="15">
        <v>684</v>
      </c>
      <c r="AE11" s="15">
        <v>307.8</v>
      </c>
      <c r="AI11" s="15">
        <v>100</v>
      </c>
      <c r="AJ11" s="15">
        <v>59.51</v>
      </c>
      <c r="AK11" s="15">
        <v>1056.07</v>
      </c>
      <c r="AM11" s="15">
        <v>136.41</v>
      </c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>
        <f t="shared" si="3"/>
        <v>4410.7300000000005</v>
      </c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</row>
    <row r="12" spans="1:72" s="15" customFormat="1" x14ac:dyDescent="0.3">
      <c r="A12" s="15" t="s">
        <v>360</v>
      </c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>
        <f t="shared" si="3"/>
        <v>0</v>
      </c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</row>
    <row r="13" spans="1:72" s="15" customFormat="1" x14ac:dyDescent="0.3">
      <c r="A13" s="15" t="s">
        <v>361</v>
      </c>
      <c r="B13" s="15">
        <v>48.2</v>
      </c>
      <c r="C13" s="15">
        <v>16.809999999999999</v>
      </c>
      <c r="D13" s="15">
        <v>136.30000000000001</v>
      </c>
      <c r="E13" s="15">
        <v>129.34</v>
      </c>
      <c r="F13" s="15">
        <v>80.709999999999994</v>
      </c>
      <c r="G13" s="15">
        <v>257.58999999999997</v>
      </c>
      <c r="H13" s="15">
        <v>324.36</v>
      </c>
      <c r="I13" s="15">
        <v>679.59</v>
      </c>
      <c r="J13" s="15">
        <v>1277.27</v>
      </c>
      <c r="K13" s="15">
        <v>0.21</v>
      </c>
      <c r="L13" s="15">
        <v>242.88</v>
      </c>
      <c r="M13" s="15">
        <v>255.21</v>
      </c>
      <c r="N13" s="15">
        <v>170.5</v>
      </c>
      <c r="O13" s="15">
        <v>25.7</v>
      </c>
      <c r="P13" s="15">
        <v>231.86</v>
      </c>
      <c r="Q13" s="15">
        <v>381.46</v>
      </c>
      <c r="R13" s="15">
        <v>847.84</v>
      </c>
      <c r="S13" s="15">
        <v>189.35</v>
      </c>
      <c r="T13" s="15">
        <v>195.53</v>
      </c>
      <c r="U13" s="15">
        <v>324.06</v>
      </c>
      <c r="V13" s="15">
        <v>258.08999999999997</v>
      </c>
      <c r="W13" s="15">
        <v>447.5</v>
      </c>
      <c r="X13" s="15">
        <v>335.26</v>
      </c>
      <c r="Y13" s="15">
        <v>374.46</v>
      </c>
      <c r="Z13" s="15">
        <v>341.52</v>
      </c>
      <c r="AA13" s="15">
        <v>451.81</v>
      </c>
      <c r="AB13" s="15">
        <v>580.23</v>
      </c>
      <c r="AC13" s="15">
        <v>623.54999999999995</v>
      </c>
      <c r="AD13" s="15">
        <v>606.88</v>
      </c>
      <c r="AE13" s="15">
        <v>803.31</v>
      </c>
      <c r="AF13" s="15">
        <v>522.92999999999995</v>
      </c>
      <c r="AG13" s="15">
        <v>57.33</v>
      </c>
      <c r="AH13" s="15">
        <v>488.89</v>
      </c>
      <c r="AI13" s="15">
        <v>519.91999999999996</v>
      </c>
      <c r="AJ13" s="15">
        <v>329.53</v>
      </c>
      <c r="AK13" s="15">
        <v>646.33000000000004</v>
      </c>
      <c r="AL13" s="15">
        <v>656.44</v>
      </c>
      <c r="AM13" s="15">
        <v>646.15</v>
      </c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>
        <f t="shared" si="3"/>
        <v>14504.9</v>
      </c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</row>
    <row r="14" spans="1:72" s="15" customFormat="1" x14ac:dyDescent="0.3">
      <c r="A14" s="15" t="s">
        <v>362</v>
      </c>
      <c r="D14" s="15">
        <v>150</v>
      </c>
      <c r="F14" s="15">
        <v>100</v>
      </c>
      <c r="H14" s="15">
        <v>62.5</v>
      </c>
      <c r="J14" s="15">
        <v>1191.25</v>
      </c>
      <c r="Q14" s="15">
        <v>200</v>
      </c>
      <c r="R14" s="15">
        <v>700</v>
      </c>
      <c r="AA14" s="15">
        <v>500</v>
      </c>
      <c r="AB14" s="15">
        <v>1125</v>
      </c>
      <c r="AH14" s="15">
        <v>51.79</v>
      </c>
      <c r="AK14" s="15">
        <v>1317.22</v>
      </c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>
        <f t="shared" si="3"/>
        <v>5397.76</v>
      </c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</row>
    <row r="15" spans="1:72" s="15" customFormat="1" x14ac:dyDescent="0.3">
      <c r="A15" s="15" t="s">
        <v>363</v>
      </c>
      <c r="B15" s="58">
        <v>644.59</v>
      </c>
      <c r="C15" s="58">
        <v>649.91999999999996</v>
      </c>
      <c r="D15" s="58">
        <v>646.19000000000005</v>
      </c>
      <c r="E15" s="58">
        <v>619.13</v>
      </c>
      <c r="F15" s="58">
        <v>589.65</v>
      </c>
      <c r="G15" s="58">
        <v>634.46</v>
      </c>
      <c r="H15" s="58">
        <v>546.01</v>
      </c>
      <c r="I15" s="58">
        <v>717.52</v>
      </c>
      <c r="J15" s="58">
        <v>988.26</v>
      </c>
      <c r="K15" s="58">
        <v>674.44</v>
      </c>
      <c r="L15" s="58">
        <v>638.82000000000005</v>
      </c>
      <c r="M15" s="58">
        <v>732.63</v>
      </c>
      <c r="N15" s="58">
        <v>675.97</v>
      </c>
      <c r="O15" s="58">
        <v>602.97</v>
      </c>
      <c r="P15" s="58">
        <v>581.29999999999995</v>
      </c>
      <c r="Q15" s="58">
        <v>695.16</v>
      </c>
      <c r="R15" s="58">
        <v>855.09</v>
      </c>
      <c r="S15" s="58">
        <v>662.04</v>
      </c>
      <c r="T15" s="58">
        <v>593.02</v>
      </c>
      <c r="U15" s="58">
        <v>606.99</v>
      </c>
      <c r="V15" s="58">
        <v>695.39</v>
      </c>
      <c r="W15" s="58">
        <v>656.17</v>
      </c>
      <c r="X15" s="58">
        <v>559.07000000000005</v>
      </c>
      <c r="Y15" s="58">
        <v>641.66999999999996</v>
      </c>
      <c r="Z15" s="58">
        <v>636.67999999999995</v>
      </c>
      <c r="AA15" s="58">
        <v>776.1</v>
      </c>
      <c r="AB15" s="58">
        <v>861.29</v>
      </c>
      <c r="AC15" s="58">
        <v>698.54</v>
      </c>
      <c r="AD15" s="58">
        <v>702.73</v>
      </c>
      <c r="AE15" s="58">
        <v>786.89</v>
      </c>
      <c r="AF15" s="58">
        <v>691.3</v>
      </c>
      <c r="AG15" s="58">
        <v>671.88</v>
      </c>
      <c r="AH15" s="58">
        <v>780.28</v>
      </c>
      <c r="AI15" s="58">
        <v>716.66</v>
      </c>
      <c r="AJ15" s="58">
        <v>622.26</v>
      </c>
      <c r="AK15" s="58">
        <v>875.77</v>
      </c>
      <c r="AL15" s="58">
        <v>645.62</v>
      </c>
      <c r="AM15" s="58">
        <v>680.27</v>
      </c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80"/>
      <c r="BC15" s="107">
        <f t="shared" si="3"/>
        <v>26052.729999999992</v>
      </c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</row>
    <row r="16" spans="1:72" s="15" customFormat="1" x14ac:dyDescent="0.3">
      <c r="A16" s="68" t="s">
        <v>364</v>
      </c>
      <c r="B16" s="15">
        <f>SUM(B10:B15)</f>
        <v>5518.18</v>
      </c>
      <c r="C16" s="15">
        <f t="shared" ref="C16:BC16" si="4">SUM(C10:C15)</f>
        <v>6131.9000000000005</v>
      </c>
      <c r="D16" s="15">
        <f t="shared" si="4"/>
        <v>6164.2000000000007</v>
      </c>
      <c r="E16" s="15">
        <f t="shared" si="4"/>
        <v>5900.83</v>
      </c>
      <c r="F16" s="15">
        <f t="shared" si="4"/>
        <v>5358.57</v>
      </c>
      <c r="G16" s="15">
        <f t="shared" si="4"/>
        <v>5574.93</v>
      </c>
      <c r="H16" s="15">
        <f t="shared" si="4"/>
        <v>5679.8099999999995</v>
      </c>
      <c r="I16" s="15">
        <f t="shared" si="4"/>
        <v>6394.3600000000006</v>
      </c>
      <c r="J16" s="15">
        <f t="shared" si="4"/>
        <v>8595.59</v>
      </c>
      <c r="K16" s="15">
        <f t="shared" si="4"/>
        <v>5527.75</v>
      </c>
      <c r="L16" s="15">
        <f t="shared" si="4"/>
        <v>5962.2699999999995</v>
      </c>
      <c r="M16" s="15">
        <f t="shared" si="4"/>
        <v>6560.1500000000005</v>
      </c>
      <c r="N16" s="15">
        <f t="shared" si="4"/>
        <v>6191.12</v>
      </c>
      <c r="O16" s="15">
        <f t="shared" si="4"/>
        <v>6165.0999999999995</v>
      </c>
      <c r="P16" s="15">
        <f t="shared" si="4"/>
        <v>5862.5199999999995</v>
      </c>
      <c r="Q16" s="15">
        <f t="shared" si="4"/>
        <v>6677.32</v>
      </c>
      <c r="R16" s="15">
        <f t="shared" si="4"/>
        <v>8259.1299999999992</v>
      </c>
      <c r="S16" s="15">
        <f t="shared" si="4"/>
        <v>5993.9400000000005</v>
      </c>
      <c r="T16" s="15">
        <f t="shared" si="4"/>
        <v>5929.4699999999993</v>
      </c>
      <c r="U16" s="15">
        <f t="shared" si="4"/>
        <v>5833.03</v>
      </c>
      <c r="V16" s="15">
        <f t="shared" si="4"/>
        <v>7020.3000000000011</v>
      </c>
      <c r="W16" s="15">
        <f t="shared" si="4"/>
        <v>5825.74</v>
      </c>
      <c r="X16" s="15">
        <f t="shared" si="4"/>
        <v>5922.8</v>
      </c>
      <c r="Y16" s="15">
        <f t="shared" si="4"/>
        <v>6559.17</v>
      </c>
      <c r="Z16" s="15">
        <f t="shared" si="4"/>
        <v>6673.7200000000012</v>
      </c>
      <c r="AA16" s="15">
        <f t="shared" si="4"/>
        <v>7989.8400000000011</v>
      </c>
      <c r="AB16" s="15">
        <f t="shared" si="4"/>
        <v>8217.3100000000013</v>
      </c>
      <c r="AC16" s="15">
        <f t="shared" si="4"/>
        <v>7045.52</v>
      </c>
      <c r="AD16" s="15">
        <f t="shared" si="4"/>
        <v>7048.130000000001</v>
      </c>
      <c r="AE16" s="15">
        <f t="shared" si="4"/>
        <v>7804.8400000000011</v>
      </c>
      <c r="AF16" s="15">
        <f t="shared" si="4"/>
        <v>7121.97</v>
      </c>
      <c r="AG16" s="15">
        <f t="shared" si="4"/>
        <v>6824.19</v>
      </c>
      <c r="AH16" s="15">
        <f t="shared" si="4"/>
        <v>7384.92</v>
      </c>
      <c r="AI16" s="15">
        <f t="shared" si="4"/>
        <v>7264.94</v>
      </c>
      <c r="AJ16" s="15">
        <f t="shared" si="4"/>
        <v>6075.6500000000005</v>
      </c>
      <c r="AK16" s="15">
        <f t="shared" si="4"/>
        <v>8859.51</v>
      </c>
      <c r="AL16" s="15">
        <f t="shared" si="4"/>
        <v>6434.2599999999993</v>
      </c>
      <c r="AM16" s="15">
        <f t="shared" si="4"/>
        <v>6949.8099999999995</v>
      </c>
      <c r="AN16" s="80">
        <f t="shared" si="4"/>
        <v>0</v>
      </c>
      <c r="AO16" s="80">
        <f t="shared" si="4"/>
        <v>0</v>
      </c>
      <c r="AP16" s="80">
        <f t="shared" si="4"/>
        <v>0</v>
      </c>
      <c r="AQ16" s="80">
        <f t="shared" si="4"/>
        <v>0</v>
      </c>
      <c r="AR16" s="80">
        <f t="shared" si="4"/>
        <v>0</v>
      </c>
      <c r="AS16" s="80">
        <f t="shared" si="4"/>
        <v>0</v>
      </c>
      <c r="AT16" s="80">
        <f t="shared" si="4"/>
        <v>0</v>
      </c>
      <c r="AU16" s="80">
        <f t="shared" si="4"/>
        <v>0</v>
      </c>
      <c r="AV16" s="80">
        <f t="shared" si="4"/>
        <v>0</v>
      </c>
      <c r="AW16" s="80">
        <f t="shared" si="4"/>
        <v>0</v>
      </c>
      <c r="AX16" s="80">
        <f t="shared" si="4"/>
        <v>0</v>
      </c>
      <c r="AY16" s="80">
        <f t="shared" si="4"/>
        <v>0</v>
      </c>
      <c r="AZ16" s="80">
        <f t="shared" si="4"/>
        <v>0</v>
      </c>
      <c r="BA16" s="80">
        <f t="shared" si="4"/>
        <v>0</v>
      </c>
      <c r="BB16" s="80"/>
      <c r="BC16" s="80">
        <f t="shared" si="4"/>
        <v>251302.78999999998</v>
      </c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</row>
    <row r="17" spans="1:72" s="15" customFormat="1" x14ac:dyDescent="0.3">
      <c r="A17" s="68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</row>
    <row r="18" spans="1:72" s="15" customFormat="1" x14ac:dyDescent="0.3">
      <c r="A18" s="15" t="s">
        <v>365</v>
      </c>
      <c r="B18" s="58">
        <v>1000</v>
      </c>
      <c r="C18" s="58">
        <v>1000</v>
      </c>
      <c r="D18" s="58">
        <v>1000</v>
      </c>
      <c r="E18" s="58">
        <v>1000</v>
      </c>
      <c r="F18" s="58">
        <v>1000</v>
      </c>
      <c r="G18" s="58">
        <v>1000</v>
      </c>
      <c r="H18" s="58">
        <v>1000</v>
      </c>
      <c r="I18" s="58">
        <v>1000</v>
      </c>
      <c r="J18" s="58">
        <v>1000</v>
      </c>
      <c r="K18" s="58">
        <v>1000</v>
      </c>
      <c r="L18" s="58">
        <v>1000</v>
      </c>
      <c r="M18" s="58">
        <v>1000</v>
      </c>
      <c r="N18" s="58">
        <v>1000</v>
      </c>
      <c r="O18" s="58">
        <v>1000</v>
      </c>
      <c r="P18" s="58">
        <v>1000</v>
      </c>
      <c r="Q18" s="58">
        <v>1000</v>
      </c>
      <c r="R18" s="58">
        <v>1000</v>
      </c>
      <c r="S18" s="58">
        <v>1000</v>
      </c>
      <c r="T18" s="58">
        <v>1000</v>
      </c>
      <c r="U18" s="58">
        <v>1000</v>
      </c>
      <c r="V18" s="58">
        <v>1000</v>
      </c>
      <c r="W18" s="58">
        <v>1000</v>
      </c>
      <c r="X18" s="58">
        <v>1000</v>
      </c>
      <c r="Y18" s="58">
        <v>1000</v>
      </c>
      <c r="Z18" s="58">
        <v>1000</v>
      </c>
      <c r="AA18" s="58">
        <v>1000</v>
      </c>
      <c r="AB18" s="58">
        <v>1000</v>
      </c>
      <c r="AC18" s="58">
        <v>1000</v>
      </c>
      <c r="AD18" s="58">
        <v>1000</v>
      </c>
      <c r="AE18" s="58">
        <v>1000</v>
      </c>
      <c r="AF18" s="58">
        <v>1000</v>
      </c>
      <c r="AG18" s="58">
        <v>1000</v>
      </c>
      <c r="AH18" s="58">
        <v>1000</v>
      </c>
      <c r="AI18" s="58">
        <v>1000</v>
      </c>
      <c r="AJ18" s="58">
        <v>1000</v>
      </c>
      <c r="AK18" s="58">
        <v>1000</v>
      </c>
      <c r="AL18" s="58">
        <v>1000</v>
      </c>
      <c r="AM18" s="58">
        <v>1000</v>
      </c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80"/>
      <c r="BC18" s="107">
        <f>SUM(B18:BA18)</f>
        <v>38000</v>
      </c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</row>
    <row r="19" spans="1:72" s="15" customFormat="1" x14ac:dyDescent="0.3">
      <c r="A19" s="68" t="s">
        <v>366</v>
      </c>
      <c r="B19" s="15">
        <f>SUM(B16:B18)</f>
        <v>6518.18</v>
      </c>
      <c r="C19" s="15">
        <f t="shared" ref="C19:BC19" si="5">SUM(C16:C18)</f>
        <v>7131.9000000000005</v>
      </c>
      <c r="D19" s="15">
        <f t="shared" si="5"/>
        <v>7164.2000000000007</v>
      </c>
      <c r="E19" s="15">
        <f t="shared" si="5"/>
        <v>6900.83</v>
      </c>
      <c r="F19" s="15">
        <f t="shared" si="5"/>
        <v>6358.57</v>
      </c>
      <c r="G19" s="15">
        <f t="shared" si="5"/>
        <v>6574.93</v>
      </c>
      <c r="H19" s="15">
        <f t="shared" si="5"/>
        <v>6679.8099999999995</v>
      </c>
      <c r="I19" s="15">
        <f t="shared" si="5"/>
        <v>7394.3600000000006</v>
      </c>
      <c r="J19" s="15">
        <f t="shared" si="5"/>
        <v>9595.59</v>
      </c>
      <c r="K19" s="15">
        <f t="shared" si="5"/>
        <v>6527.75</v>
      </c>
      <c r="L19" s="15">
        <f t="shared" si="5"/>
        <v>6962.2699999999995</v>
      </c>
      <c r="M19" s="15">
        <f t="shared" si="5"/>
        <v>7560.1500000000005</v>
      </c>
      <c r="N19" s="15">
        <f t="shared" si="5"/>
        <v>7191.12</v>
      </c>
      <c r="O19" s="15">
        <f t="shared" si="5"/>
        <v>7165.0999999999995</v>
      </c>
      <c r="P19" s="15">
        <f t="shared" si="5"/>
        <v>6862.5199999999995</v>
      </c>
      <c r="Q19" s="15">
        <f t="shared" si="5"/>
        <v>7677.32</v>
      </c>
      <c r="R19" s="15">
        <f t="shared" si="5"/>
        <v>9259.1299999999992</v>
      </c>
      <c r="S19" s="15">
        <f t="shared" si="5"/>
        <v>6993.9400000000005</v>
      </c>
      <c r="T19" s="15">
        <f t="shared" si="5"/>
        <v>6929.4699999999993</v>
      </c>
      <c r="U19" s="15">
        <f t="shared" si="5"/>
        <v>6833.03</v>
      </c>
      <c r="V19" s="15">
        <f t="shared" si="5"/>
        <v>8020.3000000000011</v>
      </c>
      <c r="W19" s="15">
        <f t="shared" si="5"/>
        <v>6825.74</v>
      </c>
      <c r="X19" s="15">
        <f t="shared" si="5"/>
        <v>6922.8</v>
      </c>
      <c r="Y19" s="15">
        <f t="shared" si="5"/>
        <v>7559.17</v>
      </c>
      <c r="Z19" s="15">
        <f t="shared" si="5"/>
        <v>7673.7200000000012</v>
      </c>
      <c r="AA19" s="15">
        <f t="shared" si="5"/>
        <v>8989.84</v>
      </c>
      <c r="AB19" s="15">
        <f t="shared" si="5"/>
        <v>9217.3100000000013</v>
      </c>
      <c r="AC19" s="15">
        <f t="shared" si="5"/>
        <v>8045.52</v>
      </c>
      <c r="AD19" s="15">
        <f t="shared" si="5"/>
        <v>8048.130000000001</v>
      </c>
      <c r="AE19" s="15">
        <f t="shared" si="5"/>
        <v>8804.84</v>
      </c>
      <c r="AF19" s="15">
        <f t="shared" si="5"/>
        <v>8121.97</v>
      </c>
      <c r="AG19" s="15">
        <f t="shared" si="5"/>
        <v>7824.19</v>
      </c>
      <c r="AH19" s="15">
        <f t="shared" si="5"/>
        <v>8384.92</v>
      </c>
      <c r="AI19" s="15">
        <f t="shared" si="5"/>
        <v>8264.9399999999987</v>
      </c>
      <c r="AJ19" s="15">
        <f t="shared" si="5"/>
        <v>7075.6500000000005</v>
      </c>
      <c r="AK19" s="15">
        <f t="shared" si="5"/>
        <v>9859.51</v>
      </c>
      <c r="AL19" s="15">
        <f t="shared" si="5"/>
        <v>7434.2599999999993</v>
      </c>
      <c r="AM19" s="15">
        <f t="shared" si="5"/>
        <v>7949.8099999999995</v>
      </c>
      <c r="AN19" s="80">
        <f t="shared" si="5"/>
        <v>0</v>
      </c>
      <c r="AO19" s="80">
        <f t="shared" si="5"/>
        <v>0</v>
      </c>
      <c r="AP19" s="80">
        <f t="shared" si="5"/>
        <v>0</v>
      </c>
      <c r="AQ19" s="80">
        <f t="shared" si="5"/>
        <v>0</v>
      </c>
      <c r="AR19" s="80">
        <f t="shared" si="5"/>
        <v>0</v>
      </c>
      <c r="AS19" s="80">
        <f t="shared" si="5"/>
        <v>0</v>
      </c>
      <c r="AT19" s="80">
        <f t="shared" si="5"/>
        <v>0</v>
      </c>
      <c r="AU19" s="80">
        <f t="shared" si="5"/>
        <v>0</v>
      </c>
      <c r="AV19" s="80">
        <f t="shared" si="5"/>
        <v>0</v>
      </c>
      <c r="AW19" s="80">
        <f t="shared" si="5"/>
        <v>0</v>
      </c>
      <c r="AX19" s="80">
        <f t="shared" si="5"/>
        <v>0</v>
      </c>
      <c r="AY19" s="80">
        <f t="shared" si="5"/>
        <v>0</v>
      </c>
      <c r="AZ19" s="80">
        <f t="shared" si="5"/>
        <v>0</v>
      </c>
      <c r="BA19" s="80">
        <f t="shared" si="5"/>
        <v>0</v>
      </c>
      <c r="BB19" s="80"/>
      <c r="BC19" s="80">
        <f t="shared" si="5"/>
        <v>289302.78999999998</v>
      </c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</row>
    <row r="20" spans="1:72" s="15" customFormat="1" x14ac:dyDescent="0.3"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</row>
    <row r="21" spans="1:72" s="15" customFormat="1" x14ac:dyDescent="0.3">
      <c r="A21" s="15" t="s">
        <v>367</v>
      </c>
      <c r="B21" s="58">
        <v>1248.92</v>
      </c>
      <c r="C21" s="58">
        <v>699.04</v>
      </c>
      <c r="D21" s="58">
        <v>622.66</v>
      </c>
      <c r="E21" s="58">
        <v>559.83000000000004</v>
      </c>
      <c r="F21" s="58">
        <v>746.81</v>
      </c>
      <c r="G21" s="58">
        <v>1069.99</v>
      </c>
      <c r="H21" s="58">
        <v>546.01</v>
      </c>
      <c r="I21" s="58">
        <v>1338.8</v>
      </c>
      <c r="J21" s="58">
        <v>2547.5</v>
      </c>
      <c r="K21" s="58">
        <v>1884.62</v>
      </c>
      <c r="L21" s="58">
        <v>1031.3800000000001</v>
      </c>
      <c r="M21" s="58">
        <v>1665.12</v>
      </c>
      <c r="N21" s="58">
        <v>1373.01</v>
      </c>
      <c r="O21" s="58">
        <v>584.48</v>
      </c>
      <c r="P21" s="58">
        <v>690.67</v>
      </c>
      <c r="Q21" s="58">
        <v>1324</v>
      </c>
      <c r="R21" s="58">
        <v>1864.06</v>
      </c>
      <c r="S21" s="58">
        <v>1621.58</v>
      </c>
      <c r="T21" s="58">
        <v>811.34</v>
      </c>
      <c r="U21" s="58">
        <v>1289.93</v>
      </c>
      <c r="V21" s="58">
        <v>1382.83</v>
      </c>
      <c r="W21" s="58">
        <v>1951.63</v>
      </c>
      <c r="X21" s="58">
        <v>607.38</v>
      </c>
      <c r="Y21" s="58">
        <v>874.6</v>
      </c>
      <c r="Z21" s="58">
        <v>923.15</v>
      </c>
      <c r="AA21" s="58">
        <v>1326.54</v>
      </c>
      <c r="AB21" s="58">
        <v>2253.3200000000002</v>
      </c>
      <c r="AC21" s="58">
        <v>1314.37</v>
      </c>
      <c r="AD21" s="58">
        <v>1328.55</v>
      </c>
      <c r="AE21" s="58">
        <v>1661.07</v>
      </c>
      <c r="AF21" s="58">
        <v>1180.1300000000001</v>
      </c>
      <c r="AG21" s="58">
        <v>1211.0999999999999</v>
      </c>
      <c r="AH21" s="58">
        <v>2179.4499999999998</v>
      </c>
      <c r="AI21" s="58">
        <v>1411.64</v>
      </c>
      <c r="AJ21" s="58">
        <v>1296.73</v>
      </c>
      <c r="AK21" s="58">
        <v>2052.87</v>
      </c>
      <c r="AL21" s="58">
        <v>1108.3499999999999</v>
      </c>
      <c r="AM21" s="58">
        <v>1093.46</v>
      </c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80"/>
      <c r="BC21" s="107">
        <f>SUM(B21:BA21)</f>
        <v>48676.920000000006</v>
      </c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</row>
    <row r="22" spans="1:72" s="15" customFormat="1" x14ac:dyDescent="0.3">
      <c r="A22" s="68" t="s">
        <v>368</v>
      </c>
      <c r="B22" s="15">
        <f>SUM(B19:B21)</f>
        <v>7767.1</v>
      </c>
      <c r="C22" s="15">
        <f t="shared" ref="C22:BA22" si="6">SUM(C19:C21)</f>
        <v>7830.9400000000005</v>
      </c>
      <c r="D22" s="15">
        <f t="shared" si="6"/>
        <v>7786.8600000000006</v>
      </c>
      <c r="E22" s="15">
        <f t="shared" si="6"/>
        <v>7460.66</v>
      </c>
      <c r="F22" s="15">
        <f t="shared" si="6"/>
        <v>7105.3799999999992</v>
      </c>
      <c r="G22" s="15">
        <f t="shared" si="6"/>
        <v>7644.92</v>
      </c>
      <c r="H22" s="15">
        <f t="shared" si="6"/>
        <v>7225.82</v>
      </c>
      <c r="I22" s="15">
        <f t="shared" si="6"/>
        <v>8733.16</v>
      </c>
      <c r="J22" s="15">
        <f t="shared" si="6"/>
        <v>12143.09</v>
      </c>
      <c r="K22" s="15">
        <f t="shared" si="6"/>
        <v>8412.369999999999</v>
      </c>
      <c r="L22" s="15">
        <f t="shared" si="6"/>
        <v>7993.65</v>
      </c>
      <c r="M22" s="15">
        <f t="shared" si="6"/>
        <v>9225.27</v>
      </c>
      <c r="N22" s="15">
        <f t="shared" si="6"/>
        <v>8564.1299999999992</v>
      </c>
      <c r="O22" s="15">
        <f t="shared" si="6"/>
        <v>7749.58</v>
      </c>
      <c r="P22" s="15">
        <f t="shared" si="6"/>
        <v>7553.19</v>
      </c>
      <c r="Q22" s="15">
        <f t="shared" si="6"/>
        <v>9001.32</v>
      </c>
      <c r="R22" s="15">
        <f t="shared" si="6"/>
        <v>11123.189999999999</v>
      </c>
      <c r="S22" s="15">
        <f t="shared" si="6"/>
        <v>8615.52</v>
      </c>
      <c r="T22" s="15">
        <f t="shared" si="6"/>
        <v>7740.8099999999995</v>
      </c>
      <c r="U22" s="15">
        <f t="shared" si="6"/>
        <v>8122.96</v>
      </c>
      <c r="V22" s="15">
        <f t="shared" si="6"/>
        <v>9403.130000000001</v>
      </c>
      <c r="W22" s="15">
        <f t="shared" si="6"/>
        <v>8777.369999999999</v>
      </c>
      <c r="X22" s="15">
        <f t="shared" si="6"/>
        <v>7530.18</v>
      </c>
      <c r="Y22" s="15">
        <f t="shared" si="6"/>
        <v>8433.77</v>
      </c>
      <c r="Z22" s="15">
        <f t="shared" si="6"/>
        <v>8596.8700000000008</v>
      </c>
      <c r="AA22" s="15">
        <f t="shared" si="6"/>
        <v>10316.380000000001</v>
      </c>
      <c r="AB22" s="15">
        <f t="shared" si="6"/>
        <v>11470.630000000001</v>
      </c>
      <c r="AC22" s="15">
        <f t="shared" si="6"/>
        <v>9359.89</v>
      </c>
      <c r="AD22" s="15">
        <f t="shared" si="6"/>
        <v>9376.68</v>
      </c>
      <c r="AE22" s="15">
        <f t="shared" si="6"/>
        <v>10465.91</v>
      </c>
      <c r="AF22" s="15">
        <f t="shared" si="6"/>
        <v>9302.1</v>
      </c>
      <c r="AG22" s="15">
        <f t="shared" si="6"/>
        <v>9035.2899999999991</v>
      </c>
      <c r="AH22" s="15">
        <f t="shared" si="6"/>
        <v>10564.369999999999</v>
      </c>
      <c r="AI22" s="15">
        <f t="shared" si="6"/>
        <v>9676.5799999999981</v>
      </c>
      <c r="AJ22" s="15">
        <f t="shared" si="6"/>
        <v>8372.380000000001</v>
      </c>
      <c r="AK22" s="15">
        <f t="shared" si="6"/>
        <v>11912.380000000001</v>
      </c>
      <c r="AL22" s="15">
        <f t="shared" si="6"/>
        <v>8542.6099999999988</v>
      </c>
      <c r="AM22" s="15">
        <f t="shared" si="6"/>
        <v>9043.27</v>
      </c>
      <c r="AN22" s="80">
        <f t="shared" si="6"/>
        <v>0</v>
      </c>
      <c r="AO22" s="80">
        <f t="shared" si="6"/>
        <v>0</v>
      </c>
      <c r="AP22" s="80">
        <f t="shared" si="6"/>
        <v>0</v>
      </c>
      <c r="AQ22" s="80">
        <f t="shared" si="6"/>
        <v>0</v>
      </c>
      <c r="AR22" s="80">
        <f t="shared" si="6"/>
        <v>0</v>
      </c>
      <c r="AS22" s="80">
        <f t="shared" si="6"/>
        <v>0</v>
      </c>
      <c r="AT22" s="80">
        <f t="shared" si="6"/>
        <v>0</v>
      </c>
      <c r="AU22" s="80">
        <f t="shared" si="6"/>
        <v>0</v>
      </c>
      <c r="AV22" s="80">
        <f t="shared" si="6"/>
        <v>0</v>
      </c>
      <c r="AW22" s="80">
        <f t="shared" si="6"/>
        <v>0</v>
      </c>
      <c r="AX22" s="80">
        <f t="shared" si="6"/>
        <v>0</v>
      </c>
      <c r="AY22" s="80">
        <f t="shared" si="6"/>
        <v>0</v>
      </c>
      <c r="AZ22" s="80">
        <f t="shared" si="6"/>
        <v>0</v>
      </c>
      <c r="BA22" s="80">
        <f t="shared" si="6"/>
        <v>0</v>
      </c>
      <c r="BB22" s="80"/>
      <c r="BC22" s="80">
        <f>SUM(BC19:BC21)</f>
        <v>337979.70999999996</v>
      </c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</row>
    <row r="23" spans="1:72" s="15" customFormat="1" x14ac:dyDescent="0.3"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</row>
    <row r="24" spans="1:72" s="15" customFormat="1" x14ac:dyDescent="0.3">
      <c r="A24" s="15" t="s">
        <v>369</v>
      </c>
      <c r="B24" s="15">
        <f>IF(SUM(B5:B8)=0,0,B16/SUM(B5:B8))</f>
        <v>15.641986507171611</v>
      </c>
      <c r="C24" s="15">
        <f t="shared" ref="C24:BA24" si="7">IF(SUM(C5:C8)=0,0,C16/SUM(C5:C8))</f>
        <v>15.173838806265621</v>
      </c>
      <c r="D24" s="15">
        <f t="shared" si="7"/>
        <v>15.648354995938263</v>
      </c>
      <c r="E24" s="15">
        <f t="shared" si="7"/>
        <v>15.27802086839448</v>
      </c>
      <c r="F24" s="15">
        <f t="shared" si="7"/>
        <v>15.894198255917424</v>
      </c>
      <c r="G24" s="15">
        <f t="shared" si="7"/>
        <v>15.868072752113399</v>
      </c>
      <c r="H24" s="15">
        <f t="shared" si="7"/>
        <v>15.747941331410985</v>
      </c>
      <c r="I24" s="15">
        <f t="shared" si="7"/>
        <v>16.366838158130488</v>
      </c>
      <c r="J24" s="15">
        <f t="shared" si="7"/>
        <v>20.102881332148371</v>
      </c>
      <c r="K24" s="15">
        <f t="shared" si="7"/>
        <v>15.835195370688668</v>
      </c>
      <c r="L24" s="15">
        <f t="shared" si="7"/>
        <v>15.92486645299145</v>
      </c>
      <c r="M24" s="15">
        <f t="shared" si="7"/>
        <v>15.92114843219105</v>
      </c>
      <c r="N24" s="15">
        <f t="shared" si="7"/>
        <v>15.956083606092626</v>
      </c>
      <c r="O24" s="15">
        <f t="shared" si="7"/>
        <v>15.579843825023374</v>
      </c>
      <c r="P24" s="15">
        <f t="shared" si="7"/>
        <v>15.974168937329699</v>
      </c>
      <c r="Q24" s="15">
        <f t="shared" si="7"/>
        <v>16.597862291822022</v>
      </c>
      <c r="R24" s="15">
        <f t="shared" si="7"/>
        <v>18.196325100795342</v>
      </c>
      <c r="S24" s="15">
        <f t="shared" si="7"/>
        <v>16.25827976238913</v>
      </c>
      <c r="T24" s="15">
        <f t="shared" si="7"/>
        <v>16.079918644067796</v>
      </c>
      <c r="U24" s="15">
        <f t="shared" si="7"/>
        <v>16.359641004066749</v>
      </c>
      <c r="V24" s="15">
        <f t="shared" si="7"/>
        <v>16.085741126870289</v>
      </c>
      <c r="W24" s="15">
        <f t="shared" si="7"/>
        <v>16.717573461891643</v>
      </c>
      <c r="X24" s="15">
        <f t="shared" si="7"/>
        <v>16.442174226861365</v>
      </c>
      <c r="Y24" s="15">
        <f t="shared" si="7"/>
        <v>16.067339489993387</v>
      </c>
      <c r="Z24" s="15">
        <f t="shared" si="7"/>
        <v>15.96774733819835</v>
      </c>
      <c r="AA24" s="15">
        <f t="shared" si="7"/>
        <v>17.062099598530796</v>
      </c>
      <c r="AB24" s="15">
        <f t="shared" si="7"/>
        <v>19.429939468457395</v>
      </c>
      <c r="AC24" s="15">
        <f t="shared" si="7"/>
        <v>16.421592392317734</v>
      </c>
      <c r="AD24" s="15">
        <f t="shared" si="7"/>
        <v>16.381856638155451</v>
      </c>
      <c r="AE24" s="15">
        <f t="shared" si="7"/>
        <v>16.444051155637023</v>
      </c>
      <c r="AF24" s="15">
        <f t="shared" si="7"/>
        <v>16.35204573632732</v>
      </c>
      <c r="AG24" s="15">
        <f t="shared" si="7"/>
        <v>15.662229464552109</v>
      </c>
      <c r="AH24" s="15">
        <f t="shared" si="7"/>
        <v>16.490453966907083</v>
      </c>
      <c r="AI24" s="15">
        <f t="shared" si="7"/>
        <v>16.321673294241872</v>
      </c>
      <c r="AJ24" s="15">
        <f t="shared" si="7"/>
        <v>16.483938358022684</v>
      </c>
      <c r="AK24" s="15">
        <f t="shared" si="7"/>
        <v>19.796902931712552</v>
      </c>
      <c r="AL24" s="15">
        <f t="shared" si="7"/>
        <v>16.843612565445024</v>
      </c>
      <c r="AM24" s="15">
        <f t="shared" si="7"/>
        <v>16.759857235874311</v>
      </c>
      <c r="AN24" s="80">
        <f t="shared" si="7"/>
        <v>0</v>
      </c>
      <c r="AO24" s="80">
        <f t="shared" si="7"/>
        <v>0</v>
      </c>
      <c r="AP24" s="80">
        <f t="shared" si="7"/>
        <v>0</v>
      </c>
      <c r="AQ24" s="80">
        <f t="shared" si="7"/>
        <v>0</v>
      </c>
      <c r="AR24" s="80">
        <f t="shared" si="7"/>
        <v>0</v>
      </c>
      <c r="AS24" s="80">
        <f t="shared" si="7"/>
        <v>0</v>
      </c>
      <c r="AT24" s="80">
        <f t="shared" si="7"/>
        <v>0</v>
      </c>
      <c r="AU24" s="80">
        <f t="shared" si="7"/>
        <v>0</v>
      </c>
      <c r="AV24" s="80">
        <f t="shared" si="7"/>
        <v>0</v>
      </c>
      <c r="AW24" s="80">
        <f t="shared" si="7"/>
        <v>0</v>
      </c>
      <c r="AX24" s="80">
        <f t="shared" si="7"/>
        <v>0</v>
      </c>
      <c r="AY24" s="80">
        <f t="shared" si="7"/>
        <v>0</v>
      </c>
      <c r="AZ24" s="80">
        <f t="shared" si="7"/>
        <v>0</v>
      </c>
      <c r="BA24" s="80">
        <f t="shared" si="7"/>
        <v>0</v>
      </c>
      <c r="BB24" s="80"/>
      <c r="BC24" s="80">
        <f>IF(SUM(BC5:BC8)=0,0,BC16/SUM(BC5:BC8))</f>
        <v>16.517614759340436</v>
      </c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</row>
    <row r="25" spans="1:72" s="15" customFormat="1" x14ac:dyDescent="0.3"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</row>
    <row r="26" spans="1:72" s="15" customFormat="1" x14ac:dyDescent="0.3">
      <c r="A26" s="15" t="s">
        <v>370</v>
      </c>
      <c r="B26" s="12" t="e">
        <f>IF(B5=0,0,SUMIF(#REF!,B$1,#REF!))</f>
        <v>#REF!</v>
      </c>
      <c r="C26" s="12" t="e">
        <f>IF(C5=0,0,SUMIF(#REF!,C$1,#REF!))</f>
        <v>#REF!</v>
      </c>
      <c r="D26" s="12" t="e">
        <f>IF(D5=0,0,SUMIF(#REF!,D$1,#REF!))</f>
        <v>#REF!</v>
      </c>
      <c r="E26" s="12" t="e">
        <f>IF(E5=0,0,SUMIF(#REF!,E$1,#REF!))</f>
        <v>#REF!</v>
      </c>
      <c r="F26" s="12" t="e">
        <f>IF(F5=0,0,SUMIF(#REF!,F$1,#REF!))</f>
        <v>#REF!</v>
      </c>
      <c r="G26" s="12" t="e">
        <f>IF(G5=0,0,SUMIF(#REF!,G$1,#REF!))</f>
        <v>#REF!</v>
      </c>
      <c r="H26" s="12" t="e">
        <f>IF(H5=0,0,SUMIF(#REF!,H$1,#REF!))</f>
        <v>#REF!</v>
      </c>
      <c r="I26" s="12" t="e">
        <f>IF(I5=0,0,SUMIF(#REF!,I$1,#REF!))</f>
        <v>#REF!</v>
      </c>
      <c r="J26" s="77" t="e">
        <f>IF(J5=0,0,SUMIF(#REF!,J$1,#REF!))</f>
        <v>#REF!</v>
      </c>
      <c r="K26" s="12" t="e">
        <f>IF(K5=0,0,SUMIF(#REF!,K$1,#REF!))</f>
        <v>#REF!</v>
      </c>
      <c r="L26" s="12" t="e">
        <f>IF(L5=0,0,SUMIF(#REF!,L$1,#REF!))</f>
        <v>#REF!</v>
      </c>
      <c r="M26" s="12" t="e">
        <f>IF(M5=0,0,SUMIF(#REF!,M$1,#REF!))</f>
        <v>#REF!</v>
      </c>
      <c r="N26" s="12" t="e">
        <f>IF(N5=0,0,SUMIF(#REF!,N$1,#REF!))</f>
        <v>#REF!</v>
      </c>
      <c r="O26" s="12" t="e">
        <f>IF(O5=0,0,SUMIF(#REF!,O$1,#REF!))</f>
        <v>#REF!</v>
      </c>
      <c r="P26" s="12" t="e">
        <f>IF(P5=0,0,SUMIF(#REF!,P$1,#REF!))</f>
        <v>#REF!</v>
      </c>
      <c r="Q26" s="12" t="e">
        <f>IF(Q5=0,0,SUMIF(#REF!,Q$1,#REF!))</f>
        <v>#REF!</v>
      </c>
      <c r="R26" s="12" t="e">
        <f>IF(R5=0,0,SUMIF(#REF!,R$1,#REF!))</f>
        <v>#REF!</v>
      </c>
      <c r="S26" s="12" t="e">
        <f>IF(S5=0,0,SUMIF(#REF!,S$1,#REF!))</f>
        <v>#REF!</v>
      </c>
      <c r="T26" s="12" t="e">
        <f>IF(T5=0,0,SUMIF(#REF!,T$1,#REF!))</f>
        <v>#REF!</v>
      </c>
      <c r="U26" s="12" t="e">
        <f>IF(U5=0,0,SUMIF(#REF!,U$1,#REF!))</f>
        <v>#REF!</v>
      </c>
      <c r="V26" s="12" t="e">
        <f>IF(V5=0,0,SUMIF(#REF!,V$1,#REF!))</f>
        <v>#REF!</v>
      </c>
      <c r="W26" s="12" t="e">
        <f>IF(W5=0,0,SUMIF(#REF!,W$1,#REF!))</f>
        <v>#REF!</v>
      </c>
      <c r="X26" s="12" t="e">
        <f>IF(X5=0,0,SUMIF(#REF!,X$1,#REF!))</f>
        <v>#REF!</v>
      </c>
      <c r="Y26" s="12" t="e">
        <f>IF(Y5=0,0,SUMIF(#REF!,Y$1,#REF!))</f>
        <v>#REF!</v>
      </c>
      <c r="Z26" s="12" t="e">
        <f>IF(Z5=0,0,SUMIF(#REF!,Z$1,#REF!))</f>
        <v>#REF!</v>
      </c>
      <c r="AA26" s="12" t="e">
        <f>IF(AA5=0,0,SUMIF(#REF!,AA$1,#REF!))</f>
        <v>#REF!</v>
      </c>
      <c r="AB26" s="12" t="e">
        <f>IF(AB5=0,0,SUMIF(#REF!,AB$1,#REF!))</f>
        <v>#REF!</v>
      </c>
      <c r="AC26" s="12" t="e">
        <f>IF(AC5=0,0,SUMIF(#REF!,AC$1,#REF!))</f>
        <v>#REF!</v>
      </c>
      <c r="AD26" s="12" t="e">
        <f>IF(AD5=0,0,SUMIF(#REF!,AD$1,#REF!))</f>
        <v>#REF!</v>
      </c>
      <c r="AE26" s="12" t="e">
        <f>IF(AE5=0,0,SUMIF(#REF!,AE$1,#REF!))</f>
        <v>#REF!</v>
      </c>
      <c r="AF26" s="12" t="e">
        <f>IF(AF5=0,0,SUMIF(#REF!,AF$1,#REF!))</f>
        <v>#REF!</v>
      </c>
      <c r="AG26" s="12" t="e">
        <f>IF(AG5=0,0,SUMIF(#REF!,AG$1,#REF!))</f>
        <v>#REF!</v>
      </c>
      <c r="AH26" s="12" t="e">
        <f>IF(AH5=0,0,SUMIF(#REF!,AH$1,#REF!))</f>
        <v>#REF!</v>
      </c>
      <c r="AI26" s="12" t="e">
        <f>IF(AI5=0,0,SUMIF(#REF!,AI$1,#REF!))</f>
        <v>#REF!</v>
      </c>
      <c r="AJ26" s="12" t="e">
        <f>IF(AJ5=0,0,SUMIF(#REF!,AJ$1,#REF!))</f>
        <v>#REF!</v>
      </c>
      <c r="AK26" s="12" t="e">
        <f>IF(AK5=0,0,SUMIF(#REF!,AK$1,#REF!))</f>
        <v>#REF!</v>
      </c>
      <c r="AL26" s="12" t="e">
        <f>IF(AL5=0,0,SUMIF(#REF!,AL$1,#REF!))</f>
        <v>#REF!</v>
      </c>
      <c r="AM26" s="12" t="e">
        <f>IF(AM5=0,0,SUMIF(#REF!,AM$1,#REF!))</f>
        <v>#REF!</v>
      </c>
      <c r="AN26" s="82">
        <f>IF(AN5=0,0,SUMIF(#REF!,AN$1,#REF!))</f>
        <v>0</v>
      </c>
      <c r="AO26" s="82">
        <f>IF(AO5=0,0,SUMIF(#REF!,AO$1,#REF!))</f>
        <v>0</v>
      </c>
      <c r="AP26" s="82">
        <f>IF(AP5=0,0,SUMIF(#REF!,AP$1,#REF!))</f>
        <v>0</v>
      </c>
      <c r="AQ26" s="82">
        <f>IF(AQ5=0,0,SUMIF(#REF!,AQ$1,#REF!))</f>
        <v>0</v>
      </c>
      <c r="AR26" s="82">
        <f>IF(AR5=0,0,SUMIF(#REF!,AR$1,#REF!))</f>
        <v>0</v>
      </c>
      <c r="AS26" s="82">
        <f>IF(AS5=0,0,SUMIF(#REF!,AS$1,#REF!))</f>
        <v>0</v>
      </c>
      <c r="AT26" s="82">
        <f>IF(AT5=0,0,SUMIF(#REF!,AT$1,#REF!))</f>
        <v>0</v>
      </c>
      <c r="AU26" s="82">
        <f>IF(AU5=0,0,SUMIF(#REF!,AU$1,#REF!))</f>
        <v>0</v>
      </c>
      <c r="AV26" s="82">
        <f>IF(AV5=0,0,SUMIF(#REF!,AV$1,#REF!))</f>
        <v>0</v>
      </c>
      <c r="AW26" s="82">
        <f>IF(AW5=0,0,SUMIF(#REF!,AW$1,#REF!))</f>
        <v>0</v>
      </c>
      <c r="AX26" s="82">
        <f>IF(AX5=0,0,SUMIF(#REF!,AX$1,#REF!))</f>
        <v>0</v>
      </c>
      <c r="AY26" s="82">
        <f>IF(AY5=0,0,SUMIF(#REF!,AY$1,#REF!))</f>
        <v>0</v>
      </c>
      <c r="AZ26" s="82">
        <f>IF(AZ5=0,0,SUMIF(#REF!,AZ$1,#REF!))</f>
        <v>0</v>
      </c>
      <c r="BA26" s="82">
        <f>IF(BA5=0,0,SUMIF(#REF!,BA$1,#REF!))</f>
        <v>0</v>
      </c>
      <c r="BB26" s="80"/>
      <c r="BC26" s="82" t="e">
        <f>SUM(B26:BA26)</f>
        <v>#REF!</v>
      </c>
      <c r="BD26" s="108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</row>
    <row r="27" spans="1:72" s="15" customFormat="1" x14ac:dyDescent="0.3">
      <c r="A27" s="15" t="s">
        <v>371</v>
      </c>
      <c r="B27" s="12" t="e">
        <f>IF(B5=0,0,SUMIF(#REF!,B$1,#REF!))</f>
        <v>#REF!</v>
      </c>
      <c r="C27" s="12" t="e">
        <f>IF(C5=0,0,SUMIF(#REF!,C$1,#REF!))</f>
        <v>#REF!</v>
      </c>
      <c r="D27" s="12" t="e">
        <f>IF(D5=0,0,SUMIF(#REF!,D$1,#REF!))</f>
        <v>#REF!</v>
      </c>
      <c r="E27" s="12" t="e">
        <f>IF(E5=0,0,SUMIF(#REF!,E$1,#REF!))</f>
        <v>#REF!</v>
      </c>
      <c r="F27" s="12" t="e">
        <f>IF(F5=0,0,SUMIF(#REF!,F$1,#REF!))</f>
        <v>#REF!</v>
      </c>
      <c r="G27" s="12" t="e">
        <f>IF(G5=0,0,SUMIF(#REF!,G$1,#REF!))</f>
        <v>#REF!</v>
      </c>
      <c r="H27" s="12" t="e">
        <f>IF(H5=0,0,SUMIF(#REF!,H$1,#REF!))</f>
        <v>#REF!</v>
      </c>
      <c r="I27" s="12" t="e">
        <f>IF(I5=0,0,SUMIF(#REF!,I$1,#REF!))</f>
        <v>#REF!</v>
      </c>
      <c r="J27" s="12" t="e">
        <f>IF(J5=0,0,SUMIF(#REF!,J$1,#REF!))</f>
        <v>#REF!</v>
      </c>
      <c r="K27" s="12" t="e">
        <f>IF(K5=0,0,SUMIF(#REF!,K$1,#REF!))</f>
        <v>#REF!</v>
      </c>
      <c r="L27" s="12" t="e">
        <f>IF(L5=0,0,SUMIF(#REF!,L$1,#REF!))</f>
        <v>#REF!</v>
      </c>
      <c r="M27" s="12" t="e">
        <f>IF(M5=0,0,SUMIF(#REF!,M$1,#REF!))</f>
        <v>#REF!</v>
      </c>
      <c r="N27" s="12" t="e">
        <f>IF(N5=0,0,SUMIF(#REF!,N$1,#REF!))</f>
        <v>#REF!</v>
      </c>
      <c r="O27" s="12" t="e">
        <f>IF(O5=0,0,SUMIF(#REF!,O$1,#REF!))</f>
        <v>#REF!</v>
      </c>
      <c r="P27" s="12" t="e">
        <f>IF(P5=0,0,SUMIF(#REF!,P$1,#REF!))</f>
        <v>#REF!</v>
      </c>
      <c r="Q27" s="12" t="e">
        <f>IF(Q5=0,0,SUMIF(#REF!,Q$1,#REF!))</f>
        <v>#REF!</v>
      </c>
      <c r="R27" s="12" t="e">
        <f>IF(R5=0,0,SUMIF(#REF!,R$1,#REF!))</f>
        <v>#REF!</v>
      </c>
      <c r="S27" s="12" t="e">
        <f>IF(S5=0,0,SUMIF(#REF!,S$1,#REF!))</f>
        <v>#REF!</v>
      </c>
      <c r="T27" s="12" t="e">
        <f>IF(T5=0,0,SUMIF(#REF!,T$1,#REF!))</f>
        <v>#REF!</v>
      </c>
      <c r="U27" s="12" t="e">
        <f>IF(U5=0,0,SUMIF(#REF!,U$1,#REF!))</f>
        <v>#REF!</v>
      </c>
      <c r="V27" s="12" t="e">
        <f>IF(V5=0,0,SUMIF(#REF!,V$1,#REF!))</f>
        <v>#REF!</v>
      </c>
      <c r="W27" s="12" t="e">
        <f>IF(W5=0,0,SUMIF(#REF!,W$1,#REF!))</f>
        <v>#REF!</v>
      </c>
      <c r="X27" s="12" t="e">
        <f>IF(X5=0,0,SUMIF(#REF!,X$1,#REF!))</f>
        <v>#REF!</v>
      </c>
      <c r="Y27" s="12" t="e">
        <f>IF(Y5=0,0,SUMIF(#REF!,Y$1,#REF!))</f>
        <v>#REF!</v>
      </c>
      <c r="Z27" s="12" t="e">
        <f>IF(Z5=0,0,SUMIF(#REF!,Z$1,#REF!))</f>
        <v>#REF!</v>
      </c>
      <c r="AA27" s="12" t="e">
        <f>IF(AA5=0,0,SUMIF(#REF!,AA$1,#REF!))</f>
        <v>#REF!</v>
      </c>
      <c r="AB27" s="12" t="e">
        <f>IF(AB5=0,0,SUMIF(#REF!,AB$1,#REF!))</f>
        <v>#REF!</v>
      </c>
      <c r="AC27" s="12" t="e">
        <f>IF(AC5=0,0,SUMIF(#REF!,AC$1,#REF!))</f>
        <v>#REF!</v>
      </c>
      <c r="AD27" s="12" t="e">
        <f>IF(AD5=0,0,SUMIF(#REF!,AD$1,#REF!))</f>
        <v>#REF!</v>
      </c>
      <c r="AE27" s="12" t="e">
        <f>IF(AE5=0,0,SUMIF(#REF!,AE$1,#REF!))</f>
        <v>#REF!</v>
      </c>
      <c r="AF27" s="12" t="e">
        <f>IF(AF5=0,0,SUMIF(#REF!,AF$1,#REF!))</f>
        <v>#REF!</v>
      </c>
      <c r="AG27" s="77" t="e">
        <f>IF(AG5=0,0,SUMIF(#REF!,AG$1,#REF!))</f>
        <v>#REF!</v>
      </c>
      <c r="AH27" s="12" t="e">
        <f>IF(AH5=0,0,SUMIF(#REF!,AH$1,#REF!))</f>
        <v>#REF!</v>
      </c>
      <c r="AI27" s="12" t="e">
        <f>IF(AI5=0,0,SUMIF(#REF!,AI$1,#REF!))</f>
        <v>#REF!</v>
      </c>
      <c r="AJ27" s="12" t="e">
        <f>IF(AJ5=0,0,SUMIF(#REF!,AJ$1,#REF!))</f>
        <v>#REF!</v>
      </c>
      <c r="AK27" s="12" t="e">
        <f>IF(AK5=0,0,SUMIF(#REF!,AK$1,#REF!))</f>
        <v>#REF!</v>
      </c>
      <c r="AL27" s="12" t="e">
        <f>IF(AL5=0,0,SUMIF(#REF!,AL$1,#REF!))</f>
        <v>#REF!</v>
      </c>
      <c r="AM27" s="12" t="e">
        <f>IF(AM5=0,0,SUMIF(#REF!,AM$1,#REF!))</f>
        <v>#REF!</v>
      </c>
      <c r="AN27" s="82">
        <f>IF(AN5=0,0,SUMIF(#REF!,AN$1,#REF!))</f>
        <v>0</v>
      </c>
      <c r="AO27" s="82">
        <f>IF(AO5=0,0,SUMIF(#REF!,AO$1,#REF!))</f>
        <v>0</v>
      </c>
      <c r="AP27" s="82">
        <f>IF(AP5=0,0,SUMIF(#REF!,AP$1,#REF!))</f>
        <v>0</v>
      </c>
      <c r="AQ27" s="82">
        <f>IF(AQ5=0,0,SUMIF(#REF!,AQ$1,#REF!))</f>
        <v>0</v>
      </c>
      <c r="AR27" s="82">
        <f>IF(AR5=0,0,SUMIF(#REF!,AR$1,#REF!))</f>
        <v>0</v>
      </c>
      <c r="AS27" s="82">
        <f>IF(AS5=0,0,SUMIF(#REF!,AS$1,#REF!))</f>
        <v>0</v>
      </c>
      <c r="AT27" s="82">
        <f>IF(AT5=0,0,SUMIF(#REF!,AT$1,#REF!))</f>
        <v>0</v>
      </c>
      <c r="AU27" s="82">
        <f>IF(AU5=0,0,SUMIF(#REF!,AU$1,#REF!))</f>
        <v>0</v>
      </c>
      <c r="AV27" s="82">
        <f>IF(AV5=0,0,SUMIF(#REF!,AV$1,#REF!))</f>
        <v>0</v>
      </c>
      <c r="AW27" s="82">
        <f>IF(AW5=0,0,SUMIF(#REF!,AW$1,#REF!))</f>
        <v>0</v>
      </c>
      <c r="AX27" s="82">
        <f>IF(AX5=0,0,SUMIF(#REF!,AX$1,#REF!))</f>
        <v>0</v>
      </c>
      <c r="AY27" s="82">
        <f>IF(AY5=0,0,SUMIF(#REF!,AY$1,#REF!))</f>
        <v>0</v>
      </c>
      <c r="AZ27" s="82">
        <f>IF(AZ5=0,0,SUMIF(#REF!,AZ$1,#REF!))</f>
        <v>0</v>
      </c>
      <c r="BA27" s="82">
        <f>IF(BA5=0,0,SUMIF(#REF!,BA$1,#REF!))</f>
        <v>0</v>
      </c>
      <c r="BB27" s="80"/>
      <c r="BC27" s="82" t="e">
        <f>SUM(B27:BA27)</f>
        <v>#REF!</v>
      </c>
      <c r="BD27" s="108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</row>
    <row r="28" spans="1:72" s="15" customFormat="1" x14ac:dyDescent="0.3"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</row>
    <row r="29" spans="1:72" s="15" customFormat="1" x14ac:dyDescent="0.3">
      <c r="A29" s="15" t="s">
        <v>372</v>
      </c>
      <c r="B29" s="15">
        <v>56</v>
      </c>
      <c r="C29" s="15">
        <f t="shared" ref="C29:AH29" si="8">IF(C24&gt;0,B29,0)</f>
        <v>56</v>
      </c>
      <c r="D29" s="15">
        <f t="shared" si="8"/>
        <v>56</v>
      </c>
      <c r="E29" s="15">
        <f t="shared" si="8"/>
        <v>56</v>
      </c>
      <c r="F29" s="15">
        <f t="shared" si="8"/>
        <v>56</v>
      </c>
      <c r="G29" s="15">
        <f t="shared" si="8"/>
        <v>56</v>
      </c>
      <c r="H29" s="15">
        <f t="shared" si="8"/>
        <v>56</v>
      </c>
      <c r="I29" s="15">
        <f t="shared" si="8"/>
        <v>56</v>
      </c>
      <c r="J29" s="15">
        <f t="shared" si="8"/>
        <v>56</v>
      </c>
      <c r="K29" s="15">
        <f t="shared" si="8"/>
        <v>56</v>
      </c>
      <c r="L29" s="15">
        <f t="shared" si="8"/>
        <v>56</v>
      </c>
      <c r="M29" s="15">
        <f t="shared" si="8"/>
        <v>56</v>
      </c>
      <c r="N29" s="15">
        <f t="shared" si="8"/>
        <v>56</v>
      </c>
      <c r="O29" s="15">
        <f t="shared" si="8"/>
        <v>56</v>
      </c>
      <c r="P29" s="15">
        <f t="shared" si="8"/>
        <v>56</v>
      </c>
      <c r="Q29" s="15">
        <f t="shared" si="8"/>
        <v>56</v>
      </c>
      <c r="R29" s="15">
        <f t="shared" si="8"/>
        <v>56</v>
      </c>
      <c r="S29" s="15">
        <f t="shared" si="8"/>
        <v>56</v>
      </c>
      <c r="T29" s="15">
        <f t="shared" si="8"/>
        <v>56</v>
      </c>
      <c r="U29" s="15">
        <f t="shared" si="8"/>
        <v>56</v>
      </c>
      <c r="V29" s="15">
        <f t="shared" si="8"/>
        <v>56</v>
      </c>
      <c r="W29" s="15">
        <f t="shared" si="8"/>
        <v>56</v>
      </c>
      <c r="X29" s="15">
        <f t="shared" si="8"/>
        <v>56</v>
      </c>
      <c r="Y29" s="15">
        <f t="shared" si="8"/>
        <v>56</v>
      </c>
      <c r="Z29" s="15">
        <f t="shared" si="8"/>
        <v>56</v>
      </c>
      <c r="AA29" s="15">
        <f t="shared" si="8"/>
        <v>56</v>
      </c>
      <c r="AB29" s="15">
        <f t="shared" si="8"/>
        <v>56</v>
      </c>
      <c r="AC29" s="15">
        <f t="shared" si="8"/>
        <v>56</v>
      </c>
      <c r="AD29" s="15">
        <f t="shared" si="8"/>
        <v>56</v>
      </c>
      <c r="AE29" s="15">
        <f t="shared" si="8"/>
        <v>56</v>
      </c>
      <c r="AF29" s="15">
        <f t="shared" si="8"/>
        <v>56</v>
      </c>
      <c r="AG29" s="15">
        <f t="shared" si="8"/>
        <v>56</v>
      </c>
      <c r="AH29" s="15">
        <f t="shared" si="8"/>
        <v>56</v>
      </c>
      <c r="AI29" s="15">
        <f t="shared" ref="AI29:BA29" si="9">IF(AI24&gt;0,AH29,0)</f>
        <v>56</v>
      </c>
      <c r="AJ29" s="15">
        <f t="shared" si="9"/>
        <v>56</v>
      </c>
      <c r="AK29" s="15">
        <f t="shared" si="9"/>
        <v>56</v>
      </c>
      <c r="AL29" s="15">
        <f t="shared" si="9"/>
        <v>56</v>
      </c>
      <c r="AM29" s="15">
        <f t="shared" si="9"/>
        <v>56</v>
      </c>
      <c r="AN29" s="80">
        <f t="shared" si="9"/>
        <v>0</v>
      </c>
      <c r="AO29" s="80">
        <f t="shared" si="9"/>
        <v>0</v>
      </c>
      <c r="AP29" s="80">
        <f t="shared" si="9"/>
        <v>0</v>
      </c>
      <c r="AQ29" s="80">
        <f t="shared" si="9"/>
        <v>0</v>
      </c>
      <c r="AR29" s="80">
        <f t="shared" si="9"/>
        <v>0</v>
      </c>
      <c r="AS29" s="80">
        <f t="shared" si="9"/>
        <v>0</v>
      </c>
      <c r="AT29" s="80">
        <f t="shared" si="9"/>
        <v>0</v>
      </c>
      <c r="AU29" s="80">
        <f t="shared" si="9"/>
        <v>0</v>
      </c>
      <c r="AV29" s="80">
        <f t="shared" si="9"/>
        <v>0</v>
      </c>
      <c r="AW29" s="80">
        <f t="shared" si="9"/>
        <v>0</v>
      </c>
      <c r="AX29" s="80">
        <f t="shared" si="9"/>
        <v>0</v>
      </c>
      <c r="AY29" s="80">
        <f t="shared" si="9"/>
        <v>0</v>
      </c>
      <c r="AZ29" s="80">
        <f t="shared" si="9"/>
        <v>0</v>
      </c>
      <c r="BA29" s="80">
        <f t="shared" si="9"/>
        <v>0</v>
      </c>
      <c r="BB29" s="80"/>
      <c r="BC29" s="80">
        <v>54</v>
      </c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</row>
    <row r="30" spans="1:72" s="15" customFormat="1" x14ac:dyDescent="0.3">
      <c r="A30" s="15" t="s">
        <v>373</v>
      </c>
      <c r="B30" s="15" t="e">
        <f t="shared" ref="B30:AG30" si="10">IF(B27=0,0,B34/B27)</f>
        <v>#REF!</v>
      </c>
      <c r="C30" s="15" t="e">
        <f t="shared" si="10"/>
        <v>#REF!</v>
      </c>
      <c r="D30" s="15" t="e">
        <f t="shared" si="10"/>
        <v>#REF!</v>
      </c>
      <c r="E30" s="15" t="e">
        <f t="shared" si="10"/>
        <v>#REF!</v>
      </c>
      <c r="F30" s="15" t="e">
        <f t="shared" si="10"/>
        <v>#REF!</v>
      </c>
      <c r="G30" s="15" t="e">
        <f t="shared" si="10"/>
        <v>#REF!</v>
      </c>
      <c r="H30" s="15" t="e">
        <f t="shared" si="10"/>
        <v>#REF!</v>
      </c>
      <c r="I30" s="15" t="e">
        <f t="shared" si="10"/>
        <v>#REF!</v>
      </c>
      <c r="J30" s="15" t="e">
        <f t="shared" si="10"/>
        <v>#REF!</v>
      </c>
      <c r="K30" s="15" t="e">
        <f t="shared" si="10"/>
        <v>#REF!</v>
      </c>
      <c r="L30" s="15" t="e">
        <f t="shared" si="10"/>
        <v>#REF!</v>
      </c>
      <c r="M30" s="15" t="e">
        <f t="shared" si="10"/>
        <v>#REF!</v>
      </c>
      <c r="N30" s="15" t="e">
        <f t="shared" si="10"/>
        <v>#REF!</v>
      </c>
      <c r="O30" s="15" t="e">
        <f t="shared" si="10"/>
        <v>#REF!</v>
      </c>
      <c r="P30" s="15" t="e">
        <f t="shared" si="10"/>
        <v>#REF!</v>
      </c>
      <c r="Q30" s="15" t="e">
        <f t="shared" si="10"/>
        <v>#REF!</v>
      </c>
      <c r="R30" s="15" t="e">
        <f t="shared" si="10"/>
        <v>#REF!</v>
      </c>
      <c r="S30" s="15" t="e">
        <f t="shared" si="10"/>
        <v>#REF!</v>
      </c>
      <c r="T30" s="15" t="e">
        <f t="shared" si="10"/>
        <v>#REF!</v>
      </c>
      <c r="U30" s="15" t="e">
        <f t="shared" si="10"/>
        <v>#REF!</v>
      </c>
      <c r="V30" s="15" t="e">
        <f t="shared" si="10"/>
        <v>#REF!</v>
      </c>
      <c r="W30" s="15" t="e">
        <f t="shared" si="10"/>
        <v>#REF!</v>
      </c>
      <c r="X30" s="15" t="e">
        <f t="shared" si="10"/>
        <v>#REF!</v>
      </c>
      <c r="Y30" s="15" t="e">
        <f t="shared" si="10"/>
        <v>#REF!</v>
      </c>
      <c r="Z30" s="15" t="e">
        <f t="shared" si="10"/>
        <v>#REF!</v>
      </c>
      <c r="AA30" s="15" t="e">
        <f t="shared" si="10"/>
        <v>#REF!</v>
      </c>
      <c r="AB30" s="15" t="e">
        <f t="shared" si="10"/>
        <v>#REF!</v>
      </c>
      <c r="AC30" s="15" t="e">
        <f t="shared" si="10"/>
        <v>#REF!</v>
      </c>
      <c r="AD30" s="15" t="e">
        <f t="shared" si="10"/>
        <v>#REF!</v>
      </c>
      <c r="AE30" s="15" t="e">
        <f t="shared" si="10"/>
        <v>#REF!</v>
      </c>
      <c r="AF30" s="15" t="e">
        <f t="shared" si="10"/>
        <v>#REF!</v>
      </c>
      <c r="AG30" s="15" t="e">
        <f t="shared" si="10"/>
        <v>#REF!</v>
      </c>
      <c r="AH30" s="15" t="e">
        <f t="shared" ref="AH30:BA30" si="11">IF(AH27=0,0,AH34/AH27)</f>
        <v>#REF!</v>
      </c>
      <c r="AI30" s="15" t="e">
        <f t="shared" si="11"/>
        <v>#REF!</v>
      </c>
      <c r="AJ30" s="15" t="e">
        <f t="shared" si="11"/>
        <v>#REF!</v>
      </c>
      <c r="AK30" s="15" t="e">
        <f t="shared" si="11"/>
        <v>#REF!</v>
      </c>
      <c r="AL30" s="15" t="e">
        <f t="shared" si="11"/>
        <v>#REF!</v>
      </c>
      <c r="AM30" s="15" t="e">
        <f t="shared" si="11"/>
        <v>#REF!</v>
      </c>
      <c r="AN30" s="80">
        <f t="shared" si="11"/>
        <v>0</v>
      </c>
      <c r="AO30" s="80">
        <f t="shared" si="11"/>
        <v>0</v>
      </c>
      <c r="AP30" s="80">
        <f t="shared" si="11"/>
        <v>0</v>
      </c>
      <c r="AQ30" s="80">
        <f t="shared" si="11"/>
        <v>0</v>
      </c>
      <c r="AR30" s="80">
        <f t="shared" si="11"/>
        <v>0</v>
      </c>
      <c r="AS30" s="80">
        <f t="shared" si="11"/>
        <v>0</v>
      </c>
      <c r="AT30" s="80">
        <f t="shared" si="11"/>
        <v>0</v>
      </c>
      <c r="AU30" s="80">
        <f t="shared" si="11"/>
        <v>0</v>
      </c>
      <c r="AV30" s="80">
        <f t="shared" si="11"/>
        <v>0</v>
      </c>
      <c r="AW30" s="80">
        <f t="shared" si="11"/>
        <v>0</v>
      </c>
      <c r="AX30" s="80">
        <f t="shared" si="11"/>
        <v>0</v>
      </c>
      <c r="AY30" s="80">
        <f t="shared" si="11"/>
        <v>0</v>
      </c>
      <c r="AZ30" s="80">
        <f t="shared" si="11"/>
        <v>0</v>
      </c>
      <c r="BA30" s="80">
        <f t="shared" si="11"/>
        <v>0</v>
      </c>
      <c r="BB30" s="80"/>
      <c r="BC30" s="80" t="e">
        <f>IF(BC27=0,0,BC34/BC27)</f>
        <v>#REF!</v>
      </c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</row>
    <row r="31" spans="1:72" s="15" customFormat="1" x14ac:dyDescent="0.3"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</row>
    <row r="32" spans="1:72" s="15" customFormat="1" x14ac:dyDescent="0.3">
      <c r="A32" s="65" t="s">
        <v>374</v>
      </c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</row>
    <row r="33" spans="1:72" s="15" customFormat="1" x14ac:dyDescent="0.3">
      <c r="A33" s="68" t="s">
        <v>375</v>
      </c>
      <c r="B33" s="15" t="e">
        <f t="shared" ref="B33:AG33" si="12">B26*B29</f>
        <v>#REF!</v>
      </c>
      <c r="C33" s="15" t="e">
        <f t="shared" si="12"/>
        <v>#REF!</v>
      </c>
      <c r="D33" s="15" t="e">
        <f t="shared" si="12"/>
        <v>#REF!</v>
      </c>
      <c r="E33" s="15" t="e">
        <f t="shared" si="12"/>
        <v>#REF!</v>
      </c>
      <c r="F33" s="15" t="e">
        <f t="shared" si="12"/>
        <v>#REF!</v>
      </c>
      <c r="G33" s="15" t="e">
        <f t="shared" si="12"/>
        <v>#REF!</v>
      </c>
      <c r="H33" s="15" t="e">
        <f t="shared" si="12"/>
        <v>#REF!</v>
      </c>
      <c r="I33" s="15" t="e">
        <f t="shared" si="12"/>
        <v>#REF!</v>
      </c>
      <c r="J33" s="15" t="e">
        <f t="shared" si="12"/>
        <v>#REF!</v>
      </c>
      <c r="K33" s="15" t="e">
        <f t="shared" si="12"/>
        <v>#REF!</v>
      </c>
      <c r="L33" s="15" t="e">
        <f t="shared" si="12"/>
        <v>#REF!</v>
      </c>
      <c r="M33" s="15" t="e">
        <f t="shared" si="12"/>
        <v>#REF!</v>
      </c>
      <c r="N33" s="15" t="e">
        <f t="shared" si="12"/>
        <v>#REF!</v>
      </c>
      <c r="O33" s="15" t="e">
        <f t="shared" si="12"/>
        <v>#REF!</v>
      </c>
      <c r="P33" s="15" t="e">
        <f t="shared" si="12"/>
        <v>#REF!</v>
      </c>
      <c r="Q33" s="15" t="e">
        <f t="shared" si="12"/>
        <v>#REF!</v>
      </c>
      <c r="R33" s="15" t="e">
        <f t="shared" si="12"/>
        <v>#REF!</v>
      </c>
      <c r="S33" s="15" t="e">
        <f t="shared" si="12"/>
        <v>#REF!</v>
      </c>
      <c r="T33" s="15" t="e">
        <f t="shared" si="12"/>
        <v>#REF!</v>
      </c>
      <c r="U33" s="15" t="e">
        <f t="shared" si="12"/>
        <v>#REF!</v>
      </c>
      <c r="V33" s="15" t="e">
        <f t="shared" si="12"/>
        <v>#REF!</v>
      </c>
      <c r="W33" s="15" t="e">
        <f t="shared" si="12"/>
        <v>#REF!</v>
      </c>
      <c r="X33" s="15" t="e">
        <f t="shared" si="12"/>
        <v>#REF!</v>
      </c>
      <c r="Y33" s="15" t="e">
        <f t="shared" si="12"/>
        <v>#REF!</v>
      </c>
      <c r="Z33" s="15" t="e">
        <f t="shared" si="12"/>
        <v>#REF!</v>
      </c>
      <c r="AA33" s="15" t="e">
        <f t="shared" si="12"/>
        <v>#REF!</v>
      </c>
      <c r="AB33" s="15" t="e">
        <f t="shared" si="12"/>
        <v>#REF!</v>
      </c>
      <c r="AC33" s="15" t="e">
        <f t="shared" si="12"/>
        <v>#REF!</v>
      </c>
      <c r="AD33" s="15" t="e">
        <f t="shared" si="12"/>
        <v>#REF!</v>
      </c>
      <c r="AE33" s="15" t="e">
        <f t="shared" si="12"/>
        <v>#REF!</v>
      </c>
      <c r="AF33" s="15" t="e">
        <f t="shared" si="12"/>
        <v>#REF!</v>
      </c>
      <c r="AG33" s="15" t="e">
        <f t="shared" si="12"/>
        <v>#REF!</v>
      </c>
      <c r="AH33" s="15" t="e">
        <f t="shared" ref="AH33:BA33" si="13">AH26*AH29</f>
        <v>#REF!</v>
      </c>
      <c r="AI33" s="15" t="e">
        <f t="shared" si="13"/>
        <v>#REF!</v>
      </c>
      <c r="AJ33" s="15" t="e">
        <f t="shared" si="13"/>
        <v>#REF!</v>
      </c>
      <c r="AK33" s="15" t="e">
        <f t="shared" si="13"/>
        <v>#REF!</v>
      </c>
      <c r="AL33" s="15" t="e">
        <f t="shared" si="13"/>
        <v>#REF!</v>
      </c>
      <c r="AM33" s="15" t="e">
        <f t="shared" si="13"/>
        <v>#REF!</v>
      </c>
      <c r="AN33" s="80">
        <f t="shared" si="13"/>
        <v>0</v>
      </c>
      <c r="AO33" s="80">
        <f t="shared" si="13"/>
        <v>0</v>
      </c>
      <c r="AP33" s="80">
        <f t="shared" si="13"/>
        <v>0</v>
      </c>
      <c r="AQ33" s="80">
        <f t="shared" si="13"/>
        <v>0</v>
      </c>
      <c r="AR33" s="80">
        <f t="shared" si="13"/>
        <v>0</v>
      </c>
      <c r="AS33" s="80">
        <f t="shared" si="13"/>
        <v>0</v>
      </c>
      <c r="AT33" s="80">
        <f t="shared" si="13"/>
        <v>0</v>
      </c>
      <c r="AU33" s="80">
        <f t="shared" si="13"/>
        <v>0</v>
      </c>
      <c r="AV33" s="80">
        <f t="shared" si="13"/>
        <v>0</v>
      </c>
      <c r="AW33" s="80">
        <f t="shared" si="13"/>
        <v>0</v>
      </c>
      <c r="AX33" s="80">
        <f t="shared" si="13"/>
        <v>0</v>
      </c>
      <c r="AY33" s="80">
        <f t="shared" si="13"/>
        <v>0</v>
      </c>
      <c r="AZ33" s="80">
        <f t="shared" si="13"/>
        <v>0</v>
      </c>
      <c r="BA33" s="80">
        <f t="shared" si="13"/>
        <v>0</v>
      </c>
      <c r="BB33" s="80"/>
      <c r="BC33" s="80" t="e">
        <f>SUM(B33:BA33)</f>
        <v>#REF!</v>
      </c>
      <c r="BD33" s="109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</row>
    <row r="34" spans="1:72" s="15" customFormat="1" x14ac:dyDescent="0.3">
      <c r="A34" s="68" t="s">
        <v>376</v>
      </c>
      <c r="B34" s="15" t="e">
        <f>IF(B24&gt;0,SUMIF(#REF!,B$1,#REF!),0)</f>
        <v>#REF!</v>
      </c>
      <c r="C34" s="15" t="e">
        <f>IF(C24&gt;0,SUMIF(#REF!,C$1,#REF!),0)</f>
        <v>#REF!</v>
      </c>
      <c r="D34" s="15" t="e">
        <f>IF(D24&gt;0,SUMIF(#REF!,D$1,#REF!),0)</f>
        <v>#REF!</v>
      </c>
      <c r="E34" s="15" t="e">
        <f>IF(E24&gt;0,SUMIF(#REF!,E$1,#REF!),0)</f>
        <v>#REF!</v>
      </c>
      <c r="F34" s="15" t="e">
        <f>IF(F24&gt;0,SUMIF(#REF!,F$1,#REF!),0)</f>
        <v>#REF!</v>
      </c>
      <c r="G34" s="15" t="e">
        <f>IF(G24&gt;0,SUMIF(#REF!,G$1,#REF!),0)</f>
        <v>#REF!</v>
      </c>
      <c r="H34" s="15" t="e">
        <f>IF(H24&gt;0,SUMIF(#REF!,H$1,#REF!),0)</f>
        <v>#REF!</v>
      </c>
      <c r="I34" s="15" t="e">
        <f>IF(I24&gt;0,SUMIF(#REF!,I$1,#REF!),0)</f>
        <v>#REF!</v>
      </c>
      <c r="J34" s="15" t="e">
        <f>IF(J24&gt;0,SUMIF(#REF!,J$1,#REF!),0)</f>
        <v>#REF!</v>
      </c>
      <c r="K34" s="15" t="e">
        <f>IF(K24&gt;0,SUMIF(#REF!,K$1,#REF!),0)</f>
        <v>#REF!</v>
      </c>
      <c r="L34" s="15" t="e">
        <f>IF(L24&gt;0,SUMIF(#REF!,L$1,#REF!),0)</f>
        <v>#REF!</v>
      </c>
      <c r="M34" s="15" t="e">
        <f>IF(M24&gt;0,SUMIF(#REF!,M$1,#REF!),0)</f>
        <v>#REF!</v>
      </c>
      <c r="N34" s="15" t="e">
        <f>IF(N24&gt;0,SUMIF(#REF!,N$1,#REF!),0)</f>
        <v>#REF!</v>
      </c>
      <c r="O34" s="15" t="e">
        <f>IF(O24&gt;0,SUMIF(#REF!,O$1,#REF!),0)</f>
        <v>#REF!</v>
      </c>
      <c r="P34" s="15" t="e">
        <f>IF(P24&gt;0,SUMIF(#REF!,P$1,#REF!),0)</f>
        <v>#REF!</v>
      </c>
      <c r="Q34" s="15" t="e">
        <f>IF(Q24&gt;0,SUMIF(#REF!,Q$1,#REF!),0)</f>
        <v>#REF!</v>
      </c>
      <c r="R34" s="15" t="e">
        <f>IF(R24&gt;0,SUMIF(#REF!,R$1,#REF!),0)</f>
        <v>#REF!</v>
      </c>
      <c r="S34" s="15" t="e">
        <f>IF(S24&gt;0,SUMIF(#REF!,S$1,#REF!),0)</f>
        <v>#REF!</v>
      </c>
      <c r="T34" s="15" t="e">
        <f>IF(T24&gt;0,SUMIF(#REF!,T$1,#REF!),0)</f>
        <v>#REF!</v>
      </c>
      <c r="U34" s="15" t="e">
        <f>IF(U24&gt;0,SUMIF(#REF!,U$1,#REF!),0)</f>
        <v>#REF!</v>
      </c>
      <c r="V34" s="15" t="e">
        <f>IF(V24&gt;0,SUMIF(#REF!,V$1,#REF!),0)</f>
        <v>#REF!</v>
      </c>
      <c r="W34" s="15" t="e">
        <f>IF(W24&gt;0,SUMIF(#REF!,W$1,#REF!),0)</f>
        <v>#REF!</v>
      </c>
      <c r="X34" s="15" t="e">
        <f>IF(X24&gt;0,SUMIF(#REF!,X$1,#REF!),0)</f>
        <v>#REF!</v>
      </c>
      <c r="Y34" s="15" t="e">
        <f>IF(Y24&gt;0,SUMIF(#REF!,Y$1,#REF!),0)</f>
        <v>#REF!</v>
      </c>
      <c r="Z34" s="15" t="e">
        <f>IF(Z24&gt;0,SUMIF(#REF!,Z$1,#REF!),0)</f>
        <v>#REF!</v>
      </c>
      <c r="AA34" s="15" t="e">
        <f>IF(AA24&gt;0,SUMIF(#REF!,AA$1,#REF!),0)</f>
        <v>#REF!</v>
      </c>
      <c r="AB34" s="15" t="e">
        <f>IF(AB24&gt;0,SUMIF(#REF!,AB$1,#REF!),0)</f>
        <v>#REF!</v>
      </c>
      <c r="AC34" s="15" t="e">
        <f>IF(AC24&gt;0,SUMIF(#REF!,AC$1,#REF!),0)</f>
        <v>#REF!</v>
      </c>
      <c r="AD34" s="15" t="e">
        <f>IF(AD24&gt;0,SUMIF(#REF!,AD$1,#REF!),0)</f>
        <v>#REF!</v>
      </c>
      <c r="AE34" s="15" t="e">
        <f>IF(AE24&gt;0,SUMIF(#REF!,AE$1,#REF!),0)</f>
        <v>#REF!</v>
      </c>
      <c r="AF34" s="15" t="e">
        <f>IF(AF24&gt;0,SUMIF(#REF!,AF$1,#REF!),0)</f>
        <v>#REF!</v>
      </c>
      <c r="AG34" s="15" t="e">
        <f>IF(AG24&gt;0,SUMIF(#REF!,AG$1,#REF!),0)</f>
        <v>#REF!</v>
      </c>
      <c r="AH34" s="15" t="e">
        <f>IF(AH24&gt;0,SUMIF(#REF!,AH$1,#REF!),0)</f>
        <v>#REF!</v>
      </c>
      <c r="AI34" s="15" t="e">
        <f>IF(AI24&gt;0,SUMIF(#REF!,AI$1,#REF!),0)</f>
        <v>#REF!</v>
      </c>
      <c r="AJ34" s="15" t="e">
        <f>IF(AJ24&gt;0,SUMIF(#REF!,AJ$1,#REF!),0)</f>
        <v>#REF!</v>
      </c>
      <c r="AK34" s="15" t="e">
        <f>IF(AK24&gt;0,SUMIF(#REF!,AK$1,#REF!),0)</f>
        <v>#REF!</v>
      </c>
      <c r="AL34" s="15" t="e">
        <f>IF(AL24&gt;0,SUMIF(#REF!,AL$1,#REF!),0)</f>
        <v>#REF!</v>
      </c>
      <c r="AM34" s="15" t="e">
        <f>IF(AM24&gt;0,SUMIF(#REF!,AM$1,#REF!),0)</f>
        <v>#REF!</v>
      </c>
      <c r="AN34" s="80">
        <f>IF(AN24&gt;0,SUMIF(#REF!,AN$1,#REF!),0)</f>
        <v>0</v>
      </c>
      <c r="AO34" s="80">
        <f>IF(AO24&gt;0,SUMIF(#REF!,AO$1,#REF!),0)</f>
        <v>0</v>
      </c>
      <c r="AP34" s="80">
        <f>IF(AP24&gt;0,SUMIF(#REF!,AP$1,#REF!),0)</f>
        <v>0</v>
      </c>
      <c r="AQ34" s="80">
        <f>IF(AQ24&gt;0,SUMIF(#REF!,AQ$1,#REF!),0)</f>
        <v>0</v>
      </c>
      <c r="AR34" s="80">
        <f>IF(AR24&gt;0,SUMIF(#REF!,AR$1,#REF!),0)</f>
        <v>0</v>
      </c>
      <c r="AS34" s="80">
        <f>IF(AS24&gt;0,SUMIF(#REF!,AS$1,#REF!),0)</f>
        <v>0</v>
      </c>
      <c r="AT34" s="80">
        <f>IF(AT24&gt;0,SUMIF(#REF!,AT$1,#REF!),0)</f>
        <v>0</v>
      </c>
      <c r="AU34" s="80">
        <f>IF(AU24&gt;0,SUMIF(#REF!,AU$1,#REF!),0)</f>
        <v>0</v>
      </c>
      <c r="AV34" s="80">
        <f>IF(AV24&gt;0,SUMIF(#REF!,AV$1,#REF!),0)</f>
        <v>0</v>
      </c>
      <c r="AW34" s="80">
        <f>IF(AW24&gt;0,SUMIF(#REF!,AW$1,#REF!),0)</f>
        <v>0</v>
      </c>
      <c r="AX34" s="80">
        <f>IF(AX24&gt;0,SUMIF(#REF!,AX$1,#REF!),0)</f>
        <v>0</v>
      </c>
      <c r="AY34" s="80">
        <f>IF(AY24&gt;0,SUMIF(#REF!,AY$1,#REF!),0)</f>
        <v>0</v>
      </c>
      <c r="AZ34" s="80">
        <f>IF(AZ24&gt;0,SUMIF(#REF!,AZ$1,#REF!),0)</f>
        <v>0</v>
      </c>
      <c r="BA34" s="80">
        <f>IF(BA24&gt;0,SUMIF(#REF!,BA$1,#REF!),0)</f>
        <v>0</v>
      </c>
      <c r="BB34" s="80"/>
      <c r="BC34" s="80" t="e">
        <f>SUM(B34:BA34)</f>
        <v>#REF!</v>
      </c>
      <c r="BD34" s="109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</row>
    <row r="35" spans="1:72" s="15" customFormat="1" x14ac:dyDescent="0.3">
      <c r="A35" s="68" t="s">
        <v>377</v>
      </c>
      <c r="B35" s="58">
        <v>1038.5</v>
      </c>
      <c r="C35" s="58">
        <v>1151</v>
      </c>
      <c r="D35" s="58">
        <v>1245.2</v>
      </c>
      <c r="E35" s="58">
        <v>1003.3</v>
      </c>
      <c r="F35" s="58">
        <v>1166</v>
      </c>
      <c r="G35" s="58">
        <v>1314</v>
      </c>
      <c r="H35" s="58">
        <v>995</v>
      </c>
      <c r="I35" s="58">
        <v>828</v>
      </c>
      <c r="J35" s="58">
        <v>1295.2</v>
      </c>
      <c r="K35" s="58">
        <v>1423.5</v>
      </c>
      <c r="L35" s="58">
        <v>1428</v>
      </c>
      <c r="M35" s="58">
        <v>1205.7</v>
      </c>
      <c r="N35" s="58">
        <v>1684</v>
      </c>
      <c r="O35" s="58">
        <v>1064</v>
      </c>
      <c r="P35" s="58">
        <v>1560</v>
      </c>
      <c r="Q35" s="58">
        <v>892</v>
      </c>
      <c r="R35" s="58">
        <v>1616</v>
      </c>
      <c r="S35" s="58">
        <v>1532.75</v>
      </c>
      <c r="T35" s="58">
        <v>1663.25</v>
      </c>
      <c r="U35" s="58">
        <v>1295.2</v>
      </c>
      <c r="V35" s="58">
        <v>1479.48</v>
      </c>
      <c r="W35" s="58">
        <v>1104.2</v>
      </c>
      <c r="X35" s="58">
        <v>1670.9</v>
      </c>
      <c r="Y35" s="58">
        <v>1854</v>
      </c>
      <c r="Z35" s="58">
        <v>1694.7</v>
      </c>
      <c r="AA35" s="58">
        <v>1551</v>
      </c>
      <c r="AB35" s="58">
        <v>1349</v>
      </c>
      <c r="AC35" s="58">
        <v>1416.1</v>
      </c>
      <c r="AD35" s="58">
        <v>1746</v>
      </c>
      <c r="AE35" s="58">
        <v>1309.5</v>
      </c>
      <c r="AF35" s="58">
        <v>1902.6</v>
      </c>
      <c r="AG35" s="58">
        <v>1427.5</v>
      </c>
      <c r="AH35" s="58">
        <v>1620.8</v>
      </c>
      <c r="AI35" s="58">
        <v>1426</v>
      </c>
      <c r="AJ35" s="58">
        <v>2122.4</v>
      </c>
      <c r="AK35" s="58">
        <v>1777.3</v>
      </c>
      <c r="AL35" s="58">
        <v>1547</v>
      </c>
      <c r="AM35" s="58">
        <v>1439.9</v>
      </c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80"/>
      <c r="BC35" s="107">
        <f>SUM(B35:BA35)</f>
        <v>53838.98000000001</v>
      </c>
      <c r="BD35" s="109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</row>
    <row r="36" spans="1:72" s="15" customFormat="1" x14ac:dyDescent="0.3">
      <c r="A36" s="70" t="s">
        <v>378</v>
      </c>
      <c r="B36" s="15" t="e">
        <f>SUM(B33:B35)</f>
        <v>#REF!</v>
      </c>
      <c r="C36" s="15" t="e">
        <f t="shared" ref="C36:BA36" si="14">SUM(C33:C35)</f>
        <v>#REF!</v>
      </c>
      <c r="D36" s="15" t="e">
        <f t="shared" si="14"/>
        <v>#REF!</v>
      </c>
      <c r="E36" s="15" t="e">
        <f t="shared" si="14"/>
        <v>#REF!</v>
      </c>
      <c r="F36" s="15" t="e">
        <f t="shared" si="14"/>
        <v>#REF!</v>
      </c>
      <c r="G36" s="15" t="e">
        <f t="shared" si="14"/>
        <v>#REF!</v>
      </c>
      <c r="H36" s="15" t="e">
        <f t="shared" si="14"/>
        <v>#REF!</v>
      </c>
      <c r="I36" s="15" t="e">
        <f t="shared" si="14"/>
        <v>#REF!</v>
      </c>
      <c r="J36" s="15" t="e">
        <f t="shared" si="14"/>
        <v>#REF!</v>
      </c>
      <c r="K36" s="15" t="e">
        <f t="shared" si="14"/>
        <v>#REF!</v>
      </c>
      <c r="L36" s="15" t="e">
        <f t="shared" si="14"/>
        <v>#REF!</v>
      </c>
      <c r="M36" s="15" t="e">
        <f t="shared" si="14"/>
        <v>#REF!</v>
      </c>
      <c r="N36" s="15" t="e">
        <f t="shared" si="14"/>
        <v>#REF!</v>
      </c>
      <c r="O36" s="15" t="e">
        <f t="shared" si="14"/>
        <v>#REF!</v>
      </c>
      <c r="P36" s="15" t="e">
        <f t="shared" si="14"/>
        <v>#REF!</v>
      </c>
      <c r="Q36" s="15" t="e">
        <f t="shared" si="14"/>
        <v>#REF!</v>
      </c>
      <c r="R36" s="15" t="e">
        <f t="shared" si="14"/>
        <v>#REF!</v>
      </c>
      <c r="S36" s="15" t="e">
        <f t="shared" si="14"/>
        <v>#REF!</v>
      </c>
      <c r="T36" s="15" t="e">
        <f t="shared" si="14"/>
        <v>#REF!</v>
      </c>
      <c r="U36" s="15" t="e">
        <f t="shared" si="14"/>
        <v>#REF!</v>
      </c>
      <c r="V36" s="15" t="e">
        <f t="shared" si="14"/>
        <v>#REF!</v>
      </c>
      <c r="W36" s="15" t="e">
        <f t="shared" si="14"/>
        <v>#REF!</v>
      </c>
      <c r="X36" s="15" t="e">
        <f t="shared" si="14"/>
        <v>#REF!</v>
      </c>
      <c r="Y36" s="15" t="e">
        <f t="shared" si="14"/>
        <v>#REF!</v>
      </c>
      <c r="Z36" s="15" t="e">
        <f t="shared" si="14"/>
        <v>#REF!</v>
      </c>
      <c r="AA36" s="15" t="e">
        <f t="shared" si="14"/>
        <v>#REF!</v>
      </c>
      <c r="AB36" s="15" t="e">
        <f t="shared" si="14"/>
        <v>#REF!</v>
      </c>
      <c r="AC36" s="15" t="e">
        <f t="shared" si="14"/>
        <v>#REF!</v>
      </c>
      <c r="AD36" s="15" t="e">
        <f t="shared" si="14"/>
        <v>#REF!</v>
      </c>
      <c r="AE36" s="15" t="e">
        <f t="shared" si="14"/>
        <v>#REF!</v>
      </c>
      <c r="AF36" s="15" t="e">
        <f t="shared" si="14"/>
        <v>#REF!</v>
      </c>
      <c r="AG36" s="15" t="e">
        <f t="shared" si="14"/>
        <v>#REF!</v>
      </c>
      <c r="AH36" s="15" t="e">
        <f t="shared" si="14"/>
        <v>#REF!</v>
      </c>
      <c r="AI36" s="15" t="e">
        <f t="shared" si="14"/>
        <v>#REF!</v>
      </c>
      <c r="AJ36" s="15" t="e">
        <f t="shared" si="14"/>
        <v>#REF!</v>
      </c>
      <c r="AK36" s="15" t="e">
        <f t="shared" si="14"/>
        <v>#REF!</v>
      </c>
      <c r="AL36" s="15" t="e">
        <f t="shared" si="14"/>
        <v>#REF!</v>
      </c>
      <c r="AM36" s="15" t="e">
        <f t="shared" si="14"/>
        <v>#REF!</v>
      </c>
      <c r="AN36" s="80">
        <f t="shared" si="14"/>
        <v>0</v>
      </c>
      <c r="AO36" s="80">
        <f t="shared" si="14"/>
        <v>0</v>
      </c>
      <c r="AP36" s="80">
        <f t="shared" si="14"/>
        <v>0</v>
      </c>
      <c r="AQ36" s="80">
        <f t="shared" si="14"/>
        <v>0</v>
      </c>
      <c r="AR36" s="80">
        <f t="shared" si="14"/>
        <v>0</v>
      </c>
      <c r="AS36" s="80">
        <f t="shared" si="14"/>
        <v>0</v>
      </c>
      <c r="AT36" s="80">
        <f t="shared" si="14"/>
        <v>0</v>
      </c>
      <c r="AU36" s="80">
        <f t="shared" si="14"/>
        <v>0</v>
      </c>
      <c r="AV36" s="80">
        <f t="shared" si="14"/>
        <v>0</v>
      </c>
      <c r="AW36" s="80">
        <f t="shared" si="14"/>
        <v>0</v>
      </c>
      <c r="AX36" s="80">
        <f t="shared" si="14"/>
        <v>0</v>
      </c>
      <c r="AY36" s="80">
        <f t="shared" si="14"/>
        <v>0</v>
      </c>
      <c r="AZ36" s="80">
        <f t="shared" si="14"/>
        <v>0</v>
      </c>
      <c r="BA36" s="80">
        <f t="shared" si="14"/>
        <v>0</v>
      </c>
      <c r="BB36" s="80"/>
      <c r="BC36" s="80" t="e">
        <f>SUM(BC33:BC35)</f>
        <v>#REF!</v>
      </c>
      <c r="BD36" s="109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</row>
    <row r="37" spans="1:72" s="15" customFormat="1" x14ac:dyDescent="0.3"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</row>
    <row r="38" spans="1:72" s="15" customFormat="1" x14ac:dyDescent="0.3">
      <c r="A38" s="15" t="s">
        <v>431</v>
      </c>
      <c r="B38" s="12">
        <v>172</v>
      </c>
      <c r="C38" s="12">
        <v>128</v>
      </c>
      <c r="D38" s="12">
        <v>164</v>
      </c>
      <c r="E38" s="12">
        <v>120</v>
      </c>
      <c r="F38" s="12">
        <v>112</v>
      </c>
      <c r="G38" s="12">
        <v>180</v>
      </c>
      <c r="H38" s="12">
        <v>172</v>
      </c>
      <c r="I38" s="12">
        <v>170</v>
      </c>
      <c r="J38" s="12">
        <v>460</v>
      </c>
      <c r="K38" s="12">
        <v>175</v>
      </c>
      <c r="L38" s="12">
        <v>209</v>
      </c>
      <c r="M38" s="12">
        <v>181</v>
      </c>
      <c r="N38" s="12">
        <v>103</v>
      </c>
      <c r="O38" s="12">
        <v>148</v>
      </c>
      <c r="P38" s="12">
        <v>175</v>
      </c>
      <c r="Q38" s="12">
        <v>229</v>
      </c>
      <c r="R38" s="12">
        <v>510</v>
      </c>
      <c r="S38" s="12">
        <v>182</v>
      </c>
      <c r="T38" s="12">
        <v>133</v>
      </c>
      <c r="U38" s="12">
        <v>110</v>
      </c>
      <c r="V38" s="12">
        <v>172</v>
      </c>
      <c r="W38" s="12">
        <v>168</v>
      </c>
      <c r="X38" s="12">
        <v>112</v>
      </c>
      <c r="Y38" s="12">
        <v>140</v>
      </c>
      <c r="Z38" s="12">
        <v>182</v>
      </c>
      <c r="AA38" s="12">
        <v>194</v>
      </c>
      <c r="AB38" s="12">
        <v>394</v>
      </c>
      <c r="AC38" s="12">
        <v>299</v>
      </c>
      <c r="AD38" s="12">
        <v>225</v>
      </c>
      <c r="AE38" s="12">
        <v>217</v>
      </c>
      <c r="AF38" s="12">
        <v>170</v>
      </c>
      <c r="AG38" s="12">
        <v>273</v>
      </c>
      <c r="AH38" s="12">
        <v>307</v>
      </c>
      <c r="AI38" s="12">
        <v>241</v>
      </c>
      <c r="AJ38" s="12">
        <v>248</v>
      </c>
      <c r="AK38" s="12">
        <v>259</v>
      </c>
      <c r="AL38" s="12">
        <v>189</v>
      </c>
      <c r="AM38" s="12">
        <v>172</v>
      </c>
      <c r="AN38" s="82">
        <v>193</v>
      </c>
      <c r="AO38" s="82">
        <v>222</v>
      </c>
      <c r="AP38" s="82">
        <v>185</v>
      </c>
      <c r="AQ38" s="82">
        <v>191</v>
      </c>
      <c r="AR38" s="82">
        <v>204</v>
      </c>
      <c r="AS38" s="82">
        <v>157</v>
      </c>
      <c r="AT38" s="82">
        <v>155</v>
      </c>
      <c r="AU38" s="82">
        <v>153</v>
      </c>
      <c r="AV38" s="82">
        <v>364</v>
      </c>
      <c r="AW38" s="82">
        <v>125</v>
      </c>
      <c r="AX38" s="82">
        <v>99</v>
      </c>
      <c r="AY38" s="82">
        <v>122</v>
      </c>
      <c r="AZ38" s="82">
        <v>133</v>
      </c>
      <c r="BA38" s="82">
        <v>356</v>
      </c>
      <c r="BB38" s="80"/>
      <c r="BC38" s="82">
        <v>10454</v>
      </c>
      <c r="BD38" s="108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</row>
    <row r="39" spans="1:72" s="15" customFormat="1" x14ac:dyDescent="0.3">
      <c r="A39" s="15" t="s">
        <v>432</v>
      </c>
      <c r="B39" s="12">
        <v>157</v>
      </c>
      <c r="C39" s="12">
        <v>303</v>
      </c>
      <c r="D39" s="12">
        <v>271</v>
      </c>
      <c r="E39" s="12">
        <v>296</v>
      </c>
      <c r="F39" s="12">
        <v>283</v>
      </c>
      <c r="G39" s="12">
        <v>272</v>
      </c>
      <c r="H39" s="12">
        <v>326</v>
      </c>
      <c r="I39" s="12">
        <v>306</v>
      </c>
      <c r="J39" s="12">
        <v>236</v>
      </c>
      <c r="K39" s="12">
        <v>219</v>
      </c>
      <c r="L39" s="12">
        <v>258</v>
      </c>
      <c r="M39" s="12">
        <v>300</v>
      </c>
      <c r="N39" s="12">
        <v>306</v>
      </c>
      <c r="O39" s="12">
        <v>298</v>
      </c>
      <c r="P39" s="12">
        <v>319</v>
      </c>
      <c r="Q39" s="12">
        <v>295</v>
      </c>
      <c r="R39" s="12">
        <v>264</v>
      </c>
      <c r="S39" s="12">
        <v>319</v>
      </c>
      <c r="T39" s="12">
        <v>324</v>
      </c>
      <c r="U39" s="12">
        <v>307</v>
      </c>
      <c r="V39" s="12">
        <v>285</v>
      </c>
      <c r="W39" s="12">
        <v>264</v>
      </c>
      <c r="X39" s="12">
        <v>312</v>
      </c>
      <c r="Y39" s="12">
        <v>316</v>
      </c>
      <c r="Z39" s="12">
        <v>310</v>
      </c>
      <c r="AA39" s="12">
        <v>276</v>
      </c>
      <c r="AB39" s="12">
        <v>227</v>
      </c>
      <c r="AC39" s="12">
        <v>303</v>
      </c>
      <c r="AD39" s="12">
        <v>315</v>
      </c>
      <c r="AE39" s="12">
        <v>291</v>
      </c>
      <c r="AF39" s="12">
        <v>289</v>
      </c>
      <c r="AG39" s="12">
        <v>313</v>
      </c>
      <c r="AH39" s="12">
        <v>335</v>
      </c>
      <c r="AI39" s="12">
        <v>292</v>
      </c>
      <c r="AJ39" s="12">
        <v>291</v>
      </c>
      <c r="AK39" s="12">
        <v>283</v>
      </c>
      <c r="AL39" s="12">
        <v>328</v>
      </c>
      <c r="AM39" s="12">
        <v>335</v>
      </c>
      <c r="AN39" s="82">
        <v>328</v>
      </c>
      <c r="AO39" s="82">
        <v>325</v>
      </c>
      <c r="AP39" s="82">
        <v>313</v>
      </c>
      <c r="AQ39" s="82">
        <v>344</v>
      </c>
      <c r="AR39" s="82">
        <v>299</v>
      </c>
      <c r="AS39" s="82">
        <v>329</v>
      </c>
      <c r="AT39" s="82">
        <v>330</v>
      </c>
      <c r="AU39" s="82">
        <v>276</v>
      </c>
      <c r="AV39" s="82">
        <v>161</v>
      </c>
      <c r="AW39" s="82">
        <v>313</v>
      </c>
      <c r="AX39" s="82">
        <v>321</v>
      </c>
      <c r="AY39" s="82">
        <v>343</v>
      </c>
      <c r="AZ39" s="82">
        <v>307</v>
      </c>
      <c r="BA39" s="82">
        <v>116</v>
      </c>
      <c r="BB39" s="80"/>
      <c r="BC39" s="82">
        <v>15129</v>
      </c>
      <c r="BD39" s="108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</row>
    <row r="40" spans="1:72" s="15" customFormat="1" x14ac:dyDescent="0.3"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</row>
    <row r="41" spans="1:72" x14ac:dyDescent="0.3">
      <c r="A41" s="65" t="s">
        <v>387</v>
      </c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</row>
    <row r="42" spans="1:72" x14ac:dyDescent="0.3">
      <c r="A42" s="68" t="s">
        <v>375</v>
      </c>
      <c r="B42" s="15">
        <v>9030</v>
      </c>
      <c r="C42" s="15">
        <v>6720</v>
      </c>
      <c r="D42" s="15">
        <v>8610</v>
      </c>
      <c r="E42" s="15">
        <v>6300</v>
      </c>
      <c r="F42" s="15">
        <v>5880</v>
      </c>
      <c r="G42" s="15">
        <v>9450</v>
      </c>
      <c r="H42" s="15">
        <v>9030</v>
      </c>
      <c r="I42" s="15">
        <v>8925</v>
      </c>
      <c r="J42" s="15">
        <v>24150</v>
      </c>
      <c r="K42" s="15">
        <v>9187.5</v>
      </c>
      <c r="L42" s="15">
        <v>10972.5</v>
      </c>
      <c r="M42" s="15">
        <v>9502.5</v>
      </c>
      <c r="N42" s="15">
        <v>5407.5</v>
      </c>
      <c r="O42" s="15">
        <v>7770</v>
      </c>
      <c r="P42" s="15">
        <v>9187.5</v>
      </c>
      <c r="Q42" s="15">
        <v>12022.5</v>
      </c>
      <c r="R42" s="15">
        <v>26775</v>
      </c>
      <c r="S42" s="15">
        <v>9555</v>
      </c>
      <c r="T42" s="15">
        <v>6982.5</v>
      </c>
      <c r="U42" s="15">
        <v>5775</v>
      </c>
      <c r="V42" s="15">
        <v>9030</v>
      </c>
      <c r="W42" s="15">
        <v>8820</v>
      </c>
      <c r="X42" s="15">
        <v>5880</v>
      </c>
      <c r="Y42" s="15">
        <v>7350</v>
      </c>
      <c r="Z42" s="15">
        <v>9555</v>
      </c>
      <c r="AA42" s="15">
        <v>10185</v>
      </c>
      <c r="AB42" s="15">
        <v>20685</v>
      </c>
      <c r="AC42" s="15">
        <v>15697.5</v>
      </c>
      <c r="AD42" s="15">
        <v>11812.5</v>
      </c>
      <c r="AE42" s="15">
        <v>11392.5</v>
      </c>
      <c r="AF42" s="15">
        <v>8925</v>
      </c>
      <c r="AG42" s="15">
        <v>14332.5</v>
      </c>
      <c r="AH42" s="15">
        <v>16117.5</v>
      </c>
      <c r="AI42" s="15">
        <v>12652.5</v>
      </c>
      <c r="AJ42" s="15">
        <v>13020</v>
      </c>
      <c r="AK42" s="15">
        <v>13597.5</v>
      </c>
      <c r="AL42" s="15">
        <v>9922.5</v>
      </c>
      <c r="AM42" s="15">
        <v>9030</v>
      </c>
      <c r="AN42" s="80">
        <v>10132.5</v>
      </c>
      <c r="AO42" s="80">
        <v>11655</v>
      </c>
      <c r="AP42" s="80">
        <v>9712.5</v>
      </c>
      <c r="AQ42" s="80">
        <v>10027.5</v>
      </c>
      <c r="AR42" s="80">
        <v>10710</v>
      </c>
      <c r="AS42" s="80">
        <v>8242.5</v>
      </c>
      <c r="AT42" s="80">
        <v>8137.5</v>
      </c>
      <c r="AU42" s="80">
        <v>8032.5</v>
      </c>
      <c r="AV42" s="80">
        <v>19110</v>
      </c>
      <c r="AW42" s="80">
        <v>6562.5</v>
      </c>
      <c r="AX42" s="80">
        <v>5197.5</v>
      </c>
      <c r="AY42" s="80">
        <v>6405</v>
      </c>
      <c r="AZ42" s="80">
        <v>6982.5</v>
      </c>
      <c r="BA42" s="80">
        <v>18690</v>
      </c>
      <c r="BB42" s="80"/>
      <c r="BC42" s="80">
        <f>SUM(B42:BA42)</f>
        <v>548835</v>
      </c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</row>
    <row r="43" spans="1:72" x14ac:dyDescent="0.3">
      <c r="A43" s="68" t="s">
        <v>376</v>
      </c>
      <c r="B43" s="15">
        <v>3885.1</v>
      </c>
      <c r="C43" s="15">
        <v>7544.15</v>
      </c>
      <c r="D43" s="15">
        <v>6803.4</v>
      </c>
      <c r="E43" s="15">
        <v>7400.1</v>
      </c>
      <c r="F43" s="15">
        <v>7151.8</v>
      </c>
      <c r="G43" s="15">
        <v>6796.4</v>
      </c>
      <c r="H43" s="15">
        <v>8208.7999999999993</v>
      </c>
      <c r="I43" s="15">
        <v>7654.2</v>
      </c>
      <c r="J43" s="15">
        <v>5908.5</v>
      </c>
      <c r="K43" s="15">
        <v>5302.6</v>
      </c>
      <c r="L43" s="15">
        <v>6388.75</v>
      </c>
      <c r="M43" s="15">
        <v>7443.8</v>
      </c>
      <c r="N43" s="15">
        <v>7608.65</v>
      </c>
      <c r="O43" s="15">
        <v>7389.15</v>
      </c>
      <c r="P43" s="15">
        <v>7911.65</v>
      </c>
      <c r="Q43" s="15">
        <v>7302.2</v>
      </c>
      <c r="R43" s="15">
        <v>6534</v>
      </c>
      <c r="S43" s="15">
        <v>8050</v>
      </c>
      <c r="T43" s="15">
        <v>8160</v>
      </c>
      <c r="U43" s="15">
        <v>7599.5</v>
      </c>
      <c r="V43" s="15">
        <v>7043.7</v>
      </c>
      <c r="W43" s="15">
        <v>6553.3</v>
      </c>
      <c r="X43" s="15">
        <v>7660.7</v>
      </c>
      <c r="Y43" s="15">
        <v>7680.5</v>
      </c>
      <c r="Z43" s="15">
        <v>7739.8</v>
      </c>
      <c r="AA43" s="15">
        <v>6822.1</v>
      </c>
      <c r="AB43" s="15">
        <v>5582</v>
      </c>
      <c r="AC43" s="15">
        <v>7523.5</v>
      </c>
      <c r="AD43" s="15">
        <v>7868.4</v>
      </c>
      <c r="AE43" s="15">
        <v>7176.3</v>
      </c>
      <c r="AF43" s="15">
        <v>7243.8</v>
      </c>
      <c r="AG43" s="15">
        <v>7819.3</v>
      </c>
      <c r="AH43" s="15">
        <v>8461.6</v>
      </c>
      <c r="AI43" s="15">
        <v>7390</v>
      </c>
      <c r="AJ43" s="15">
        <v>7316.7</v>
      </c>
      <c r="AK43" s="15">
        <v>7071.1</v>
      </c>
      <c r="AL43" s="15">
        <v>8169.85</v>
      </c>
      <c r="AM43" s="15">
        <v>8334</v>
      </c>
      <c r="AN43" s="80">
        <v>8145.1</v>
      </c>
      <c r="AO43" s="80">
        <v>8066</v>
      </c>
      <c r="AP43" s="80">
        <v>7753.5</v>
      </c>
      <c r="AQ43" s="80">
        <v>8493.9</v>
      </c>
      <c r="AR43" s="80">
        <v>7369.5</v>
      </c>
      <c r="AS43" s="80">
        <v>8263.5</v>
      </c>
      <c r="AT43" s="80">
        <v>8232.9500000000007</v>
      </c>
      <c r="AU43" s="80">
        <v>6695.7</v>
      </c>
      <c r="AV43" s="80">
        <v>3908.6</v>
      </c>
      <c r="AW43" s="80">
        <v>7599.95</v>
      </c>
      <c r="AX43" s="80">
        <v>7902.9</v>
      </c>
      <c r="AY43" s="80">
        <v>8413</v>
      </c>
      <c r="AZ43" s="80">
        <v>7469.8</v>
      </c>
      <c r="BA43" s="80">
        <v>2874.4</v>
      </c>
      <c r="BB43" s="80"/>
      <c r="BC43" s="80">
        <f>SUM(B43:BA43)</f>
        <v>375688.2</v>
      </c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</row>
    <row r="44" spans="1:72" x14ac:dyDescent="0.3">
      <c r="A44" s="68" t="s">
        <v>377</v>
      </c>
      <c r="B44" s="58">
        <v>968.3</v>
      </c>
      <c r="C44" s="58">
        <v>1328</v>
      </c>
      <c r="D44" s="58">
        <v>770</v>
      </c>
      <c r="E44" s="58">
        <v>1176.8</v>
      </c>
      <c r="F44" s="58">
        <v>1237.3</v>
      </c>
      <c r="G44" s="58">
        <v>1056.3</v>
      </c>
      <c r="H44" s="58">
        <v>1154.45</v>
      </c>
      <c r="I44" s="58">
        <v>1409.8</v>
      </c>
      <c r="J44" s="58">
        <v>940.5</v>
      </c>
      <c r="K44" s="58">
        <v>1394.8</v>
      </c>
      <c r="L44" s="58">
        <v>716.75</v>
      </c>
      <c r="M44" s="58">
        <v>1381.3</v>
      </c>
      <c r="N44" s="58">
        <v>1504.3</v>
      </c>
      <c r="O44" s="58">
        <v>1112.5</v>
      </c>
      <c r="P44" s="58">
        <v>1469.75</v>
      </c>
      <c r="Q44" s="58">
        <v>955</v>
      </c>
      <c r="R44" s="58">
        <v>1287</v>
      </c>
      <c r="S44" s="58">
        <v>1695</v>
      </c>
      <c r="T44" s="58">
        <v>1600</v>
      </c>
      <c r="U44" s="58">
        <v>1160.8</v>
      </c>
      <c r="V44" s="58">
        <v>1316.5</v>
      </c>
      <c r="W44" s="58">
        <v>1227.55</v>
      </c>
      <c r="X44" s="58">
        <v>1299</v>
      </c>
      <c r="Y44" s="58">
        <v>1237.5</v>
      </c>
      <c r="Z44" s="58">
        <v>1199.5</v>
      </c>
      <c r="AA44" s="58">
        <v>1466</v>
      </c>
      <c r="AB44" s="58">
        <v>984</v>
      </c>
      <c r="AC44" s="58">
        <v>1682</v>
      </c>
      <c r="AD44" s="58">
        <v>1533.3</v>
      </c>
      <c r="AE44" s="58">
        <v>1342</v>
      </c>
      <c r="AF44" s="58">
        <v>1252.5</v>
      </c>
      <c r="AG44" s="58">
        <v>1635</v>
      </c>
      <c r="AH44" s="58">
        <v>1415</v>
      </c>
      <c r="AI44" s="58">
        <v>1325.5</v>
      </c>
      <c r="AJ44" s="58">
        <v>1452.5</v>
      </c>
      <c r="AK44" s="58">
        <v>1260</v>
      </c>
      <c r="AL44" s="58">
        <v>1357.25</v>
      </c>
      <c r="AM44" s="58">
        <v>1271.5</v>
      </c>
      <c r="AN44" s="107">
        <v>1534</v>
      </c>
      <c r="AO44" s="107">
        <v>1172</v>
      </c>
      <c r="AP44" s="107">
        <v>1077.0999999999999</v>
      </c>
      <c r="AQ44" s="107">
        <v>1067</v>
      </c>
      <c r="AR44" s="107">
        <v>1355.75</v>
      </c>
      <c r="AS44" s="107">
        <v>1445</v>
      </c>
      <c r="AT44" s="107">
        <v>1091.3</v>
      </c>
      <c r="AU44" s="107">
        <v>1396</v>
      </c>
      <c r="AV44" s="107">
        <v>1180</v>
      </c>
      <c r="AW44" s="107">
        <v>1534.75</v>
      </c>
      <c r="AX44" s="107">
        <v>921</v>
      </c>
      <c r="AY44" s="107">
        <v>1538.5</v>
      </c>
      <c r="AZ44" s="107">
        <v>1783</v>
      </c>
      <c r="BA44" s="107">
        <v>834</v>
      </c>
      <c r="BB44" s="80"/>
      <c r="BC44" s="107">
        <v>66504.649999999994</v>
      </c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</row>
    <row r="45" spans="1:72" x14ac:dyDescent="0.3">
      <c r="A45" s="70" t="s">
        <v>378</v>
      </c>
      <c r="B45" s="15">
        <v>13883.4</v>
      </c>
      <c r="C45" s="15">
        <v>15592.15</v>
      </c>
      <c r="D45" s="15">
        <v>16183.4</v>
      </c>
      <c r="E45" s="15">
        <v>14876.9</v>
      </c>
      <c r="F45" s="15">
        <v>14269.1</v>
      </c>
      <c r="G45" s="15">
        <v>17302.7</v>
      </c>
      <c r="H45" s="15">
        <v>18393.25</v>
      </c>
      <c r="I45" s="15">
        <v>17989</v>
      </c>
      <c r="J45" s="15">
        <v>30999</v>
      </c>
      <c r="K45" s="15">
        <v>15884.9</v>
      </c>
      <c r="L45" s="15">
        <v>18078</v>
      </c>
      <c r="M45" s="15">
        <v>18327.599999999999</v>
      </c>
      <c r="N45" s="15">
        <v>14520.45</v>
      </c>
      <c r="O45" s="15">
        <v>16271.65</v>
      </c>
      <c r="P45" s="15">
        <v>18568.900000000001</v>
      </c>
      <c r="Q45" s="15">
        <v>20279.7</v>
      </c>
      <c r="R45" s="15">
        <v>34596</v>
      </c>
      <c r="S45" s="15">
        <v>19300</v>
      </c>
      <c r="T45" s="15">
        <v>16742.5</v>
      </c>
      <c r="U45" s="15">
        <v>14535.3</v>
      </c>
      <c r="V45" s="15">
        <v>17390.2</v>
      </c>
      <c r="W45" s="15">
        <v>16600.849999999999</v>
      </c>
      <c r="X45" s="15">
        <v>14839.7</v>
      </c>
      <c r="Y45" s="15">
        <v>16268</v>
      </c>
      <c r="Z45" s="15">
        <v>18494.3</v>
      </c>
      <c r="AA45" s="15">
        <v>18473.099999999999</v>
      </c>
      <c r="AB45" s="15">
        <v>27251</v>
      </c>
      <c r="AC45" s="15">
        <v>24903</v>
      </c>
      <c r="AD45" s="15">
        <v>21214.2</v>
      </c>
      <c r="AE45" s="15">
        <v>19910.8</v>
      </c>
      <c r="AF45" s="15">
        <v>17421.3</v>
      </c>
      <c r="AG45" s="15">
        <v>23786.799999999999</v>
      </c>
      <c r="AH45" s="15">
        <v>25994.1</v>
      </c>
      <c r="AI45" s="15">
        <v>21368</v>
      </c>
      <c r="AJ45" s="15">
        <v>21789.200000000001</v>
      </c>
      <c r="AK45" s="15">
        <v>21928.6</v>
      </c>
      <c r="AL45" s="15">
        <v>19449.599999999999</v>
      </c>
      <c r="AM45" s="15">
        <v>18635.5</v>
      </c>
      <c r="AN45" s="80">
        <v>19811.599999999999</v>
      </c>
      <c r="AO45" s="80">
        <v>20893</v>
      </c>
      <c r="AP45" s="80">
        <v>18543.099999999999</v>
      </c>
      <c r="AQ45" s="80">
        <v>19588.400000000001</v>
      </c>
      <c r="AR45" s="80">
        <v>19435.25</v>
      </c>
      <c r="AS45" s="80">
        <v>17951</v>
      </c>
      <c r="AT45" s="80">
        <v>17461.75</v>
      </c>
      <c r="AU45" s="80">
        <v>16124.2</v>
      </c>
      <c r="AV45" s="80">
        <v>24198.6</v>
      </c>
      <c r="AW45" s="80">
        <v>15697.2</v>
      </c>
      <c r="AX45" s="80">
        <v>14021.4</v>
      </c>
      <c r="AY45" s="80">
        <v>16356.5</v>
      </c>
      <c r="AZ45" s="80">
        <v>16235.3</v>
      </c>
      <c r="BA45" s="80">
        <v>22398.400000000001</v>
      </c>
      <c r="BB45" s="80"/>
      <c r="BC45" s="80">
        <v>991027.85</v>
      </c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</row>
    <row r="46" spans="1:72" x14ac:dyDescent="0.3"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</row>
    <row r="47" spans="1:72" x14ac:dyDescent="0.3">
      <c r="A47" s="65" t="s">
        <v>388</v>
      </c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</row>
    <row r="48" spans="1:72" x14ac:dyDescent="0.3">
      <c r="A48" s="68" t="s">
        <v>375</v>
      </c>
      <c r="B48" s="69" t="e">
        <f>IF(B34=0,0,(SUM($B33:B33)/SUM($B42:B42))-1)</f>
        <v>#REF!</v>
      </c>
      <c r="C48" s="69" t="e">
        <f>IF(C34=0,0,(SUM($B33:C33)/SUM($B42:C42))-1)</f>
        <v>#REF!</v>
      </c>
      <c r="D48" s="69" t="e">
        <f>IF(D34=0,0,(SUM($B33:D33)/SUM($B42:D42))-1)</f>
        <v>#REF!</v>
      </c>
      <c r="E48" s="69" t="e">
        <f>IF(E34=0,0,(SUM($B33:E33)/SUM($B42:E42))-1)</f>
        <v>#REF!</v>
      </c>
      <c r="F48" s="69" t="e">
        <f>IF(F34=0,0,(SUM($B33:F33)/SUM($B42:F42))-1)</f>
        <v>#REF!</v>
      </c>
      <c r="G48" s="69" t="e">
        <f>IF(G34=0,0,(SUM($B33:G33)/SUM($B42:G42))-1)</f>
        <v>#REF!</v>
      </c>
      <c r="H48" s="69" t="e">
        <f>IF(H34=0,0,(SUM($B33:H33)/SUM($B42:H42))-1)</f>
        <v>#REF!</v>
      </c>
      <c r="I48" s="69" t="e">
        <f>IF(I34=0,0,(SUM($B33:I33)/SUM($B42:I42))-1)</f>
        <v>#REF!</v>
      </c>
      <c r="J48" s="69" t="e">
        <f>IF(J34=0,0,(SUM($B33:J33)/SUM($B42:J42))-1)</f>
        <v>#REF!</v>
      </c>
      <c r="K48" s="69" t="e">
        <f>IF(K34=0,0,(SUM($B33:K33)/SUM($B42:K42))-1)</f>
        <v>#REF!</v>
      </c>
      <c r="L48" s="69" t="e">
        <f>IF(L34=0,0,(SUM($B33:L33)/SUM($B42:L42))-1)</f>
        <v>#REF!</v>
      </c>
      <c r="M48" s="69" t="e">
        <f>IF(M34=0,0,(SUM($B33:M33)/SUM($B42:M42))-1)</f>
        <v>#REF!</v>
      </c>
      <c r="N48" s="69" t="e">
        <f>IF(N34=0,0,(SUM($B33:N33)/SUM($B42:N42))-1)</f>
        <v>#REF!</v>
      </c>
      <c r="O48" s="69" t="e">
        <f>IF(O34=0,0,(SUM($B33:O33)/SUM($B42:O42))-1)</f>
        <v>#REF!</v>
      </c>
      <c r="P48" s="69" t="e">
        <f>IF(P34=0,0,(SUM($B33:P33)/SUM($B42:P42))-1)</f>
        <v>#REF!</v>
      </c>
      <c r="Q48" s="69" t="e">
        <f>IF(Q34=0,0,(SUM($B33:Q33)/SUM($B42:Q42))-1)</f>
        <v>#REF!</v>
      </c>
      <c r="R48" s="69" t="e">
        <f>IF(R34=0,0,(SUM($B33:R33)/SUM($B42:R42))-1)</f>
        <v>#REF!</v>
      </c>
      <c r="S48" s="69" t="e">
        <f>IF(S34=0,0,(SUM($B33:S33)/SUM($B42:S42))-1)</f>
        <v>#REF!</v>
      </c>
      <c r="T48" s="69" t="e">
        <f>IF(T34=0,0,(SUM($B33:T33)/SUM($B42:T42))-1)</f>
        <v>#REF!</v>
      </c>
      <c r="U48" s="69" t="e">
        <f>IF(U34=0,0,(SUM($B33:U33)/SUM($B42:U42))-1)</f>
        <v>#REF!</v>
      </c>
      <c r="V48" s="69" t="e">
        <f>IF(V34=0,0,(SUM($B33:V33)/SUM($B42:V42))-1)</f>
        <v>#REF!</v>
      </c>
      <c r="W48" s="69" t="e">
        <f>IF(W34=0,0,(SUM($B33:W33)/SUM($B42:W42))-1)</f>
        <v>#REF!</v>
      </c>
      <c r="X48" s="69" t="e">
        <f>IF(X34=0,0,(SUM($B33:X33)/SUM($B42:X42))-1)</f>
        <v>#REF!</v>
      </c>
      <c r="Y48" s="69" t="e">
        <f>IF(Y34=0,0,(SUM($B33:Y33)/SUM($B42:Y42))-1)</f>
        <v>#REF!</v>
      </c>
      <c r="Z48" s="69" t="e">
        <f>IF(Z34=0,0,(SUM($B33:Z33)/SUM($B42:Z42))-1)</f>
        <v>#REF!</v>
      </c>
      <c r="AA48" s="69" t="e">
        <f>IF(AA34=0,0,(SUM($B33:AA33)/SUM($B42:AA42))-1)</f>
        <v>#REF!</v>
      </c>
      <c r="AB48" s="69" t="e">
        <f>IF(AB34=0,0,(SUM($B33:AB33)/SUM($B42:AB42))-1)</f>
        <v>#REF!</v>
      </c>
      <c r="AC48" s="69" t="e">
        <f>IF(AC34=0,0,(SUM($B33:AC33)/SUM($B42:AC42))-1)</f>
        <v>#REF!</v>
      </c>
      <c r="AD48" s="69" t="e">
        <f>IF(AD34=0,0,(SUM($B33:AD33)/SUM($B42:AD42))-1)</f>
        <v>#REF!</v>
      </c>
      <c r="AE48" s="69" t="e">
        <f>IF(AE34=0,0,(SUM($B33:AE33)/SUM($B42:AE42))-1)</f>
        <v>#REF!</v>
      </c>
      <c r="AF48" s="69" t="e">
        <f>IF(AF34=0,0,(SUM($B33:AF33)/SUM($B42:AF42))-1)</f>
        <v>#REF!</v>
      </c>
      <c r="AG48" s="69" t="e">
        <f>IF(AG34=0,0,(SUM($B33:AG33)/SUM($B42:AG42))-1)</f>
        <v>#REF!</v>
      </c>
      <c r="AH48" s="69" t="e">
        <f>IF(AH34=0,0,(SUM($B33:AH33)/SUM($B42:AH42))-1)</f>
        <v>#REF!</v>
      </c>
      <c r="AI48" s="69" t="e">
        <f>IF(AI34=0,0,(SUM($B33:AI33)/SUM($B42:AI42))-1)</f>
        <v>#REF!</v>
      </c>
      <c r="AJ48" s="69" t="e">
        <f>IF(AJ34=0,0,(SUM($B33:AJ33)/SUM($B42:AJ42))-1)</f>
        <v>#REF!</v>
      </c>
      <c r="AK48" s="69" t="e">
        <f>IF(AK34=0,0,(SUM($B33:AK33)/SUM($B42:AK42))-1)</f>
        <v>#REF!</v>
      </c>
      <c r="AL48" s="69" t="e">
        <f>IF(AL34=0,0,(SUM($B33:AL33)/SUM($B42:AL42))-1)</f>
        <v>#REF!</v>
      </c>
      <c r="AM48" s="69" t="e">
        <f>IF(AM34=0,0,(SUM($B33:AM33)/SUM($B42:AM42))-1)</f>
        <v>#REF!</v>
      </c>
      <c r="AN48" s="109">
        <f>IF(AN34=0,0,(SUM($B33:AN33)/SUM($B42:AN42))-1)</f>
        <v>0</v>
      </c>
      <c r="AO48" s="109">
        <f>IF(AO34=0,0,(SUM($B33:AO33)/SUM($B42:AO42))-1)</f>
        <v>0</v>
      </c>
      <c r="AP48" s="109">
        <f>IF(AP34=0,0,(SUM($B33:AP33)/SUM($B42:AP42))-1)</f>
        <v>0</v>
      </c>
      <c r="AQ48" s="109">
        <f>IF(AQ34=0,0,(SUM($B33:AQ33)/SUM($B42:AQ42))-1)</f>
        <v>0</v>
      </c>
      <c r="AR48" s="109">
        <f>IF(AR34=0,0,(SUM($B33:AR33)/SUM($B42:AR42))-1)</f>
        <v>0</v>
      </c>
      <c r="AS48" s="109">
        <f>IF(AS34=0,0,(SUM($B33:AS33)/SUM($B42:AS42))-1)</f>
        <v>0</v>
      </c>
      <c r="AT48" s="109">
        <f>IF(AT34=0,0,(SUM($B33:AT33)/SUM($B42:AT42))-1)</f>
        <v>0</v>
      </c>
      <c r="AU48" s="109">
        <f>IF(AU34=0,0,(SUM($B33:AU33)/SUM($B42:AU42))-1)</f>
        <v>0</v>
      </c>
      <c r="AV48" s="109">
        <f>IF(AV34=0,0,(SUM($B33:AV33)/SUM($B42:AV42))-1)</f>
        <v>0</v>
      </c>
      <c r="AW48" s="109">
        <f>IF(AW34=0,0,(SUM($B33:AW33)/SUM($B42:AW42))-1)</f>
        <v>0</v>
      </c>
      <c r="AX48" s="109">
        <f>IF(AX34=0,0,(SUM($B33:AX33)/SUM($B42:AX42))-1)</f>
        <v>0</v>
      </c>
      <c r="AY48" s="109">
        <f>IF(AY34=0,0,(SUM($B33:AY33)/SUM($B42:AY42))-1)</f>
        <v>0</v>
      </c>
      <c r="AZ48" s="109">
        <f>IF(AZ34=0,0,(SUM($B33:AZ33)/SUM($B42:AZ42))-1)</f>
        <v>0</v>
      </c>
      <c r="BA48" s="109">
        <f>IF(BA34=0,0,(SUM($B33:BA33)/SUM($B42:BA42))-1)</f>
        <v>0</v>
      </c>
      <c r="BB48" s="83"/>
      <c r="BC48" s="109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</row>
    <row r="49" spans="1:72" x14ac:dyDescent="0.3">
      <c r="A49" s="68" t="s">
        <v>376</v>
      </c>
      <c r="B49" s="69" t="e">
        <f>IF(B34=0,0,(SUM($B34:B34)/SUM($B43:B43))-1)</f>
        <v>#REF!</v>
      </c>
      <c r="C49" s="69" t="e">
        <f>IF(C34=0,0,(SUM($B34:C34)/SUM($B43:C43))-1)</f>
        <v>#REF!</v>
      </c>
      <c r="D49" s="69" t="e">
        <f>IF(D34=0,0,(SUM($B34:D34)/SUM($B43:D43))-1)</f>
        <v>#REF!</v>
      </c>
      <c r="E49" s="69" t="e">
        <f>IF(E34=0,0,(SUM($B34:E34)/SUM($B43:E43))-1)</f>
        <v>#REF!</v>
      </c>
      <c r="F49" s="69" t="e">
        <f>IF(F34=0,0,(SUM($B34:F34)/SUM($B43:F43))-1)</f>
        <v>#REF!</v>
      </c>
      <c r="G49" s="69" t="e">
        <f>IF(G34=0,0,(SUM($B34:G34)/SUM($B43:G43))-1)</f>
        <v>#REF!</v>
      </c>
      <c r="H49" s="69" t="e">
        <f>IF(H34=0,0,(SUM($B34:H34)/SUM($B43:H43))-1)</f>
        <v>#REF!</v>
      </c>
      <c r="I49" s="69" t="e">
        <f>IF(I34=0,0,(SUM($B34:I34)/SUM($B43:I43))-1)</f>
        <v>#REF!</v>
      </c>
      <c r="J49" s="69" t="e">
        <f>IF(J34=0,0,(SUM($B34:J34)/SUM($B43:J43))-1)</f>
        <v>#REF!</v>
      </c>
      <c r="K49" s="69" t="e">
        <f>IF(K34=0,0,(SUM($B34:K34)/SUM($B43:K43))-1)</f>
        <v>#REF!</v>
      </c>
      <c r="L49" s="69" t="e">
        <f>IF(L34=0,0,(SUM($B34:L34)/SUM($B43:L43))-1)</f>
        <v>#REF!</v>
      </c>
      <c r="M49" s="69" t="e">
        <f>IF(M34=0,0,(SUM($B34:M34)/SUM($B43:M43))-1)</f>
        <v>#REF!</v>
      </c>
      <c r="N49" s="69" t="e">
        <f>IF(N34=0,0,(SUM($B34:N34)/SUM($B43:N43))-1)</f>
        <v>#REF!</v>
      </c>
      <c r="O49" s="69" t="e">
        <f>IF(O34=0,0,(SUM($B34:O34)/SUM($B43:O43))-1)</f>
        <v>#REF!</v>
      </c>
      <c r="P49" s="69" t="e">
        <f>IF(P34=0,0,(SUM($B34:P34)/SUM($B43:P43))-1)</f>
        <v>#REF!</v>
      </c>
      <c r="Q49" s="69" t="e">
        <f>IF(Q34=0,0,(SUM($B34:Q34)/SUM($B43:Q43))-1)</f>
        <v>#REF!</v>
      </c>
      <c r="R49" s="69" t="e">
        <f>IF(R34=0,0,(SUM($B34:R34)/SUM($B43:R43))-1)</f>
        <v>#REF!</v>
      </c>
      <c r="S49" s="69" t="e">
        <f>IF(S34=0,0,(SUM($B34:S34)/SUM($B43:S43))-1)</f>
        <v>#REF!</v>
      </c>
      <c r="T49" s="69" t="e">
        <f>IF(T34=0,0,(SUM($B34:T34)/SUM($B43:T43))-1)</f>
        <v>#REF!</v>
      </c>
      <c r="U49" s="69" t="e">
        <f>IF(U34=0,0,(SUM($B34:U34)/SUM($B43:U43))-1)</f>
        <v>#REF!</v>
      </c>
      <c r="V49" s="69" t="e">
        <f>IF(V34=0,0,(SUM($B34:V34)/SUM($B43:V43))-1)</f>
        <v>#REF!</v>
      </c>
      <c r="W49" s="69" t="e">
        <f>IF(W34=0,0,(SUM($B34:W34)/SUM($B43:W43))-1)</f>
        <v>#REF!</v>
      </c>
      <c r="X49" s="69" t="e">
        <f>IF(X34=0,0,(SUM($B34:X34)/SUM($B43:X43))-1)</f>
        <v>#REF!</v>
      </c>
      <c r="Y49" s="69" t="e">
        <f>IF(Y34=0,0,(SUM($B34:Y34)/SUM($B43:Y43))-1)</f>
        <v>#REF!</v>
      </c>
      <c r="Z49" s="69" t="e">
        <f>IF(Z34=0,0,(SUM($B34:Z34)/SUM($B43:Z43))-1)</f>
        <v>#REF!</v>
      </c>
      <c r="AA49" s="69" t="e">
        <f>IF(AA34=0,0,(SUM($B34:AA34)/SUM($B43:AA43))-1)</f>
        <v>#REF!</v>
      </c>
      <c r="AB49" s="69" t="e">
        <f>IF(AB34=0,0,(SUM($B34:AB34)/SUM($B43:AB43))-1)</f>
        <v>#REF!</v>
      </c>
      <c r="AC49" s="69" t="e">
        <f>IF(AC34=0,0,(SUM($B34:AC34)/SUM($B43:AC43))-1)</f>
        <v>#REF!</v>
      </c>
      <c r="AD49" s="69" t="e">
        <f>IF(AD34=0,0,(SUM($B34:AD34)/SUM($B43:AD43))-1)</f>
        <v>#REF!</v>
      </c>
      <c r="AE49" s="69" t="e">
        <f>IF(AE34=0,0,(SUM($B34:AE34)/SUM($B43:AE43))-1)</f>
        <v>#REF!</v>
      </c>
      <c r="AF49" s="69" t="e">
        <f>IF(AF34=0,0,(SUM($B34:AF34)/SUM($B43:AF43))-1)</f>
        <v>#REF!</v>
      </c>
      <c r="AG49" s="69" t="e">
        <f>IF(AG34=0,0,(SUM($B34:AG34)/SUM($B43:AG43))-1)</f>
        <v>#REF!</v>
      </c>
      <c r="AH49" s="69" t="e">
        <f>IF(AH34=0,0,(SUM($B34:AH34)/SUM($B43:AH43))-1)</f>
        <v>#REF!</v>
      </c>
      <c r="AI49" s="69" t="e">
        <f>IF(AI34=0,0,(SUM($B34:AI34)/SUM($B43:AI43))-1)</f>
        <v>#REF!</v>
      </c>
      <c r="AJ49" s="69" t="e">
        <f>IF(AJ34=0,0,(SUM($B34:AJ34)/SUM($B43:AJ43))-1)</f>
        <v>#REF!</v>
      </c>
      <c r="AK49" s="69" t="e">
        <f>IF(AK34=0,0,(SUM($B34:AK34)/SUM($B43:AK43))-1)</f>
        <v>#REF!</v>
      </c>
      <c r="AL49" s="69" t="e">
        <f>IF(AL34=0,0,(SUM($B34:AL34)/SUM($B43:AL43))-1)</f>
        <v>#REF!</v>
      </c>
      <c r="AM49" s="69" t="e">
        <f>IF(AM34=0,0,(SUM($B34:AM34)/SUM($B43:AM43))-1)</f>
        <v>#REF!</v>
      </c>
      <c r="AN49" s="109">
        <f>IF(AN34=0,0,(SUM($B34:AN34)/SUM($B43:AN43))-1)</f>
        <v>0</v>
      </c>
      <c r="AO49" s="109">
        <f>IF(AO34=0,0,(SUM($B34:AO34)/SUM($B43:AO43))-1)</f>
        <v>0</v>
      </c>
      <c r="AP49" s="109">
        <f>IF(AP34=0,0,(SUM($B34:AP34)/SUM($B43:AP43))-1)</f>
        <v>0</v>
      </c>
      <c r="AQ49" s="109">
        <f>IF(AQ34=0,0,(SUM($B34:AQ34)/SUM($B43:AQ43))-1)</f>
        <v>0</v>
      </c>
      <c r="AR49" s="109">
        <f>IF(AR34=0,0,(SUM($B34:AR34)/SUM($B43:AR43))-1)</f>
        <v>0</v>
      </c>
      <c r="AS49" s="109">
        <f>IF(AS34=0,0,(SUM($B34:AS34)/SUM($B43:AS43))-1)</f>
        <v>0</v>
      </c>
      <c r="AT49" s="109">
        <f>IF(AT34=0,0,(SUM($B34:AT34)/SUM($B43:AT43))-1)</f>
        <v>0</v>
      </c>
      <c r="AU49" s="109">
        <f>IF(AU34=0,0,(SUM($B34:AU34)/SUM($B43:AU43))-1)</f>
        <v>0</v>
      </c>
      <c r="AV49" s="109">
        <f>IF(AV34=0,0,(SUM($B34:AV34)/SUM($B43:AV43))-1)</f>
        <v>0</v>
      </c>
      <c r="AW49" s="109">
        <f>IF(AW34=0,0,(SUM($B34:AW34)/SUM($B43:AW43))-1)</f>
        <v>0</v>
      </c>
      <c r="AX49" s="109">
        <f>IF(AX34=0,0,(SUM($B34:AX34)/SUM($B43:AX43))-1)</f>
        <v>0</v>
      </c>
      <c r="AY49" s="109">
        <f>IF(AY34=0,0,(SUM($B34:AY34)/SUM($B43:AY43))-1)</f>
        <v>0</v>
      </c>
      <c r="AZ49" s="109">
        <f>IF(AZ34=0,0,(SUM($B34:AZ34)/SUM($B43:AZ43))-1)</f>
        <v>0</v>
      </c>
      <c r="BA49" s="109">
        <f>IF(BA34=0,0,(SUM($B34:BA34)/SUM($B43:BA43))-1)</f>
        <v>0</v>
      </c>
      <c r="BB49" s="83"/>
      <c r="BC49" s="109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</row>
    <row r="50" spans="1:72" x14ac:dyDescent="0.3">
      <c r="A50" s="68" t="s">
        <v>377</v>
      </c>
      <c r="B50" s="73">
        <f>IF(ISBLANK(B35),0,(SUM($B35:B35)/SUM($B44:B44))-1)</f>
        <v>7.2498192708871256E-2</v>
      </c>
      <c r="C50" s="73">
        <f>IF(ISBLANK(C35),0,(SUM($B35:C35)/SUM($B44:C44))-1)</f>
        <v>-4.6509602403867145E-2</v>
      </c>
      <c r="D50" s="73">
        <f>IF(ISBLANK(D35),0,(SUM($B35:D35)/SUM($B44:D44))-1)</f>
        <v>0.12014479992172955</v>
      </c>
      <c r="E50" s="73">
        <f>IF(ISBLANK(E35),0,(SUM($B35:E35)/SUM($B44:E44))-1)</f>
        <v>4.5933397751643845E-2</v>
      </c>
      <c r="F50" s="73">
        <f>IF(ISBLANK(F35),0,(SUM($B35:F35)/SUM($B44:F44))-1)</f>
        <v>2.255309831399166E-2</v>
      </c>
      <c r="G50" s="73">
        <f>IF(ISBLANK(G35),0,(SUM($B35:G35)/SUM($B44:G44))-1)</f>
        <v>5.8332185965395356E-2</v>
      </c>
      <c r="H50" s="73">
        <f>IF(ISBLANK(H35),0,(SUM($B35:H35)/SUM($B44:H44))-1)</f>
        <v>2.884484114859287E-2</v>
      </c>
      <c r="I50" s="73">
        <f>IF(ISBLANK(I35),0,(SUM($B35:I35)/SUM($B44:I44))-1)</f>
        <v>-3.955081612359157E-2</v>
      </c>
      <c r="J50" s="73">
        <f>IF(ISBLANK(J35),0,(SUM($B35:J35)/SUM($B44:J44))-1)</f>
        <v>-5.2283285780441169E-4</v>
      </c>
      <c r="K50" s="73">
        <f>IF(ISBLANK(K35),0,(SUM($B35:K35)/SUM($B44:K44))-1)</f>
        <v>2.0504973221118217E-3</v>
      </c>
      <c r="L50" s="73">
        <f>IF(ISBLANK(L35),0,(SUM($B35:L35)/SUM($B44:L44))-1)</f>
        <v>6.0454208837324108E-2</v>
      </c>
      <c r="M50" s="73">
        <f>IF(ISBLANK(M35),0,(SUM($B35:M35)/SUM($B44:M44))-1)</f>
        <v>4.1309857177689535E-2</v>
      </c>
      <c r="N50" s="73">
        <f>IF(ISBLANK(N35),0,(SUM($B35:N35)/SUM($B44:N44))-1)</f>
        <v>4.9126913409493156E-2</v>
      </c>
      <c r="O50" s="73">
        <f>IF(ISBLANK(O35),0,(SUM($B35:O35)/SUM($B44:O44))-1)</f>
        <v>4.2740122963761173E-2</v>
      </c>
      <c r="P50" s="73">
        <f>IF(ISBLANK(P35),0,(SUM($B35:P35)/SUM($B44:P44))-1)</f>
        <v>4.4296955027708806E-2</v>
      </c>
      <c r="Q50" s="73">
        <f>IF(ISBLANK(Q35),0,(SUM($B35:Q35)/SUM($B44:Q44))-1)</f>
        <v>3.8628111230441853E-2</v>
      </c>
      <c r="R50" s="73">
        <f>IF(ISBLANK(R35),0,(SUM($B35:R35)/SUM($B44:R44))-1)</f>
        <v>5.2688813538842805E-2</v>
      </c>
      <c r="S50" s="73">
        <f>IF(ISBLANK(S35),0,(SUM($B35:S35)/SUM($B44:S44))-1)</f>
        <v>4.1019860514847295E-2</v>
      </c>
      <c r="T50" s="73">
        <f>IF(ISBLANK(T35),0,(SUM($B35:T35)/SUM($B44:T44))-1)</f>
        <v>4.091701086240751E-2</v>
      </c>
      <c r="U50" s="73">
        <f>IF(ISBLANK(U35),0,(SUM($B35:U35)/SUM($B44:U44))-1)</f>
        <v>4.449054532221175E-2</v>
      </c>
      <c r="V50" s="73">
        <f>IF(ISBLANK(V35),0,(SUM($B35:V35)/SUM($B44:V44))-1)</f>
        <v>4.8563398302721161E-2</v>
      </c>
      <c r="W50" s="73">
        <f>IF(ISBLANK(W35),0,(SUM($B35:W35)/SUM($B44:W44))-1)</f>
        <v>4.1752318270315447E-2</v>
      </c>
      <c r="X50" s="73">
        <f>IF(ISBLANK(X35),0,(SUM($B35:X35)/SUM($B44:X44))-1)</f>
        <v>5.3032309839250003E-2</v>
      </c>
      <c r="Y50" s="73">
        <f>IF(ISBLANK(Y35),0,(SUM($B35:Y35)/SUM($B44:Y44))-1)</f>
        <v>7.1769980135514055E-2</v>
      </c>
      <c r="Z50" s="73">
        <f>IF(ISBLANK(Z35),0,(SUM($B35:Z35)/SUM($B44:Z44))-1)</f>
        <v>8.5140218375290733E-2</v>
      </c>
      <c r="AA50" s="73">
        <f>IF(ISBLANK(AA35),0,(SUM($B35:AA35)/SUM($B44:AA44))-1)</f>
        <v>8.3898492735001717E-2</v>
      </c>
      <c r="AB50" s="73">
        <f>IF(ISBLANK(AB35),0,(SUM($B35:AB35)/SUM($B44:AB44))-1)</f>
        <v>9.2444786027892301E-2</v>
      </c>
      <c r="AC50" s="73">
        <f>IF(ISBLANK(AC35),0,(SUM($B35:AC35)/SUM($B44:AC44))-1)</f>
        <v>8.0311655106289459E-2</v>
      </c>
      <c r="AD50" s="73">
        <f>IF(ISBLANK(AD35),0,(SUM($B35:AD35)/SUM($B44:AD44))-1)</f>
        <v>8.2781270681667962E-2</v>
      </c>
      <c r="AE50" s="73">
        <f>IF(ISBLANK(AE35),0,(SUM($B35:AE35)/SUM($B44:AE44))-1)</f>
        <v>7.8962931447109641E-2</v>
      </c>
      <c r="AF50" s="73">
        <f>IF(ISBLANK(AF35),0,(SUM($B35:AF35)/SUM($B44:AF44))-1)</f>
        <v>9.3147702561859003E-2</v>
      </c>
      <c r="AG50" s="73">
        <f>IF(ISBLANK(AG35),0,(SUM($B35:AG35)/SUM($B44:AG44))-1)</f>
        <v>8.4262412485954563E-2</v>
      </c>
      <c r="AH50" s="73">
        <f>IF(ISBLANK(AH35),0,(SUM($B35:AH35)/SUM($B44:AH44))-1)</f>
        <v>8.6328071870861667E-2</v>
      </c>
      <c r="AI50" s="73">
        <f>IF(ISBLANK(AI35),0,(SUM($B35:AI35)/SUM($B44:AI44))-1)</f>
        <v>8.6005921265670748E-2</v>
      </c>
      <c r="AJ50" s="73">
        <f>IF(ISBLANK(AJ35),0,(SUM($B35:AJ35)/SUM($B44:AJ44))-1)</f>
        <v>9.8201470242690991E-2</v>
      </c>
      <c r="AK50" s="73">
        <f>IF(ISBLANK(AK35),0,(SUM($B35:AK35)/SUM($B44:AK44))-1)</f>
        <v>0.10676721839530767</v>
      </c>
      <c r="AL50" s="73">
        <f>IF(ISBLANK(AL35),0,(SUM($B35:AL35)/SUM($B44:AL44))-1)</f>
        <v>0.10771513886319806</v>
      </c>
      <c r="AM50" s="73">
        <f>IF(ISBLANK(AM35),0,(SUM($B35:AM35)/SUM($B44:AM44))-1)</f>
        <v>0.10836238619461569</v>
      </c>
      <c r="AN50" s="110">
        <f>IF(ISBLANK(AN35),0,(SUM($B35:AN35)/SUM($B44:AN44))-1)</f>
        <v>0</v>
      </c>
      <c r="AO50" s="110">
        <f>IF(ISBLANK(AO35),0,(SUM($B35:AO35)/SUM($B44:AO44))-1)</f>
        <v>0</v>
      </c>
      <c r="AP50" s="110">
        <f>IF(ISBLANK(AP35),0,(SUM($B35:AP35)/SUM($B44:AP44))-1)</f>
        <v>0</v>
      </c>
      <c r="AQ50" s="110">
        <f>IF(ISBLANK(AQ35),0,(SUM($B35:AQ35)/SUM($B44:AQ44))-1)</f>
        <v>0</v>
      </c>
      <c r="AR50" s="110">
        <f>IF(ISBLANK(AR35),0,(SUM($B35:AR35)/SUM($B44:AR44))-1)</f>
        <v>0</v>
      </c>
      <c r="AS50" s="110">
        <f>IF(ISBLANK(AS35),0,(SUM($B35:AS35)/SUM($B44:AS44))-1)</f>
        <v>0</v>
      </c>
      <c r="AT50" s="110">
        <f>IF(ISBLANK(AT35),0,(SUM($B35:AT35)/SUM($B44:AT44))-1)</f>
        <v>0</v>
      </c>
      <c r="AU50" s="110">
        <f>IF(ISBLANK(AU35),0,(SUM($B35:AU35)/SUM($B44:AU44))-1)</f>
        <v>0</v>
      </c>
      <c r="AV50" s="110">
        <f>IF(ISBLANK(AV35),0,(SUM($B35:AV35)/SUM($B44:AV44))-1)</f>
        <v>0</v>
      </c>
      <c r="AW50" s="110">
        <f>IF(ISBLANK(AW35),0,(SUM($B35:AW35)/SUM($B44:AW44))-1)</f>
        <v>0</v>
      </c>
      <c r="AX50" s="110">
        <f>IF(ISBLANK(AX35),0,(SUM($B35:AX35)/SUM($B44:AX44))-1)</f>
        <v>0</v>
      </c>
      <c r="AY50" s="110">
        <f>IF(ISBLANK(AY35),0,(SUM($B35:AY35)/SUM($B44:AY44))-1)</f>
        <v>0</v>
      </c>
      <c r="AZ50" s="110">
        <f>IF(ISBLANK(AZ35),0,(SUM($B35:AZ35)/SUM($B44:AZ44))-1)</f>
        <v>0</v>
      </c>
      <c r="BA50" s="110">
        <f>IF(ISBLANK(BA35),0,(SUM($B35:BA35)/SUM($B44:BA44))-1)</f>
        <v>0</v>
      </c>
      <c r="BB50" s="83"/>
      <c r="BC50" s="110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</row>
    <row r="51" spans="1:72" x14ac:dyDescent="0.3">
      <c r="A51" s="70" t="s">
        <v>378</v>
      </c>
      <c r="B51" s="69" t="e">
        <f>IF(B33=0,0,(SUM($B36:B36)/SUM($B45:B45))-1)</f>
        <v>#REF!</v>
      </c>
      <c r="C51" s="69" t="e">
        <f>IF(C33=0,0,(SUM($B36:C36)/SUM($B45:C45))-1)</f>
        <v>#REF!</v>
      </c>
      <c r="D51" s="69" t="e">
        <f>IF(D33=0,0,(SUM($B36:D36)/SUM($B45:D45))-1)</f>
        <v>#REF!</v>
      </c>
      <c r="E51" s="69" t="e">
        <f>IF(E33=0,0,(SUM($B36:E36)/SUM($B45:E45))-1)</f>
        <v>#REF!</v>
      </c>
      <c r="F51" s="69" t="e">
        <f>IF(F33=0,0,(SUM($B36:F36)/SUM($B45:F45))-1)</f>
        <v>#REF!</v>
      </c>
      <c r="G51" s="69" t="e">
        <f>IF(G33=0,0,(SUM($B36:G36)/SUM($B45:G45))-1)</f>
        <v>#REF!</v>
      </c>
      <c r="H51" s="69" t="e">
        <f>IF(H33=0,0,(SUM($B36:H36)/SUM($B45:H45))-1)</f>
        <v>#REF!</v>
      </c>
      <c r="I51" s="69" t="e">
        <f>IF(I33=0,0,(SUM($B36:I36)/SUM($B45:I45))-1)</f>
        <v>#REF!</v>
      </c>
      <c r="J51" s="69" t="e">
        <f>IF(J33=0,0,(SUM($B36:J36)/SUM($B45:J45))-1)</f>
        <v>#REF!</v>
      </c>
      <c r="K51" s="69" t="e">
        <f>IF(K33=0,0,(SUM($B36:K36)/SUM($B45:K45))-1)</f>
        <v>#REF!</v>
      </c>
      <c r="L51" s="69" t="e">
        <f>IF(L33=0,0,(SUM($B36:L36)/SUM($B45:L45))-1)</f>
        <v>#REF!</v>
      </c>
      <c r="M51" s="69" t="e">
        <f>IF(M33=0,0,(SUM($B36:M36)/SUM($B45:M45))-1)</f>
        <v>#REF!</v>
      </c>
      <c r="N51" s="69" t="e">
        <f>IF(N33=0,0,(SUM($B36:N36)/SUM($B45:N45))-1)</f>
        <v>#REF!</v>
      </c>
      <c r="O51" s="69" t="e">
        <f>IF(O33=0,0,(SUM($B36:O36)/SUM($B45:O45))-1)</f>
        <v>#REF!</v>
      </c>
      <c r="P51" s="69" t="e">
        <f>IF(P33=0,0,(SUM($B36:P36)/SUM($B45:P45))-1)</f>
        <v>#REF!</v>
      </c>
      <c r="Q51" s="69" t="e">
        <f>IF(Q33=0,0,(SUM($B36:Q36)/SUM($B45:Q45))-1)</f>
        <v>#REF!</v>
      </c>
      <c r="R51" s="69" t="e">
        <f>IF(R33=0,0,(SUM($B36:R36)/SUM($B45:R45))-1)</f>
        <v>#REF!</v>
      </c>
      <c r="S51" s="69" t="e">
        <f>IF(S33=0,0,(SUM($B36:S36)/SUM($B45:S45))-1)</f>
        <v>#REF!</v>
      </c>
      <c r="T51" s="69" t="e">
        <f>IF(T33=0,0,(SUM($B36:T36)/SUM($B45:T45))-1)</f>
        <v>#REF!</v>
      </c>
      <c r="U51" s="69" t="e">
        <f>IF(U33=0,0,(SUM($B36:U36)/SUM($B45:U45))-1)</f>
        <v>#REF!</v>
      </c>
      <c r="V51" s="69" t="e">
        <f>IF(V33=0,0,(SUM($B36:V36)/SUM($B45:V45))-1)</f>
        <v>#REF!</v>
      </c>
      <c r="W51" s="69" t="e">
        <f>IF(W33=0,0,(SUM($B36:W36)/SUM($B45:W45))-1)</f>
        <v>#REF!</v>
      </c>
      <c r="X51" s="69" t="e">
        <f>IF(X33=0,0,(SUM($B36:X36)/SUM($B45:X45))-1)</f>
        <v>#REF!</v>
      </c>
      <c r="Y51" s="69" t="e">
        <f>IF(Y33=0,0,(SUM($B36:Y36)/SUM($B45:Y45))-1)</f>
        <v>#REF!</v>
      </c>
      <c r="Z51" s="69" t="e">
        <f>IF(Z33=0,0,(SUM($B36:Z36)/SUM($B45:Z45))-1)</f>
        <v>#REF!</v>
      </c>
      <c r="AA51" s="69" t="e">
        <f>IF(AA33=0,0,(SUM($B36:AA36)/SUM($B45:AA45))-1)</f>
        <v>#REF!</v>
      </c>
      <c r="AB51" s="69" t="e">
        <f>IF(AB33=0,0,(SUM($B36:AB36)/SUM($B45:AB45))-1)</f>
        <v>#REF!</v>
      </c>
      <c r="AC51" s="69" t="e">
        <f>IF(AC33=0,0,(SUM($B36:AC36)/SUM($B45:AC45))-1)</f>
        <v>#REF!</v>
      </c>
      <c r="AD51" s="69" t="e">
        <f>IF(AD33=0,0,(SUM($B36:AD36)/SUM($B45:AD45))-1)</f>
        <v>#REF!</v>
      </c>
      <c r="AE51" s="69" t="e">
        <f>IF(AE33=0,0,(SUM($B36:AE36)/SUM($B45:AE45))-1)</f>
        <v>#REF!</v>
      </c>
      <c r="AF51" s="69" t="e">
        <f>IF(AF33=0,0,(SUM($B36:AF36)/SUM($B45:AF45))-1)</f>
        <v>#REF!</v>
      </c>
      <c r="AG51" s="69" t="e">
        <f>IF(AG33=0,0,(SUM($B36:AG36)/SUM($B45:AG45))-1)</f>
        <v>#REF!</v>
      </c>
      <c r="AH51" s="69" t="e">
        <f>IF(AH33=0,0,(SUM($B36:AH36)/SUM($B45:AH45))-1)</f>
        <v>#REF!</v>
      </c>
      <c r="AI51" s="69" t="e">
        <f>IF(AI33=0,0,(SUM($B36:AI36)/SUM($B45:AI45))-1)</f>
        <v>#REF!</v>
      </c>
      <c r="AJ51" s="69" t="e">
        <f>IF(AJ33=0,0,(SUM($B36:AJ36)/SUM($B45:AJ45))-1)</f>
        <v>#REF!</v>
      </c>
      <c r="AK51" s="69" t="e">
        <f>IF(AK33=0,0,(SUM($B36:AK36)/SUM($B45:AK45))-1)</f>
        <v>#REF!</v>
      </c>
      <c r="AL51" s="69" t="e">
        <f>IF(AL33=0,0,(SUM($B36:AL36)/SUM($B45:AL45))-1)</f>
        <v>#REF!</v>
      </c>
      <c r="AM51" s="69" t="e">
        <f>IF(AM33=0,0,(SUM($B36:AM36)/SUM($B45:AM45))-1)</f>
        <v>#REF!</v>
      </c>
      <c r="AN51" s="109">
        <f>IF(AN33=0,0,(SUM($B36:AN36)/SUM($B45:AN45))-1)</f>
        <v>0</v>
      </c>
      <c r="AO51" s="109">
        <f>IF(AO33=0,0,(SUM($B36:AO36)/SUM($B45:AO45))-1)</f>
        <v>0</v>
      </c>
      <c r="AP51" s="109">
        <f>IF(AP33=0,0,(SUM($B36:AP36)/SUM($B45:AP45))-1)</f>
        <v>0</v>
      </c>
      <c r="AQ51" s="109">
        <f>IF(AQ33=0,0,(SUM($B36:AQ36)/SUM($B45:AQ45))-1)</f>
        <v>0</v>
      </c>
      <c r="AR51" s="109">
        <f>IF(AR33=0,0,(SUM($B36:AR36)/SUM($B45:AR45))-1)</f>
        <v>0</v>
      </c>
      <c r="AS51" s="109">
        <f>IF(AS33=0,0,(SUM($B36:AS36)/SUM($B45:AS45))-1)</f>
        <v>0</v>
      </c>
      <c r="AT51" s="109">
        <f>IF(AT33=0,0,(SUM($B36:AT36)/SUM($B45:AT45))-1)</f>
        <v>0</v>
      </c>
      <c r="AU51" s="109">
        <f>IF(AU33=0,0,(SUM($B36:AU36)/SUM($B45:AU45))-1)</f>
        <v>0</v>
      </c>
      <c r="AV51" s="109">
        <f>IF(AV33=0,0,(SUM($B36:AV36)/SUM($B45:AV45))-1)</f>
        <v>0</v>
      </c>
      <c r="AW51" s="109">
        <f>IF(AW33=0,0,(SUM($B36:AW36)/SUM($B45:AW45))-1)</f>
        <v>0</v>
      </c>
      <c r="AX51" s="109">
        <f>IF(AX33=0,0,(SUM($B36:AX36)/SUM($B45:AX45))-1)</f>
        <v>0</v>
      </c>
      <c r="AY51" s="109">
        <f>IF(AY33=0,0,(SUM($B36:AY36)/SUM($B45:AY45))-1)</f>
        <v>0</v>
      </c>
      <c r="AZ51" s="109">
        <f>IF(AZ33=0,0,(SUM($B36:AZ36)/SUM($B45:AZ45))-1)</f>
        <v>0</v>
      </c>
      <c r="BA51" s="83"/>
      <c r="BB51" s="83"/>
      <c r="BC51" s="109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</row>
    <row r="52" spans="1:72" x14ac:dyDescent="0.3"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</row>
    <row r="53" spans="1:72" x14ac:dyDescent="0.3"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</row>
    <row r="54" spans="1:72" x14ac:dyDescent="0.3"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</row>
    <row r="55" spans="1:72" s="15" customFormat="1" x14ac:dyDescent="0.3">
      <c r="A55" s="65" t="s">
        <v>379</v>
      </c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</row>
    <row r="56" spans="1:72" s="15" customFormat="1" x14ac:dyDescent="0.3">
      <c r="A56" s="68" t="s">
        <v>380</v>
      </c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</row>
    <row r="57" spans="1:72" s="15" customFormat="1" x14ac:dyDescent="0.3">
      <c r="A57" s="70" t="s">
        <v>381</v>
      </c>
      <c r="B57" s="71" t="e">
        <f t="shared" ref="B57:AG57" si="15">IF(B36=0,0,B16/B36)</f>
        <v>#REF!</v>
      </c>
      <c r="C57" s="71" t="e">
        <f t="shared" si="15"/>
        <v>#REF!</v>
      </c>
      <c r="D57" s="71" t="e">
        <f t="shared" si="15"/>
        <v>#REF!</v>
      </c>
      <c r="E57" s="71" t="e">
        <f t="shared" si="15"/>
        <v>#REF!</v>
      </c>
      <c r="F57" s="71" t="e">
        <f t="shared" si="15"/>
        <v>#REF!</v>
      </c>
      <c r="G57" s="71" t="e">
        <f t="shared" si="15"/>
        <v>#REF!</v>
      </c>
      <c r="H57" s="71" t="e">
        <f t="shared" si="15"/>
        <v>#REF!</v>
      </c>
      <c r="I57" s="71" t="e">
        <f t="shared" si="15"/>
        <v>#REF!</v>
      </c>
      <c r="J57" s="71" t="e">
        <f t="shared" si="15"/>
        <v>#REF!</v>
      </c>
      <c r="K57" s="71" t="e">
        <f t="shared" si="15"/>
        <v>#REF!</v>
      </c>
      <c r="L57" s="71" t="e">
        <f t="shared" si="15"/>
        <v>#REF!</v>
      </c>
      <c r="M57" s="71" t="e">
        <f t="shared" si="15"/>
        <v>#REF!</v>
      </c>
      <c r="N57" s="71" t="e">
        <f t="shared" si="15"/>
        <v>#REF!</v>
      </c>
      <c r="O57" s="71" t="e">
        <f t="shared" si="15"/>
        <v>#REF!</v>
      </c>
      <c r="P57" s="71" t="e">
        <f t="shared" si="15"/>
        <v>#REF!</v>
      </c>
      <c r="Q57" s="71" t="e">
        <f t="shared" si="15"/>
        <v>#REF!</v>
      </c>
      <c r="R57" s="71" t="e">
        <f t="shared" si="15"/>
        <v>#REF!</v>
      </c>
      <c r="S57" s="71" t="e">
        <f t="shared" si="15"/>
        <v>#REF!</v>
      </c>
      <c r="T57" s="71" t="e">
        <f t="shared" si="15"/>
        <v>#REF!</v>
      </c>
      <c r="U57" s="71" t="e">
        <f t="shared" si="15"/>
        <v>#REF!</v>
      </c>
      <c r="V57" s="71" t="e">
        <f t="shared" si="15"/>
        <v>#REF!</v>
      </c>
      <c r="W57" s="71" t="e">
        <f t="shared" si="15"/>
        <v>#REF!</v>
      </c>
      <c r="X57" s="71" t="e">
        <f t="shared" si="15"/>
        <v>#REF!</v>
      </c>
      <c r="Y57" s="71" t="e">
        <f t="shared" si="15"/>
        <v>#REF!</v>
      </c>
      <c r="Z57" s="71" t="e">
        <f t="shared" si="15"/>
        <v>#REF!</v>
      </c>
      <c r="AA57" s="71" t="e">
        <f t="shared" si="15"/>
        <v>#REF!</v>
      </c>
      <c r="AB57" s="71" t="e">
        <f t="shared" si="15"/>
        <v>#REF!</v>
      </c>
      <c r="AC57" s="71" t="e">
        <f t="shared" si="15"/>
        <v>#REF!</v>
      </c>
      <c r="AD57" s="71" t="e">
        <f t="shared" si="15"/>
        <v>#REF!</v>
      </c>
      <c r="AE57" s="71" t="e">
        <f t="shared" si="15"/>
        <v>#REF!</v>
      </c>
      <c r="AF57" s="71" t="e">
        <f t="shared" si="15"/>
        <v>#REF!</v>
      </c>
      <c r="AG57" s="71" t="e">
        <f t="shared" si="15"/>
        <v>#REF!</v>
      </c>
      <c r="AH57" s="71" t="e">
        <f t="shared" ref="AH57:BA57" si="16">IF(AH36=0,0,AH16/AH36)</f>
        <v>#REF!</v>
      </c>
      <c r="AI57" s="71" t="e">
        <f t="shared" si="16"/>
        <v>#REF!</v>
      </c>
      <c r="AJ57" s="71" t="e">
        <f t="shared" si="16"/>
        <v>#REF!</v>
      </c>
      <c r="AK57" s="71" t="e">
        <f t="shared" si="16"/>
        <v>#REF!</v>
      </c>
      <c r="AL57" s="71" t="e">
        <f t="shared" si="16"/>
        <v>#REF!</v>
      </c>
      <c r="AM57" s="71" t="e">
        <f t="shared" si="16"/>
        <v>#REF!</v>
      </c>
      <c r="AN57" s="111">
        <f t="shared" si="16"/>
        <v>0</v>
      </c>
      <c r="AO57" s="111">
        <f t="shared" si="16"/>
        <v>0</v>
      </c>
      <c r="AP57" s="111">
        <f t="shared" si="16"/>
        <v>0</v>
      </c>
      <c r="AQ57" s="111">
        <f t="shared" si="16"/>
        <v>0</v>
      </c>
      <c r="AR57" s="111">
        <f t="shared" si="16"/>
        <v>0</v>
      </c>
      <c r="AS57" s="111">
        <f t="shared" si="16"/>
        <v>0</v>
      </c>
      <c r="AT57" s="111">
        <f t="shared" si="16"/>
        <v>0</v>
      </c>
      <c r="AU57" s="111">
        <f t="shared" si="16"/>
        <v>0</v>
      </c>
      <c r="AV57" s="111">
        <f t="shared" si="16"/>
        <v>0</v>
      </c>
      <c r="AW57" s="111">
        <f t="shared" si="16"/>
        <v>0</v>
      </c>
      <c r="AX57" s="111">
        <f t="shared" si="16"/>
        <v>0</v>
      </c>
      <c r="AY57" s="111">
        <f t="shared" si="16"/>
        <v>0</v>
      </c>
      <c r="AZ57" s="111">
        <f t="shared" si="16"/>
        <v>0</v>
      </c>
      <c r="BA57" s="111">
        <f t="shared" si="16"/>
        <v>0</v>
      </c>
      <c r="BB57" s="80"/>
      <c r="BC57" s="111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</row>
    <row r="58" spans="1:72" s="15" customFormat="1" x14ac:dyDescent="0.3">
      <c r="A58" s="70" t="s">
        <v>382</v>
      </c>
      <c r="B58" s="71" t="e">
        <f t="shared" ref="B58:AG58" si="17">IF(B36=0,0,B19/B36)</f>
        <v>#REF!</v>
      </c>
      <c r="C58" s="71" t="e">
        <f t="shared" si="17"/>
        <v>#REF!</v>
      </c>
      <c r="D58" s="71" t="e">
        <f t="shared" si="17"/>
        <v>#REF!</v>
      </c>
      <c r="E58" s="71" t="e">
        <f t="shared" si="17"/>
        <v>#REF!</v>
      </c>
      <c r="F58" s="71" t="e">
        <f t="shared" si="17"/>
        <v>#REF!</v>
      </c>
      <c r="G58" s="71" t="e">
        <f t="shared" si="17"/>
        <v>#REF!</v>
      </c>
      <c r="H58" s="71" t="e">
        <f t="shared" si="17"/>
        <v>#REF!</v>
      </c>
      <c r="I58" s="71" t="e">
        <f t="shared" si="17"/>
        <v>#REF!</v>
      </c>
      <c r="J58" s="71" t="e">
        <f t="shared" si="17"/>
        <v>#REF!</v>
      </c>
      <c r="K58" s="71" t="e">
        <f t="shared" si="17"/>
        <v>#REF!</v>
      </c>
      <c r="L58" s="71" t="e">
        <f t="shared" si="17"/>
        <v>#REF!</v>
      </c>
      <c r="M58" s="71" t="e">
        <f t="shared" si="17"/>
        <v>#REF!</v>
      </c>
      <c r="N58" s="71" t="e">
        <f t="shared" si="17"/>
        <v>#REF!</v>
      </c>
      <c r="O58" s="71" t="e">
        <f t="shared" si="17"/>
        <v>#REF!</v>
      </c>
      <c r="P58" s="71" t="e">
        <f t="shared" si="17"/>
        <v>#REF!</v>
      </c>
      <c r="Q58" s="71" t="e">
        <f t="shared" si="17"/>
        <v>#REF!</v>
      </c>
      <c r="R58" s="71" t="e">
        <f t="shared" si="17"/>
        <v>#REF!</v>
      </c>
      <c r="S58" s="71" t="e">
        <f t="shared" si="17"/>
        <v>#REF!</v>
      </c>
      <c r="T58" s="71" t="e">
        <f t="shared" si="17"/>
        <v>#REF!</v>
      </c>
      <c r="U58" s="71" t="e">
        <f t="shared" si="17"/>
        <v>#REF!</v>
      </c>
      <c r="V58" s="71" t="e">
        <f t="shared" si="17"/>
        <v>#REF!</v>
      </c>
      <c r="W58" s="71" t="e">
        <f t="shared" si="17"/>
        <v>#REF!</v>
      </c>
      <c r="X58" s="71" t="e">
        <f t="shared" si="17"/>
        <v>#REF!</v>
      </c>
      <c r="Y58" s="71" t="e">
        <f t="shared" si="17"/>
        <v>#REF!</v>
      </c>
      <c r="Z58" s="71" t="e">
        <f t="shared" si="17"/>
        <v>#REF!</v>
      </c>
      <c r="AA58" s="71" t="e">
        <f t="shared" si="17"/>
        <v>#REF!</v>
      </c>
      <c r="AB58" s="71" t="e">
        <f t="shared" si="17"/>
        <v>#REF!</v>
      </c>
      <c r="AC58" s="71" t="e">
        <f t="shared" si="17"/>
        <v>#REF!</v>
      </c>
      <c r="AD58" s="71" t="e">
        <f t="shared" si="17"/>
        <v>#REF!</v>
      </c>
      <c r="AE58" s="71" t="e">
        <f t="shared" si="17"/>
        <v>#REF!</v>
      </c>
      <c r="AF58" s="71" t="e">
        <f t="shared" si="17"/>
        <v>#REF!</v>
      </c>
      <c r="AG58" s="71" t="e">
        <f t="shared" si="17"/>
        <v>#REF!</v>
      </c>
      <c r="AH58" s="71" t="e">
        <f t="shared" ref="AH58:BA58" si="18">IF(AH36=0,0,AH19/AH36)</f>
        <v>#REF!</v>
      </c>
      <c r="AI58" s="71" t="e">
        <f t="shared" si="18"/>
        <v>#REF!</v>
      </c>
      <c r="AJ58" s="71" t="e">
        <f t="shared" si="18"/>
        <v>#REF!</v>
      </c>
      <c r="AK58" s="71" t="e">
        <f t="shared" si="18"/>
        <v>#REF!</v>
      </c>
      <c r="AL58" s="71" t="e">
        <f t="shared" si="18"/>
        <v>#REF!</v>
      </c>
      <c r="AM58" s="71" t="e">
        <f t="shared" si="18"/>
        <v>#REF!</v>
      </c>
      <c r="AN58" s="111">
        <f t="shared" si="18"/>
        <v>0</v>
      </c>
      <c r="AO58" s="111">
        <f t="shared" si="18"/>
        <v>0</v>
      </c>
      <c r="AP58" s="111">
        <f t="shared" si="18"/>
        <v>0</v>
      </c>
      <c r="AQ58" s="111">
        <f t="shared" si="18"/>
        <v>0</v>
      </c>
      <c r="AR58" s="111">
        <f t="shared" si="18"/>
        <v>0</v>
      </c>
      <c r="AS58" s="111">
        <f t="shared" si="18"/>
        <v>0</v>
      </c>
      <c r="AT58" s="111">
        <f t="shared" si="18"/>
        <v>0</v>
      </c>
      <c r="AU58" s="111">
        <f t="shared" si="18"/>
        <v>0</v>
      </c>
      <c r="AV58" s="111">
        <f t="shared" si="18"/>
        <v>0</v>
      </c>
      <c r="AW58" s="111">
        <f t="shared" si="18"/>
        <v>0</v>
      </c>
      <c r="AX58" s="111">
        <f t="shared" si="18"/>
        <v>0</v>
      </c>
      <c r="AY58" s="111">
        <f t="shared" si="18"/>
        <v>0</v>
      </c>
      <c r="AZ58" s="111">
        <f t="shared" si="18"/>
        <v>0</v>
      </c>
      <c r="BA58" s="111">
        <f t="shared" si="18"/>
        <v>0</v>
      </c>
      <c r="BB58" s="80"/>
      <c r="BC58" s="111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</row>
    <row r="59" spans="1:72" s="15" customFormat="1" x14ac:dyDescent="0.3">
      <c r="A59" s="68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</row>
    <row r="60" spans="1:72" s="15" customFormat="1" x14ac:dyDescent="0.3">
      <c r="A60" s="68" t="s">
        <v>383</v>
      </c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</row>
    <row r="61" spans="1:72" s="15" customFormat="1" x14ac:dyDescent="0.3">
      <c r="A61" s="70" t="s">
        <v>381</v>
      </c>
      <c r="B61" s="71"/>
      <c r="C61" s="71"/>
      <c r="D61" s="71"/>
      <c r="E61" s="71" t="e">
        <f t="shared" ref="E61:AJ61" si="19">IF(E22=0,0,SUM(B16:E16)/SUM(B36:E36))</f>
        <v>#REF!</v>
      </c>
      <c r="F61" s="71" t="e">
        <f t="shared" si="19"/>
        <v>#REF!</v>
      </c>
      <c r="G61" s="71" t="e">
        <f t="shared" si="19"/>
        <v>#REF!</v>
      </c>
      <c r="H61" s="71" t="e">
        <f t="shared" si="19"/>
        <v>#REF!</v>
      </c>
      <c r="I61" s="71" t="e">
        <f t="shared" si="19"/>
        <v>#REF!</v>
      </c>
      <c r="J61" s="71" t="e">
        <f t="shared" si="19"/>
        <v>#REF!</v>
      </c>
      <c r="K61" s="71" t="e">
        <f t="shared" si="19"/>
        <v>#REF!</v>
      </c>
      <c r="L61" s="71" t="e">
        <f t="shared" si="19"/>
        <v>#REF!</v>
      </c>
      <c r="M61" s="71" t="e">
        <f t="shared" si="19"/>
        <v>#REF!</v>
      </c>
      <c r="N61" s="71" t="e">
        <f t="shared" si="19"/>
        <v>#REF!</v>
      </c>
      <c r="O61" s="71" t="e">
        <f t="shared" si="19"/>
        <v>#REF!</v>
      </c>
      <c r="P61" s="71" t="e">
        <f t="shared" si="19"/>
        <v>#REF!</v>
      </c>
      <c r="Q61" s="71" t="e">
        <f t="shared" si="19"/>
        <v>#REF!</v>
      </c>
      <c r="R61" s="71" t="e">
        <f t="shared" si="19"/>
        <v>#REF!</v>
      </c>
      <c r="S61" s="71" t="e">
        <f t="shared" si="19"/>
        <v>#REF!</v>
      </c>
      <c r="T61" s="71" t="e">
        <f t="shared" si="19"/>
        <v>#REF!</v>
      </c>
      <c r="U61" s="71" t="e">
        <f t="shared" si="19"/>
        <v>#REF!</v>
      </c>
      <c r="V61" s="71" t="e">
        <f t="shared" si="19"/>
        <v>#REF!</v>
      </c>
      <c r="W61" s="71" t="e">
        <f t="shared" si="19"/>
        <v>#REF!</v>
      </c>
      <c r="X61" s="71" t="e">
        <f t="shared" si="19"/>
        <v>#REF!</v>
      </c>
      <c r="Y61" s="71" t="e">
        <f t="shared" si="19"/>
        <v>#REF!</v>
      </c>
      <c r="Z61" s="71" t="e">
        <f t="shared" si="19"/>
        <v>#REF!</v>
      </c>
      <c r="AA61" s="71" t="e">
        <f t="shared" si="19"/>
        <v>#REF!</v>
      </c>
      <c r="AB61" s="71" t="e">
        <f t="shared" si="19"/>
        <v>#REF!</v>
      </c>
      <c r="AC61" s="71" t="e">
        <f t="shared" si="19"/>
        <v>#REF!</v>
      </c>
      <c r="AD61" s="71" t="e">
        <f t="shared" si="19"/>
        <v>#REF!</v>
      </c>
      <c r="AE61" s="71" t="e">
        <f t="shared" si="19"/>
        <v>#REF!</v>
      </c>
      <c r="AF61" s="71" t="e">
        <f t="shared" si="19"/>
        <v>#REF!</v>
      </c>
      <c r="AG61" s="71" t="e">
        <f t="shared" si="19"/>
        <v>#REF!</v>
      </c>
      <c r="AH61" s="71" t="e">
        <f t="shared" si="19"/>
        <v>#REF!</v>
      </c>
      <c r="AI61" s="71" t="e">
        <f t="shared" si="19"/>
        <v>#REF!</v>
      </c>
      <c r="AJ61" s="71" t="e">
        <f t="shared" si="19"/>
        <v>#REF!</v>
      </c>
      <c r="AK61" s="71" t="e">
        <f t="shared" ref="AK61:BA61" si="20">IF(AK22=0,0,SUM(AH16:AK16)/SUM(AH36:AK36))</f>
        <v>#REF!</v>
      </c>
      <c r="AL61" s="71" t="e">
        <f t="shared" si="20"/>
        <v>#REF!</v>
      </c>
      <c r="AM61" s="71" t="e">
        <f t="shared" si="20"/>
        <v>#REF!</v>
      </c>
      <c r="AN61" s="111">
        <f t="shared" si="20"/>
        <v>0</v>
      </c>
      <c r="AO61" s="111">
        <f t="shared" si="20"/>
        <v>0</v>
      </c>
      <c r="AP61" s="111">
        <f t="shared" si="20"/>
        <v>0</v>
      </c>
      <c r="AQ61" s="111">
        <f t="shared" si="20"/>
        <v>0</v>
      </c>
      <c r="AR61" s="111">
        <f t="shared" si="20"/>
        <v>0</v>
      </c>
      <c r="AS61" s="111">
        <f t="shared" si="20"/>
        <v>0</v>
      </c>
      <c r="AT61" s="111">
        <f t="shared" si="20"/>
        <v>0</v>
      </c>
      <c r="AU61" s="111">
        <f t="shared" si="20"/>
        <v>0</v>
      </c>
      <c r="AV61" s="111">
        <f t="shared" si="20"/>
        <v>0</v>
      </c>
      <c r="AW61" s="111">
        <f t="shared" si="20"/>
        <v>0</v>
      </c>
      <c r="AX61" s="111">
        <f t="shared" si="20"/>
        <v>0</v>
      </c>
      <c r="AY61" s="111">
        <f t="shared" si="20"/>
        <v>0</v>
      </c>
      <c r="AZ61" s="111">
        <f t="shared" si="20"/>
        <v>0</v>
      </c>
      <c r="BA61" s="111">
        <f t="shared" si="20"/>
        <v>0</v>
      </c>
      <c r="BB61" s="80"/>
      <c r="BC61" s="111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</row>
    <row r="62" spans="1:72" s="15" customFormat="1" x14ac:dyDescent="0.3">
      <c r="A62" s="70" t="s">
        <v>382</v>
      </c>
      <c r="B62" s="71"/>
      <c r="C62" s="71"/>
      <c r="D62" s="71"/>
      <c r="E62" s="71" t="e">
        <f t="shared" ref="E62:AJ62" si="21">IF(E22=0,0,SUM(B19:E19)/SUM(B36:E36))</f>
        <v>#REF!</v>
      </c>
      <c r="F62" s="71" t="e">
        <f t="shared" si="21"/>
        <v>#REF!</v>
      </c>
      <c r="G62" s="71" t="e">
        <f t="shared" si="21"/>
        <v>#REF!</v>
      </c>
      <c r="H62" s="71" t="e">
        <f t="shared" si="21"/>
        <v>#REF!</v>
      </c>
      <c r="I62" s="71" t="e">
        <f t="shared" si="21"/>
        <v>#REF!</v>
      </c>
      <c r="J62" s="71" t="e">
        <f t="shared" si="21"/>
        <v>#REF!</v>
      </c>
      <c r="K62" s="71" t="e">
        <f t="shared" si="21"/>
        <v>#REF!</v>
      </c>
      <c r="L62" s="71" t="e">
        <f t="shared" si="21"/>
        <v>#REF!</v>
      </c>
      <c r="M62" s="71" t="e">
        <f t="shared" si="21"/>
        <v>#REF!</v>
      </c>
      <c r="N62" s="71" t="e">
        <f t="shared" si="21"/>
        <v>#REF!</v>
      </c>
      <c r="O62" s="71" t="e">
        <f t="shared" si="21"/>
        <v>#REF!</v>
      </c>
      <c r="P62" s="71" t="e">
        <f t="shared" si="21"/>
        <v>#REF!</v>
      </c>
      <c r="Q62" s="71" t="e">
        <f t="shared" si="21"/>
        <v>#REF!</v>
      </c>
      <c r="R62" s="71" t="e">
        <f t="shared" si="21"/>
        <v>#REF!</v>
      </c>
      <c r="S62" s="71" t="e">
        <f t="shared" si="21"/>
        <v>#REF!</v>
      </c>
      <c r="T62" s="71" t="e">
        <f t="shared" si="21"/>
        <v>#REF!</v>
      </c>
      <c r="U62" s="71" t="e">
        <f t="shared" si="21"/>
        <v>#REF!</v>
      </c>
      <c r="V62" s="71" t="e">
        <f t="shared" si="21"/>
        <v>#REF!</v>
      </c>
      <c r="W62" s="71" t="e">
        <f t="shared" si="21"/>
        <v>#REF!</v>
      </c>
      <c r="X62" s="71" t="e">
        <f t="shared" si="21"/>
        <v>#REF!</v>
      </c>
      <c r="Y62" s="71" t="e">
        <f t="shared" si="21"/>
        <v>#REF!</v>
      </c>
      <c r="Z62" s="71" t="e">
        <f t="shared" si="21"/>
        <v>#REF!</v>
      </c>
      <c r="AA62" s="71" t="e">
        <f t="shared" si="21"/>
        <v>#REF!</v>
      </c>
      <c r="AB62" s="71" t="e">
        <f t="shared" si="21"/>
        <v>#REF!</v>
      </c>
      <c r="AC62" s="71" t="e">
        <f t="shared" si="21"/>
        <v>#REF!</v>
      </c>
      <c r="AD62" s="71" t="e">
        <f t="shared" si="21"/>
        <v>#REF!</v>
      </c>
      <c r="AE62" s="71" t="e">
        <f t="shared" si="21"/>
        <v>#REF!</v>
      </c>
      <c r="AF62" s="71" t="e">
        <f t="shared" si="21"/>
        <v>#REF!</v>
      </c>
      <c r="AG62" s="71" t="e">
        <f t="shared" si="21"/>
        <v>#REF!</v>
      </c>
      <c r="AH62" s="71" t="e">
        <f t="shared" si="21"/>
        <v>#REF!</v>
      </c>
      <c r="AI62" s="71" t="e">
        <f t="shared" si="21"/>
        <v>#REF!</v>
      </c>
      <c r="AJ62" s="71" t="e">
        <f t="shared" si="21"/>
        <v>#REF!</v>
      </c>
      <c r="AK62" s="71" t="e">
        <f t="shared" ref="AK62:BA62" si="22">IF(AK22=0,0,SUM(AH19:AK19)/SUM(AH36:AK36))</f>
        <v>#REF!</v>
      </c>
      <c r="AL62" s="71" t="e">
        <f t="shared" si="22"/>
        <v>#REF!</v>
      </c>
      <c r="AM62" s="71" t="e">
        <f t="shared" si="22"/>
        <v>#REF!</v>
      </c>
      <c r="AN62" s="111">
        <f t="shared" si="22"/>
        <v>0</v>
      </c>
      <c r="AO62" s="111">
        <f t="shared" si="22"/>
        <v>0</v>
      </c>
      <c r="AP62" s="111">
        <f t="shared" si="22"/>
        <v>0</v>
      </c>
      <c r="AQ62" s="111">
        <f t="shared" si="22"/>
        <v>0</v>
      </c>
      <c r="AR62" s="111">
        <f t="shared" si="22"/>
        <v>0</v>
      </c>
      <c r="AS62" s="111">
        <f t="shared" si="22"/>
        <v>0</v>
      </c>
      <c r="AT62" s="111">
        <f t="shared" si="22"/>
        <v>0</v>
      </c>
      <c r="AU62" s="111">
        <f t="shared" si="22"/>
        <v>0</v>
      </c>
      <c r="AV62" s="111">
        <f t="shared" si="22"/>
        <v>0</v>
      </c>
      <c r="AW62" s="111">
        <f t="shared" si="22"/>
        <v>0</v>
      </c>
      <c r="AX62" s="111">
        <f t="shared" si="22"/>
        <v>0</v>
      </c>
      <c r="AY62" s="111">
        <f t="shared" si="22"/>
        <v>0</v>
      </c>
      <c r="AZ62" s="111">
        <f t="shared" si="22"/>
        <v>0</v>
      </c>
      <c r="BA62" s="111">
        <f t="shared" si="22"/>
        <v>0</v>
      </c>
      <c r="BB62" s="80"/>
      <c r="BC62" s="111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</row>
    <row r="63" spans="1:72" x14ac:dyDescent="0.3">
      <c r="A63" s="11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</row>
    <row r="64" spans="1:72" s="15" customFormat="1" x14ac:dyDescent="0.3">
      <c r="A64" s="68" t="s">
        <v>384</v>
      </c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</row>
    <row r="65" spans="1:72" s="15" customFormat="1" x14ac:dyDescent="0.3">
      <c r="A65" s="70" t="s">
        <v>381</v>
      </c>
      <c r="B65" s="71" t="e">
        <f>IF(B36=0,0,SUM($B16:B16)/SUM($B36:B36))</f>
        <v>#REF!</v>
      </c>
      <c r="C65" s="71" t="e">
        <f>IF(C36=0,0,SUM($B16:C16)/SUM($B36:C36))</f>
        <v>#REF!</v>
      </c>
      <c r="D65" s="71" t="e">
        <f>IF(D36=0,0,SUM($B16:D16)/SUM($B36:D36))</f>
        <v>#REF!</v>
      </c>
      <c r="E65" s="71" t="e">
        <f>IF(E36=0,0,SUM($B16:E16)/SUM($B36:E36))</f>
        <v>#REF!</v>
      </c>
      <c r="F65" s="71" t="e">
        <f>IF(F36=0,0,SUM($B16:F16)/SUM($B36:F36))</f>
        <v>#REF!</v>
      </c>
      <c r="G65" s="71" t="e">
        <f>IF(G36=0,0,SUM($B16:G16)/SUM($B36:G36))</f>
        <v>#REF!</v>
      </c>
      <c r="H65" s="71" t="e">
        <f>IF(H36=0,0,SUM($B16:H16)/SUM($B36:H36))</f>
        <v>#REF!</v>
      </c>
      <c r="I65" s="71" t="e">
        <f>IF(I36=0,0,SUM($B16:I16)/SUM($B36:I36))</f>
        <v>#REF!</v>
      </c>
      <c r="J65" s="71" t="e">
        <f>IF(J36=0,0,SUM($B16:J16)/SUM($B36:J36))</f>
        <v>#REF!</v>
      </c>
      <c r="K65" s="71" t="e">
        <f>IF(K36=0,0,SUM($B16:K16)/SUM($B36:K36))</f>
        <v>#REF!</v>
      </c>
      <c r="L65" s="71" t="e">
        <f>IF(L16=0,0,SUM($B16:L16)/SUM($B36:L36))</f>
        <v>#REF!</v>
      </c>
      <c r="M65" s="71" t="e">
        <f>IF(M16=0,0,SUM($B16:M16)/SUM($B36:M36))</f>
        <v>#REF!</v>
      </c>
      <c r="N65" s="71" t="e">
        <f>IF(N16=0,0,SUM($B16:N16)/SUM($B36:N36))</f>
        <v>#REF!</v>
      </c>
      <c r="O65" s="71" t="e">
        <f>IF(O16=0,0,SUM($B16:O16)/SUM($B36:O36))</f>
        <v>#REF!</v>
      </c>
      <c r="P65" s="71" t="e">
        <f>IF(P16=0,0,SUM($B16:P16)/SUM($B36:P36))</f>
        <v>#REF!</v>
      </c>
      <c r="Q65" s="71" t="e">
        <f>IF(Q16=0,0,SUM($B16:Q16)/SUM($B36:Q36))</f>
        <v>#REF!</v>
      </c>
      <c r="R65" s="71" t="e">
        <f>IF(R16=0,0,SUM($B16:R16)/SUM($B36:R36))</f>
        <v>#REF!</v>
      </c>
      <c r="S65" s="71" t="e">
        <f>IF(S16=0,0,SUM($B16:S16)/SUM($B36:S36))</f>
        <v>#REF!</v>
      </c>
      <c r="T65" s="71" t="e">
        <f>IF(T16=0,0,SUM($B16:T16)/SUM($B36:T36))</f>
        <v>#REF!</v>
      </c>
      <c r="U65" s="71" t="e">
        <f>IF(U16=0,0,SUM($B16:U16)/SUM($B36:U36))</f>
        <v>#REF!</v>
      </c>
      <c r="V65" s="71" t="e">
        <f>IF(V16=0,0,SUM($B16:V16)/SUM($B36:V36))</f>
        <v>#REF!</v>
      </c>
      <c r="W65" s="71" t="e">
        <f>IF(W16=0,0,SUM($B16:W16)/SUM($B36:W36))</f>
        <v>#REF!</v>
      </c>
      <c r="X65" s="71" t="e">
        <f>IF(X16=0,0,SUM($B16:X16)/SUM($B36:X36))</f>
        <v>#REF!</v>
      </c>
      <c r="Y65" s="71" t="e">
        <f>IF(Y16=0,0,SUM($B16:Y16)/SUM($B36:Y36))</f>
        <v>#REF!</v>
      </c>
      <c r="Z65" s="71" t="e">
        <f>IF(Z16=0,0,SUM($B16:Z16)/SUM($B36:Z36))</f>
        <v>#REF!</v>
      </c>
      <c r="AA65" s="71" t="e">
        <f>IF(AA16=0,0,SUM($B16:AA16)/SUM($B36:AA36))</f>
        <v>#REF!</v>
      </c>
      <c r="AB65" s="71" t="e">
        <f>IF(AB16=0,0,SUM($B16:AB16)/SUM($B36:AB36))</f>
        <v>#REF!</v>
      </c>
      <c r="AC65" s="71" t="e">
        <f>IF(AC16=0,0,SUM($B16:AC16)/SUM($B36:AC36))</f>
        <v>#REF!</v>
      </c>
      <c r="AD65" s="71" t="e">
        <f>IF(AD16=0,0,SUM($B16:AD16)/SUM($B36:AD36))</f>
        <v>#REF!</v>
      </c>
      <c r="AE65" s="71" t="e">
        <f>IF(AE16=0,0,SUM($B16:AE16)/SUM($B36:AE36))</f>
        <v>#REF!</v>
      </c>
      <c r="AF65" s="71" t="e">
        <f>IF(AF16=0,0,SUM($B16:AF16)/SUM($B36:AF36))</f>
        <v>#REF!</v>
      </c>
      <c r="AG65" s="71" t="e">
        <f>IF(AG16=0,0,SUM($B16:AG16)/SUM($B36:AG36))</f>
        <v>#REF!</v>
      </c>
      <c r="AH65" s="71" t="e">
        <f>IF(AH16=0,0,SUM($B16:AH16)/SUM($B36:AH36))</f>
        <v>#REF!</v>
      </c>
      <c r="AI65" s="71" t="e">
        <f>IF(AI16=0,0,SUM($B16:AI16)/SUM($B36:AI36))</f>
        <v>#REF!</v>
      </c>
      <c r="AJ65" s="71" t="e">
        <f>IF(AJ16=0,0,SUM($B16:AJ16)/SUM($B36:AJ36))</f>
        <v>#REF!</v>
      </c>
      <c r="AK65" s="71" t="e">
        <f>IF(AK16=0,0,SUM($B16:AK16)/SUM($B36:AK36))</f>
        <v>#REF!</v>
      </c>
      <c r="AL65" s="71" t="e">
        <f>IF(AL16=0,0,SUM($B16:AL16)/SUM($B36:AL36))</f>
        <v>#REF!</v>
      </c>
      <c r="AM65" s="71" t="e">
        <f>IF(AM16=0,0,SUM($B16:AM16)/SUM($B36:AM36))</f>
        <v>#REF!</v>
      </c>
      <c r="AN65" s="111">
        <f>IF(AN16=0,0,SUM($B16:AN16)/SUM($B36:AN36))</f>
        <v>0</v>
      </c>
      <c r="AO65" s="111">
        <f>IF(AO16=0,0,SUM($B16:AO16)/SUM($B36:AO36))</f>
        <v>0</v>
      </c>
      <c r="AP65" s="111">
        <f>IF(AP16=0,0,SUM($B16:AP16)/SUM($B36:AP36))</f>
        <v>0</v>
      </c>
      <c r="AQ65" s="111">
        <f>IF(AQ16=0,0,SUM($B16:AQ16)/SUM($B36:AQ36))</f>
        <v>0</v>
      </c>
      <c r="AR65" s="111">
        <f>IF(AR16=0,0,SUM($B16:AR16)/SUM($B36:AR36))</f>
        <v>0</v>
      </c>
      <c r="AS65" s="111">
        <f>IF(AS16=0,0,SUM($B16:AS16)/SUM($B36:AS36))</f>
        <v>0</v>
      </c>
      <c r="AT65" s="111">
        <f>IF(AT16=0,0,SUM($B16:AT16)/SUM($B36:AT36))</f>
        <v>0</v>
      </c>
      <c r="AU65" s="111">
        <f>IF(AU16=0,0,SUM($B16:AU16)/SUM($B36:AU36))</f>
        <v>0</v>
      </c>
      <c r="AV65" s="111">
        <f>IF(AV16=0,0,SUM($B16:AV16)/SUM($B36:AV36))</f>
        <v>0</v>
      </c>
      <c r="AW65" s="111">
        <f>IF(AW16=0,0,SUM($B16:AW16)/SUM($B36:AW36))</f>
        <v>0</v>
      </c>
      <c r="AX65" s="111">
        <f>IF(AX16=0,0,SUM($B16:AX16)/SUM($B36:AX36))</f>
        <v>0</v>
      </c>
      <c r="AY65" s="111">
        <f>IF(AY16=0,0,SUM($B16:AY16)/SUM($B36:AY36))</f>
        <v>0</v>
      </c>
      <c r="AZ65" s="111">
        <f>IF(AZ16=0,0,SUM($B16:AZ16)/SUM($B36:AZ36))</f>
        <v>0</v>
      </c>
      <c r="BA65" s="111">
        <f>IF(BA16=0,0,SUM($B16:BA16)/SUM($B36:BA36))</f>
        <v>0</v>
      </c>
      <c r="BB65" s="80"/>
      <c r="BC65" s="111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</row>
    <row r="66" spans="1:72" s="15" customFormat="1" x14ac:dyDescent="0.3">
      <c r="A66" s="70" t="s">
        <v>382</v>
      </c>
      <c r="B66" s="71" t="e">
        <f>IF(B36=0,0,SUM($B19:B19)/SUM($B36:B36))</f>
        <v>#REF!</v>
      </c>
      <c r="C66" s="71" t="e">
        <f>IF(C36=0,0,SUM($B19:C19)/SUM($B36:C36))</f>
        <v>#REF!</v>
      </c>
      <c r="D66" s="71" t="e">
        <f>IF(D36=0,0,SUM($B19:D19)/SUM($B36:D36))</f>
        <v>#REF!</v>
      </c>
      <c r="E66" s="71" t="e">
        <f>IF(E36=0,0,SUM($B19:E19)/SUM($B36:E36))</f>
        <v>#REF!</v>
      </c>
      <c r="F66" s="71" t="e">
        <f>IF(F36=0,0,SUM($B19:F19)/SUM($B36:F36))</f>
        <v>#REF!</v>
      </c>
      <c r="G66" s="71" t="e">
        <f>IF(G36=0,0,SUM($B19:G19)/SUM($B36:G36))</f>
        <v>#REF!</v>
      </c>
      <c r="H66" s="71" t="e">
        <f>IF(H36=0,0,SUM($B19:H19)/SUM($B36:H36))</f>
        <v>#REF!</v>
      </c>
      <c r="I66" s="71" t="e">
        <f>IF(I36=0,0,SUM($B19:I19)/SUM($B36:I36))</f>
        <v>#REF!</v>
      </c>
      <c r="J66" s="71" t="e">
        <f>IF(J36=0,0,SUM($B19:J19)/SUM($B36:J36))</f>
        <v>#REF!</v>
      </c>
      <c r="K66" s="71" t="e">
        <f>IF(K36=0,0,SUM($B19:K19)/SUM($B36:K36))</f>
        <v>#REF!</v>
      </c>
      <c r="L66" s="71" t="e">
        <f>IF(L16=0,0,SUM($B19:L19)/SUM($B36:L36))</f>
        <v>#REF!</v>
      </c>
      <c r="M66" s="71" t="e">
        <f>IF(M16=0,0,SUM($B19:M19)/SUM($B36:M36))</f>
        <v>#REF!</v>
      </c>
      <c r="N66" s="71" t="e">
        <f>IF(N16=0,0,SUM($B19:N19)/SUM($B36:N36))</f>
        <v>#REF!</v>
      </c>
      <c r="O66" s="71" t="e">
        <f>IF(O16=0,0,SUM($B19:O19)/SUM($B36:O36))</f>
        <v>#REF!</v>
      </c>
      <c r="P66" s="71" t="e">
        <f>IF(P16=0,0,SUM($B19:P19)/SUM($B36:P36))</f>
        <v>#REF!</v>
      </c>
      <c r="Q66" s="71" t="e">
        <f>IF(Q16=0,0,SUM($B19:Q19)/SUM($B36:Q36))</f>
        <v>#REF!</v>
      </c>
      <c r="R66" s="71" t="e">
        <f>IF(R16=0,0,SUM($B19:R19)/SUM($B36:R36))</f>
        <v>#REF!</v>
      </c>
      <c r="S66" s="71" t="e">
        <f>IF(S16=0,0,SUM($B19:S19)/SUM($B36:S36))</f>
        <v>#REF!</v>
      </c>
      <c r="T66" s="71" t="e">
        <f>IF(T16=0,0,SUM($B19:T19)/SUM($B36:T36))</f>
        <v>#REF!</v>
      </c>
      <c r="U66" s="71" t="e">
        <f>IF(U16=0,0,SUM($B19:U19)/SUM($B36:U36))</f>
        <v>#REF!</v>
      </c>
      <c r="V66" s="71" t="e">
        <f>IF(V16=0,0,SUM($B19:V19)/SUM($B36:V36))</f>
        <v>#REF!</v>
      </c>
      <c r="W66" s="71" t="e">
        <f>IF(W16=0,0,SUM($B19:W19)/SUM($B36:W36))</f>
        <v>#REF!</v>
      </c>
      <c r="X66" s="71" t="e">
        <f>IF(X16=0,0,SUM($B19:X19)/SUM($B36:X36))</f>
        <v>#REF!</v>
      </c>
      <c r="Y66" s="71" t="e">
        <f>IF(Y16=0,0,SUM($B19:Y19)/SUM($B36:Y36))</f>
        <v>#REF!</v>
      </c>
      <c r="Z66" s="71" t="e">
        <f>IF(Z16=0,0,SUM($B19:Z19)/SUM($B36:Z36))</f>
        <v>#REF!</v>
      </c>
      <c r="AA66" s="71" t="e">
        <f>IF(AA16=0,0,SUM($B19:AA19)/SUM($B36:AA36))</f>
        <v>#REF!</v>
      </c>
      <c r="AB66" s="71" t="e">
        <f>IF(AB16=0,0,SUM($B19:AB19)/SUM($B36:AB36))</f>
        <v>#REF!</v>
      </c>
      <c r="AC66" s="71" t="e">
        <f>IF(AC16=0,0,SUM($B19:AC19)/SUM($B36:AC36))</f>
        <v>#REF!</v>
      </c>
      <c r="AD66" s="71" t="e">
        <f>IF(AD16=0,0,SUM($B19:AD19)/SUM($B36:AD36))</f>
        <v>#REF!</v>
      </c>
      <c r="AE66" s="71" t="e">
        <f>IF(AE16=0,0,SUM($B19:AE19)/SUM($B36:AE36))</f>
        <v>#REF!</v>
      </c>
      <c r="AF66" s="71" t="e">
        <f>IF(AF16=0,0,SUM($B19:AF19)/SUM($B36:AF36))</f>
        <v>#REF!</v>
      </c>
      <c r="AG66" s="71" t="e">
        <f>IF(AG16=0,0,SUM($B19:AG19)/SUM($B36:AG36))</f>
        <v>#REF!</v>
      </c>
      <c r="AH66" s="71" t="e">
        <f>IF(AH16=0,0,SUM($B19:AH19)/SUM($B36:AH36))</f>
        <v>#REF!</v>
      </c>
      <c r="AI66" s="71" t="e">
        <f>IF(AI16=0,0,SUM($B19:AI19)/SUM($B36:AI36))</f>
        <v>#REF!</v>
      </c>
      <c r="AJ66" s="71" t="e">
        <f>IF(AJ16=0,0,SUM($B19:AJ19)/SUM($B36:AJ36))</f>
        <v>#REF!</v>
      </c>
      <c r="AK66" s="71" t="e">
        <f>IF(AK16=0,0,SUM($B19:AK19)/SUM($B36:AK36))</f>
        <v>#REF!</v>
      </c>
      <c r="AL66" s="71" t="e">
        <f>IF(AL16=0,0,SUM($B19:AL19)/SUM($B36:AL36))</f>
        <v>#REF!</v>
      </c>
      <c r="AM66" s="71" t="e">
        <f>IF(AM16=0,0,SUM($B19:AM19)/SUM($B36:AM36))</f>
        <v>#REF!</v>
      </c>
      <c r="AN66" s="111">
        <f>IF(AN16=0,0,SUM($B19:AN19)/SUM($B36:AN36))</f>
        <v>0</v>
      </c>
      <c r="AO66" s="111">
        <f>IF(AO16=0,0,SUM($B19:AO19)/SUM($B36:AO36))</f>
        <v>0</v>
      </c>
      <c r="AP66" s="111">
        <f>IF(AP16=0,0,SUM($B19:AP19)/SUM($B36:AP36))</f>
        <v>0</v>
      </c>
      <c r="AQ66" s="111">
        <f>IF(AQ16=0,0,SUM($B19:AQ19)/SUM($B36:AQ36))</f>
        <v>0</v>
      </c>
      <c r="AR66" s="111">
        <f>IF(AR16=0,0,SUM($B19:AR19)/SUM($B36:AR36))</f>
        <v>0</v>
      </c>
      <c r="AS66" s="111">
        <f>IF(AS16=0,0,SUM($B19:AS19)/SUM($B36:AS36))</f>
        <v>0</v>
      </c>
      <c r="AT66" s="111">
        <f>IF(AT16=0,0,SUM($B19:AT19)/SUM($B36:AT36))</f>
        <v>0</v>
      </c>
      <c r="AU66" s="111">
        <f>IF(AU16=0,0,SUM($B19:AU19)/SUM($B36:AU36))</f>
        <v>0</v>
      </c>
      <c r="AV66" s="111">
        <f>IF(AV16=0,0,SUM($B19:AV19)/SUM($B36:AV36))</f>
        <v>0</v>
      </c>
      <c r="AW66" s="111">
        <f>IF(AW16=0,0,SUM($B19:AW19)/SUM($B36:AW36))</f>
        <v>0</v>
      </c>
      <c r="AX66" s="111">
        <f>IF(AX16=0,0,SUM($B19:AX19)/SUM($B36:AX36))</f>
        <v>0</v>
      </c>
      <c r="AY66" s="111">
        <f>IF(AY16=0,0,SUM($B19:AY19)/SUM($B36:AY36))</f>
        <v>0</v>
      </c>
      <c r="AZ66" s="111">
        <f>IF(AZ16=0,0,SUM($B19:AZ19)/SUM($B36:AZ36))</f>
        <v>0</v>
      </c>
      <c r="BA66" s="111">
        <f>IF(BA16=0,0,SUM($B19:BA19)/SUM($B36:BA36))</f>
        <v>0</v>
      </c>
      <c r="BB66" s="80"/>
      <c r="BC66" s="111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</row>
    <row r="67" spans="1:72" x14ac:dyDescent="0.3">
      <c r="A67" s="11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</row>
    <row r="68" spans="1:72" x14ac:dyDescent="0.3">
      <c r="A68" s="11" t="s">
        <v>385</v>
      </c>
      <c r="B68" s="72" t="e">
        <f t="shared" ref="B68:AG68" si="23">IF(SUM(B26:B27)=0,0,SUM(B5:B8)/SUM(B26:B27))</f>
        <v>#REF!</v>
      </c>
      <c r="C68" s="72" t="e">
        <f t="shared" si="23"/>
        <v>#REF!</v>
      </c>
      <c r="D68" s="72" t="e">
        <f t="shared" si="23"/>
        <v>#REF!</v>
      </c>
      <c r="E68" s="72" t="e">
        <f t="shared" si="23"/>
        <v>#REF!</v>
      </c>
      <c r="F68" s="72" t="e">
        <f t="shared" si="23"/>
        <v>#REF!</v>
      </c>
      <c r="G68" s="72" t="e">
        <f t="shared" si="23"/>
        <v>#REF!</v>
      </c>
      <c r="H68" s="72" t="e">
        <f t="shared" si="23"/>
        <v>#REF!</v>
      </c>
      <c r="I68" s="72" t="e">
        <f t="shared" si="23"/>
        <v>#REF!</v>
      </c>
      <c r="J68" s="72" t="e">
        <f t="shared" si="23"/>
        <v>#REF!</v>
      </c>
      <c r="K68" s="72" t="e">
        <f t="shared" si="23"/>
        <v>#REF!</v>
      </c>
      <c r="L68" s="72" t="e">
        <f t="shared" si="23"/>
        <v>#REF!</v>
      </c>
      <c r="M68" s="72" t="e">
        <f t="shared" si="23"/>
        <v>#REF!</v>
      </c>
      <c r="N68" s="72" t="e">
        <f t="shared" si="23"/>
        <v>#REF!</v>
      </c>
      <c r="O68" s="72" t="e">
        <f t="shared" si="23"/>
        <v>#REF!</v>
      </c>
      <c r="P68" s="72" t="e">
        <f t="shared" si="23"/>
        <v>#REF!</v>
      </c>
      <c r="Q68" s="72" t="e">
        <f t="shared" si="23"/>
        <v>#REF!</v>
      </c>
      <c r="R68" s="72" t="e">
        <f t="shared" si="23"/>
        <v>#REF!</v>
      </c>
      <c r="S68" s="72" t="e">
        <f t="shared" si="23"/>
        <v>#REF!</v>
      </c>
      <c r="T68" s="72" t="e">
        <f t="shared" si="23"/>
        <v>#REF!</v>
      </c>
      <c r="U68" s="72" t="e">
        <f t="shared" si="23"/>
        <v>#REF!</v>
      </c>
      <c r="V68" s="72" t="e">
        <f t="shared" si="23"/>
        <v>#REF!</v>
      </c>
      <c r="W68" s="72" t="e">
        <f t="shared" si="23"/>
        <v>#REF!</v>
      </c>
      <c r="X68" s="72" t="e">
        <f t="shared" si="23"/>
        <v>#REF!</v>
      </c>
      <c r="Y68" s="72" t="e">
        <f t="shared" si="23"/>
        <v>#REF!</v>
      </c>
      <c r="Z68" s="72" t="e">
        <f t="shared" si="23"/>
        <v>#REF!</v>
      </c>
      <c r="AA68" s="72" t="e">
        <f t="shared" si="23"/>
        <v>#REF!</v>
      </c>
      <c r="AB68" s="72" t="e">
        <f t="shared" si="23"/>
        <v>#REF!</v>
      </c>
      <c r="AC68" s="72" t="e">
        <f t="shared" si="23"/>
        <v>#REF!</v>
      </c>
      <c r="AD68" s="72" t="e">
        <f t="shared" si="23"/>
        <v>#REF!</v>
      </c>
      <c r="AE68" s="72" t="e">
        <f t="shared" si="23"/>
        <v>#REF!</v>
      </c>
      <c r="AF68" s="72" t="e">
        <f t="shared" si="23"/>
        <v>#REF!</v>
      </c>
      <c r="AG68" s="72" t="e">
        <f t="shared" si="23"/>
        <v>#REF!</v>
      </c>
      <c r="AH68" s="72" t="e">
        <f t="shared" ref="AH68:BA68" si="24">IF(SUM(AH26:AH27)=0,0,SUM(AH5:AH8)/SUM(AH26:AH27))</f>
        <v>#REF!</v>
      </c>
      <c r="AI68" s="72" t="e">
        <f t="shared" si="24"/>
        <v>#REF!</v>
      </c>
      <c r="AJ68" s="72" t="e">
        <f t="shared" si="24"/>
        <v>#REF!</v>
      </c>
      <c r="AK68" s="72" t="e">
        <f t="shared" si="24"/>
        <v>#REF!</v>
      </c>
      <c r="AL68" s="72" t="e">
        <f t="shared" si="24"/>
        <v>#REF!</v>
      </c>
      <c r="AM68" s="72" t="e">
        <f t="shared" si="24"/>
        <v>#REF!</v>
      </c>
      <c r="AN68" s="112">
        <f t="shared" si="24"/>
        <v>0</v>
      </c>
      <c r="AO68" s="112">
        <f t="shared" si="24"/>
        <v>0</v>
      </c>
      <c r="AP68" s="112">
        <f t="shared" si="24"/>
        <v>0</v>
      </c>
      <c r="AQ68" s="112">
        <f t="shared" si="24"/>
        <v>0</v>
      </c>
      <c r="AR68" s="112">
        <f t="shared" si="24"/>
        <v>0</v>
      </c>
      <c r="AS68" s="112">
        <f t="shared" si="24"/>
        <v>0</v>
      </c>
      <c r="AT68" s="112">
        <f t="shared" si="24"/>
        <v>0</v>
      </c>
      <c r="AU68" s="112">
        <f t="shared" si="24"/>
        <v>0</v>
      </c>
      <c r="AV68" s="112">
        <f t="shared" si="24"/>
        <v>0</v>
      </c>
      <c r="AW68" s="112">
        <f t="shared" si="24"/>
        <v>0</v>
      </c>
      <c r="AX68" s="112">
        <f t="shared" si="24"/>
        <v>0</v>
      </c>
      <c r="AY68" s="112">
        <f t="shared" si="24"/>
        <v>0</v>
      </c>
      <c r="AZ68" s="112">
        <f t="shared" si="24"/>
        <v>0</v>
      </c>
      <c r="BA68" s="112">
        <f t="shared" si="24"/>
        <v>0</v>
      </c>
      <c r="BB68" s="83"/>
      <c r="BC68" s="11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</row>
    <row r="69" spans="1:72" x14ac:dyDescent="0.3">
      <c r="A69" s="11" t="s">
        <v>386</v>
      </c>
      <c r="B69" s="72" t="e">
        <f>IF(B68=0,0,SUM($B5:B8)/SUM($B26:B27))</f>
        <v>#REF!</v>
      </c>
      <c r="C69" s="72" t="e">
        <f>IF(C68=0,0,SUM($B5:C8)/SUM($B26:C27))</f>
        <v>#REF!</v>
      </c>
      <c r="D69" s="72" t="e">
        <f>IF(D68=0,0,SUM($B5:D8)/SUM($B26:D27))</f>
        <v>#REF!</v>
      </c>
      <c r="E69" s="72" t="e">
        <f>IF(E68=0,0,SUM($B5:E8)/SUM($B26:E27))</f>
        <v>#REF!</v>
      </c>
      <c r="F69" s="72" t="e">
        <f>IF(F68=0,0,SUM($B5:F8)/SUM($B26:F27))</f>
        <v>#REF!</v>
      </c>
      <c r="G69" s="72" t="e">
        <f>IF(G68=0,0,SUM($B5:G8)/SUM($B26:G27))</f>
        <v>#REF!</v>
      </c>
      <c r="H69" s="72" t="e">
        <f>IF(H68=0,0,SUM($B5:H8)/SUM($B26:H27))</f>
        <v>#REF!</v>
      </c>
      <c r="I69" s="72" t="e">
        <f>IF(I68=0,0,SUM($B5:I8)/SUM($B26:I27))</f>
        <v>#REF!</v>
      </c>
      <c r="J69" s="72" t="e">
        <f>IF(J68=0,0,SUM($B5:J8)/SUM($B26:J27))</f>
        <v>#REF!</v>
      </c>
      <c r="K69" s="72" t="e">
        <f>IF(K68=0,0,SUM($B5:K8)/SUM($B26:K27))</f>
        <v>#REF!</v>
      </c>
      <c r="L69" s="72" t="e">
        <f>IF(L68=0,0,SUM($B5:L8)/SUM($B26:L27))</f>
        <v>#REF!</v>
      </c>
      <c r="M69" s="72" t="e">
        <f>IF(M68=0,0,SUM($B5:M8)/SUM($B26:M27))</f>
        <v>#REF!</v>
      </c>
      <c r="N69" s="72" t="e">
        <f>IF(N68=0,0,SUM($B5:N8)/SUM($B26:N27))</f>
        <v>#REF!</v>
      </c>
      <c r="O69" s="72" t="e">
        <f>IF(O68=0,0,SUM($B5:O8)/SUM($B26:O27))</f>
        <v>#REF!</v>
      </c>
      <c r="P69" s="72" t="e">
        <f>IF(P68=0,0,SUM($B5:P8)/SUM($B26:P27))</f>
        <v>#REF!</v>
      </c>
      <c r="Q69" s="72" t="e">
        <f>IF(Q68=0,0,SUM($B5:Q8)/SUM($B26:Q27))</f>
        <v>#REF!</v>
      </c>
      <c r="R69" s="72" t="e">
        <f>IF(R68=0,0,SUM($B5:R8)/SUM($B26:R27))</f>
        <v>#REF!</v>
      </c>
      <c r="S69" s="72" t="e">
        <f>IF(S68=0,0,SUM($B5:S8)/SUM($B26:S27))</f>
        <v>#REF!</v>
      </c>
      <c r="T69" s="72" t="e">
        <f>IF(T68=0,0,SUM($B5:T8)/SUM($B26:T27))</f>
        <v>#REF!</v>
      </c>
      <c r="U69" s="72" t="e">
        <f>IF(U68=0,0,SUM($B5:U8)/SUM($B26:U27))</f>
        <v>#REF!</v>
      </c>
      <c r="V69" s="72" t="e">
        <f>IF(V68=0,0,SUM($B5:V8)/SUM($B26:V27))</f>
        <v>#REF!</v>
      </c>
      <c r="W69" s="72" t="e">
        <f>IF(W68=0,0,SUM($B5:W8)/SUM($B26:W27))</f>
        <v>#REF!</v>
      </c>
      <c r="X69" s="72" t="e">
        <f>IF(X68=0,0,SUM($B5:X8)/SUM($B26:X27))</f>
        <v>#REF!</v>
      </c>
      <c r="Y69" s="72" t="e">
        <f>IF(Y68=0,0,SUM($B5:Y8)/SUM($B26:Y27))</f>
        <v>#REF!</v>
      </c>
      <c r="Z69" s="72" t="e">
        <f>IF(Z68=0,0,SUM($B5:Z8)/SUM($B26:Z27))</f>
        <v>#REF!</v>
      </c>
      <c r="AA69" s="72" t="e">
        <f>IF(AA68=0,0,SUM($B5:AA8)/SUM($B26:AA27))</f>
        <v>#REF!</v>
      </c>
      <c r="AB69" s="72" t="e">
        <f>IF(AB68=0,0,SUM($B5:AB8)/SUM($B26:AB27))</f>
        <v>#REF!</v>
      </c>
      <c r="AC69" s="72" t="e">
        <f>IF(AC68=0,0,SUM($B5:AC8)/SUM($B26:AC27))</f>
        <v>#REF!</v>
      </c>
      <c r="AD69" s="72" t="e">
        <f>IF(AD68=0,0,SUM($B5:AD8)/SUM($B26:AD27))</f>
        <v>#REF!</v>
      </c>
      <c r="AE69" s="72" t="e">
        <f>IF(AE68=0,0,SUM($B5:AE8)/SUM($B26:AE27))</f>
        <v>#REF!</v>
      </c>
      <c r="AF69" s="72" t="e">
        <f>IF(AF68=0,0,SUM($B5:AF8)/SUM($B26:AF27))</f>
        <v>#REF!</v>
      </c>
      <c r="AG69" s="72" t="e">
        <f>IF(AG68=0,0,SUM($B5:AG8)/SUM($B26:AG27))</f>
        <v>#REF!</v>
      </c>
      <c r="AH69" s="72" t="e">
        <f>IF(AH68=0,0,SUM($B5:AH8)/SUM($B26:AH27))</f>
        <v>#REF!</v>
      </c>
      <c r="AI69" s="72" t="e">
        <f>IF(AI68=0,0,SUM($B5:AI8)/SUM($B26:AI27))</f>
        <v>#REF!</v>
      </c>
      <c r="AJ69" s="72" t="e">
        <f>IF(AJ68=0,0,SUM($B5:AJ8)/SUM($B26:AJ27))</f>
        <v>#REF!</v>
      </c>
      <c r="AK69" s="72" t="e">
        <f>IF(AK68=0,0,SUM($B5:AK8)/SUM($B26:AK27))</f>
        <v>#REF!</v>
      </c>
      <c r="AL69" s="72" t="e">
        <f>IF(AL68=0,0,SUM($B5:AL8)/SUM($B26:AL27))</f>
        <v>#REF!</v>
      </c>
      <c r="AM69" s="72" t="e">
        <f>IF(AM68=0,0,SUM($B5:AM8)/SUM($B26:AM27))</f>
        <v>#REF!</v>
      </c>
      <c r="AN69" s="112">
        <f>IF(AN68=0,0,SUM($B5:AN8)/SUM($B26:AN27))</f>
        <v>0</v>
      </c>
      <c r="AO69" s="112">
        <f>IF(AO68=0,0,SUM($B5:AO8)/SUM($B26:AO27))</f>
        <v>0</v>
      </c>
      <c r="AP69" s="112">
        <f>IF(AP68=0,0,SUM($B5:AP8)/SUM($B26:AP27))</f>
        <v>0</v>
      </c>
      <c r="AQ69" s="112">
        <f>IF(AQ68=0,0,SUM($B5:AQ8)/SUM($B26:AQ27))</f>
        <v>0</v>
      </c>
      <c r="AR69" s="112">
        <f>IF(AR68=0,0,SUM($B5:AR8)/SUM($B26:AR27))</f>
        <v>0</v>
      </c>
      <c r="AS69" s="112">
        <f>IF(AS68=0,0,SUM($B5:AS8)/SUM($B26:AS27))</f>
        <v>0</v>
      </c>
      <c r="AT69" s="112">
        <f>IF(AT68=0,0,SUM($B5:AT8)/SUM($B26:AT27))</f>
        <v>0</v>
      </c>
      <c r="AU69" s="112">
        <f>IF(AU68=0,0,SUM($B5:AU8)/SUM($B26:AU27))</f>
        <v>0</v>
      </c>
      <c r="AV69" s="112">
        <f>IF(AV68=0,0,SUM($B5:AV8)/SUM($B26:AV27))</f>
        <v>0</v>
      </c>
      <c r="AW69" s="112">
        <f>IF(AW68=0,0,SUM($B5:AW8)/SUM($B26:AW27))</f>
        <v>0</v>
      </c>
      <c r="AX69" s="112">
        <f>IF(AX68=0,0,SUM($B5:AX8)/SUM($B26:AX27))</f>
        <v>0</v>
      </c>
      <c r="AY69" s="112">
        <f>IF(AY68=0,0,SUM($B5:AY8)/SUM($B26:AY27))</f>
        <v>0</v>
      </c>
      <c r="AZ69" s="112">
        <f>IF(AZ68=0,0,SUM($B5:AZ8)/SUM($B26:AZ27))</f>
        <v>0</v>
      </c>
      <c r="BA69" s="112">
        <f>IF(BA68=0,0,SUM($B5:BA8)/SUM($B26:BA27))</f>
        <v>0</v>
      </c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</row>
    <row r="70" spans="1:72" x14ac:dyDescent="0.3"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</row>
    <row r="71" spans="1:72" x14ac:dyDescent="0.3">
      <c r="A71" s="65" t="s">
        <v>425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</row>
    <row r="72" spans="1:72" x14ac:dyDescent="0.3">
      <c r="A72" s="68" t="s">
        <v>380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</row>
    <row r="73" spans="1:72" x14ac:dyDescent="0.3">
      <c r="A73" s="70" t="s">
        <v>381</v>
      </c>
      <c r="B73" s="71">
        <v>0.3118681302850887</v>
      </c>
      <c r="C73" s="71">
        <v>0.3189014985104684</v>
      </c>
      <c r="D73" s="71">
        <v>0.30429205234993878</v>
      </c>
      <c r="E73" s="71">
        <v>0.37541624935302381</v>
      </c>
      <c r="F73" s="71">
        <v>0.34044754048958942</v>
      </c>
      <c r="G73" s="71">
        <v>0.28022158391464913</v>
      </c>
      <c r="H73" s="71">
        <v>0.28930830603618168</v>
      </c>
      <c r="I73" s="71">
        <v>0.30528934348768694</v>
      </c>
      <c r="J73" s="71">
        <v>0.2029517081196168</v>
      </c>
      <c r="K73" s="71">
        <v>0.34184225270539947</v>
      </c>
      <c r="L73" s="71">
        <v>0.29552052218165725</v>
      </c>
      <c r="M73" s="71">
        <v>0.30025917195923085</v>
      </c>
      <c r="N73" s="71">
        <v>0.39738988805443359</v>
      </c>
      <c r="O73" s="71">
        <v>0.31281031733106351</v>
      </c>
      <c r="P73" s="71">
        <v>0.25289543268583492</v>
      </c>
      <c r="Q73" s="71">
        <v>0.27779257089601916</v>
      </c>
      <c r="R73" s="71">
        <v>0.2023306162562146</v>
      </c>
      <c r="S73" s="71">
        <v>0.3057170984455958</v>
      </c>
      <c r="T73" s="71">
        <v>0.3073877855756309</v>
      </c>
      <c r="U73" s="71">
        <v>0.352047085371475</v>
      </c>
      <c r="V73" s="71">
        <v>0.30584639624616167</v>
      </c>
      <c r="W73" s="71">
        <v>0.30308568537153219</v>
      </c>
      <c r="X73" s="71">
        <v>0.36529107731288363</v>
      </c>
      <c r="Y73" s="71">
        <v>0.32790816326530614</v>
      </c>
      <c r="Z73" s="71">
        <v>0.30198980226340011</v>
      </c>
      <c r="AA73" s="71">
        <v>0.30693061803378968</v>
      </c>
      <c r="AB73" s="71">
        <v>0.22247844115812265</v>
      </c>
      <c r="AC73" s="71">
        <v>0.23291009115367625</v>
      </c>
      <c r="AD73" s="71">
        <v>0.26999321209378618</v>
      </c>
      <c r="AE73" s="71">
        <v>0.28222020210137216</v>
      </c>
      <c r="AF73" s="71">
        <v>0.34277522343338329</v>
      </c>
      <c r="AG73" s="71">
        <v>0.24846301309970237</v>
      </c>
      <c r="AH73" s="71">
        <v>0.22923163333217925</v>
      </c>
      <c r="AI73" s="71">
        <v>0.26996068888056901</v>
      </c>
      <c r="AJ73" s="71">
        <v>0.30706680373763146</v>
      </c>
      <c r="AK73" s="71">
        <v>0.25480833249728668</v>
      </c>
      <c r="AL73" s="71">
        <v>0.26360130799605136</v>
      </c>
      <c r="AM73" s="71">
        <v>0.28858093423841591</v>
      </c>
      <c r="AN73" s="111">
        <v>0.27842324698661397</v>
      </c>
      <c r="AO73" s="111">
        <v>0.26682812425214181</v>
      </c>
      <c r="AP73" s="111">
        <v>0.28974227610270126</v>
      </c>
      <c r="AQ73" s="111">
        <v>0.31003961528251411</v>
      </c>
      <c r="AR73" s="111">
        <v>0.29462754531071123</v>
      </c>
      <c r="AS73" s="111">
        <v>0.33517352793716226</v>
      </c>
      <c r="AT73" s="111">
        <v>0.31913754348790929</v>
      </c>
      <c r="AU73" s="111">
        <v>0.85927673931109738</v>
      </c>
      <c r="AV73" s="111">
        <v>0.27567049333432514</v>
      </c>
      <c r="AW73" s="111">
        <v>0.39574127869938586</v>
      </c>
      <c r="AX73" s="111">
        <v>0.39250930720184857</v>
      </c>
      <c r="AY73" s="111">
        <v>0.36727722923608358</v>
      </c>
      <c r="AZ73" s="111">
        <v>0.41482325549882049</v>
      </c>
      <c r="BA73" s="111">
        <v>0.25510795413958137</v>
      </c>
      <c r="BB73" s="80"/>
      <c r="BC73" s="111"/>
      <c r="BD73" s="80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</row>
    <row r="74" spans="1:72" x14ac:dyDescent="0.3">
      <c r="A74" s="70" t="s">
        <v>382</v>
      </c>
      <c r="B74" s="71">
        <v>0.45592506158433815</v>
      </c>
      <c r="C74" s="71">
        <v>0.3830363355919485</v>
      </c>
      <c r="D74" s="71">
        <v>0.36608376484545885</v>
      </c>
      <c r="E74" s="71">
        <v>0.44263455424181114</v>
      </c>
      <c r="F74" s="71">
        <v>0.41052904527966028</v>
      </c>
      <c r="G74" s="71">
        <v>0.3380160321799488</v>
      </c>
      <c r="H74" s="71">
        <v>0.34367607682166001</v>
      </c>
      <c r="I74" s="71">
        <v>0.36087887042081274</v>
      </c>
      <c r="J74" s="71">
        <v>0.23521081325204043</v>
      </c>
      <c r="K74" s="71">
        <v>0.40479511989373557</v>
      </c>
      <c r="L74" s="71">
        <v>0.35083637570527715</v>
      </c>
      <c r="M74" s="71">
        <v>0.35482168969204914</v>
      </c>
      <c r="N74" s="71">
        <v>0.46625827711951079</v>
      </c>
      <c r="O74" s="71">
        <v>0.37426689979196948</v>
      </c>
      <c r="P74" s="71">
        <v>0.30674891889126443</v>
      </c>
      <c r="Q74" s="71">
        <v>0.32710296503399949</v>
      </c>
      <c r="R74" s="71">
        <v>0.2023306162562146</v>
      </c>
      <c r="S74" s="71">
        <v>0.35753056994818649</v>
      </c>
      <c r="T74" s="71">
        <v>0.36711602209944755</v>
      </c>
      <c r="U74" s="71">
        <v>0.4208451149959066</v>
      </c>
      <c r="V74" s="71">
        <v>0.36335004772803076</v>
      </c>
      <c r="W74" s="71">
        <v>0.36332356475722627</v>
      </c>
      <c r="X74" s="71">
        <v>0.43267788432380705</v>
      </c>
      <c r="Y74" s="71">
        <v>0.38937853454634863</v>
      </c>
      <c r="Z74" s="71">
        <v>0.35606051594274996</v>
      </c>
      <c r="AA74" s="71">
        <v>0.36106338405573513</v>
      </c>
      <c r="AB74" s="71">
        <v>0.25917434222597335</v>
      </c>
      <c r="AC74" s="71">
        <v>0.27306589567521983</v>
      </c>
      <c r="AD74" s="71">
        <v>0.31713144968935897</v>
      </c>
      <c r="AE74" s="71">
        <v>0.33244420113707135</v>
      </c>
      <c r="AF74" s="71">
        <v>0.4001762210627221</v>
      </c>
      <c r="AG74" s="71">
        <v>0.2905031361931828</v>
      </c>
      <c r="AH74" s="71">
        <v>0.26770190158535978</v>
      </c>
      <c r="AI74" s="71">
        <v>0.31675964058405087</v>
      </c>
      <c r="AJ74" s="71">
        <v>0.35296109999449266</v>
      </c>
      <c r="AK74" s="71">
        <v>0.30041087894348023</v>
      </c>
      <c r="AL74" s="71">
        <v>0.31501624712076348</v>
      </c>
      <c r="AM74" s="71">
        <v>0.3422419575541305</v>
      </c>
      <c r="AN74" s="111">
        <v>0.32889872599890979</v>
      </c>
      <c r="AO74" s="111">
        <v>0.31469104484755656</v>
      </c>
      <c r="AP74" s="111">
        <v>0.34367069152407093</v>
      </c>
      <c r="AQ74" s="111">
        <v>0.36109023707908755</v>
      </c>
      <c r="AR74" s="111">
        <v>0.34608044661118326</v>
      </c>
      <c r="AS74" s="111">
        <v>0.39088073087850256</v>
      </c>
      <c r="AT74" s="111">
        <v>0.37640557217919163</v>
      </c>
      <c r="AU74" s="111">
        <v>0.92129532007789516</v>
      </c>
      <c r="AV74" s="111">
        <v>0.31699519806930981</v>
      </c>
      <c r="AW74" s="111">
        <v>0.4594469077287669</v>
      </c>
      <c r="AX74" s="111">
        <v>0.46382886159727271</v>
      </c>
      <c r="AY74" s="111">
        <v>0.42841500320973319</v>
      </c>
      <c r="AZ74" s="111">
        <v>0.47641743608063913</v>
      </c>
      <c r="BA74" s="111">
        <v>0.29975400028573468</v>
      </c>
      <c r="BB74" s="80"/>
      <c r="BC74" s="111"/>
      <c r="BD74" s="80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</row>
    <row r="75" spans="1:72" x14ac:dyDescent="0.3">
      <c r="A75" s="6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</row>
    <row r="76" spans="1:72" x14ac:dyDescent="0.3">
      <c r="A76" s="68" t="s">
        <v>383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</row>
    <row r="77" spans="1:72" x14ac:dyDescent="0.3">
      <c r="A77" s="70" t="s">
        <v>381</v>
      </c>
      <c r="B77" s="71"/>
      <c r="C77" s="71"/>
      <c r="D77" s="71"/>
      <c r="E77" s="71">
        <v>0.32727152588094488</v>
      </c>
      <c r="F77" s="71">
        <v>0.33386790060331689</v>
      </c>
      <c r="G77" s="71">
        <v>0.32277346600225759</v>
      </c>
      <c r="H77" s="71">
        <v>0.31789327742302631</v>
      </c>
      <c r="I77" s="71">
        <v>0.30196345913157491</v>
      </c>
      <c r="J77" s="71">
        <v>0.25923519155636926</v>
      </c>
      <c r="K77" s="71">
        <v>0.27063338463469255</v>
      </c>
      <c r="L77" s="71">
        <v>0.27191627818384134</v>
      </c>
      <c r="M77" s="71">
        <v>0.27094507711056015</v>
      </c>
      <c r="N77" s="71">
        <v>0.32997375430225134</v>
      </c>
      <c r="O77" s="71">
        <v>0.32301209714022949</v>
      </c>
      <c r="P77" s="71">
        <v>0.3111194499516905</v>
      </c>
      <c r="Q77" s="71">
        <v>0.30427264516295788</v>
      </c>
      <c r="R77" s="71">
        <v>0.24989129616986885</v>
      </c>
      <c r="S77" s="71">
        <v>0.25046967694075989</v>
      </c>
      <c r="T77" s="71">
        <v>0.26045566234263329</v>
      </c>
      <c r="U77" s="71">
        <v>0.27195827824988433</v>
      </c>
      <c r="V77" s="71">
        <v>0.31606962099811675</v>
      </c>
      <c r="W77" s="71">
        <v>0.31582845415538963</v>
      </c>
      <c r="X77" s="71">
        <v>0.32964229267880824</v>
      </c>
      <c r="Y77" s="71">
        <v>0.32420637877071373</v>
      </c>
      <c r="Z77" s="71">
        <v>0.32282280898783056</v>
      </c>
      <c r="AA77" s="71">
        <v>0.3233233590549261</v>
      </c>
      <c r="AB77" s="71">
        <v>0.28144158516221379</v>
      </c>
      <c r="AC77" s="71">
        <v>0.25939864050609618</v>
      </c>
      <c r="AD77" s="71">
        <v>0.25326917193027537</v>
      </c>
      <c r="AE77" s="71">
        <v>0.24882170692224403</v>
      </c>
      <c r="AF77" s="71">
        <v>0.27703851320502387</v>
      </c>
      <c r="AG77" s="71">
        <v>0.28213015178585527</v>
      </c>
      <c r="AH77" s="71">
        <v>0.2693011376028836</v>
      </c>
      <c r="AI77" s="71">
        <v>0.26655601997059958</v>
      </c>
      <c r="AJ77" s="71">
        <v>0.26176637998840091</v>
      </c>
      <c r="AK77" s="71">
        <v>0.2635655067693311</v>
      </c>
      <c r="AL77" s="71">
        <v>0.27413119237621164</v>
      </c>
      <c r="AM77" s="71">
        <v>0.27851237547813096</v>
      </c>
      <c r="AN77" s="111">
        <v>0.27069600740617333</v>
      </c>
      <c r="AO77" s="111">
        <v>0.27409217194633312</v>
      </c>
      <c r="AP77" s="111">
        <v>0.28043814327094929</v>
      </c>
      <c r="AQ77" s="111">
        <v>0.28586840292708543</v>
      </c>
      <c r="AR77" s="111">
        <v>0.28991807901503636</v>
      </c>
      <c r="AS77" s="111">
        <v>0.30706370356638008</v>
      </c>
      <c r="AT77" s="111">
        <v>0.31421105803074845</v>
      </c>
      <c r="AU77" s="111">
        <v>0.4391960514116795</v>
      </c>
      <c r="AV77" s="111">
        <v>0.42404643526058766</v>
      </c>
      <c r="AW77" s="111">
        <v>0.43971081254869404</v>
      </c>
      <c r="AX77" s="111">
        <v>0.46032132424537486</v>
      </c>
      <c r="AY77" s="111">
        <v>0.34712516916001279</v>
      </c>
      <c r="AZ77" s="111">
        <v>0.39251409074568616</v>
      </c>
      <c r="BA77" s="111">
        <v>0.347183516973958</v>
      </c>
      <c r="BB77" s="80"/>
      <c r="BC77" s="111"/>
      <c r="BD77" s="80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</row>
    <row r="78" spans="1:72" x14ac:dyDescent="0.3">
      <c r="A78" s="70" t="s">
        <v>382</v>
      </c>
      <c r="B78" s="71"/>
      <c r="C78" s="71"/>
      <c r="D78" s="71"/>
      <c r="E78" s="71">
        <v>0.40986721091716721</v>
      </c>
      <c r="F78" s="71">
        <v>0.39952611186025311</v>
      </c>
      <c r="G78" s="71">
        <v>0.38663848090675546</v>
      </c>
      <c r="H78" s="71">
        <v>0.37958173682315233</v>
      </c>
      <c r="I78" s="71">
        <v>0.36082676455634355</v>
      </c>
      <c r="J78" s="71">
        <v>0.30646964389355952</v>
      </c>
      <c r="K78" s="71">
        <v>0.31867211345786978</v>
      </c>
      <c r="L78" s="71">
        <v>0.32013757536084608</v>
      </c>
      <c r="M78" s="71">
        <v>0.31897033839799732</v>
      </c>
      <c r="N78" s="71">
        <v>0.38984417973401064</v>
      </c>
      <c r="O78" s="71">
        <v>0.38253794400701213</v>
      </c>
      <c r="P78" s="71">
        <v>0.37021359579013297</v>
      </c>
      <c r="Q78" s="71">
        <v>0.36171032169406681</v>
      </c>
      <c r="R78" s="71">
        <v>0.28333005447731036</v>
      </c>
      <c r="S78" s="71">
        <v>0.282816573687309</v>
      </c>
      <c r="T78" s="71">
        <v>0.29345235607392145</v>
      </c>
      <c r="U78" s="71">
        <v>0.30718037706430851</v>
      </c>
      <c r="V78" s="71">
        <v>0.37492084510357815</v>
      </c>
      <c r="W78" s="71">
        <v>0.3771134315986876</v>
      </c>
      <c r="X78" s="71">
        <v>0.39276757822209207</v>
      </c>
      <c r="Y78" s="71">
        <v>0.38565149100405149</v>
      </c>
      <c r="Z78" s="71">
        <v>0.38324316853428508</v>
      </c>
      <c r="AA78" s="71">
        <v>0.38208199473816412</v>
      </c>
      <c r="AB78" s="71">
        <v>0.331139422312341</v>
      </c>
      <c r="AC78" s="71">
        <v>0.30428123884947944</v>
      </c>
      <c r="AD78" s="71">
        <v>0.2968225623983981</v>
      </c>
      <c r="AE78" s="71">
        <v>0.29170381329130884</v>
      </c>
      <c r="AF78" s="71">
        <v>0.32497180923027513</v>
      </c>
      <c r="AG78" s="71">
        <v>0.33071328542226636</v>
      </c>
      <c r="AH78" s="71">
        <v>0.31521850929252809</v>
      </c>
      <c r="AI78" s="71">
        <v>0.31171793673267079</v>
      </c>
      <c r="AJ78" s="71">
        <v>0.3048057793305437</v>
      </c>
      <c r="AK78" s="71">
        <v>0.30748299020969505</v>
      </c>
      <c r="AL78" s="71">
        <v>0.32144864754883756</v>
      </c>
      <c r="AM78" s="71">
        <v>0.32741039743089795</v>
      </c>
      <c r="AN78" s="111">
        <v>0.32080543386620541</v>
      </c>
      <c r="AO78" s="111">
        <v>0.32486022919239449</v>
      </c>
      <c r="AP78" s="111">
        <v>0.33179710130040879</v>
      </c>
      <c r="AQ78" s="111">
        <v>0.33660657998049115</v>
      </c>
      <c r="AR78" s="111">
        <v>0.34089963325144418</v>
      </c>
      <c r="AS78" s="111">
        <v>0.36003138335027196</v>
      </c>
      <c r="AT78" s="111">
        <v>0.36794820813472984</v>
      </c>
      <c r="AU78" s="111">
        <v>0.49555614733656278</v>
      </c>
      <c r="AV78" s="111">
        <v>0.47686179079705643</v>
      </c>
      <c r="AW78" s="111">
        <v>0.49414609750039978</v>
      </c>
      <c r="AX78" s="111">
        <v>0.517430405445922</v>
      </c>
      <c r="AY78" s="111">
        <v>0.40404546793466106</v>
      </c>
      <c r="AZ78" s="111">
        <v>0.45670883191248973</v>
      </c>
      <c r="BA78" s="111">
        <v>0.40514478725315745</v>
      </c>
      <c r="BB78" s="80"/>
      <c r="BC78" s="111"/>
      <c r="BD78" s="80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</row>
    <row r="79" spans="1:72" x14ac:dyDescent="0.3">
      <c r="A79" s="11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</row>
    <row r="80" spans="1:72" x14ac:dyDescent="0.3">
      <c r="A80" s="68" t="s">
        <v>384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</row>
    <row r="81" spans="1:72" x14ac:dyDescent="0.3">
      <c r="A81" s="70" t="s">
        <v>381</v>
      </c>
      <c r="B81" s="71">
        <v>0.3118681302850887</v>
      </c>
      <c r="C81" s="71">
        <v>0.31558868282356051</v>
      </c>
      <c r="D81" s="71">
        <v>0.31158469478601675</v>
      </c>
      <c r="E81" s="71">
        <v>0.32727152588094488</v>
      </c>
      <c r="F81" s="71">
        <v>0.32978486049385769</v>
      </c>
      <c r="G81" s="71">
        <v>0.32047424942445063</v>
      </c>
      <c r="H81" s="71">
        <v>0.31528657232656021</v>
      </c>
      <c r="I81" s="71">
        <v>0.31388692807761542</v>
      </c>
      <c r="J81" s="71">
        <v>0.29232504581823565</v>
      </c>
      <c r="K81" s="71">
        <v>0.29681018487368122</v>
      </c>
      <c r="L81" s="71">
        <v>0.29668966636650573</v>
      </c>
      <c r="M81" s="71">
        <v>0.29699857493221715</v>
      </c>
      <c r="N81" s="71">
        <v>0.30344014810438447</v>
      </c>
      <c r="O81" s="71">
        <v>0.30406869727070163</v>
      </c>
      <c r="P81" s="71">
        <v>0.30042992198832508</v>
      </c>
      <c r="Q81" s="71">
        <v>0.29879862881151703</v>
      </c>
      <c r="R81" s="71">
        <v>0.28823775117786726</v>
      </c>
      <c r="S81" s="71">
        <v>0.28924382097966667</v>
      </c>
      <c r="T81" s="71">
        <v>0.29010667542278473</v>
      </c>
      <c r="U81" s="71">
        <v>0.29256258764807602</v>
      </c>
      <c r="V81" s="71">
        <v>0.29316419612166233</v>
      </c>
      <c r="W81" s="71">
        <v>0.2935753577362305</v>
      </c>
      <c r="X81" s="71">
        <v>0.29613716952039315</v>
      </c>
      <c r="Y81" s="71">
        <v>0.29733443457978725</v>
      </c>
      <c r="Z81" s="71">
        <v>0.29752568349660069</v>
      </c>
      <c r="AA81" s="71">
        <v>0.29789639633248022</v>
      </c>
      <c r="AB81" s="71">
        <v>0.29375207509491874</v>
      </c>
      <c r="AC81" s="71">
        <v>0.29084288336691383</v>
      </c>
      <c r="AD81" s="71">
        <v>0.29002685745623041</v>
      </c>
      <c r="AE81" s="71">
        <v>0.28975024960447227</v>
      </c>
      <c r="AF81" s="71">
        <v>0.2913447045521842</v>
      </c>
      <c r="AG81" s="71">
        <v>0.28965354474442928</v>
      </c>
      <c r="AH81" s="71">
        <v>0.28715710502212344</v>
      </c>
      <c r="AI81" s="71">
        <v>0.28659223523723915</v>
      </c>
      <c r="AJ81" s="71">
        <v>0.28725581622269103</v>
      </c>
      <c r="AK81" s="71">
        <v>0.28623089520928352</v>
      </c>
      <c r="AL81" s="71">
        <v>0.28561417835374053</v>
      </c>
      <c r="AM81" s="71">
        <v>0.28568967481967905</v>
      </c>
      <c r="AN81" s="111">
        <v>0.28549827073004946</v>
      </c>
      <c r="AO81" s="111">
        <v>0.28499365634703266</v>
      </c>
      <c r="AP81" s="111">
        <v>0.28510489762713465</v>
      </c>
      <c r="AQ81" s="111">
        <v>0.28570704553699039</v>
      </c>
      <c r="AR81" s="111">
        <v>0.28591578089379338</v>
      </c>
      <c r="AS81" s="111">
        <v>0.28695784319906859</v>
      </c>
      <c r="AT81" s="111">
        <v>0.28760670730387122</v>
      </c>
      <c r="AU81" s="111">
        <v>0.2980562121646767</v>
      </c>
      <c r="AV81" s="111">
        <v>0.29745851640214349</v>
      </c>
      <c r="AW81" s="111">
        <v>0.29913176692927068</v>
      </c>
      <c r="AX81" s="111">
        <v>0.30053051819016058</v>
      </c>
      <c r="AY81" s="111">
        <v>0.30167683201330059</v>
      </c>
      <c r="AZ81" s="111">
        <v>0.30357329110734782</v>
      </c>
      <c r="BA81" s="111">
        <v>0.30247791724521184</v>
      </c>
      <c r="BB81" s="80"/>
      <c r="BC81" s="111"/>
      <c r="BD81" s="80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</row>
    <row r="82" spans="1:72" x14ac:dyDescent="0.3">
      <c r="A82" s="70" t="s">
        <v>382</v>
      </c>
      <c r="B82" s="71">
        <v>0.45592506158433815</v>
      </c>
      <c r="C82" s="71">
        <v>0.4173679541179045</v>
      </c>
      <c r="D82" s="71">
        <v>0.39919073916504866</v>
      </c>
      <c r="E82" s="71">
        <v>0.40986721091716721</v>
      </c>
      <c r="F82" s="71">
        <v>0.40999345631539086</v>
      </c>
      <c r="G82" s="71">
        <v>0.39647227998977286</v>
      </c>
      <c r="H82" s="71">
        <v>0.38768417270809558</v>
      </c>
      <c r="I82" s="71">
        <v>0.38393134402003581</v>
      </c>
      <c r="J82" s="71">
        <v>0.35502533405146064</v>
      </c>
      <c r="K82" s="71">
        <v>0.35953335104787604</v>
      </c>
      <c r="L82" s="71">
        <v>0.35872062188100601</v>
      </c>
      <c r="M82" s="71">
        <v>0.35838320440987176</v>
      </c>
      <c r="N82" s="71">
        <v>0.36530497037448317</v>
      </c>
      <c r="O82" s="71">
        <v>0.36590613489218643</v>
      </c>
      <c r="P82" s="71">
        <v>0.36169964509512892</v>
      </c>
      <c r="Q82" s="71">
        <v>0.35920653855215035</v>
      </c>
      <c r="R82" s="71">
        <v>0.34203247872497639</v>
      </c>
      <c r="S82" s="71">
        <v>0.34292451212452968</v>
      </c>
      <c r="T82" s="71">
        <v>0.34407496365661855</v>
      </c>
      <c r="U82" s="71">
        <v>0.34711886913557488</v>
      </c>
      <c r="V82" s="71">
        <v>0.34785396061972362</v>
      </c>
      <c r="W82" s="71">
        <v>0.34849504455921282</v>
      </c>
      <c r="X82" s="71">
        <v>0.35150220382926251</v>
      </c>
      <c r="Y82" s="71">
        <v>0.35292954373904684</v>
      </c>
      <c r="Z82" s="71">
        <v>0.35305816838982124</v>
      </c>
      <c r="AA82" s="71">
        <v>0.35337370872554646</v>
      </c>
      <c r="AB82" s="71">
        <v>0.34819732288683636</v>
      </c>
      <c r="AC82" s="71">
        <v>0.34460487385084954</v>
      </c>
      <c r="AD82" s="71">
        <v>0.34352960385367382</v>
      </c>
      <c r="AE82" s="71">
        <v>0.34313682240093485</v>
      </c>
      <c r="AF82" s="71">
        <v>0.34485199064796207</v>
      </c>
      <c r="AG82" s="71">
        <v>0.34270859109588769</v>
      </c>
      <c r="AH82" s="71">
        <v>0.33960955508798712</v>
      </c>
      <c r="AI82" s="71">
        <v>0.33885897856179609</v>
      </c>
      <c r="AJ82" s="71">
        <v>0.3393160284692015</v>
      </c>
      <c r="AK82" s="71">
        <v>0.33808712869946522</v>
      </c>
      <c r="AL82" s="71">
        <v>0.33745838539063883</v>
      </c>
      <c r="AM82" s="71">
        <v>0.33758011525549603</v>
      </c>
      <c r="AN82" s="111">
        <v>0.33735143983952121</v>
      </c>
      <c r="AO82" s="111">
        <v>0.33673897751892196</v>
      </c>
      <c r="AP82" s="111">
        <v>0.3369013600171864</v>
      </c>
      <c r="AQ82" s="111">
        <v>0.33748549664010252</v>
      </c>
      <c r="AR82" s="111">
        <v>0.33768661428983365</v>
      </c>
      <c r="AS82" s="111">
        <v>0.33881195166489997</v>
      </c>
      <c r="AT82" s="111">
        <v>0.3395699808168916</v>
      </c>
      <c r="AU82" s="111">
        <v>0.35020328573042386</v>
      </c>
      <c r="AV82" s="111">
        <v>0.34931663413673159</v>
      </c>
      <c r="AW82" s="111">
        <v>0.35119158691617441</v>
      </c>
      <c r="AX82" s="111">
        <v>0.3528788398629053</v>
      </c>
      <c r="AY82" s="111">
        <v>0.35417610450463205</v>
      </c>
      <c r="AZ82" s="111">
        <v>0.35622500430892351</v>
      </c>
      <c r="BA82" s="111">
        <v>0.35494869291513875</v>
      </c>
      <c r="BB82" s="80"/>
      <c r="BC82" s="111"/>
      <c r="BD82" s="80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</row>
    <row r="83" spans="1:72" x14ac:dyDescent="0.3">
      <c r="A83" s="11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</row>
    <row r="84" spans="1:72" x14ac:dyDescent="0.3">
      <c r="A84" s="11" t="s">
        <v>385</v>
      </c>
      <c r="B84" s="72">
        <v>0.80917933130699093</v>
      </c>
      <c r="C84" s="72">
        <v>0.72329466357308569</v>
      </c>
      <c r="D84" s="72">
        <v>0.71287356321839068</v>
      </c>
      <c r="E84" s="72">
        <v>0.73838942307692312</v>
      </c>
      <c r="F84" s="72">
        <v>0.7598987341772151</v>
      </c>
      <c r="G84" s="72">
        <v>0.69</v>
      </c>
      <c r="H84" s="72">
        <v>0.68010040160642571</v>
      </c>
      <c r="I84" s="72">
        <v>0.71098739495798324</v>
      </c>
      <c r="J84" s="72">
        <v>0.53920977011494253</v>
      </c>
      <c r="K84" s="72">
        <v>0.84786802030456854</v>
      </c>
      <c r="L84" s="72">
        <v>0.75451820128479663</v>
      </c>
      <c r="M84" s="72">
        <v>0.73303534303534312</v>
      </c>
      <c r="N84" s="72">
        <v>0.85090464547677269</v>
      </c>
      <c r="O84" s="72">
        <v>0.71932735426008965</v>
      </c>
      <c r="P84" s="72">
        <v>0.60303643724696365</v>
      </c>
      <c r="Q84" s="72">
        <v>0.68328244274809169</v>
      </c>
      <c r="R84" s="72">
        <v>0.56777777777777771</v>
      </c>
      <c r="S84" s="72">
        <v>0.71379241516966074</v>
      </c>
      <c r="T84" s="72">
        <v>0.72203501094091893</v>
      </c>
      <c r="U84" s="72">
        <v>0.79153477218225421</v>
      </c>
      <c r="V84" s="72">
        <v>0.71332603938730854</v>
      </c>
      <c r="W84" s="72">
        <v>0.75400462962962966</v>
      </c>
      <c r="X84" s="72">
        <v>0.84471698113207538</v>
      </c>
      <c r="Y84" s="72">
        <v>0.74217105263157901</v>
      </c>
      <c r="Z84" s="72">
        <v>0.71973577235772357</v>
      </c>
      <c r="AA84" s="72">
        <v>0.78312765957446806</v>
      </c>
      <c r="AB84" s="72">
        <v>0.60732689210950086</v>
      </c>
      <c r="AC84" s="72">
        <v>0.62234219269102997</v>
      </c>
      <c r="AD84" s="72">
        <v>0.68612962962962964</v>
      </c>
      <c r="AE84" s="72">
        <v>0.72055118110236227</v>
      </c>
      <c r="AF84" s="72">
        <v>0.84803921568627449</v>
      </c>
      <c r="AG84" s="72">
        <v>0.65006825938566548</v>
      </c>
      <c r="AH84" s="72">
        <v>0.58867601246105916</v>
      </c>
      <c r="AI84" s="72">
        <v>0.69500938086303943</v>
      </c>
      <c r="AJ84" s="72">
        <v>0.68988868274582549</v>
      </c>
      <c r="AK84" s="72">
        <v>0.66260147601476016</v>
      </c>
      <c r="AL84" s="72">
        <v>0.63332688588007735</v>
      </c>
      <c r="AM84" s="72">
        <v>0.66660749506903361</v>
      </c>
      <c r="AN84" s="112">
        <v>0.656852207293666</v>
      </c>
      <c r="AO84" s="112">
        <v>0.6490127970749543</v>
      </c>
      <c r="AP84" s="112">
        <v>0.69246987951807237</v>
      </c>
      <c r="AQ84" s="112">
        <v>0.70642990654205606</v>
      </c>
      <c r="AR84" s="112">
        <v>0.7192246520874751</v>
      </c>
      <c r="AS84" s="112">
        <v>0.80446502057613167</v>
      </c>
      <c r="AT84" s="112">
        <v>0.74179381443298975</v>
      </c>
      <c r="AU84" s="112">
        <v>0.86794871794871797</v>
      </c>
      <c r="AV84" s="112">
        <v>0.76573333333333327</v>
      </c>
      <c r="AW84" s="112">
        <v>0.9167808219178083</v>
      </c>
      <c r="AX84" s="112">
        <v>0.86421428571428582</v>
      </c>
      <c r="AY84" s="112">
        <v>0.83576344086021503</v>
      </c>
      <c r="AZ84" s="112">
        <v>0.96186363636363625</v>
      </c>
      <c r="BA84" s="112">
        <v>0.67904661016949153</v>
      </c>
      <c r="BB84" s="83"/>
      <c r="BC84" s="11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</row>
    <row r="85" spans="1:72" x14ac:dyDescent="0.3">
      <c r="A85" s="11" t="s">
        <v>386</v>
      </c>
      <c r="B85" s="72">
        <v>0.80917933130699093</v>
      </c>
      <c r="C85" s="72">
        <v>0.76047368421052641</v>
      </c>
      <c r="D85" s="72">
        <v>0.74314644351464432</v>
      </c>
      <c r="E85" s="72">
        <v>0.74191806331471133</v>
      </c>
      <c r="F85" s="72">
        <v>0.74545862412761721</v>
      </c>
      <c r="G85" s="72">
        <v>0.73526037428803914</v>
      </c>
      <c r="H85" s="72">
        <v>0.72596752368064965</v>
      </c>
      <c r="I85" s="72">
        <v>0.72388986013986023</v>
      </c>
      <c r="J85" s="72">
        <v>0.69275193798449619</v>
      </c>
      <c r="K85" s="72">
        <v>0.7062671384343211</v>
      </c>
      <c r="L85" s="72">
        <v>0.71078372419322522</v>
      </c>
      <c r="M85" s="72">
        <v>0.71274040219378432</v>
      </c>
      <c r="N85" s="72">
        <v>0.7223524408913079</v>
      </c>
      <c r="O85" s="72">
        <v>0.72213913043478262</v>
      </c>
      <c r="P85" s="72">
        <v>0.7135107787065551</v>
      </c>
      <c r="Q85" s="72">
        <v>0.71135367016205897</v>
      </c>
      <c r="R85" s="72">
        <v>0.69766292965381294</v>
      </c>
      <c r="S85" s="72">
        <v>0.69860060338825702</v>
      </c>
      <c r="T85" s="72">
        <v>0.6997807162534434</v>
      </c>
      <c r="U85" s="72">
        <v>0.70381163084702902</v>
      </c>
      <c r="V85" s="72">
        <v>0.70424866820785992</v>
      </c>
      <c r="W85" s="72">
        <v>0.70631923706771982</v>
      </c>
      <c r="X85" s="72">
        <v>0.71175011568718183</v>
      </c>
      <c r="Y85" s="72">
        <v>0.71298197318177781</v>
      </c>
      <c r="Z85" s="72">
        <v>0.71326469837488282</v>
      </c>
      <c r="AA85" s="72">
        <v>0.715951075840628</v>
      </c>
      <c r="AB85" s="72">
        <v>0.71069915914045434</v>
      </c>
      <c r="AC85" s="72">
        <v>0.70674326937379106</v>
      </c>
      <c r="AD85" s="72">
        <v>0.70594737594737567</v>
      </c>
      <c r="AE85" s="72">
        <v>0.70645922450669207</v>
      </c>
      <c r="AF85" s="72">
        <v>0.71080518959406103</v>
      </c>
      <c r="AG85" s="72">
        <v>0.70851470493596724</v>
      </c>
      <c r="AH85" s="72">
        <v>0.70375996539150831</v>
      </c>
      <c r="AI85" s="72">
        <v>0.70348091420366132</v>
      </c>
      <c r="AJ85" s="72">
        <v>0.70305628006723442</v>
      </c>
      <c r="AK85" s="72">
        <v>0.70182410789547611</v>
      </c>
      <c r="AL85" s="72">
        <v>0.69989023591087796</v>
      </c>
      <c r="AM85" s="72">
        <v>0.69899357032786003</v>
      </c>
      <c r="AN85" s="112">
        <v>0.69785832471561515</v>
      </c>
      <c r="AO85" s="112">
        <v>0.69651480866897963</v>
      </c>
      <c r="AP85" s="112">
        <v>0.6964159921510914</v>
      </c>
      <c r="AQ85" s="112">
        <v>0.69667208413001902</v>
      </c>
      <c r="AR85" s="112">
        <v>0.69720160575082846</v>
      </c>
      <c r="AS85" s="112">
        <v>0.69958099411200858</v>
      </c>
      <c r="AT85" s="112">
        <v>0.70049522193444658</v>
      </c>
      <c r="AU85" s="112">
        <v>0.70364281645708271</v>
      </c>
      <c r="AV85" s="112">
        <v>0.70503897550111339</v>
      </c>
      <c r="AW85" s="112">
        <v>0.70893803077440509</v>
      </c>
      <c r="AX85" s="112">
        <v>0.71163223994051084</v>
      </c>
      <c r="AY85" s="112">
        <v>0.71397186980665561</v>
      </c>
      <c r="AZ85" s="112">
        <v>0.71831547927203232</v>
      </c>
      <c r="BA85" s="112">
        <v>0.71759097838408337</v>
      </c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</row>
    <row r="86" spans="1:72" x14ac:dyDescent="0.3"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</row>
    <row r="87" spans="1:72" x14ac:dyDescent="0.3"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</row>
    <row r="88" spans="1:72" x14ac:dyDescent="0.3"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</row>
    <row r="89" spans="1:72" x14ac:dyDescent="0.3"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</row>
    <row r="90" spans="1:72" x14ac:dyDescent="0.3"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</row>
    <row r="91" spans="1:72" x14ac:dyDescent="0.3">
      <c r="A91" s="65" t="s">
        <v>424</v>
      </c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</row>
    <row r="92" spans="1:72" x14ac:dyDescent="0.3">
      <c r="A92" s="68" t="s">
        <v>375</v>
      </c>
      <c r="B92" s="15">
        <v>8450</v>
      </c>
      <c r="C92" s="15">
        <v>5500</v>
      </c>
      <c r="D92" s="15">
        <v>8150</v>
      </c>
      <c r="E92" s="15">
        <v>6500</v>
      </c>
      <c r="F92" s="15">
        <v>5700</v>
      </c>
      <c r="G92" s="15">
        <v>5900</v>
      </c>
      <c r="H92" s="15">
        <v>5800</v>
      </c>
      <c r="I92" s="15">
        <v>10300</v>
      </c>
      <c r="J92" s="15">
        <v>25250</v>
      </c>
      <c r="K92" s="15">
        <v>13400</v>
      </c>
      <c r="L92" s="15">
        <v>12700</v>
      </c>
      <c r="M92" s="15">
        <v>5850</v>
      </c>
      <c r="N92" s="15">
        <v>9300</v>
      </c>
      <c r="O92" s="15">
        <v>8700</v>
      </c>
      <c r="P92" s="15">
        <v>7200</v>
      </c>
      <c r="Q92" s="15">
        <v>8500</v>
      </c>
      <c r="R92" s="15">
        <v>24350</v>
      </c>
      <c r="S92" s="15">
        <v>10650</v>
      </c>
      <c r="T92" s="15">
        <v>6700</v>
      </c>
      <c r="U92" s="15">
        <v>5950</v>
      </c>
      <c r="V92" s="15">
        <v>7900</v>
      </c>
      <c r="W92" s="15">
        <v>8350</v>
      </c>
      <c r="X92" s="15">
        <v>5600</v>
      </c>
      <c r="Y92" s="15">
        <v>8100</v>
      </c>
      <c r="Z92" s="15">
        <v>14000</v>
      </c>
      <c r="AA92" s="15">
        <v>16300</v>
      </c>
      <c r="AB92" s="15">
        <v>18900</v>
      </c>
      <c r="AC92" s="15">
        <v>10850</v>
      </c>
      <c r="AD92" s="15">
        <v>9550</v>
      </c>
      <c r="AE92" s="15">
        <v>13450</v>
      </c>
      <c r="AF92" s="15">
        <v>11500</v>
      </c>
      <c r="AG92" s="15">
        <v>11300</v>
      </c>
      <c r="AH92" s="15">
        <v>13700</v>
      </c>
      <c r="AI92" s="15">
        <v>13700</v>
      </c>
      <c r="AJ92" s="15">
        <v>8200</v>
      </c>
      <c r="AK92" s="15">
        <v>7900</v>
      </c>
      <c r="AL92" s="15">
        <v>8000</v>
      </c>
      <c r="AM92" s="15">
        <v>6650</v>
      </c>
      <c r="AN92" s="80">
        <v>7200</v>
      </c>
      <c r="AO92" s="80">
        <v>7800</v>
      </c>
      <c r="AP92" s="80">
        <v>9000</v>
      </c>
      <c r="AQ92" s="80">
        <v>7200</v>
      </c>
      <c r="AR92" s="80">
        <v>6350</v>
      </c>
      <c r="AS92" s="80">
        <v>7100</v>
      </c>
      <c r="AT92" s="80">
        <v>7600</v>
      </c>
      <c r="AU92" s="80">
        <v>5850</v>
      </c>
      <c r="AV92" s="80">
        <v>14500</v>
      </c>
      <c r="AW92" s="80">
        <v>6300</v>
      </c>
      <c r="AX92" s="80">
        <v>7200</v>
      </c>
      <c r="AY92" s="80">
        <v>6000</v>
      </c>
      <c r="AZ92" s="80">
        <v>6700</v>
      </c>
      <c r="BA92" s="80">
        <v>17900</v>
      </c>
      <c r="BB92" s="80"/>
      <c r="BC92" s="80">
        <f>SUM(B92:BA92)</f>
        <v>505500</v>
      </c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</row>
    <row r="93" spans="1:72" x14ac:dyDescent="0.3">
      <c r="A93" s="68" t="s">
        <v>376</v>
      </c>
      <c r="B93" s="15">
        <v>5320.9</v>
      </c>
      <c r="C93" s="15">
        <v>5445.2</v>
      </c>
      <c r="D93" s="15">
        <v>5356.8</v>
      </c>
      <c r="E93" s="15">
        <v>5599.5999999999995</v>
      </c>
      <c r="F93" s="15">
        <v>6009.4</v>
      </c>
      <c r="G93" s="15">
        <v>4022.3</v>
      </c>
      <c r="H93" s="15">
        <v>4513.3</v>
      </c>
      <c r="I93" s="15">
        <v>5952.6</v>
      </c>
      <c r="J93" s="15">
        <v>4751.5</v>
      </c>
      <c r="K93" s="15">
        <v>6427.2</v>
      </c>
      <c r="L93" s="15">
        <v>4077.7000000000003</v>
      </c>
      <c r="M93" s="15">
        <v>5658.6</v>
      </c>
      <c r="N93" s="15">
        <v>5453.8</v>
      </c>
      <c r="O93" s="15">
        <v>6192.7000000000007</v>
      </c>
      <c r="P93" s="15">
        <v>6019.6000000000013</v>
      </c>
      <c r="Q93" s="15">
        <v>5478</v>
      </c>
      <c r="R93" s="15">
        <v>5094.4000000000005</v>
      </c>
      <c r="S93" s="15">
        <v>6385.25</v>
      </c>
      <c r="T93" s="15">
        <v>6527.2</v>
      </c>
      <c r="U93" s="15">
        <v>6008.6</v>
      </c>
      <c r="V93" s="15">
        <v>5218.2</v>
      </c>
      <c r="W93" s="15">
        <v>4895.3999999999996</v>
      </c>
      <c r="X93" s="15">
        <v>6395.9</v>
      </c>
      <c r="Y93" s="15">
        <v>5965.7</v>
      </c>
      <c r="Z93" s="15">
        <v>5019.6000000000004</v>
      </c>
      <c r="AA93" s="15">
        <v>5633.5</v>
      </c>
      <c r="AB93" s="15">
        <v>4430.4000000000005</v>
      </c>
      <c r="AC93" s="15">
        <v>6174.55</v>
      </c>
      <c r="AD93" s="15">
        <v>6108.7</v>
      </c>
      <c r="AE93" s="15">
        <v>5472.6</v>
      </c>
      <c r="AF93" s="15">
        <v>6099.5999999999995</v>
      </c>
      <c r="AG93" s="15">
        <v>6169.8</v>
      </c>
      <c r="AH93" s="15">
        <v>6465.7</v>
      </c>
      <c r="AI93" s="15">
        <v>6397.5499999999993</v>
      </c>
      <c r="AJ93" s="15">
        <v>6359.2</v>
      </c>
      <c r="AK93" s="15">
        <v>5889.0999999999995</v>
      </c>
      <c r="AL93" s="15">
        <v>6669.2</v>
      </c>
      <c r="AM93" s="15">
        <v>7472.3</v>
      </c>
      <c r="AN93" s="80">
        <v>7409.4</v>
      </c>
      <c r="AO93" s="80">
        <v>6594.6</v>
      </c>
      <c r="AP93" s="80">
        <v>6381.55</v>
      </c>
      <c r="AQ93" s="80">
        <v>7102.2</v>
      </c>
      <c r="AR93" s="80">
        <v>7583.6999999999989</v>
      </c>
      <c r="AS93" s="80">
        <v>6994.7</v>
      </c>
      <c r="AT93" s="80">
        <v>7341.2</v>
      </c>
      <c r="AU93" s="80">
        <v>7793.2</v>
      </c>
      <c r="AV93" s="80">
        <v>5037.2</v>
      </c>
      <c r="AW93" s="80">
        <v>8227.7999999999993</v>
      </c>
      <c r="AX93" s="80">
        <v>8019.3</v>
      </c>
      <c r="AY93" s="80">
        <v>7189.4</v>
      </c>
      <c r="AZ93" s="80">
        <v>6733.4</v>
      </c>
      <c r="BA93" s="80">
        <v>2985.9</v>
      </c>
      <c r="BB93" s="80"/>
      <c r="BC93" s="80">
        <f>SUM(B93:BA93)</f>
        <v>312525.20000000007</v>
      </c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</row>
    <row r="94" spans="1:72" x14ac:dyDescent="0.3">
      <c r="A94" s="68" t="s">
        <v>377</v>
      </c>
      <c r="B94" s="58">
        <v>1320</v>
      </c>
      <c r="C94" s="58">
        <v>1006.3</v>
      </c>
      <c r="D94" s="58">
        <v>1030</v>
      </c>
      <c r="E94" s="58">
        <v>1060.3</v>
      </c>
      <c r="F94" s="58">
        <v>1167</v>
      </c>
      <c r="G94" s="58">
        <v>655</v>
      </c>
      <c r="H94" s="58">
        <v>718</v>
      </c>
      <c r="I94" s="58">
        <v>941.8</v>
      </c>
      <c r="J94" s="58">
        <v>869</v>
      </c>
      <c r="K94" s="58">
        <v>927.25</v>
      </c>
      <c r="L94" s="58">
        <v>1028.3</v>
      </c>
      <c r="M94" s="58">
        <v>1139</v>
      </c>
      <c r="N94" s="58">
        <v>793.65</v>
      </c>
      <c r="O94" s="58">
        <v>1152.45</v>
      </c>
      <c r="P94" s="58">
        <v>1222.5</v>
      </c>
      <c r="Q94" s="58">
        <v>1199</v>
      </c>
      <c r="R94" s="58">
        <v>796.3</v>
      </c>
      <c r="S94" s="58">
        <v>1356.25</v>
      </c>
      <c r="T94" s="58">
        <v>1462.5</v>
      </c>
      <c r="U94" s="58">
        <v>1363</v>
      </c>
      <c r="V94" s="58">
        <v>1376.9</v>
      </c>
      <c r="W94" s="58">
        <v>811.2</v>
      </c>
      <c r="X94" s="58">
        <v>980.3</v>
      </c>
      <c r="Y94" s="58">
        <v>1085</v>
      </c>
      <c r="Z94" s="58">
        <v>1739.95</v>
      </c>
      <c r="AA94" s="58">
        <v>1474.5</v>
      </c>
      <c r="AB94" s="58">
        <v>1210.1500000000001</v>
      </c>
      <c r="AC94" s="58">
        <v>1442</v>
      </c>
      <c r="AD94" s="58">
        <v>1260</v>
      </c>
      <c r="AE94" s="58">
        <v>1667.5</v>
      </c>
      <c r="AF94" s="58">
        <v>1137</v>
      </c>
      <c r="AG94" s="58">
        <v>1221.8</v>
      </c>
      <c r="AH94" s="58">
        <v>1326.3</v>
      </c>
      <c r="AI94" s="58">
        <v>1543.55</v>
      </c>
      <c r="AJ94" s="58">
        <v>1205.8</v>
      </c>
      <c r="AK94" s="58">
        <v>1000</v>
      </c>
      <c r="AL94" s="58">
        <v>686.05</v>
      </c>
      <c r="AM94" s="58">
        <v>1120</v>
      </c>
      <c r="AN94" s="107">
        <v>770.8</v>
      </c>
      <c r="AO94" s="107">
        <v>1144.25</v>
      </c>
      <c r="AP94" s="107">
        <v>1103.3</v>
      </c>
      <c r="AQ94" s="107">
        <v>1335.3</v>
      </c>
      <c r="AR94" s="107">
        <v>1196.75</v>
      </c>
      <c r="AS94" s="107">
        <v>720</v>
      </c>
      <c r="AT94" s="107">
        <v>1352.3</v>
      </c>
      <c r="AU94" s="107">
        <v>1266.3</v>
      </c>
      <c r="AV94" s="107">
        <v>1139</v>
      </c>
      <c r="AW94" s="107">
        <v>1646.8</v>
      </c>
      <c r="AX94" s="107">
        <v>1050.4000000000001</v>
      </c>
      <c r="AY94" s="107">
        <v>1078.3</v>
      </c>
      <c r="AZ94" s="107">
        <v>1683</v>
      </c>
      <c r="BA94" s="107">
        <v>659.1</v>
      </c>
      <c r="BB94" s="80"/>
      <c r="BC94" s="107">
        <f>SUM(B94:BA94)</f>
        <v>59641.200000000041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</row>
    <row r="95" spans="1:72" x14ac:dyDescent="0.3">
      <c r="A95" s="70" t="s">
        <v>378</v>
      </c>
      <c r="B95" s="15">
        <f>SUM(B92:B94)</f>
        <v>15090.9</v>
      </c>
      <c r="C95" s="15">
        <f t="shared" ref="C95:BC95" si="25">SUM(C92:C94)</f>
        <v>11951.5</v>
      </c>
      <c r="D95" s="15">
        <f t="shared" si="25"/>
        <v>14536.8</v>
      </c>
      <c r="E95" s="15">
        <f t="shared" si="25"/>
        <v>13159.899999999998</v>
      </c>
      <c r="F95" s="15">
        <f t="shared" si="25"/>
        <v>12876.4</v>
      </c>
      <c r="G95" s="15">
        <f t="shared" si="25"/>
        <v>10577.3</v>
      </c>
      <c r="H95" s="15">
        <f t="shared" si="25"/>
        <v>11031.3</v>
      </c>
      <c r="I95" s="15">
        <f t="shared" si="25"/>
        <v>17194.400000000001</v>
      </c>
      <c r="J95" s="15">
        <f t="shared" si="25"/>
        <v>30870.5</v>
      </c>
      <c r="K95" s="15">
        <f t="shared" si="25"/>
        <v>20754.45</v>
      </c>
      <c r="L95" s="15">
        <f t="shared" si="25"/>
        <v>17806</v>
      </c>
      <c r="M95" s="15">
        <f t="shared" si="25"/>
        <v>12647.6</v>
      </c>
      <c r="N95" s="15">
        <f t="shared" si="25"/>
        <v>15547.449999999999</v>
      </c>
      <c r="O95" s="15">
        <f t="shared" si="25"/>
        <v>16045.150000000001</v>
      </c>
      <c r="P95" s="15">
        <f t="shared" si="25"/>
        <v>14442.100000000002</v>
      </c>
      <c r="Q95" s="15">
        <f t="shared" si="25"/>
        <v>15177</v>
      </c>
      <c r="R95" s="15">
        <f t="shared" si="25"/>
        <v>30240.7</v>
      </c>
      <c r="S95" s="15">
        <f t="shared" si="25"/>
        <v>18391.5</v>
      </c>
      <c r="T95" s="15">
        <f t="shared" si="25"/>
        <v>14689.7</v>
      </c>
      <c r="U95" s="15">
        <f t="shared" si="25"/>
        <v>13321.6</v>
      </c>
      <c r="V95" s="15">
        <f t="shared" si="25"/>
        <v>14495.1</v>
      </c>
      <c r="W95" s="15">
        <f t="shared" si="25"/>
        <v>14056.6</v>
      </c>
      <c r="X95" s="15">
        <f t="shared" si="25"/>
        <v>12976.199999999999</v>
      </c>
      <c r="Y95" s="15">
        <f t="shared" si="25"/>
        <v>15150.7</v>
      </c>
      <c r="Z95" s="15">
        <f t="shared" si="25"/>
        <v>20759.55</v>
      </c>
      <c r="AA95" s="15">
        <f t="shared" si="25"/>
        <v>23408</v>
      </c>
      <c r="AB95" s="15">
        <f t="shared" si="25"/>
        <v>24540.550000000003</v>
      </c>
      <c r="AC95" s="15">
        <f t="shared" si="25"/>
        <v>18466.55</v>
      </c>
      <c r="AD95" s="15">
        <f t="shared" si="25"/>
        <v>16918.7</v>
      </c>
      <c r="AE95" s="15">
        <f t="shared" si="25"/>
        <v>20590.099999999999</v>
      </c>
      <c r="AF95" s="15">
        <f t="shared" si="25"/>
        <v>18736.599999999999</v>
      </c>
      <c r="AG95" s="15">
        <f t="shared" si="25"/>
        <v>18691.599999999999</v>
      </c>
      <c r="AH95" s="15">
        <f t="shared" si="25"/>
        <v>21492</v>
      </c>
      <c r="AI95" s="15">
        <f t="shared" si="25"/>
        <v>21641.1</v>
      </c>
      <c r="AJ95" s="15">
        <f t="shared" si="25"/>
        <v>15765</v>
      </c>
      <c r="AK95" s="15">
        <f t="shared" si="25"/>
        <v>14789.099999999999</v>
      </c>
      <c r="AL95" s="15">
        <f t="shared" si="25"/>
        <v>15355.25</v>
      </c>
      <c r="AM95" s="15">
        <f t="shared" si="25"/>
        <v>15242.3</v>
      </c>
      <c r="AN95" s="80">
        <f t="shared" si="25"/>
        <v>15380.199999999999</v>
      </c>
      <c r="AO95" s="80">
        <f t="shared" si="25"/>
        <v>15538.85</v>
      </c>
      <c r="AP95" s="80">
        <f t="shared" si="25"/>
        <v>16484.849999999999</v>
      </c>
      <c r="AQ95" s="80">
        <f t="shared" si="25"/>
        <v>15637.5</v>
      </c>
      <c r="AR95" s="80">
        <f t="shared" si="25"/>
        <v>15130.449999999999</v>
      </c>
      <c r="AS95" s="80">
        <f t="shared" si="25"/>
        <v>14814.7</v>
      </c>
      <c r="AT95" s="80">
        <f t="shared" si="25"/>
        <v>16293.5</v>
      </c>
      <c r="AU95" s="80">
        <f t="shared" si="25"/>
        <v>14909.5</v>
      </c>
      <c r="AV95" s="80">
        <f t="shared" si="25"/>
        <v>20676.2</v>
      </c>
      <c r="AW95" s="80">
        <f t="shared" si="25"/>
        <v>16174.599999999999</v>
      </c>
      <c r="AX95" s="80">
        <f t="shared" si="25"/>
        <v>16269.699999999999</v>
      </c>
      <c r="AY95" s="80">
        <f t="shared" si="25"/>
        <v>14267.699999999999</v>
      </c>
      <c r="AZ95" s="80">
        <f t="shared" si="25"/>
        <v>15116.4</v>
      </c>
      <c r="BA95" s="80">
        <f t="shared" si="25"/>
        <v>21545</v>
      </c>
      <c r="BB95" s="80"/>
      <c r="BC95" s="80">
        <f t="shared" si="25"/>
        <v>877666.40000000014</v>
      </c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</row>
    <row r="96" spans="1:72" x14ac:dyDescent="0.3"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</row>
    <row r="97" spans="40:72" x14ac:dyDescent="0.3"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</row>
    <row r="98" spans="40:72" x14ac:dyDescent="0.3"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</row>
    <row r="99" spans="40:72" x14ac:dyDescent="0.3"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</row>
    <row r="100" spans="40:72" x14ac:dyDescent="0.3"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</row>
    <row r="101" spans="40:72" x14ac:dyDescent="0.3"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</row>
    <row r="102" spans="40:72" x14ac:dyDescent="0.3"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</row>
    <row r="103" spans="40:72" x14ac:dyDescent="0.3"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</row>
    <row r="104" spans="40:72" x14ac:dyDescent="0.3"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</row>
    <row r="105" spans="40:72" x14ac:dyDescent="0.3"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</row>
    <row r="106" spans="40:72" x14ac:dyDescent="0.3"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</row>
    <row r="107" spans="40:72" x14ac:dyDescent="0.3"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</row>
    <row r="108" spans="40:72" x14ac:dyDescent="0.3"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</row>
    <row r="109" spans="40:72" x14ac:dyDescent="0.3"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</row>
    <row r="110" spans="40:72" x14ac:dyDescent="0.3"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</row>
    <row r="111" spans="40:72" x14ac:dyDescent="0.3"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</row>
    <row r="112" spans="40:72" x14ac:dyDescent="0.3"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</row>
    <row r="113" spans="40:72" x14ac:dyDescent="0.3"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</row>
    <row r="114" spans="40:72" x14ac:dyDescent="0.3"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</row>
    <row r="115" spans="40:72" x14ac:dyDescent="0.3"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</row>
    <row r="116" spans="40:72" x14ac:dyDescent="0.3"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</row>
    <row r="117" spans="40:72" x14ac:dyDescent="0.3"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</row>
    <row r="118" spans="40:72" x14ac:dyDescent="0.3"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</row>
    <row r="119" spans="40:72" x14ac:dyDescent="0.3"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</row>
    <row r="120" spans="40:72" x14ac:dyDescent="0.3"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</row>
    <row r="121" spans="40:72" x14ac:dyDescent="0.3"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</row>
    <row r="122" spans="40:72" x14ac:dyDescent="0.3"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</row>
    <row r="123" spans="40:72" x14ac:dyDescent="0.3"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</row>
    <row r="124" spans="40:72" x14ac:dyDescent="0.3"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</row>
    <row r="125" spans="40:72" x14ac:dyDescent="0.3"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</row>
    <row r="126" spans="40:72" x14ac:dyDescent="0.3"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</row>
    <row r="127" spans="40:72" x14ac:dyDescent="0.3"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</row>
    <row r="128" spans="40:72" x14ac:dyDescent="0.3"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</row>
    <row r="129" spans="40:72" x14ac:dyDescent="0.3"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</row>
    <row r="130" spans="40:72" x14ac:dyDescent="0.3"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</row>
    <row r="131" spans="40:72" x14ac:dyDescent="0.3"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</row>
    <row r="132" spans="40:72" x14ac:dyDescent="0.3"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</row>
    <row r="133" spans="40:72" x14ac:dyDescent="0.3"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</row>
    <row r="134" spans="40:72" x14ac:dyDescent="0.3"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</row>
    <row r="135" spans="40:72" x14ac:dyDescent="0.3"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</row>
    <row r="136" spans="40:72" x14ac:dyDescent="0.3"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</row>
    <row r="137" spans="40:72" x14ac:dyDescent="0.3"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</row>
    <row r="138" spans="40:72" x14ac:dyDescent="0.3"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</row>
    <row r="139" spans="40:72" x14ac:dyDescent="0.3"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</row>
    <row r="140" spans="40:72" x14ac:dyDescent="0.3"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</row>
    <row r="141" spans="40:72" x14ac:dyDescent="0.3"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</row>
    <row r="142" spans="40:72" x14ac:dyDescent="0.3"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</row>
    <row r="143" spans="40:72" x14ac:dyDescent="0.3"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</row>
    <row r="144" spans="40:72" x14ac:dyDescent="0.3"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</row>
    <row r="145" spans="40:72" x14ac:dyDescent="0.3"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</row>
    <row r="146" spans="40:72" x14ac:dyDescent="0.3"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</row>
    <row r="147" spans="40:72" x14ac:dyDescent="0.3"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</row>
    <row r="148" spans="40:72" x14ac:dyDescent="0.3"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E148" s="83"/>
      <c r="BF148" s="83"/>
      <c r="BG148" s="83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  <c r="BS148" s="83"/>
      <c r="BT148" s="83"/>
    </row>
    <row r="149" spans="40:72" x14ac:dyDescent="0.3"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</row>
    <row r="150" spans="40:72" x14ac:dyDescent="0.3"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</row>
    <row r="151" spans="40:72" x14ac:dyDescent="0.3"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  <c r="BS151" s="83"/>
      <c r="BT151" s="83"/>
    </row>
    <row r="152" spans="40:72" x14ac:dyDescent="0.3"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</row>
    <row r="153" spans="40:72" x14ac:dyDescent="0.3"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</row>
    <row r="154" spans="40:72" x14ac:dyDescent="0.3"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</row>
    <row r="155" spans="40:72" x14ac:dyDescent="0.3"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83"/>
      <c r="BK155" s="83"/>
      <c r="BL155" s="83"/>
      <c r="BM155" s="83"/>
      <c r="BN155" s="83"/>
      <c r="BO155" s="83"/>
      <c r="BP155" s="83"/>
      <c r="BQ155" s="83"/>
      <c r="BR155" s="83"/>
      <c r="BS155" s="83"/>
      <c r="BT155" s="83"/>
    </row>
    <row r="156" spans="40:72" x14ac:dyDescent="0.3"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83"/>
      <c r="BK156" s="83"/>
      <c r="BL156" s="83"/>
      <c r="BM156" s="83"/>
      <c r="BN156" s="83"/>
      <c r="BO156" s="83"/>
      <c r="BP156" s="83"/>
      <c r="BQ156" s="83"/>
      <c r="BR156" s="83"/>
      <c r="BS156" s="83"/>
      <c r="BT156" s="83"/>
    </row>
    <row r="157" spans="40:72" x14ac:dyDescent="0.3"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  <c r="BS157" s="83"/>
      <c r="BT157" s="83"/>
    </row>
    <row r="158" spans="40:72" x14ac:dyDescent="0.3"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</row>
    <row r="159" spans="40:72" x14ac:dyDescent="0.3"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</row>
    <row r="160" spans="40:72" x14ac:dyDescent="0.3"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</row>
    <row r="161" spans="40:72" x14ac:dyDescent="0.3"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</row>
    <row r="162" spans="40:72" x14ac:dyDescent="0.3"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83"/>
      <c r="BI162" s="83"/>
      <c r="BJ162" s="83"/>
      <c r="BK162" s="83"/>
      <c r="BL162" s="83"/>
      <c r="BM162" s="83"/>
      <c r="BN162" s="83"/>
      <c r="BO162" s="83"/>
      <c r="BP162" s="83"/>
      <c r="BQ162" s="83"/>
      <c r="BR162" s="83"/>
      <c r="BS162" s="83"/>
      <c r="BT162" s="83"/>
    </row>
    <row r="163" spans="40:72" x14ac:dyDescent="0.3"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  <c r="BS163" s="83"/>
      <c r="BT163" s="83"/>
    </row>
    <row r="164" spans="40:72" x14ac:dyDescent="0.3"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</row>
    <row r="165" spans="40:72" x14ac:dyDescent="0.3"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  <c r="BS165" s="83"/>
      <c r="BT165" s="83"/>
    </row>
    <row r="166" spans="40:72" x14ac:dyDescent="0.3"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  <c r="BS166" s="83"/>
      <c r="BT166" s="83"/>
    </row>
    <row r="167" spans="40:72" x14ac:dyDescent="0.3"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</row>
    <row r="168" spans="40:72" x14ac:dyDescent="0.3"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</row>
    <row r="169" spans="40:72" x14ac:dyDescent="0.3"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</row>
    <row r="170" spans="40:72" x14ac:dyDescent="0.3"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</row>
    <row r="171" spans="40:72" x14ac:dyDescent="0.3"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</row>
    <row r="172" spans="40:72" x14ac:dyDescent="0.3"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</row>
    <row r="173" spans="40:72" x14ac:dyDescent="0.3"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  <c r="BS173" s="83"/>
      <c r="BT173" s="83"/>
    </row>
    <row r="174" spans="40:72" x14ac:dyDescent="0.3"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E174" s="83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  <c r="BQ174" s="83"/>
      <c r="BR174" s="83"/>
      <c r="BS174" s="83"/>
      <c r="BT174" s="83"/>
    </row>
    <row r="175" spans="40:72" x14ac:dyDescent="0.3"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</row>
    <row r="176" spans="40:72" x14ac:dyDescent="0.3"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E176" s="83"/>
      <c r="BF176" s="83"/>
      <c r="BG176" s="83"/>
      <c r="BH176" s="83"/>
      <c r="BI176" s="83"/>
      <c r="BJ176" s="83"/>
      <c r="BK176" s="83"/>
      <c r="BL176" s="83"/>
      <c r="BM176" s="83"/>
      <c r="BN176" s="83"/>
      <c r="BO176" s="83"/>
      <c r="BP176" s="83"/>
      <c r="BQ176" s="83"/>
      <c r="BR176" s="83"/>
      <c r="BS176" s="83"/>
      <c r="BT176" s="83"/>
    </row>
    <row r="177" spans="40:72" x14ac:dyDescent="0.3"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3"/>
      <c r="BR177" s="83"/>
      <c r="BS177" s="83"/>
      <c r="BT177" s="83"/>
    </row>
    <row r="178" spans="40:72" x14ac:dyDescent="0.3"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  <c r="BS178" s="83"/>
      <c r="BT178" s="83"/>
    </row>
    <row r="179" spans="40:72" x14ac:dyDescent="0.3"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  <c r="BS179" s="83"/>
      <c r="BT179" s="83"/>
    </row>
    <row r="180" spans="40:72" x14ac:dyDescent="0.3"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3"/>
      <c r="BS180" s="83"/>
      <c r="BT180" s="83"/>
    </row>
    <row r="181" spans="40:72" x14ac:dyDescent="0.3"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  <c r="BS181" s="83"/>
      <c r="BT181" s="83"/>
    </row>
    <row r="182" spans="40:72" x14ac:dyDescent="0.3"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</row>
    <row r="183" spans="40:72" x14ac:dyDescent="0.3"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  <c r="BS183" s="83"/>
      <c r="BT183" s="83"/>
    </row>
    <row r="184" spans="40:72" x14ac:dyDescent="0.3"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</row>
    <row r="185" spans="40:72" x14ac:dyDescent="0.3"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  <c r="BS185" s="83"/>
      <c r="BT185" s="83"/>
    </row>
    <row r="186" spans="40:72" x14ac:dyDescent="0.3"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  <c r="BS186" s="83"/>
      <c r="BT186" s="83"/>
    </row>
    <row r="187" spans="40:72" x14ac:dyDescent="0.3"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</row>
    <row r="188" spans="40:72" x14ac:dyDescent="0.3"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  <c r="BS188" s="83"/>
      <c r="BT188" s="83"/>
    </row>
    <row r="189" spans="40:72" x14ac:dyDescent="0.3"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</row>
    <row r="190" spans="40:72" x14ac:dyDescent="0.3"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3"/>
      <c r="BS190" s="83"/>
      <c r="BT190" s="83"/>
    </row>
    <row r="191" spans="40:72" x14ac:dyDescent="0.3"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</row>
    <row r="192" spans="40:72" x14ac:dyDescent="0.3"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</row>
    <row r="193" spans="40:72" x14ac:dyDescent="0.3"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</row>
    <row r="194" spans="40:72" x14ac:dyDescent="0.3"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83"/>
      <c r="BK194" s="83"/>
      <c r="BL194" s="83"/>
      <c r="BM194" s="83"/>
      <c r="BN194" s="83"/>
      <c r="BO194" s="83"/>
      <c r="BP194" s="83"/>
      <c r="BQ194" s="83"/>
      <c r="BR194" s="83"/>
      <c r="BS194" s="83"/>
      <c r="BT194" s="83"/>
    </row>
    <row r="195" spans="40:72" x14ac:dyDescent="0.3"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83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</row>
    <row r="196" spans="40:72" x14ac:dyDescent="0.3"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83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</row>
    <row r="197" spans="40:72" x14ac:dyDescent="0.3"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</row>
    <row r="198" spans="40:72" x14ac:dyDescent="0.3"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</row>
    <row r="199" spans="40:72" x14ac:dyDescent="0.3"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</row>
    <row r="200" spans="40:72" x14ac:dyDescent="0.3"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</row>
    <row r="201" spans="40:72" x14ac:dyDescent="0.3"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</row>
    <row r="202" spans="40:72" x14ac:dyDescent="0.3"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83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</row>
    <row r="203" spans="40:72" x14ac:dyDescent="0.3"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</row>
    <row r="204" spans="40:72" x14ac:dyDescent="0.3"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E204" s="83"/>
      <c r="BF204" s="83"/>
      <c r="BG204" s="83"/>
      <c r="BH204" s="83"/>
      <c r="BI204" s="83"/>
      <c r="BJ204" s="83"/>
      <c r="BK204" s="83"/>
      <c r="BL204" s="83"/>
      <c r="BM204" s="83"/>
      <c r="BN204" s="83"/>
      <c r="BO204" s="83"/>
      <c r="BP204" s="83"/>
      <c r="BQ204" s="83"/>
      <c r="BR204" s="83"/>
      <c r="BS204" s="83"/>
      <c r="BT204" s="83"/>
    </row>
    <row r="205" spans="40:72" x14ac:dyDescent="0.3"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  <c r="BS205" s="83"/>
      <c r="BT205" s="83"/>
    </row>
    <row r="206" spans="40:72" x14ac:dyDescent="0.3"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  <c r="BS206" s="83"/>
      <c r="BT206" s="83"/>
    </row>
    <row r="207" spans="40:72" x14ac:dyDescent="0.3"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E207" s="83"/>
      <c r="BF207" s="83"/>
      <c r="BG207" s="8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  <c r="BS207" s="83"/>
      <c r="BT207" s="83"/>
    </row>
    <row r="208" spans="40:72" x14ac:dyDescent="0.3"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E208" s="83"/>
      <c r="BF208" s="83"/>
      <c r="BG208" s="83"/>
      <c r="BH208" s="83"/>
      <c r="BI208" s="83"/>
      <c r="BJ208" s="83"/>
      <c r="BK208" s="83"/>
      <c r="BL208" s="83"/>
      <c r="BM208" s="83"/>
      <c r="BN208" s="83"/>
      <c r="BO208" s="83"/>
      <c r="BP208" s="83"/>
      <c r="BQ208" s="83"/>
      <c r="BR208" s="83"/>
      <c r="BS208" s="83"/>
      <c r="BT208" s="83"/>
    </row>
    <row r="209" spans="40:72" x14ac:dyDescent="0.3"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E209" s="83"/>
      <c r="BF209" s="83"/>
      <c r="BG209" s="83"/>
      <c r="BH209" s="83"/>
      <c r="BI209" s="83"/>
      <c r="BJ209" s="83"/>
      <c r="BK209" s="83"/>
      <c r="BL209" s="83"/>
      <c r="BM209" s="83"/>
      <c r="BN209" s="83"/>
      <c r="BO209" s="83"/>
      <c r="BP209" s="83"/>
      <c r="BQ209" s="83"/>
      <c r="BR209" s="83"/>
      <c r="BS209" s="83"/>
      <c r="BT209" s="83"/>
    </row>
    <row r="210" spans="40:72" x14ac:dyDescent="0.3"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E210" s="83"/>
      <c r="BF210" s="83"/>
      <c r="BG210" s="83"/>
      <c r="BH210" s="83"/>
      <c r="BI210" s="83"/>
      <c r="BJ210" s="83"/>
      <c r="BK210" s="83"/>
      <c r="BL210" s="83"/>
      <c r="BM210" s="83"/>
      <c r="BN210" s="83"/>
      <c r="BO210" s="83"/>
      <c r="BP210" s="83"/>
      <c r="BQ210" s="83"/>
      <c r="BR210" s="83"/>
      <c r="BS210" s="83"/>
      <c r="BT210" s="83"/>
    </row>
    <row r="211" spans="40:72" x14ac:dyDescent="0.3"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E211" s="83"/>
      <c r="BF211" s="83"/>
      <c r="BG211" s="83"/>
      <c r="BH211" s="83"/>
      <c r="BI211" s="83"/>
      <c r="BJ211" s="83"/>
      <c r="BK211" s="83"/>
      <c r="BL211" s="83"/>
      <c r="BM211" s="83"/>
      <c r="BN211" s="83"/>
      <c r="BO211" s="83"/>
      <c r="BP211" s="83"/>
      <c r="BQ211" s="83"/>
      <c r="BR211" s="83"/>
      <c r="BS211" s="83"/>
      <c r="BT211" s="83"/>
    </row>
    <row r="212" spans="40:72" x14ac:dyDescent="0.3"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  <c r="BS212" s="83"/>
      <c r="BT212" s="83"/>
    </row>
    <row r="213" spans="40:72" x14ac:dyDescent="0.3"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E213" s="83"/>
      <c r="BF213" s="83"/>
      <c r="BG213" s="83"/>
      <c r="BH213" s="83"/>
      <c r="BI213" s="83"/>
      <c r="BJ213" s="83"/>
      <c r="BK213" s="83"/>
      <c r="BL213" s="83"/>
      <c r="BM213" s="83"/>
      <c r="BN213" s="83"/>
      <c r="BO213" s="83"/>
      <c r="BP213" s="83"/>
      <c r="BQ213" s="83"/>
      <c r="BR213" s="83"/>
      <c r="BS213" s="83"/>
      <c r="BT213" s="83"/>
    </row>
    <row r="214" spans="40:72" x14ac:dyDescent="0.3"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</row>
    <row r="215" spans="40:72" x14ac:dyDescent="0.3"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  <c r="BS215" s="83"/>
      <c r="BT215" s="83"/>
    </row>
    <row r="216" spans="40:72" x14ac:dyDescent="0.3"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  <c r="BS216" s="83"/>
      <c r="BT216" s="83"/>
    </row>
    <row r="217" spans="40:72" x14ac:dyDescent="0.3"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</row>
    <row r="218" spans="40:72" x14ac:dyDescent="0.3"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  <c r="BS218" s="83"/>
      <c r="BT218" s="83"/>
    </row>
    <row r="219" spans="40:72" x14ac:dyDescent="0.3"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</row>
    <row r="220" spans="40:72" x14ac:dyDescent="0.3"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</row>
    <row r="221" spans="40:72" x14ac:dyDescent="0.3"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</row>
    <row r="222" spans="40:72" x14ac:dyDescent="0.3"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</row>
    <row r="223" spans="40:72" x14ac:dyDescent="0.3"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</row>
    <row r="224" spans="40:72" x14ac:dyDescent="0.3"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</row>
    <row r="225" spans="40:72" x14ac:dyDescent="0.3"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</row>
    <row r="226" spans="40:72" x14ac:dyDescent="0.3"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</row>
    <row r="227" spans="40:72" x14ac:dyDescent="0.3"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E227" s="83"/>
      <c r="BF227" s="83"/>
      <c r="BG227" s="83"/>
      <c r="BH227" s="83"/>
      <c r="BI227" s="83"/>
      <c r="BJ227" s="83"/>
      <c r="BK227" s="83"/>
      <c r="BL227" s="83"/>
      <c r="BM227" s="83"/>
      <c r="BN227" s="83"/>
      <c r="BO227" s="83"/>
      <c r="BP227" s="83"/>
      <c r="BQ227" s="83"/>
      <c r="BR227" s="83"/>
      <c r="BS227" s="83"/>
      <c r="BT227" s="83"/>
    </row>
    <row r="228" spans="40:72" x14ac:dyDescent="0.3"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</row>
    <row r="229" spans="40:72" x14ac:dyDescent="0.3"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</row>
    <row r="230" spans="40:72" x14ac:dyDescent="0.3"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E230" s="83"/>
      <c r="BF230" s="83"/>
      <c r="BG230" s="83"/>
      <c r="BH230" s="83"/>
      <c r="BI230" s="83"/>
      <c r="BJ230" s="83"/>
      <c r="BK230" s="83"/>
      <c r="BL230" s="83"/>
      <c r="BM230" s="83"/>
      <c r="BN230" s="83"/>
      <c r="BO230" s="83"/>
      <c r="BP230" s="83"/>
      <c r="BQ230" s="83"/>
      <c r="BR230" s="83"/>
      <c r="BS230" s="83"/>
      <c r="BT230" s="83"/>
    </row>
    <row r="231" spans="40:72" x14ac:dyDescent="0.3"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</row>
    <row r="232" spans="40:72" x14ac:dyDescent="0.3"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E232" s="83"/>
      <c r="BF232" s="83"/>
      <c r="BG232" s="83"/>
      <c r="BH232" s="83"/>
      <c r="BI232" s="83"/>
      <c r="BJ232" s="83"/>
      <c r="BK232" s="83"/>
      <c r="BL232" s="83"/>
      <c r="BM232" s="83"/>
      <c r="BN232" s="83"/>
      <c r="BO232" s="83"/>
      <c r="BP232" s="83"/>
      <c r="BQ232" s="83"/>
      <c r="BR232" s="83"/>
      <c r="BS232" s="83"/>
      <c r="BT232" s="83"/>
    </row>
    <row r="233" spans="40:72" x14ac:dyDescent="0.3"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  <c r="BS233" s="83"/>
      <c r="BT233" s="83"/>
    </row>
    <row r="234" spans="40:72" x14ac:dyDescent="0.3">
      <c r="AN234" s="83"/>
      <c r="AO234" s="83"/>
      <c r="AP234" s="83"/>
      <c r="AQ234" s="83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E234" s="83"/>
      <c r="BF234" s="83"/>
      <c r="BG234" s="83"/>
      <c r="BH234" s="83"/>
      <c r="BI234" s="83"/>
      <c r="BJ234" s="83"/>
      <c r="BK234" s="83"/>
      <c r="BL234" s="83"/>
      <c r="BM234" s="83"/>
      <c r="BN234" s="83"/>
      <c r="BO234" s="83"/>
      <c r="BP234" s="83"/>
      <c r="BQ234" s="83"/>
      <c r="BR234" s="83"/>
      <c r="BS234" s="83"/>
      <c r="BT234" s="83"/>
    </row>
    <row r="235" spans="40:72" x14ac:dyDescent="0.3"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E235" s="83"/>
      <c r="BF235" s="83"/>
      <c r="BG235" s="83"/>
      <c r="BH235" s="83"/>
      <c r="BI235" s="83"/>
      <c r="BJ235" s="83"/>
      <c r="BK235" s="83"/>
      <c r="BL235" s="83"/>
      <c r="BM235" s="83"/>
      <c r="BN235" s="83"/>
      <c r="BO235" s="83"/>
      <c r="BP235" s="83"/>
      <c r="BQ235" s="83"/>
      <c r="BR235" s="83"/>
      <c r="BS235" s="83"/>
      <c r="BT235" s="83"/>
    </row>
    <row r="236" spans="40:72" x14ac:dyDescent="0.3"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E236" s="83"/>
      <c r="BF236" s="83"/>
      <c r="BG236" s="83"/>
      <c r="BH236" s="83"/>
      <c r="BI236" s="83"/>
      <c r="BJ236" s="83"/>
      <c r="BK236" s="83"/>
      <c r="BL236" s="83"/>
      <c r="BM236" s="83"/>
      <c r="BN236" s="83"/>
      <c r="BO236" s="83"/>
      <c r="BP236" s="83"/>
      <c r="BQ236" s="83"/>
      <c r="BR236" s="83"/>
      <c r="BS236" s="83"/>
      <c r="BT236" s="83"/>
    </row>
    <row r="237" spans="40:72" x14ac:dyDescent="0.3"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  <c r="BS237" s="83"/>
      <c r="BT237" s="83"/>
    </row>
    <row r="238" spans="40:72" x14ac:dyDescent="0.3"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</row>
    <row r="239" spans="40:72" x14ac:dyDescent="0.3"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</row>
    <row r="240" spans="40:72" x14ac:dyDescent="0.3"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</row>
    <row r="241" spans="40:72" x14ac:dyDescent="0.3"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</row>
    <row r="242" spans="40:72" x14ac:dyDescent="0.3"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</row>
    <row r="243" spans="40:72" x14ac:dyDescent="0.3"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</row>
    <row r="244" spans="40:72" x14ac:dyDescent="0.3"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</row>
    <row r="245" spans="40:72" x14ac:dyDescent="0.3"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</row>
    <row r="246" spans="40:72" x14ac:dyDescent="0.3"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</row>
    <row r="247" spans="40:72" x14ac:dyDescent="0.3"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</row>
    <row r="248" spans="40:72" x14ac:dyDescent="0.3"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</row>
    <row r="249" spans="40:72" x14ac:dyDescent="0.3"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</row>
    <row r="250" spans="40:72" x14ac:dyDescent="0.3"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</row>
    <row r="251" spans="40:72" x14ac:dyDescent="0.3"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</row>
    <row r="252" spans="40:72" x14ac:dyDescent="0.3"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</row>
    <row r="253" spans="40:72" x14ac:dyDescent="0.3"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  <c r="BS253" s="83"/>
      <c r="BT253" s="83"/>
    </row>
    <row r="254" spans="40:72" x14ac:dyDescent="0.3"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  <c r="BH254" s="83"/>
      <c r="BI254" s="83"/>
      <c r="BJ254" s="83"/>
      <c r="BK254" s="83"/>
      <c r="BL254" s="83"/>
      <c r="BM254" s="83"/>
      <c r="BN254" s="83"/>
      <c r="BO254" s="83"/>
      <c r="BP254" s="83"/>
      <c r="BQ254" s="83"/>
      <c r="BR254" s="83"/>
      <c r="BS254" s="83"/>
      <c r="BT254" s="83"/>
    </row>
    <row r="255" spans="40:72" x14ac:dyDescent="0.3"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  <c r="BH255" s="83"/>
      <c r="BI255" s="83"/>
      <c r="BJ255" s="83"/>
      <c r="BK255" s="83"/>
      <c r="BL255" s="83"/>
      <c r="BM255" s="83"/>
      <c r="BN255" s="83"/>
      <c r="BO255" s="83"/>
      <c r="BP255" s="83"/>
      <c r="BQ255" s="83"/>
      <c r="BR255" s="83"/>
      <c r="BS255" s="83"/>
      <c r="BT255" s="83"/>
    </row>
    <row r="256" spans="40:72" x14ac:dyDescent="0.3"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  <c r="BS256" s="83"/>
      <c r="BT256" s="83"/>
    </row>
    <row r="257" spans="40:72" x14ac:dyDescent="0.3"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  <c r="BS257" s="83"/>
      <c r="BT257" s="83"/>
    </row>
    <row r="258" spans="40:72" x14ac:dyDescent="0.3"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E258" s="83"/>
      <c r="BF258" s="83"/>
      <c r="BG258" s="83"/>
      <c r="BH258" s="83"/>
      <c r="BI258" s="83"/>
      <c r="BJ258" s="83"/>
      <c r="BK258" s="83"/>
      <c r="BL258" s="83"/>
      <c r="BM258" s="83"/>
      <c r="BN258" s="83"/>
      <c r="BO258" s="83"/>
      <c r="BP258" s="83"/>
      <c r="BQ258" s="83"/>
      <c r="BR258" s="83"/>
      <c r="BS258" s="83"/>
      <c r="BT258" s="83"/>
    </row>
    <row r="259" spans="40:72" x14ac:dyDescent="0.3"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E259" s="83"/>
      <c r="BF259" s="83"/>
      <c r="BG259" s="83"/>
      <c r="BH259" s="83"/>
      <c r="BI259" s="83"/>
      <c r="BJ259" s="83"/>
      <c r="BK259" s="83"/>
      <c r="BL259" s="83"/>
      <c r="BM259" s="83"/>
      <c r="BN259" s="83"/>
      <c r="BO259" s="83"/>
      <c r="BP259" s="83"/>
      <c r="BQ259" s="83"/>
      <c r="BR259" s="83"/>
      <c r="BS259" s="83"/>
      <c r="BT259" s="83"/>
    </row>
    <row r="260" spans="40:72" x14ac:dyDescent="0.3"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E260" s="83"/>
      <c r="BF260" s="83"/>
      <c r="BG260" s="83"/>
      <c r="BH260" s="83"/>
      <c r="BI260" s="83"/>
      <c r="BJ260" s="83"/>
      <c r="BK260" s="83"/>
      <c r="BL260" s="83"/>
      <c r="BM260" s="83"/>
      <c r="BN260" s="83"/>
      <c r="BO260" s="83"/>
      <c r="BP260" s="83"/>
      <c r="BQ260" s="83"/>
      <c r="BR260" s="83"/>
      <c r="BS260" s="83"/>
      <c r="BT260" s="83"/>
    </row>
    <row r="261" spans="40:72" x14ac:dyDescent="0.3"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E261" s="83"/>
      <c r="BF261" s="83"/>
      <c r="BG261" s="83"/>
      <c r="BH261" s="83"/>
      <c r="BI261" s="83"/>
      <c r="BJ261" s="83"/>
      <c r="BK261" s="83"/>
      <c r="BL261" s="83"/>
      <c r="BM261" s="83"/>
      <c r="BN261" s="83"/>
      <c r="BO261" s="83"/>
      <c r="BP261" s="83"/>
      <c r="BQ261" s="83"/>
      <c r="BR261" s="83"/>
      <c r="BS261" s="83"/>
      <c r="BT261" s="83"/>
    </row>
    <row r="262" spans="40:72" x14ac:dyDescent="0.3"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  <c r="BS262" s="83"/>
      <c r="BT262" s="83"/>
    </row>
    <row r="263" spans="40:72" x14ac:dyDescent="0.3"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E263" s="83"/>
      <c r="BF263" s="83"/>
      <c r="BG263" s="83"/>
      <c r="BH263" s="83"/>
      <c r="BI263" s="83"/>
      <c r="BJ263" s="83"/>
      <c r="BK263" s="83"/>
      <c r="BL263" s="83"/>
      <c r="BM263" s="83"/>
      <c r="BN263" s="83"/>
      <c r="BO263" s="83"/>
      <c r="BP263" s="83"/>
      <c r="BQ263" s="83"/>
      <c r="BR263" s="83"/>
      <c r="BS263" s="83"/>
      <c r="BT263" s="83"/>
    </row>
    <row r="264" spans="40:72" x14ac:dyDescent="0.3"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E264" s="83"/>
      <c r="BF264" s="83"/>
      <c r="BG264" s="83"/>
      <c r="BH264" s="83"/>
      <c r="BI264" s="83"/>
      <c r="BJ264" s="83"/>
      <c r="BK264" s="83"/>
      <c r="BL264" s="83"/>
      <c r="BM264" s="83"/>
      <c r="BN264" s="83"/>
      <c r="BO264" s="83"/>
      <c r="BP264" s="83"/>
      <c r="BQ264" s="83"/>
      <c r="BR264" s="83"/>
      <c r="BS264" s="83"/>
      <c r="BT264" s="83"/>
    </row>
    <row r="265" spans="40:72" x14ac:dyDescent="0.3"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E265" s="83"/>
      <c r="BF265" s="83"/>
      <c r="BG265" s="83"/>
      <c r="BH265" s="83"/>
      <c r="BI265" s="83"/>
      <c r="BJ265" s="83"/>
      <c r="BK265" s="83"/>
      <c r="BL265" s="83"/>
      <c r="BM265" s="83"/>
      <c r="BN265" s="83"/>
      <c r="BO265" s="83"/>
      <c r="BP265" s="83"/>
      <c r="BQ265" s="83"/>
      <c r="BR265" s="83"/>
      <c r="BS265" s="83"/>
      <c r="BT265" s="83"/>
    </row>
    <row r="266" spans="40:72" x14ac:dyDescent="0.3"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  <c r="BH266" s="83"/>
      <c r="BI266" s="83"/>
      <c r="BJ266" s="83"/>
      <c r="BK266" s="83"/>
      <c r="BL266" s="83"/>
      <c r="BM266" s="83"/>
      <c r="BN266" s="83"/>
      <c r="BO266" s="83"/>
      <c r="BP266" s="83"/>
      <c r="BQ266" s="83"/>
      <c r="BR266" s="83"/>
      <c r="BS266" s="83"/>
      <c r="BT266" s="83"/>
    </row>
    <row r="267" spans="40:72" x14ac:dyDescent="0.3"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E267" s="83"/>
      <c r="BF267" s="83"/>
      <c r="BG267" s="83"/>
      <c r="BH267" s="83"/>
      <c r="BI267" s="83"/>
      <c r="BJ267" s="83"/>
      <c r="BK267" s="83"/>
      <c r="BL267" s="83"/>
      <c r="BM267" s="83"/>
      <c r="BN267" s="83"/>
      <c r="BO267" s="83"/>
      <c r="BP267" s="83"/>
      <c r="BQ267" s="83"/>
      <c r="BR267" s="83"/>
      <c r="BS267" s="83"/>
      <c r="BT267" s="83"/>
    </row>
    <row r="268" spans="40:72" x14ac:dyDescent="0.3"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E268" s="83"/>
      <c r="BF268" s="83"/>
      <c r="BG268" s="83"/>
      <c r="BH268" s="83"/>
      <c r="BI268" s="83"/>
      <c r="BJ268" s="83"/>
      <c r="BK268" s="83"/>
      <c r="BL268" s="83"/>
      <c r="BM268" s="83"/>
      <c r="BN268" s="83"/>
      <c r="BO268" s="83"/>
      <c r="BP268" s="83"/>
      <c r="BQ268" s="83"/>
      <c r="BR268" s="83"/>
      <c r="BS268" s="83"/>
      <c r="BT268" s="83"/>
    </row>
    <row r="269" spans="40:72" x14ac:dyDescent="0.3"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E269" s="83"/>
      <c r="BF269" s="83"/>
      <c r="BG269" s="83"/>
      <c r="BH269" s="83"/>
      <c r="BI269" s="83"/>
      <c r="BJ269" s="83"/>
      <c r="BK269" s="83"/>
      <c r="BL269" s="83"/>
      <c r="BM269" s="83"/>
      <c r="BN269" s="83"/>
      <c r="BO269" s="83"/>
      <c r="BP269" s="83"/>
      <c r="BQ269" s="83"/>
      <c r="BR269" s="83"/>
      <c r="BS269" s="83"/>
      <c r="BT269" s="83"/>
    </row>
    <row r="270" spans="40:72" x14ac:dyDescent="0.3"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E270" s="83"/>
      <c r="BF270" s="83"/>
      <c r="BG270" s="83"/>
      <c r="BH270" s="83"/>
      <c r="BI270" s="83"/>
      <c r="BJ270" s="83"/>
      <c r="BK270" s="83"/>
      <c r="BL270" s="83"/>
      <c r="BM270" s="83"/>
      <c r="BN270" s="83"/>
      <c r="BO270" s="83"/>
      <c r="BP270" s="83"/>
      <c r="BQ270" s="83"/>
      <c r="BR270" s="83"/>
      <c r="BS270" s="83"/>
      <c r="BT270" s="83"/>
    </row>
    <row r="271" spans="40:72" x14ac:dyDescent="0.3"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E271" s="83"/>
      <c r="BF271" s="83"/>
      <c r="BG271" s="83"/>
      <c r="BH271" s="83"/>
      <c r="BI271" s="83"/>
      <c r="BJ271" s="83"/>
      <c r="BK271" s="83"/>
      <c r="BL271" s="83"/>
      <c r="BM271" s="83"/>
      <c r="BN271" s="83"/>
      <c r="BO271" s="83"/>
      <c r="BP271" s="83"/>
      <c r="BQ271" s="83"/>
      <c r="BR271" s="83"/>
      <c r="BS271" s="83"/>
      <c r="BT271" s="83"/>
    </row>
    <row r="272" spans="40:72" x14ac:dyDescent="0.3"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E272" s="83"/>
      <c r="BF272" s="83"/>
      <c r="BG272" s="83"/>
      <c r="BH272" s="83"/>
      <c r="BI272" s="83"/>
      <c r="BJ272" s="83"/>
      <c r="BK272" s="83"/>
      <c r="BL272" s="83"/>
      <c r="BM272" s="83"/>
      <c r="BN272" s="83"/>
      <c r="BO272" s="83"/>
      <c r="BP272" s="83"/>
      <c r="BQ272" s="83"/>
      <c r="BR272" s="83"/>
      <c r="BS272" s="83"/>
      <c r="BT272" s="83"/>
    </row>
    <row r="273" spans="40:72" x14ac:dyDescent="0.3"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E273" s="83"/>
      <c r="BF273" s="83"/>
      <c r="BG273" s="83"/>
      <c r="BH273" s="83"/>
      <c r="BI273" s="83"/>
      <c r="BJ273" s="83"/>
      <c r="BK273" s="83"/>
      <c r="BL273" s="83"/>
      <c r="BM273" s="83"/>
      <c r="BN273" s="83"/>
      <c r="BO273" s="83"/>
      <c r="BP273" s="83"/>
      <c r="BQ273" s="83"/>
      <c r="BR273" s="83"/>
      <c r="BS273" s="83"/>
      <c r="BT273" s="83"/>
    </row>
    <row r="274" spans="40:72" x14ac:dyDescent="0.3"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</row>
    <row r="275" spans="40:72" x14ac:dyDescent="0.3"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  <c r="BH275" s="83"/>
      <c r="BI275" s="83"/>
      <c r="BJ275" s="83"/>
      <c r="BK275" s="83"/>
      <c r="BL275" s="83"/>
      <c r="BM275" s="83"/>
      <c r="BN275" s="83"/>
      <c r="BO275" s="83"/>
      <c r="BP275" s="83"/>
      <c r="BQ275" s="83"/>
      <c r="BR275" s="83"/>
      <c r="BS275" s="83"/>
      <c r="BT275" s="83"/>
    </row>
    <row r="276" spans="40:72" x14ac:dyDescent="0.3"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  <c r="BH276" s="83"/>
      <c r="BI276" s="83"/>
      <c r="BJ276" s="83"/>
      <c r="BK276" s="83"/>
      <c r="BL276" s="83"/>
      <c r="BM276" s="83"/>
      <c r="BN276" s="83"/>
      <c r="BO276" s="83"/>
      <c r="BP276" s="83"/>
      <c r="BQ276" s="83"/>
      <c r="BR276" s="83"/>
      <c r="BS276" s="83"/>
      <c r="BT276" s="83"/>
    </row>
    <row r="277" spans="40:72" x14ac:dyDescent="0.3"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  <c r="BH277" s="83"/>
      <c r="BI277" s="83"/>
      <c r="BJ277" s="83"/>
      <c r="BK277" s="83"/>
      <c r="BL277" s="83"/>
      <c r="BM277" s="83"/>
      <c r="BN277" s="83"/>
      <c r="BO277" s="83"/>
      <c r="BP277" s="83"/>
      <c r="BQ277" s="83"/>
      <c r="BR277" s="83"/>
      <c r="BS277" s="83"/>
      <c r="BT277" s="83"/>
    </row>
    <row r="278" spans="40:72" x14ac:dyDescent="0.3"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  <c r="BH278" s="83"/>
      <c r="BI278" s="83"/>
      <c r="BJ278" s="83"/>
      <c r="BK278" s="83"/>
      <c r="BL278" s="83"/>
      <c r="BM278" s="83"/>
      <c r="BN278" s="83"/>
      <c r="BO278" s="83"/>
      <c r="BP278" s="83"/>
      <c r="BQ278" s="83"/>
      <c r="BR278" s="83"/>
      <c r="BS278" s="83"/>
      <c r="BT278" s="83"/>
    </row>
    <row r="279" spans="40:72" x14ac:dyDescent="0.3"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  <c r="BH279" s="83"/>
      <c r="BI279" s="83"/>
      <c r="BJ279" s="83"/>
      <c r="BK279" s="83"/>
      <c r="BL279" s="83"/>
      <c r="BM279" s="83"/>
      <c r="BN279" s="83"/>
      <c r="BO279" s="83"/>
      <c r="BP279" s="83"/>
      <c r="BQ279" s="83"/>
      <c r="BR279" s="83"/>
      <c r="BS279" s="83"/>
      <c r="BT279" s="83"/>
    </row>
    <row r="280" spans="40:72" x14ac:dyDescent="0.3"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E280" s="83"/>
      <c r="BF280" s="83"/>
      <c r="BG280" s="83"/>
      <c r="BH280" s="83"/>
      <c r="BI280" s="83"/>
      <c r="BJ280" s="83"/>
      <c r="BK280" s="83"/>
      <c r="BL280" s="83"/>
      <c r="BM280" s="83"/>
      <c r="BN280" s="83"/>
      <c r="BO280" s="83"/>
      <c r="BP280" s="83"/>
      <c r="BQ280" s="83"/>
      <c r="BR280" s="83"/>
      <c r="BS280" s="83"/>
      <c r="BT280" s="83"/>
    </row>
  </sheetData>
  <conditionalFormatting sqref="A48:XFD51 A55:BC70 A5:BC51">
    <cfRule type="cellIs" dxfId="1742" priority="80" operator="equal">
      <formula>0</formula>
    </cfRule>
  </conditionalFormatting>
  <conditionalFormatting sqref="AA26:BA27">
    <cfRule type="cellIs" dxfId="1741" priority="79" operator="equal">
      <formula>0</formula>
    </cfRule>
  </conditionalFormatting>
  <conditionalFormatting sqref="B30:BA30">
    <cfRule type="cellIs" dxfId="1740" priority="78" operator="equal">
      <formula>0</formula>
    </cfRule>
  </conditionalFormatting>
  <conditionalFormatting sqref="B24">
    <cfRule type="cellIs" dxfId="1739" priority="77" operator="equal">
      <formula>0</formula>
    </cfRule>
  </conditionalFormatting>
  <conditionalFormatting sqref="B26:BA27">
    <cfRule type="cellIs" dxfId="1738" priority="76" operator="equal">
      <formula>0</formula>
    </cfRule>
  </conditionalFormatting>
  <conditionalFormatting sqref="B68:BA68">
    <cfRule type="cellIs" dxfId="1737" priority="75" operator="equal">
      <formula>0</formula>
    </cfRule>
  </conditionalFormatting>
  <conditionalFormatting sqref="C69:F69">
    <cfRule type="cellIs" dxfId="1736" priority="74" operator="equal">
      <formula>0</formula>
    </cfRule>
  </conditionalFormatting>
  <conditionalFormatting sqref="B69:BA69">
    <cfRule type="cellIs" dxfId="1735" priority="73" operator="equal">
      <formula>0</formula>
    </cfRule>
  </conditionalFormatting>
  <conditionalFormatting sqref="B57:BA58">
    <cfRule type="cellIs" dxfId="1734" priority="72" operator="equal">
      <formula>0</formula>
    </cfRule>
  </conditionalFormatting>
  <conditionalFormatting sqref="E61:BA62">
    <cfRule type="cellIs" dxfId="1733" priority="71" operator="equal">
      <formula>0</formula>
    </cfRule>
  </conditionalFormatting>
  <conditionalFormatting sqref="B65:BA66">
    <cfRule type="cellIs" dxfId="1732" priority="70" operator="equal">
      <formula>0</formula>
    </cfRule>
  </conditionalFormatting>
  <conditionalFormatting sqref="AB33">
    <cfRule type="cellIs" dxfId="1731" priority="69" operator="equal">
      <formula>0</formula>
    </cfRule>
  </conditionalFormatting>
  <conditionalFormatting sqref="AC33:BA33">
    <cfRule type="cellIs" dxfId="1730" priority="68" operator="equal">
      <formula>0</formula>
    </cfRule>
  </conditionalFormatting>
  <conditionalFormatting sqref="B33:BA34">
    <cfRule type="cellIs" dxfId="1729" priority="67" operator="equal">
      <formula>0</formula>
    </cfRule>
  </conditionalFormatting>
  <conditionalFormatting sqref="AB36">
    <cfRule type="cellIs" dxfId="1728" priority="66" operator="equal">
      <formula>0</formula>
    </cfRule>
  </conditionalFormatting>
  <conditionalFormatting sqref="AC36:BA36">
    <cfRule type="cellIs" dxfId="1727" priority="65" operator="equal">
      <formula>0</formula>
    </cfRule>
  </conditionalFormatting>
  <conditionalFormatting sqref="B36:BA36">
    <cfRule type="cellIs" dxfId="1726" priority="64" operator="equal">
      <formula>0</formula>
    </cfRule>
  </conditionalFormatting>
  <conditionalFormatting sqref="G68:BA68">
    <cfRule type="cellIs" dxfId="1725" priority="63" operator="equal">
      <formula>0</formula>
    </cfRule>
  </conditionalFormatting>
  <conditionalFormatting sqref="G69:BA69">
    <cfRule type="cellIs" dxfId="1724" priority="62" operator="equal">
      <formula>0</formula>
    </cfRule>
  </conditionalFormatting>
  <conditionalFormatting sqref="G57:BA58">
    <cfRule type="cellIs" dxfId="1723" priority="61" operator="equal">
      <formula>0</formula>
    </cfRule>
  </conditionalFormatting>
  <conditionalFormatting sqref="E61:BA62">
    <cfRule type="cellIs" dxfId="1722" priority="60" operator="equal">
      <formula>0</formula>
    </cfRule>
  </conditionalFormatting>
  <conditionalFormatting sqref="G65:BA66">
    <cfRule type="cellIs" dxfId="1721" priority="59" operator="equal">
      <formula>0</formula>
    </cfRule>
  </conditionalFormatting>
  <conditionalFormatting sqref="BA24">
    <cfRule type="cellIs" dxfId="1720" priority="58" operator="equal">
      <formula>0</formula>
    </cfRule>
  </conditionalFormatting>
  <conditionalFormatting sqref="AB42">
    <cfRule type="cellIs" dxfId="1719" priority="57" operator="equal">
      <formula>0</formula>
    </cfRule>
  </conditionalFormatting>
  <conditionalFormatting sqref="AC42:BA42">
    <cfRule type="cellIs" dxfId="1718" priority="56" operator="equal">
      <formula>0</formula>
    </cfRule>
  </conditionalFormatting>
  <conditionalFormatting sqref="B42:AA42 B43:C43">
    <cfRule type="cellIs" dxfId="1717" priority="55" operator="equal">
      <formula>0</formula>
    </cfRule>
  </conditionalFormatting>
  <conditionalFormatting sqref="AB45">
    <cfRule type="cellIs" dxfId="1716" priority="54" operator="equal">
      <formula>0</formula>
    </cfRule>
  </conditionalFormatting>
  <conditionalFormatting sqref="AC45:BA45">
    <cfRule type="cellIs" dxfId="1715" priority="53" operator="equal">
      <formula>0</formula>
    </cfRule>
  </conditionalFormatting>
  <conditionalFormatting sqref="B45:BA45">
    <cfRule type="cellIs" dxfId="1714" priority="52" operator="equal">
      <formula>0</formula>
    </cfRule>
  </conditionalFormatting>
  <conditionalFormatting sqref="D43:BA43">
    <cfRule type="cellIs" dxfId="1713" priority="51" operator="equal">
      <formula>0</formula>
    </cfRule>
  </conditionalFormatting>
  <conditionalFormatting sqref="BC45">
    <cfRule type="cellIs" dxfId="1712" priority="50" operator="equal">
      <formula>0</formula>
    </cfRule>
  </conditionalFormatting>
  <conditionalFormatting sqref="BC45">
    <cfRule type="cellIs" dxfId="1711" priority="49" operator="equal">
      <formula>0</formula>
    </cfRule>
  </conditionalFormatting>
  <conditionalFormatting sqref="D34:BA34">
    <cfRule type="cellIs" dxfId="1710" priority="48" operator="equal">
      <formula>0</formula>
    </cfRule>
  </conditionalFormatting>
  <conditionalFormatting sqref="C24:BA24">
    <cfRule type="cellIs" dxfId="1709" priority="46" operator="equal">
      <formula>0</formula>
    </cfRule>
  </conditionalFormatting>
  <conditionalFormatting sqref="BC45">
    <cfRule type="cellIs" dxfId="1708" priority="45" operator="equal">
      <formula>0</formula>
    </cfRule>
  </conditionalFormatting>
  <conditionalFormatting sqref="BC45">
    <cfRule type="cellIs" dxfId="1707" priority="44" operator="equal">
      <formula>0</formula>
    </cfRule>
  </conditionalFormatting>
  <conditionalFormatting sqref="BC36">
    <cfRule type="cellIs" dxfId="1706" priority="43" operator="equal">
      <formula>0</formula>
    </cfRule>
  </conditionalFormatting>
  <conditionalFormatting sqref="BC24">
    <cfRule type="cellIs" dxfId="1705" priority="42" operator="equal">
      <formula>0</formula>
    </cfRule>
  </conditionalFormatting>
  <conditionalFormatting sqref="AB92">
    <cfRule type="cellIs" dxfId="1704" priority="29" operator="equal">
      <formula>0</formula>
    </cfRule>
  </conditionalFormatting>
  <conditionalFormatting sqref="AC92:BA92">
    <cfRule type="cellIs" dxfId="1703" priority="28" operator="equal">
      <formula>0</formula>
    </cfRule>
  </conditionalFormatting>
  <conditionalFormatting sqref="B92:AA92 B93:C93">
    <cfRule type="cellIs" dxfId="1702" priority="27" operator="equal">
      <formula>0</formula>
    </cfRule>
  </conditionalFormatting>
  <conditionalFormatting sqref="AB95">
    <cfRule type="cellIs" dxfId="1701" priority="26" operator="equal">
      <formula>0</formula>
    </cfRule>
  </conditionalFormatting>
  <conditionalFormatting sqref="AC95:BA95">
    <cfRule type="cellIs" dxfId="1700" priority="25" operator="equal">
      <formula>0</formula>
    </cfRule>
  </conditionalFormatting>
  <conditionalFormatting sqref="B95:BA95">
    <cfRule type="cellIs" dxfId="1699" priority="24" operator="equal">
      <formula>0</formula>
    </cfRule>
  </conditionalFormatting>
  <conditionalFormatting sqref="D93:BA93">
    <cfRule type="cellIs" dxfId="1698" priority="23" operator="equal">
      <formula>0</formula>
    </cfRule>
  </conditionalFormatting>
  <conditionalFormatting sqref="BC95">
    <cfRule type="cellIs" dxfId="1697" priority="22" operator="equal">
      <formula>0</formula>
    </cfRule>
  </conditionalFormatting>
  <conditionalFormatting sqref="BC95">
    <cfRule type="cellIs" dxfId="1696" priority="21" operator="equal">
      <formula>0</formula>
    </cfRule>
  </conditionalFormatting>
  <conditionalFormatting sqref="B84:F84">
    <cfRule type="cellIs" dxfId="1695" priority="20" operator="equal">
      <formula>0</formula>
    </cfRule>
  </conditionalFormatting>
  <conditionalFormatting sqref="C85:F85">
    <cfRule type="cellIs" dxfId="1694" priority="19" operator="equal">
      <formula>0</formula>
    </cfRule>
  </conditionalFormatting>
  <conditionalFormatting sqref="B85">
    <cfRule type="cellIs" dxfId="1693" priority="18" operator="equal">
      <formula>0</formula>
    </cfRule>
  </conditionalFormatting>
  <conditionalFormatting sqref="B73:F74">
    <cfRule type="cellIs" dxfId="1692" priority="17" operator="equal">
      <formula>0</formula>
    </cfRule>
  </conditionalFormatting>
  <conditionalFormatting sqref="E77:F78">
    <cfRule type="cellIs" dxfId="1691" priority="16" operator="equal">
      <formula>0</formula>
    </cfRule>
  </conditionalFormatting>
  <conditionalFormatting sqref="B81:F82">
    <cfRule type="cellIs" dxfId="1690" priority="15" operator="equal">
      <formula>0</formula>
    </cfRule>
  </conditionalFormatting>
  <conditionalFormatting sqref="G84:BA84">
    <cfRule type="cellIs" dxfId="1689" priority="14" operator="equal">
      <formula>0</formula>
    </cfRule>
  </conditionalFormatting>
  <conditionalFormatting sqref="G85:BA85">
    <cfRule type="cellIs" dxfId="1688" priority="13" operator="equal">
      <formula>0</formula>
    </cfRule>
  </conditionalFormatting>
  <conditionalFormatting sqref="G73:BA74">
    <cfRule type="cellIs" dxfId="1687" priority="12" operator="equal">
      <formula>0</formula>
    </cfRule>
  </conditionalFormatting>
  <conditionalFormatting sqref="G77:BA78">
    <cfRule type="cellIs" dxfId="1686" priority="11" operator="equal">
      <formula>0</formula>
    </cfRule>
  </conditionalFormatting>
  <conditionalFormatting sqref="G81:BA82">
    <cfRule type="cellIs" dxfId="1685" priority="10" operator="equal">
      <formula>0</formula>
    </cfRule>
  </conditionalFormatting>
  <conditionalFormatting sqref="A40:BC54">
    <cfRule type="cellIs" dxfId="1684" priority="9" operator="equal">
      <formula>0</formula>
    </cfRule>
  </conditionalFormatting>
  <conditionalFormatting sqref="AA38:BA39">
    <cfRule type="cellIs" dxfId="1683" priority="8" operator="equal">
      <formula>0</formula>
    </cfRule>
  </conditionalFormatting>
  <conditionalFormatting sqref="B38:BA39">
    <cfRule type="cellIs" dxfId="1682" priority="7" operator="equal">
      <formula>0</formula>
    </cfRule>
  </conditionalFormatting>
  <conditionalFormatting sqref="A38:BC39">
    <cfRule type="cellIs" dxfId="1681" priority="6" operator="equal">
      <formula>0</formula>
    </cfRule>
  </conditionalFormatting>
  <conditionalFormatting sqref="BC45">
    <cfRule type="cellIs" dxfId="1680" priority="5" operator="equal">
      <formula>0</formula>
    </cfRule>
  </conditionalFormatting>
  <conditionalFormatting sqref="BC45">
    <cfRule type="cellIs" dxfId="1679" priority="4" operator="equal">
      <formula>0</formula>
    </cfRule>
  </conditionalFormatting>
  <conditionalFormatting sqref="BC45">
    <cfRule type="cellIs" dxfId="1678" priority="3" operator="equal">
      <formula>0</formula>
    </cfRule>
  </conditionalFormatting>
  <conditionalFormatting sqref="BC45">
    <cfRule type="cellIs" dxfId="1677" priority="2" operator="equal">
      <formula>0</formula>
    </cfRule>
  </conditionalFormatting>
  <conditionalFormatting sqref="BC45">
    <cfRule type="cellIs" dxfId="1676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205B-3AD0-4413-87DE-631B0C1C7736}">
  <dimension ref="A1:S192"/>
  <sheetViews>
    <sheetView zoomScale="90" zoomScaleNormal="90" workbookViewId="0">
      <pane ySplit="1" topLeftCell="A179" activePane="bottomLeft" state="frozen"/>
      <selection pane="bottomLeft" activeCell="Q192" sqref="Q192"/>
    </sheetView>
  </sheetViews>
  <sheetFormatPr defaultColWidth="8.88671875" defaultRowHeight="13.8" x14ac:dyDescent="0.3"/>
  <cols>
    <col min="1" max="1" width="9.88671875" style="11" customWidth="1"/>
    <col min="2" max="2" width="15.33203125" style="10" bestFit="1" customWidth="1"/>
    <col min="3" max="3" width="33" style="11" customWidth="1"/>
    <col min="4" max="4" width="20.88671875" style="11" customWidth="1"/>
    <col min="5" max="5" width="8.88671875" style="11"/>
    <col min="6" max="6" width="9.5546875" style="12" customWidth="1"/>
    <col min="7" max="7" width="10.88671875" style="15" customWidth="1"/>
    <col min="8" max="8" width="8.88671875" style="15" customWidth="1"/>
    <col min="9" max="9" width="2.88671875" style="13" customWidth="1"/>
    <col min="10" max="10" width="9.5546875" style="12" customWidth="1"/>
    <col min="11" max="11" width="10.88671875" style="15" customWidth="1"/>
    <col min="12" max="12" width="9.5546875" style="12" customWidth="1"/>
    <col min="13" max="13" width="10.88671875" style="15" customWidth="1"/>
    <col min="14" max="14" width="9.5546875" style="12" customWidth="1"/>
    <col min="15" max="15" width="10.88671875" style="15" customWidth="1"/>
    <col min="16" max="16" width="9.5546875" style="12" customWidth="1"/>
    <col min="17" max="17" width="10.88671875" style="15" customWidth="1"/>
    <col min="18" max="18" width="9.5546875" style="12" customWidth="1"/>
    <col min="19" max="19" width="10.88671875" style="15" customWidth="1"/>
    <col min="20" max="16384" width="8.88671875" style="13"/>
  </cols>
  <sheetData>
    <row r="1" spans="1:19" s="4" customFormat="1" ht="14.4" x14ac:dyDescent="0.3">
      <c r="A1" s="2" t="s">
        <v>37</v>
      </c>
      <c r="B1" s="1" t="s">
        <v>38</v>
      </c>
      <c r="C1" s="2" t="s">
        <v>39</v>
      </c>
      <c r="D1" s="2" t="s">
        <v>184</v>
      </c>
      <c r="E1" s="2" t="s">
        <v>40</v>
      </c>
      <c r="F1" s="26" t="s">
        <v>41</v>
      </c>
      <c r="G1" s="27" t="s">
        <v>42</v>
      </c>
      <c r="H1" s="27" t="s">
        <v>43</v>
      </c>
      <c r="J1" s="26" t="s">
        <v>44</v>
      </c>
      <c r="K1" s="27" t="s">
        <v>45</v>
      </c>
      <c r="L1" s="26" t="s">
        <v>46</v>
      </c>
      <c r="M1" s="27" t="s">
        <v>47</v>
      </c>
      <c r="N1" s="26" t="s">
        <v>48</v>
      </c>
      <c r="O1" s="27" t="s">
        <v>49</v>
      </c>
      <c r="P1" s="26" t="s">
        <v>50</v>
      </c>
      <c r="Q1" s="27" t="s">
        <v>51</v>
      </c>
      <c r="R1" s="26" t="s">
        <v>52</v>
      </c>
      <c r="S1" s="27" t="s">
        <v>53</v>
      </c>
    </row>
    <row r="2" spans="1:19" x14ac:dyDescent="0.3">
      <c r="A2" s="11">
        <v>13835</v>
      </c>
      <c r="B2" s="10">
        <v>42081</v>
      </c>
      <c r="C2" s="11" t="s">
        <v>269</v>
      </c>
      <c r="D2" s="11" t="s">
        <v>270</v>
      </c>
      <c r="E2" s="11" t="s">
        <v>611</v>
      </c>
      <c r="F2" s="12">
        <v>10</v>
      </c>
      <c r="G2" s="15">
        <v>270</v>
      </c>
      <c r="H2" s="15">
        <v>27</v>
      </c>
      <c r="J2" s="12">
        <v>2</v>
      </c>
      <c r="K2" s="15">
        <v>54</v>
      </c>
      <c r="L2" s="28"/>
      <c r="M2" s="29"/>
      <c r="P2" s="12">
        <f>SUMIF('Boarding Checkouts'!$D:$D,$A2,'Boarding Checkouts'!E:E)</f>
        <v>0</v>
      </c>
      <c r="Q2" s="15">
        <f>SUMIF('Boarding Checkouts'!$D:$D,$A2,'Boarding Checkouts'!G:G)</f>
        <v>0</v>
      </c>
      <c r="R2" s="12">
        <f>SUM(J2,N2,-P2)</f>
        <v>2</v>
      </c>
      <c r="S2" s="15">
        <f>SUM(K2,O2,-Q2)</f>
        <v>54</v>
      </c>
    </row>
    <row r="3" spans="1:19" x14ac:dyDescent="0.3">
      <c r="A3" s="11">
        <v>14520</v>
      </c>
      <c r="B3" s="10">
        <v>42118</v>
      </c>
      <c r="C3" s="11" t="s">
        <v>254</v>
      </c>
      <c r="D3" s="11" t="s">
        <v>255</v>
      </c>
      <c r="E3" s="11" t="s">
        <v>611</v>
      </c>
      <c r="F3" s="12">
        <v>7</v>
      </c>
      <c r="G3" s="15">
        <v>350</v>
      </c>
      <c r="H3" s="15">
        <v>50</v>
      </c>
      <c r="J3" s="12">
        <v>3</v>
      </c>
      <c r="K3" s="15">
        <v>150</v>
      </c>
      <c r="L3" s="28"/>
      <c r="M3" s="29"/>
      <c r="P3" s="12">
        <f>SUMIF('Boarding Checkouts'!$D:$D,$A3,'Boarding Checkouts'!E:E)</f>
        <v>0</v>
      </c>
      <c r="Q3" s="15">
        <f>SUMIF('Boarding Checkouts'!$D:$D,$A3,'Boarding Checkouts'!G:G)</f>
        <v>0</v>
      </c>
      <c r="R3" s="12">
        <f t="shared" ref="R3:S66" si="0">SUM(J3,N3,-P3)</f>
        <v>3</v>
      </c>
      <c r="S3" s="15">
        <f t="shared" si="0"/>
        <v>150</v>
      </c>
    </row>
    <row r="4" spans="1:19" x14ac:dyDescent="0.3">
      <c r="A4" s="11">
        <v>16042</v>
      </c>
      <c r="B4" s="10">
        <v>42188</v>
      </c>
      <c r="C4" s="11" t="s">
        <v>246</v>
      </c>
      <c r="D4" s="11" t="s">
        <v>185</v>
      </c>
      <c r="E4" s="11" t="s">
        <v>611</v>
      </c>
      <c r="F4" s="12">
        <v>7</v>
      </c>
      <c r="G4" s="15">
        <v>350</v>
      </c>
      <c r="H4" s="15">
        <v>50</v>
      </c>
      <c r="J4" s="12">
        <v>3</v>
      </c>
      <c r="K4" s="15">
        <v>150</v>
      </c>
      <c r="L4" s="28"/>
      <c r="M4" s="29"/>
      <c r="P4" s="12">
        <f>SUMIF('Boarding Checkouts'!$D:$D,$A4,'Boarding Checkouts'!E:E)</f>
        <v>0</v>
      </c>
      <c r="Q4" s="15">
        <f>SUMIF('Boarding Checkouts'!$D:$D,$A4,'Boarding Checkouts'!G:G)</f>
        <v>0</v>
      </c>
      <c r="R4" s="12">
        <f t="shared" si="0"/>
        <v>3</v>
      </c>
      <c r="S4" s="15">
        <f t="shared" si="0"/>
        <v>150</v>
      </c>
    </row>
    <row r="5" spans="1:19" x14ac:dyDescent="0.3">
      <c r="A5" s="11">
        <v>18037</v>
      </c>
      <c r="B5" s="10">
        <v>42282</v>
      </c>
      <c r="C5" s="11" t="s">
        <v>197</v>
      </c>
      <c r="D5" s="11" t="s">
        <v>195</v>
      </c>
      <c r="E5" s="11" t="s">
        <v>611</v>
      </c>
      <c r="F5" s="12">
        <v>7</v>
      </c>
      <c r="G5" s="15">
        <v>630</v>
      </c>
      <c r="H5" s="15">
        <v>90</v>
      </c>
      <c r="J5" s="12">
        <v>4</v>
      </c>
      <c r="K5" s="15">
        <v>360</v>
      </c>
      <c r="L5" s="28"/>
      <c r="M5" s="29"/>
      <c r="P5" s="12">
        <f>SUMIF('Boarding Checkouts'!$D:$D,$A5,'Boarding Checkouts'!E:E)</f>
        <v>0</v>
      </c>
      <c r="Q5" s="15">
        <f>SUMIF('Boarding Checkouts'!$D:$D,$A5,'Boarding Checkouts'!G:G)</f>
        <v>0</v>
      </c>
      <c r="R5" s="12">
        <f t="shared" si="0"/>
        <v>4</v>
      </c>
      <c r="S5" s="15">
        <f t="shared" si="0"/>
        <v>360</v>
      </c>
    </row>
    <row r="6" spans="1:19" x14ac:dyDescent="0.3">
      <c r="A6" s="11">
        <v>18042</v>
      </c>
      <c r="B6" s="10">
        <v>42278</v>
      </c>
      <c r="C6" s="11" t="s">
        <v>200</v>
      </c>
      <c r="D6" s="11" t="s">
        <v>185</v>
      </c>
      <c r="E6" s="11" t="s">
        <v>611</v>
      </c>
      <c r="F6" s="12">
        <v>14</v>
      </c>
      <c r="G6" s="15">
        <v>672</v>
      </c>
      <c r="H6" s="15">
        <v>48</v>
      </c>
      <c r="J6" s="12">
        <v>6</v>
      </c>
      <c r="K6" s="15">
        <v>288</v>
      </c>
      <c r="L6" s="28"/>
      <c r="M6" s="29"/>
      <c r="P6" s="12">
        <f>SUMIF('Boarding Checkouts'!$D:$D,$A6,'Boarding Checkouts'!E:E)</f>
        <v>0</v>
      </c>
      <c r="Q6" s="15">
        <f>SUMIF('Boarding Checkouts'!$D:$D,$A6,'Boarding Checkouts'!G:G)</f>
        <v>0</v>
      </c>
      <c r="R6" s="12">
        <f t="shared" si="0"/>
        <v>6</v>
      </c>
      <c r="S6" s="15">
        <f t="shared" si="0"/>
        <v>288</v>
      </c>
    </row>
    <row r="7" spans="1:19" x14ac:dyDescent="0.3">
      <c r="A7" s="11">
        <v>22105</v>
      </c>
      <c r="B7" s="10">
        <v>42419</v>
      </c>
      <c r="C7" s="11" t="s">
        <v>267</v>
      </c>
      <c r="D7" s="11" t="s">
        <v>185</v>
      </c>
      <c r="E7" s="11" t="s">
        <v>611</v>
      </c>
      <c r="F7" s="12">
        <v>7</v>
      </c>
      <c r="G7" s="15">
        <v>350</v>
      </c>
      <c r="H7" s="15">
        <v>50</v>
      </c>
      <c r="J7" s="12">
        <v>6</v>
      </c>
      <c r="K7" s="15">
        <v>300</v>
      </c>
      <c r="L7" s="28"/>
      <c r="M7" s="29"/>
      <c r="P7" s="12">
        <f>SUMIF('Boarding Checkouts'!$D:$D,$A7,'Boarding Checkouts'!E:E)</f>
        <v>0</v>
      </c>
      <c r="Q7" s="15">
        <f>SUMIF('Boarding Checkouts'!$D:$D,$A7,'Boarding Checkouts'!G:G)</f>
        <v>0</v>
      </c>
      <c r="R7" s="12">
        <f t="shared" si="0"/>
        <v>6</v>
      </c>
      <c r="S7" s="15">
        <f t="shared" si="0"/>
        <v>300</v>
      </c>
    </row>
    <row r="8" spans="1:19" x14ac:dyDescent="0.3">
      <c r="A8" s="11">
        <v>22244</v>
      </c>
      <c r="B8" s="10">
        <v>42430</v>
      </c>
      <c r="C8" s="11" t="s">
        <v>243</v>
      </c>
      <c r="D8" s="11" t="s">
        <v>185</v>
      </c>
      <c r="E8" s="11" t="s">
        <v>611</v>
      </c>
      <c r="F8" s="12">
        <v>7</v>
      </c>
      <c r="G8" s="15">
        <v>350</v>
      </c>
      <c r="H8" s="15">
        <v>50</v>
      </c>
      <c r="J8" s="12">
        <v>1</v>
      </c>
      <c r="K8" s="15">
        <v>50</v>
      </c>
      <c r="L8" s="28"/>
      <c r="M8" s="29"/>
      <c r="P8" s="12">
        <f>SUMIF('Boarding Checkouts'!$D:$D,$A8,'Boarding Checkouts'!E:E)</f>
        <v>0</v>
      </c>
      <c r="Q8" s="15">
        <f>SUMIF('Boarding Checkouts'!$D:$D,$A8,'Boarding Checkouts'!G:G)</f>
        <v>0</v>
      </c>
      <c r="R8" s="12">
        <f t="shared" si="0"/>
        <v>1</v>
      </c>
      <c r="S8" s="15">
        <f t="shared" si="0"/>
        <v>50</v>
      </c>
    </row>
    <row r="9" spans="1:19" x14ac:dyDescent="0.3">
      <c r="A9" s="11">
        <v>22505</v>
      </c>
      <c r="B9" s="10">
        <v>42440</v>
      </c>
      <c r="C9" s="11" t="s">
        <v>238</v>
      </c>
      <c r="D9" s="11" t="s">
        <v>185</v>
      </c>
      <c r="E9" s="11" t="s">
        <v>611</v>
      </c>
      <c r="F9" s="12">
        <v>7</v>
      </c>
      <c r="G9" s="15">
        <v>350</v>
      </c>
      <c r="H9" s="15">
        <v>50</v>
      </c>
      <c r="J9" s="12">
        <v>2</v>
      </c>
      <c r="K9" s="15">
        <v>100</v>
      </c>
      <c r="L9" s="28"/>
      <c r="M9" s="29"/>
      <c r="P9" s="12">
        <f>SUMIF('Boarding Checkouts'!$D:$D,$A9,'Boarding Checkouts'!E:E)</f>
        <v>0</v>
      </c>
      <c r="Q9" s="15">
        <f>SUMIF('Boarding Checkouts'!$D:$D,$A9,'Boarding Checkouts'!G:G)</f>
        <v>0</v>
      </c>
      <c r="R9" s="12">
        <f t="shared" si="0"/>
        <v>2</v>
      </c>
      <c r="S9" s="15">
        <f t="shared" si="0"/>
        <v>100</v>
      </c>
    </row>
    <row r="10" spans="1:19" x14ac:dyDescent="0.3">
      <c r="A10" s="11">
        <v>23337</v>
      </c>
      <c r="B10" s="10">
        <v>42463</v>
      </c>
      <c r="C10" s="11" t="s">
        <v>61</v>
      </c>
      <c r="D10" s="11" t="s">
        <v>185</v>
      </c>
      <c r="E10" s="11" t="s">
        <v>611</v>
      </c>
      <c r="F10" s="12">
        <v>14</v>
      </c>
      <c r="G10" s="15">
        <v>672</v>
      </c>
      <c r="H10" s="15">
        <v>48</v>
      </c>
      <c r="J10" s="12">
        <v>3</v>
      </c>
      <c r="K10" s="15">
        <v>144</v>
      </c>
      <c r="L10" s="28"/>
      <c r="M10" s="29"/>
      <c r="P10" s="12">
        <f>SUMIF('Boarding Checkouts'!$D:$D,$A10,'Boarding Checkouts'!E:E)</f>
        <v>0</v>
      </c>
      <c r="Q10" s="15">
        <f>SUMIF('Boarding Checkouts'!$D:$D,$A10,'Boarding Checkouts'!G:G)</f>
        <v>0</v>
      </c>
      <c r="R10" s="12">
        <f t="shared" si="0"/>
        <v>3</v>
      </c>
      <c r="S10" s="15">
        <f t="shared" si="0"/>
        <v>144</v>
      </c>
    </row>
    <row r="11" spans="1:19" x14ac:dyDescent="0.3">
      <c r="A11" s="11">
        <v>26780</v>
      </c>
      <c r="B11" s="10">
        <v>42577</v>
      </c>
      <c r="C11" s="11" t="s">
        <v>235</v>
      </c>
      <c r="D11" s="11" t="s">
        <v>192</v>
      </c>
      <c r="E11" s="11" t="s">
        <v>611</v>
      </c>
      <c r="F11" s="12">
        <v>14</v>
      </c>
      <c r="G11" s="15">
        <v>1288</v>
      </c>
      <c r="H11" s="15">
        <v>92</v>
      </c>
      <c r="J11" s="12">
        <v>1</v>
      </c>
      <c r="K11" s="15">
        <v>92</v>
      </c>
      <c r="L11" s="28"/>
      <c r="M11" s="29"/>
      <c r="P11" s="12">
        <f>SUMIF('Boarding Checkouts'!$D:$D,$A11,'Boarding Checkouts'!E:E)</f>
        <v>0</v>
      </c>
      <c r="Q11" s="15">
        <f>SUMIF('Boarding Checkouts'!$D:$D,$A11,'Boarding Checkouts'!G:G)</f>
        <v>0</v>
      </c>
      <c r="R11" s="12">
        <f t="shared" si="0"/>
        <v>1</v>
      </c>
      <c r="S11" s="15">
        <f t="shared" si="0"/>
        <v>92</v>
      </c>
    </row>
    <row r="12" spans="1:19" x14ac:dyDescent="0.3">
      <c r="A12" s="11">
        <v>27831</v>
      </c>
      <c r="B12" s="10">
        <v>42591</v>
      </c>
      <c r="C12" s="11" t="s">
        <v>68</v>
      </c>
      <c r="D12" s="11" t="s">
        <v>190</v>
      </c>
      <c r="E12" s="11" t="s">
        <v>611</v>
      </c>
      <c r="F12" s="12">
        <v>7</v>
      </c>
      <c r="G12" s="15">
        <v>455</v>
      </c>
      <c r="H12" s="15">
        <v>65</v>
      </c>
      <c r="J12" s="12">
        <v>7</v>
      </c>
      <c r="K12" s="15">
        <v>455</v>
      </c>
      <c r="L12" s="28"/>
      <c r="M12" s="29"/>
      <c r="P12" s="12">
        <f>SUMIF('Boarding Checkouts'!$D:$D,$A12,'Boarding Checkouts'!E:E)</f>
        <v>0</v>
      </c>
      <c r="Q12" s="15">
        <f>SUMIF('Boarding Checkouts'!$D:$D,$A12,'Boarding Checkouts'!G:G)</f>
        <v>0</v>
      </c>
      <c r="R12" s="12">
        <f t="shared" si="0"/>
        <v>7</v>
      </c>
      <c r="S12" s="15">
        <f t="shared" si="0"/>
        <v>455</v>
      </c>
    </row>
    <row r="13" spans="1:19" x14ac:dyDescent="0.3">
      <c r="A13" s="11">
        <v>28061</v>
      </c>
      <c r="B13" s="10">
        <v>42604</v>
      </c>
      <c r="C13" s="11" t="s">
        <v>256</v>
      </c>
      <c r="D13" s="11" t="s">
        <v>185</v>
      </c>
      <c r="E13" s="11" t="s">
        <v>611</v>
      </c>
      <c r="F13" s="12">
        <v>7</v>
      </c>
      <c r="G13" s="15">
        <v>350</v>
      </c>
      <c r="H13" s="15">
        <v>50</v>
      </c>
      <c r="J13" s="12">
        <v>1</v>
      </c>
      <c r="K13" s="15">
        <v>50</v>
      </c>
      <c r="L13" s="28"/>
      <c r="M13" s="29"/>
      <c r="P13" s="12">
        <f>SUMIF('Boarding Checkouts'!$D:$D,$A13,'Boarding Checkouts'!E:E)</f>
        <v>0</v>
      </c>
      <c r="Q13" s="15">
        <f>SUMIF('Boarding Checkouts'!$D:$D,$A13,'Boarding Checkouts'!G:G)</f>
        <v>0</v>
      </c>
      <c r="R13" s="12">
        <f t="shared" si="0"/>
        <v>1</v>
      </c>
      <c r="S13" s="15">
        <f t="shared" si="0"/>
        <v>50</v>
      </c>
    </row>
    <row r="14" spans="1:19" x14ac:dyDescent="0.3">
      <c r="A14" s="11">
        <v>28513</v>
      </c>
      <c r="B14" s="10">
        <v>42624</v>
      </c>
      <c r="C14" s="11" t="s">
        <v>186</v>
      </c>
      <c r="D14" s="11" t="s">
        <v>185</v>
      </c>
      <c r="E14" s="11" t="s">
        <v>611</v>
      </c>
      <c r="F14" s="12">
        <v>14</v>
      </c>
      <c r="G14" s="15">
        <v>672</v>
      </c>
      <c r="H14" s="15">
        <v>48</v>
      </c>
      <c r="J14" s="12">
        <v>1</v>
      </c>
      <c r="K14" s="15">
        <v>48</v>
      </c>
      <c r="L14" s="28"/>
      <c r="M14" s="29"/>
      <c r="P14" s="12">
        <f>SUMIF('Boarding Checkouts'!$D:$D,$A14,'Boarding Checkouts'!E:E)</f>
        <v>0</v>
      </c>
      <c r="Q14" s="15">
        <f>SUMIF('Boarding Checkouts'!$D:$D,$A14,'Boarding Checkouts'!G:G)</f>
        <v>0</v>
      </c>
      <c r="R14" s="12">
        <f t="shared" si="0"/>
        <v>1</v>
      </c>
      <c r="S14" s="15">
        <f t="shared" si="0"/>
        <v>48</v>
      </c>
    </row>
    <row r="15" spans="1:19" x14ac:dyDescent="0.3">
      <c r="A15" s="11">
        <v>32128</v>
      </c>
      <c r="B15" s="10">
        <v>42685</v>
      </c>
      <c r="C15" s="11" t="s">
        <v>247</v>
      </c>
      <c r="D15" s="11" t="s">
        <v>185</v>
      </c>
      <c r="E15" s="11" t="s">
        <v>611</v>
      </c>
      <c r="F15" s="12">
        <v>7</v>
      </c>
      <c r="G15" s="15">
        <v>350</v>
      </c>
      <c r="H15" s="15">
        <v>50</v>
      </c>
      <c r="J15" s="12">
        <v>1</v>
      </c>
      <c r="K15" s="15">
        <v>50</v>
      </c>
      <c r="L15" s="28"/>
      <c r="M15" s="29"/>
      <c r="P15" s="12">
        <f>SUMIF('Boarding Checkouts'!$D:$D,$A15,'Boarding Checkouts'!E:E)</f>
        <v>0</v>
      </c>
      <c r="Q15" s="15">
        <f>SUMIF('Boarding Checkouts'!$D:$D,$A15,'Boarding Checkouts'!G:G)</f>
        <v>0</v>
      </c>
      <c r="R15" s="12">
        <f t="shared" si="0"/>
        <v>1</v>
      </c>
      <c r="S15" s="15">
        <f t="shared" si="0"/>
        <v>50</v>
      </c>
    </row>
    <row r="16" spans="1:19" x14ac:dyDescent="0.3">
      <c r="A16" s="11">
        <v>33322</v>
      </c>
      <c r="B16" s="10">
        <v>42723</v>
      </c>
      <c r="C16" s="11" t="s">
        <v>244</v>
      </c>
      <c r="D16" s="11" t="s">
        <v>185</v>
      </c>
      <c r="E16" s="11" t="s">
        <v>611</v>
      </c>
      <c r="F16" s="12">
        <v>7</v>
      </c>
      <c r="G16" s="15">
        <v>350</v>
      </c>
      <c r="H16" s="15">
        <v>50</v>
      </c>
      <c r="J16" s="12">
        <v>2</v>
      </c>
      <c r="K16" s="15">
        <v>100</v>
      </c>
      <c r="L16" s="28"/>
      <c r="M16" s="29"/>
      <c r="P16" s="12">
        <f>SUMIF('Boarding Checkouts'!$D:$D,$A16,'Boarding Checkouts'!E:E)</f>
        <v>0</v>
      </c>
      <c r="Q16" s="15">
        <f>SUMIF('Boarding Checkouts'!$D:$D,$A16,'Boarding Checkouts'!G:G)</f>
        <v>0</v>
      </c>
      <c r="R16" s="12">
        <f t="shared" si="0"/>
        <v>2</v>
      </c>
      <c r="S16" s="15">
        <f t="shared" si="0"/>
        <v>100</v>
      </c>
    </row>
    <row r="17" spans="1:19" x14ac:dyDescent="0.3">
      <c r="A17" s="11">
        <v>33551</v>
      </c>
      <c r="B17" s="10">
        <v>42737</v>
      </c>
      <c r="C17" s="11" t="s">
        <v>271</v>
      </c>
      <c r="D17" s="11" t="s">
        <v>188</v>
      </c>
      <c r="E17" s="11" t="s">
        <v>611</v>
      </c>
      <c r="F17" s="12">
        <v>14</v>
      </c>
      <c r="G17" s="15">
        <v>784</v>
      </c>
      <c r="H17" s="15">
        <v>56</v>
      </c>
      <c r="J17" s="12">
        <v>3</v>
      </c>
      <c r="K17" s="15">
        <v>168</v>
      </c>
      <c r="L17" s="28"/>
      <c r="M17" s="29"/>
      <c r="P17" s="12">
        <f>SUMIF('Boarding Checkouts'!$D:$D,$A17,'Boarding Checkouts'!E:E)</f>
        <v>0</v>
      </c>
      <c r="Q17" s="15">
        <f>SUMIF('Boarding Checkouts'!$D:$D,$A17,'Boarding Checkouts'!G:G)</f>
        <v>0</v>
      </c>
      <c r="R17" s="12">
        <f t="shared" si="0"/>
        <v>3</v>
      </c>
      <c r="S17" s="15">
        <f t="shared" si="0"/>
        <v>168</v>
      </c>
    </row>
    <row r="18" spans="1:19" x14ac:dyDescent="0.3">
      <c r="A18" s="11">
        <v>34207</v>
      </c>
      <c r="B18" s="10">
        <v>42741</v>
      </c>
      <c r="C18" s="11" t="s">
        <v>265</v>
      </c>
      <c r="D18" s="11" t="s">
        <v>185</v>
      </c>
      <c r="E18" s="11" t="s">
        <v>611</v>
      </c>
      <c r="F18" s="12">
        <v>14</v>
      </c>
      <c r="G18" s="15">
        <v>672</v>
      </c>
      <c r="H18" s="15">
        <v>48</v>
      </c>
      <c r="J18" s="12">
        <v>2</v>
      </c>
      <c r="K18" s="15">
        <v>96</v>
      </c>
      <c r="L18" s="28"/>
      <c r="M18" s="29"/>
      <c r="P18" s="12">
        <f>SUMIF('Boarding Checkouts'!$D:$D,$A18,'Boarding Checkouts'!E:E)</f>
        <v>0</v>
      </c>
      <c r="Q18" s="15">
        <f>SUMIF('Boarding Checkouts'!$D:$D,$A18,'Boarding Checkouts'!G:G)</f>
        <v>0</v>
      </c>
      <c r="R18" s="12">
        <f t="shared" si="0"/>
        <v>2</v>
      </c>
      <c r="S18" s="15">
        <f t="shared" si="0"/>
        <v>96</v>
      </c>
    </row>
    <row r="19" spans="1:19" x14ac:dyDescent="0.3">
      <c r="A19" s="11">
        <v>35309</v>
      </c>
      <c r="B19" s="10">
        <v>42775</v>
      </c>
      <c r="C19" s="11" t="s">
        <v>212</v>
      </c>
      <c r="D19" s="11" t="s">
        <v>192</v>
      </c>
      <c r="E19" s="11" t="s">
        <v>611</v>
      </c>
      <c r="F19" s="12">
        <v>14</v>
      </c>
      <c r="G19" s="15">
        <v>1288</v>
      </c>
      <c r="H19" s="15">
        <v>92</v>
      </c>
      <c r="J19" s="12">
        <v>5</v>
      </c>
      <c r="K19" s="15">
        <v>460</v>
      </c>
      <c r="L19" s="28"/>
      <c r="M19" s="29"/>
      <c r="P19" s="12">
        <f>SUMIF('Boarding Checkouts'!$D:$D,$A19,'Boarding Checkouts'!E:E)</f>
        <v>0</v>
      </c>
      <c r="Q19" s="15">
        <f>SUMIF('Boarding Checkouts'!$D:$D,$A19,'Boarding Checkouts'!G:G)</f>
        <v>0</v>
      </c>
      <c r="R19" s="12">
        <f t="shared" si="0"/>
        <v>5</v>
      </c>
      <c r="S19" s="15">
        <f t="shared" si="0"/>
        <v>460</v>
      </c>
    </row>
    <row r="20" spans="1:19" x14ac:dyDescent="0.3">
      <c r="A20" s="11">
        <v>38101</v>
      </c>
      <c r="B20" s="10">
        <v>42846</v>
      </c>
      <c r="C20" s="11" t="s">
        <v>222</v>
      </c>
      <c r="D20" s="11" t="s">
        <v>185</v>
      </c>
      <c r="E20" s="11" t="s">
        <v>611</v>
      </c>
      <c r="F20" s="12">
        <v>21</v>
      </c>
      <c r="G20" s="15">
        <v>966</v>
      </c>
      <c r="H20" s="15">
        <v>46</v>
      </c>
      <c r="J20" s="12">
        <v>1</v>
      </c>
      <c r="K20" s="15">
        <v>46</v>
      </c>
      <c r="L20" s="28"/>
      <c r="M20" s="29"/>
      <c r="P20" s="12">
        <f>SUMIF('Boarding Checkouts'!$D:$D,$A20,'Boarding Checkouts'!E:E)</f>
        <v>0</v>
      </c>
      <c r="Q20" s="15">
        <f>SUMIF('Boarding Checkouts'!$D:$D,$A20,'Boarding Checkouts'!G:G)</f>
        <v>0</v>
      </c>
      <c r="R20" s="12">
        <f t="shared" si="0"/>
        <v>1</v>
      </c>
      <c r="S20" s="15">
        <f t="shared" si="0"/>
        <v>46</v>
      </c>
    </row>
    <row r="21" spans="1:19" x14ac:dyDescent="0.3">
      <c r="A21" s="11">
        <v>38144</v>
      </c>
      <c r="B21" s="10">
        <v>42854</v>
      </c>
      <c r="C21" s="11" t="s">
        <v>260</v>
      </c>
      <c r="D21" s="11" t="s">
        <v>188</v>
      </c>
      <c r="E21" s="11" t="s">
        <v>611</v>
      </c>
      <c r="F21" s="12">
        <v>7</v>
      </c>
      <c r="G21" s="15">
        <v>406</v>
      </c>
      <c r="H21" s="15">
        <v>58</v>
      </c>
      <c r="J21" s="12">
        <v>1</v>
      </c>
      <c r="K21" s="15">
        <v>58</v>
      </c>
      <c r="L21" s="28"/>
      <c r="M21" s="29"/>
      <c r="P21" s="12">
        <f>SUMIF('Boarding Checkouts'!$D:$D,$A21,'Boarding Checkouts'!E:E)</f>
        <v>0</v>
      </c>
      <c r="Q21" s="15">
        <f>SUMIF('Boarding Checkouts'!$D:$D,$A21,'Boarding Checkouts'!G:G)</f>
        <v>0</v>
      </c>
      <c r="R21" s="12">
        <f t="shared" si="0"/>
        <v>1</v>
      </c>
      <c r="S21" s="15">
        <f t="shared" si="0"/>
        <v>58</v>
      </c>
    </row>
    <row r="22" spans="1:19" x14ac:dyDescent="0.3">
      <c r="A22" s="11">
        <v>40592</v>
      </c>
      <c r="B22" s="10">
        <v>42910</v>
      </c>
      <c r="C22" s="11" t="s">
        <v>239</v>
      </c>
      <c r="D22" s="11" t="s">
        <v>192</v>
      </c>
      <c r="E22" s="11" t="s">
        <v>611</v>
      </c>
      <c r="F22" s="12">
        <v>7</v>
      </c>
      <c r="G22" s="15">
        <v>693</v>
      </c>
      <c r="H22" s="15">
        <v>99</v>
      </c>
      <c r="J22" s="12">
        <v>2</v>
      </c>
      <c r="K22" s="15">
        <v>198</v>
      </c>
      <c r="L22" s="28"/>
      <c r="M22" s="29"/>
      <c r="P22" s="12">
        <f>SUMIF('Boarding Checkouts'!$D:$D,$A22,'Boarding Checkouts'!E:E)</f>
        <v>0</v>
      </c>
      <c r="Q22" s="15">
        <f>SUMIF('Boarding Checkouts'!$D:$D,$A22,'Boarding Checkouts'!G:G)</f>
        <v>0</v>
      </c>
      <c r="R22" s="12">
        <f t="shared" si="0"/>
        <v>2</v>
      </c>
      <c r="S22" s="15">
        <f t="shared" si="0"/>
        <v>198</v>
      </c>
    </row>
    <row r="23" spans="1:19" x14ac:dyDescent="0.3">
      <c r="A23" s="11">
        <v>41616</v>
      </c>
      <c r="B23" s="10">
        <v>42931</v>
      </c>
      <c r="C23" s="11" t="s">
        <v>202</v>
      </c>
      <c r="D23" s="11" t="s">
        <v>188</v>
      </c>
      <c r="E23" s="11" t="s">
        <v>611</v>
      </c>
      <c r="F23" s="12">
        <v>14</v>
      </c>
      <c r="G23" s="15">
        <v>784</v>
      </c>
      <c r="H23" s="15">
        <v>56</v>
      </c>
      <c r="J23" s="12">
        <v>3</v>
      </c>
      <c r="K23" s="15">
        <v>168</v>
      </c>
      <c r="L23" s="28"/>
      <c r="M23" s="29"/>
      <c r="P23" s="12">
        <f>SUMIF('Boarding Checkouts'!$D:$D,$A23,'Boarding Checkouts'!E:E)</f>
        <v>0</v>
      </c>
      <c r="Q23" s="15">
        <f>SUMIF('Boarding Checkouts'!$D:$D,$A23,'Boarding Checkouts'!G:G)</f>
        <v>0</v>
      </c>
      <c r="R23" s="12">
        <f t="shared" si="0"/>
        <v>3</v>
      </c>
      <c r="S23" s="15">
        <f t="shared" si="0"/>
        <v>168</v>
      </c>
    </row>
    <row r="24" spans="1:19" x14ac:dyDescent="0.3">
      <c r="A24" s="11">
        <v>41748</v>
      </c>
      <c r="B24" s="10">
        <v>42923</v>
      </c>
      <c r="C24" s="11" t="s">
        <v>272</v>
      </c>
      <c r="D24" s="11" t="s">
        <v>185</v>
      </c>
      <c r="E24" s="11" t="s">
        <v>611</v>
      </c>
      <c r="F24" s="12">
        <v>7</v>
      </c>
      <c r="G24" s="15">
        <v>350</v>
      </c>
      <c r="H24" s="15">
        <v>50</v>
      </c>
      <c r="J24" s="12">
        <v>4</v>
      </c>
      <c r="K24" s="15">
        <v>200</v>
      </c>
      <c r="L24" s="28"/>
      <c r="M24" s="29"/>
      <c r="P24" s="12">
        <f>SUMIF('Boarding Checkouts'!$D:$D,$A24,'Boarding Checkouts'!E:E)</f>
        <v>0</v>
      </c>
      <c r="Q24" s="15">
        <f>SUMIF('Boarding Checkouts'!$D:$D,$A24,'Boarding Checkouts'!G:G)</f>
        <v>0</v>
      </c>
      <c r="R24" s="12">
        <f t="shared" si="0"/>
        <v>4</v>
      </c>
      <c r="S24" s="15">
        <f t="shared" si="0"/>
        <v>200</v>
      </c>
    </row>
    <row r="25" spans="1:19" x14ac:dyDescent="0.3">
      <c r="A25" s="11">
        <v>41862</v>
      </c>
      <c r="B25" s="10">
        <v>42925</v>
      </c>
      <c r="C25" s="11" t="s">
        <v>208</v>
      </c>
      <c r="D25" s="11" t="s">
        <v>190</v>
      </c>
      <c r="E25" s="11" t="s">
        <v>611</v>
      </c>
      <c r="F25" s="12">
        <v>7</v>
      </c>
      <c r="G25" s="15">
        <v>455</v>
      </c>
      <c r="H25" s="15">
        <v>65</v>
      </c>
      <c r="J25" s="12">
        <v>1</v>
      </c>
      <c r="K25" s="15">
        <v>65</v>
      </c>
      <c r="L25" s="28"/>
      <c r="M25" s="29"/>
      <c r="P25" s="12">
        <f>SUMIF('Boarding Checkouts'!$D:$D,$A25,'Boarding Checkouts'!E:E)</f>
        <v>0</v>
      </c>
      <c r="Q25" s="15">
        <f>SUMIF('Boarding Checkouts'!$D:$D,$A25,'Boarding Checkouts'!G:G)</f>
        <v>0</v>
      </c>
      <c r="R25" s="12">
        <f t="shared" si="0"/>
        <v>1</v>
      </c>
      <c r="S25" s="15">
        <f t="shared" si="0"/>
        <v>65</v>
      </c>
    </row>
    <row r="26" spans="1:19" x14ac:dyDescent="0.3">
      <c r="A26" s="11">
        <v>42507</v>
      </c>
      <c r="B26" s="10">
        <v>42937</v>
      </c>
      <c r="C26" s="11" t="s">
        <v>228</v>
      </c>
      <c r="D26" s="11" t="s">
        <v>185</v>
      </c>
      <c r="E26" s="11" t="s">
        <v>611</v>
      </c>
      <c r="F26" s="12">
        <v>7</v>
      </c>
      <c r="G26" s="15">
        <v>350</v>
      </c>
      <c r="H26" s="15">
        <v>50</v>
      </c>
      <c r="J26" s="12">
        <v>1</v>
      </c>
      <c r="K26" s="15">
        <v>50</v>
      </c>
      <c r="L26" s="28"/>
      <c r="M26" s="29"/>
      <c r="P26" s="12">
        <f>SUMIF('Boarding Checkouts'!$D:$D,$A26,'Boarding Checkouts'!E:E)</f>
        <v>0</v>
      </c>
      <c r="Q26" s="15">
        <f>SUMIF('Boarding Checkouts'!$D:$D,$A26,'Boarding Checkouts'!G:G)</f>
        <v>0</v>
      </c>
      <c r="R26" s="12">
        <f t="shared" si="0"/>
        <v>1</v>
      </c>
      <c r="S26" s="15">
        <f t="shared" si="0"/>
        <v>50</v>
      </c>
    </row>
    <row r="27" spans="1:19" x14ac:dyDescent="0.3">
      <c r="A27" s="11">
        <v>43071</v>
      </c>
      <c r="B27" s="10">
        <v>42952</v>
      </c>
      <c r="C27" s="11" t="s">
        <v>261</v>
      </c>
      <c r="D27" s="11" t="s">
        <v>185</v>
      </c>
      <c r="E27" s="11" t="s">
        <v>611</v>
      </c>
      <c r="F27" s="12">
        <v>7</v>
      </c>
      <c r="G27" s="15">
        <v>350</v>
      </c>
      <c r="H27" s="15">
        <v>50</v>
      </c>
      <c r="J27" s="12">
        <v>1</v>
      </c>
      <c r="K27" s="15">
        <v>50</v>
      </c>
      <c r="L27" s="28"/>
      <c r="M27" s="29"/>
      <c r="P27" s="12">
        <f>SUMIF('Boarding Checkouts'!$D:$D,$A27,'Boarding Checkouts'!E:E)</f>
        <v>0</v>
      </c>
      <c r="Q27" s="15">
        <f>SUMIF('Boarding Checkouts'!$D:$D,$A27,'Boarding Checkouts'!G:G)</f>
        <v>0</v>
      </c>
      <c r="R27" s="12">
        <f t="shared" si="0"/>
        <v>1</v>
      </c>
      <c r="S27" s="15">
        <f t="shared" si="0"/>
        <v>50</v>
      </c>
    </row>
    <row r="28" spans="1:19" x14ac:dyDescent="0.3">
      <c r="A28" s="11">
        <v>44303</v>
      </c>
      <c r="B28" s="10">
        <v>42971</v>
      </c>
      <c r="C28" s="11" t="s">
        <v>199</v>
      </c>
      <c r="D28" s="11" t="s">
        <v>195</v>
      </c>
      <c r="E28" s="11" t="s">
        <v>611</v>
      </c>
      <c r="F28" s="12">
        <v>7</v>
      </c>
      <c r="G28" s="15">
        <v>630</v>
      </c>
      <c r="H28" s="15">
        <v>90</v>
      </c>
      <c r="J28" s="12">
        <v>1</v>
      </c>
      <c r="K28" s="15">
        <v>90</v>
      </c>
      <c r="L28" s="28"/>
      <c r="M28" s="29"/>
      <c r="P28" s="12">
        <f>SUMIF('Boarding Checkouts'!$D:$D,$A28,'Boarding Checkouts'!E:E)</f>
        <v>0</v>
      </c>
      <c r="Q28" s="15">
        <f>SUMIF('Boarding Checkouts'!$D:$D,$A28,'Boarding Checkouts'!G:G)</f>
        <v>0</v>
      </c>
      <c r="R28" s="12">
        <f t="shared" si="0"/>
        <v>1</v>
      </c>
      <c r="S28" s="15">
        <f t="shared" si="0"/>
        <v>90</v>
      </c>
    </row>
    <row r="29" spans="1:19" x14ac:dyDescent="0.3">
      <c r="A29" s="11">
        <v>44361</v>
      </c>
      <c r="B29" s="10">
        <v>42972</v>
      </c>
      <c r="C29" s="11" t="s">
        <v>211</v>
      </c>
      <c r="D29" s="11" t="s">
        <v>185</v>
      </c>
      <c r="E29" s="11" t="s">
        <v>611</v>
      </c>
      <c r="F29" s="12">
        <v>14</v>
      </c>
      <c r="G29" s="15">
        <v>672</v>
      </c>
      <c r="H29" s="15">
        <v>48</v>
      </c>
      <c r="J29" s="12">
        <v>3</v>
      </c>
      <c r="K29" s="15">
        <v>144</v>
      </c>
      <c r="L29" s="28"/>
      <c r="M29" s="29"/>
      <c r="P29" s="12">
        <f>SUMIF('Boarding Checkouts'!$D:$D,$A29,'Boarding Checkouts'!E:E)</f>
        <v>0</v>
      </c>
      <c r="Q29" s="15">
        <f>SUMIF('Boarding Checkouts'!$D:$D,$A29,'Boarding Checkouts'!G:G)</f>
        <v>0</v>
      </c>
      <c r="R29" s="12">
        <f t="shared" si="0"/>
        <v>3</v>
      </c>
      <c r="S29" s="15">
        <f t="shared" si="0"/>
        <v>144</v>
      </c>
    </row>
    <row r="30" spans="1:19" x14ac:dyDescent="0.3">
      <c r="A30" s="11">
        <v>47464</v>
      </c>
      <c r="B30" s="10">
        <v>43048</v>
      </c>
      <c r="C30" s="11" t="s">
        <v>248</v>
      </c>
      <c r="D30" s="11" t="s">
        <v>185</v>
      </c>
      <c r="E30" s="11" t="s">
        <v>611</v>
      </c>
      <c r="F30" s="12">
        <v>7</v>
      </c>
      <c r="G30" s="15">
        <v>350</v>
      </c>
      <c r="H30" s="15">
        <v>50</v>
      </c>
      <c r="J30" s="12">
        <v>7</v>
      </c>
      <c r="K30" s="15">
        <v>350</v>
      </c>
      <c r="L30" s="28"/>
      <c r="M30" s="29"/>
      <c r="P30" s="12">
        <f>SUMIF('Boarding Checkouts'!$D:$D,$A30,'Boarding Checkouts'!E:E)</f>
        <v>0</v>
      </c>
      <c r="Q30" s="15">
        <f>SUMIF('Boarding Checkouts'!$D:$D,$A30,'Boarding Checkouts'!G:G)</f>
        <v>0</v>
      </c>
      <c r="R30" s="12">
        <f t="shared" si="0"/>
        <v>7</v>
      </c>
      <c r="S30" s="15">
        <f t="shared" si="0"/>
        <v>350</v>
      </c>
    </row>
    <row r="31" spans="1:19" x14ac:dyDescent="0.3">
      <c r="A31" s="11">
        <v>47676</v>
      </c>
      <c r="B31" s="10">
        <v>43066</v>
      </c>
      <c r="C31" s="11" t="s">
        <v>198</v>
      </c>
      <c r="D31" s="11" t="s">
        <v>185</v>
      </c>
      <c r="E31" s="11" t="s">
        <v>611</v>
      </c>
      <c r="F31" s="12">
        <v>14</v>
      </c>
      <c r="G31" s="15">
        <v>672</v>
      </c>
      <c r="H31" s="15">
        <v>48</v>
      </c>
      <c r="J31" s="12">
        <v>2</v>
      </c>
      <c r="K31" s="15">
        <v>96</v>
      </c>
      <c r="L31" s="28"/>
      <c r="M31" s="29"/>
      <c r="P31" s="12">
        <f>SUMIF('Boarding Checkouts'!$D:$D,$A31,'Boarding Checkouts'!E:E)</f>
        <v>0</v>
      </c>
      <c r="Q31" s="15">
        <f>SUMIF('Boarding Checkouts'!$D:$D,$A31,'Boarding Checkouts'!G:G)</f>
        <v>0</v>
      </c>
      <c r="R31" s="12">
        <f t="shared" si="0"/>
        <v>2</v>
      </c>
      <c r="S31" s="15">
        <f t="shared" si="0"/>
        <v>96</v>
      </c>
    </row>
    <row r="32" spans="1:19" x14ac:dyDescent="0.3">
      <c r="A32" s="11">
        <v>47986</v>
      </c>
      <c r="B32" s="10">
        <v>43060</v>
      </c>
      <c r="C32" s="11" t="s">
        <v>221</v>
      </c>
      <c r="D32" s="11" t="s">
        <v>185</v>
      </c>
      <c r="E32" s="11" t="s">
        <v>611</v>
      </c>
      <c r="F32" s="12">
        <v>7</v>
      </c>
      <c r="G32" s="15">
        <v>350</v>
      </c>
      <c r="H32" s="15">
        <v>50</v>
      </c>
      <c r="J32" s="12">
        <v>2</v>
      </c>
      <c r="K32" s="15">
        <v>100</v>
      </c>
      <c r="L32" s="28"/>
      <c r="M32" s="29"/>
      <c r="P32" s="12">
        <f>SUMIF('Boarding Checkouts'!$D:$D,$A32,'Boarding Checkouts'!E:E)</f>
        <v>0</v>
      </c>
      <c r="Q32" s="15">
        <f>SUMIF('Boarding Checkouts'!$D:$D,$A32,'Boarding Checkouts'!G:G)</f>
        <v>0</v>
      </c>
      <c r="R32" s="12">
        <f t="shared" si="0"/>
        <v>2</v>
      </c>
      <c r="S32" s="15">
        <f t="shared" si="0"/>
        <v>100</v>
      </c>
    </row>
    <row r="33" spans="1:19" x14ac:dyDescent="0.3">
      <c r="A33" s="11">
        <v>48607</v>
      </c>
      <c r="B33" s="10">
        <v>43073</v>
      </c>
      <c r="C33" s="11" t="s">
        <v>252</v>
      </c>
      <c r="D33" s="11" t="s">
        <v>185</v>
      </c>
      <c r="E33" s="11" t="s">
        <v>611</v>
      </c>
      <c r="F33" s="12">
        <v>14</v>
      </c>
      <c r="G33" s="15">
        <v>672</v>
      </c>
      <c r="H33" s="15">
        <v>48</v>
      </c>
      <c r="J33" s="12">
        <v>5</v>
      </c>
      <c r="K33" s="15">
        <v>240</v>
      </c>
      <c r="L33" s="28"/>
      <c r="M33" s="29"/>
      <c r="P33" s="12">
        <f>SUMIF('Boarding Checkouts'!$D:$D,$A33,'Boarding Checkouts'!E:E)</f>
        <v>0</v>
      </c>
      <c r="Q33" s="15">
        <f>SUMIF('Boarding Checkouts'!$D:$D,$A33,'Boarding Checkouts'!G:G)</f>
        <v>0</v>
      </c>
      <c r="R33" s="12">
        <f t="shared" si="0"/>
        <v>5</v>
      </c>
      <c r="S33" s="15">
        <f t="shared" si="0"/>
        <v>240</v>
      </c>
    </row>
    <row r="34" spans="1:19" x14ac:dyDescent="0.3">
      <c r="A34" s="11">
        <v>49294</v>
      </c>
      <c r="B34" s="10">
        <v>43089</v>
      </c>
      <c r="C34" s="11" t="s">
        <v>234</v>
      </c>
      <c r="D34" s="11" t="s">
        <v>185</v>
      </c>
      <c r="E34" s="11" t="s">
        <v>611</v>
      </c>
      <c r="F34" s="12">
        <v>14</v>
      </c>
      <c r="G34" s="15">
        <v>672</v>
      </c>
      <c r="H34" s="15">
        <v>48</v>
      </c>
      <c r="J34" s="12">
        <v>4</v>
      </c>
      <c r="K34" s="15">
        <v>192</v>
      </c>
      <c r="L34" s="28"/>
      <c r="M34" s="29"/>
      <c r="P34" s="12">
        <f>SUMIF('Boarding Checkouts'!$D:$D,$A34,'Boarding Checkouts'!E:E)</f>
        <v>0</v>
      </c>
      <c r="Q34" s="15">
        <f>SUMIF('Boarding Checkouts'!$D:$D,$A34,'Boarding Checkouts'!G:G)</f>
        <v>0</v>
      </c>
      <c r="R34" s="12">
        <f t="shared" si="0"/>
        <v>4</v>
      </c>
      <c r="S34" s="15">
        <f t="shared" si="0"/>
        <v>192</v>
      </c>
    </row>
    <row r="35" spans="1:19" x14ac:dyDescent="0.3">
      <c r="A35" s="11">
        <v>52683</v>
      </c>
      <c r="B35" s="10">
        <v>43160</v>
      </c>
      <c r="C35" s="11" t="s">
        <v>229</v>
      </c>
      <c r="D35" s="11" t="s">
        <v>188</v>
      </c>
      <c r="E35" s="11" t="s">
        <v>611</v>
      </c>
      <c r="F35" s="12">
        <v>7</v>
      </c>
      <c r="G35" s="15">
        <v>406</v>
      </c>
      <c r="H35" s="15">
        <v>58</v>
      </c>
      <c r="J35" s="12">
        <v>2</v>
      </c>
      <c r="K35" s="15">
        <v>116</v>
      </c>
      <c r="L35" s="28"/>
      <c r="M35" s="29"/>
      <c r="P35" s="12">
        <f>SUMIF('Boarding Checkouts'!$D:$D,$A35,'Boarding Checkouts'!E:E)</f>
        <v>0</v>
      </c>
      <c r="Q35" s="15">
        <f>SUMIF('Boarding Checkouts'!$D:$D,$A35,'Boarding Checkouts'!G:G)</f>
        <v>0</v>
      </c>
      <c r="R35" s="12">
        <f t="shared" si="0"/>
        <v>2</v>
      </c>
      <c r="S35" s="15">
        <f t="shared" si="0"/>
        <v>116</v>
      </c>
    </row>
    <row r="36" spans="1:19" x14ac:dyDescent="0.3">
      <c r="A36" s="11">
        <v>52729</v>
      </c>
      <c r="B36" s="10">
        <v>43156</v>
      </c>
      <c r="C36" s="11" t="s">
        <v>242</v>
      </c>
      <c r="D36" s="11" t="s">
        <v>185</v>
      </c>
      <c r="E36" s="11" t="s">
        <v>611</v>
      </c>
      <c r="F36" s="12">
        <v>7</v>
      </c>
      <c r="G36" s="15">
        <v>350</v>
      </c>
      <c r="H36" s="15">
        <v>50</v>
      </c>
      <c r="J36" s="12">
        <v>4</v>
      </c>
      <c r="K36" s="15">
        <v>200</v>
      </c>
      <c r="L36" s="28"/>
      <c r="M36" s="29"/>
      <c r="P36" s="12">
        <f>SUMIF('Boarding Checkouts'!$D:$D,$A36,'Boarding Checkouts'!E:E)</f>
        <v>0</v>
      </c>
      <c r="Q36" s="15">
        <f>SUMIF('Boarding Checkouts'!$D:$D,$A36,'Boarding Checkouts'!G:G)</f>
        <v>0</v>
      </c>
      <c r="R36" s="12">
        <f t="shared" si="0"/>
        <v>4</v>
      </c>
      <c r="S36" s="15">
        <f t="shared" si="0"/>
        <v>200</v>
      </c>
    </row>
    <row r="37" spans="1:19" x14ac:dyDescent="0.3">
      <c r="A37" s="11">
        <v>53420</v>
      </c>
      <c r="B37" s="10">
        <v>43173</v>
      </c>
      <c r="C37" s="11" t="s">
        <v>204</v>
      </c>
      <c r="D37" s="11" t="s">
        <v>192</v>
      </c>
      <c r="E37" s="11" t="s">
        <v>611</v>
      </c>
      <c r="F37" s="12">
        <v>7</v>
      </c>
      <c r="G37" s="15">
        <v>742</v>
      </c>
      <c r="H37" s="15">
        <v>106</v>
      </c>
      <c r="J37" s="12">
        <v>2</v>
      </c>
      <c r="K37" s="15">
        <v>212</v>
      </c>
      <c r="L37" s="28"/>
      <c r="M37" s="29"/>
      <c r="P37" s="12">
        <f>SUMIF('Boarding Checkouts'!$D:$D,$A37,'Boarding Checkouts'!E:E)</f>
        <v>0</v>
      </c>
      <c r="Q37" s="15">
        <f>SUMIF('Boarding Checkouts'!$D:$D,$A37,'Boarding Checkouts'!G:G)</f>
        <v>0</v>
      </c>
      <c r="R37" s="12">
        <f t="shared" si="0"/>
        <v>2</v>
      </c>
      <c r="S37" s="15">
        <f t="shared" si="0"/>
        <v>212</v>
      </c>
    </row>
    <row r="38" spans="1:19" x14ac:dyDescent="0.3">
      <c r="A38" s="11">
        <v>54982</v>
      </c>
      <c r="B38" s="10">
        <v>43206</v>
      </c>
      <c r="C38" s="11" t="s">
        <v>459</v>
      </c>
      <c r="D38" s="11" t="s">
        <v>185</v>
      </c>
      <c r="E38" s="11" t="s">
        <v>611</v>
      </c>
      <c r="F38" s="12">
        <v>7</v>
      </c>
      <c r="G38" s="15">
        <v>350</v>
      </c>
      <c r="H38" s="15">
        <v>50</v>
      </c>
      <c r="J38" s="12">
        <v>3</v>
      </c>
      <c r="K38" s="15">
        <v>150</v>
      </c>
      <c r="L38" s="28"/>
      <c r="M38" s="29"/>
      <c r="P38" s="12">
        <f>SUMIF('Boarding Checkouts'!$D:$D,$A38,'Boarding Checkouts'!E:E)</f>
        <v>0</v>
      </c>
      <c r="Q38" s="15">
        <f>SUMIF('Boarding Checkouts'!$D:$D,$A38,'Boarding Checkouts'!G:G)</f>
        <v>0</v>
      </c>
      <c r="R38" s="12">
        <f t="shared" si="0"/>
        <v>3</v>
      </c>
      <c r="S38" s="15">
        <f t="shared" si="0"/>
        <v>150</v>
      </c>
    </row>
    <row r="39" spans="1:19" x14ac:dyDescent="0.3">
      <c r="A39" s="11">
        <v>55661</v>
      </c>
      <c r="B39" s="10">
        <v>43220</v>
      </c>
      <c r="C39" s="11" t="s">
        <v>187</v>
      </c>
      <c r="D39" s="11" t="s">
        <v>185</v>
      </c>
      <c r="E39" s="11" t="s">
        <v>611</v>
      </c>
      <c r="F39" s="12">
        <v>14</v>
      </c>
      <c r="G39" s="15">
        <v>672</v>
      </c>
      <c r="H39" s="15">
        <v>48</v>
      </c>
      <c r="J39" s="12">
        <v>5</v>
      </c>
      <c r="K39" s="15">
        <v>240</v>
      </c>
      <c r="L39" s="28"/>
      <c r="M39" s="29"/>
      <c r="P39" s="12">
        <f>SUMIF('Boarding Checkouts'!$D:$D,$A39,'Boarding Checkouts'!E:E)</f>
        <v>0</v>
      </c>
      <c r="Q39" s="15">
        <f>SUMIF('Boarding Checkouts'!$D:$D,$A39,'Boarding Checkouts'!G:G)</f>
        <v>0</v>
      </c>
      <c r="R39" s="12">
        <f t="shared" si="0"/>
        <v>5</v>
      </c>
      <c r="S39" s="15">
        <f t="shared" si="0"/>
        <v>240</v>
      </c>
    </row>
    <row r="40" spans="1:19" x14ac:dyDescent="0.3">
      <c r="A40" s="11">
        <v>56576</v>
      </c>
      <c r="B40" s="10">
        <v>43239</v>
      </c>
      <c r="C40" s="11" t="s">
        <v>214</v>
      </c>
      <c r="D40" s="11" t="s">
        <v>185</v>
      </c>
      <c r="E40" s="11" t="s">
        <v>611</v>
      </c>
      <c r="F40" s="12">
        <v>7</v>
      </c>
      <c r="G40" s="15">
        <v>350</v>
      </c>
      <c r="H40" s="15">
        <v>50</v>
      </c>
      <c r="J40" s="12">
        <v>7</v>
      </c>
      <c r="K40" s="15">
        <v>350</v>
      </c>
      <c r="L40" s="28"/>
      <c r="M40" s="29"/>
      <c r="P40" s="12">
        <f>SUMIF('Boarding Checkouts'!$D:$D,$A40,'Boarding Checkouts'!E:E)</f>
        <v>0</v>
      </c>
      <c r="Q40" s="15">
        <f>SUMIF('Boarding Checkouts'!$D:$D,$A40,'Boarding Checkouts'!G:G)</f>
        <v>0</v>
      </c>
      <c r="R40" s="12">
        <f t="shared" si="0"/>
        <v>7</v>
      </c>
      <c r="S40" s="15">
        <f t="shared" si="0"/>
        <v>350</v>
      </c>
    </row>
    <row r="41" spans="1:19" x14ac:dyDescent="0.3">
      <c r="A41" s="11">
        <v>56742</v>
      </c>
      <c r="B41" s="10">
        <v>43248</v>
      </c>
      <c r="C41" s="11" t="s">
        <v>236</v>
      </c>
      <c r="D41" s="11" t="s">
        <v>192</v>
      </c>
      <c r="E41" s="11" t="s">
        <v>611</v>
      </c>
      <c r="F41" s="12">
        <v>7</v>
      </c>
      <c r="G41" s="15">
        <v>742</v>
      </c>
      <c r="H41" s="15">
        <v>106</v>
      </c>
      <c r="J41" s="12">
        <v>1</v>
      </c>
      <c r="K41" s="15">
        <v>106</v>
      </c>
      <c r="L41" s="28"/>
      <c r="M41" s="29"/>
      <c r="P41" s="12">
        <f>SUMIF('Boarding Checkouts'!$D:$D,$A41,'Boarding Checkouts'!E:E)</f>
        <v>0</v>
      </c>
      <c r="Q41" s="15">
        <f>SUMIF('Boarding Checkouts'!$D:$D,$A41,'Boarding Checkouts'!G:G)</f>
        <v>0</v>
      </c>
      <c r="R41" s="12">
        <f t="shared" si="0"/>
        <v>1</v>
      </c>
      <c r="S41" s="15">
        <f t="shared" si="0"/>
        <v>106</v>
      </c>
    </row>
    <row r="42" spans="1:19" x14ac:dyDescent="0.3">
      <c r="A42" s="11">
        <v>57586</v>
      </c>
      <c r="B42" s="10">
        <v>43260</v>
      </c>
      <c r="C42" s="11" t="s">
        <v>230</v>
      </c>
      <c r="D42" s="11" t="s">
        <v>188</v>
      </c>
      <c r="E42" s="11" t="s">
        <v>611</v>
      </c>
      <c r="F42" s="12">
        <v>7</v>
      </c>
      <c r="G42" s="15">
        <v>406</v>
      </c>
      <c r="H42" s="15">
        <v>58</v>
      </c>
      <c r="J42" s="12">
        <v>3</v>
      </c>
      <c r="K42" s="15">
        <v>174</v>
      </c>
      <c r="L42" s="28"/>
      <c r="M42" s="29"/>
      <c r="P42" s="12">
        <f>SUMIF('Boarding Checkouts'!$D:$D,$A42,'Boarding Checkouts'!E:E)</f>
        <v>0</v>
      </c>
      <c r="Q42" s="15">
        <f>SUMIF('Boarding Checkouts'!$D:$D,$A42,'Boarding Checkouts'!G:G)</f>
        <v>0</v>
      </c>
      <c r="R42" s="12">
        <f t="shared" si="0"/>
        <v>3</v>
      </c>
      <c r="S42" s="15">
        <f t="shared" si="0"/>
        <v>174</v>
      </c>
    </row>
    <row r="43" spans="1:19" x14ac:dyDescent="0.3">
      <c r="A43" s="11">
        <v>58488</v>
      </c>
      <c r="B43" s="10">
        <v>43276</v>
      </c>
      <c r="C43" s="11" t="s">
        <v>219</v>
      </c>
      <c r="D43" s="11" t="s">
        <v>188</v>
      </c>
      <c r="E43" s="11" t="s">
        <v>611</v>
      </c>
      <c r="F43" s="12">
        <v>7</v>
      </c>
      <c r="G43" s="15">
        <v>406</v>
      </c>
      <c r="H43" s="15">
        <v>58</v>
      </c>
      <c r="J43" s="12">
        <v>5</v>
      </c>
      <c r="K43" s="15">
        <v>290</v>
      </c>
      <c r="L43" s="28"/>
      <c r="M43" s="29"/>
      <c r="P43" s="12">
        <f>SUMIF('Boarding Checkouts'!$D:$D,$A43,'Boarding Checkouts'!E:E)</f>
        <v>0</v>
      </c>
      <c r="Q43" s="15">
        <f>SUMIF('Boarding Checkouts'!$D:$D,$A43,'Boarding Checkouts'!G:G)</f>
        <v>0</v>
      </c>
      <c r="R43" s="12">
        <f t="shared" si="0"/>
        <v>5</v>
      </c>
      <c r="S43" s="15">
        <f t="shared" si="0"/>
        <v>290</v>
      </c>
    </row>
    <row r="44" spans="1:19" x14ac:dyDescent="0.3">
      <c r="A44" s="11">
        <v>58929</v>
      </c>
      <c r="B44" s="10">
        <v>43287</v>
      </c>
      <c r="C44" s="11" t="s">
        <v>189</v>
      </c>
      <c r="D44" s="11" t="s">
        <v>190</v>
      </c>
      <c r="E44" s="11" t="s">
        <v>611</v>
      </c>
      <c r="F44" s="12">
        <v>7</v>
      </c>
      <c r="G44" s="15">
        <v>490</v>
      </c>
      <c r="H44" s="15">
        <v>70</v>
      </c>
      <c r="J44" s="12">
        <v>1</v>
      </c>
      <c r="K44" s="15">
        <v>70</v>
      </c>
      <c r="L44" s="28"/>
      <c r="M44" s="29"/>
      <c r="P44" s="12">
        <f>SUMIF('Boarding Checkouts'!$D:$D,$A44,'Boarding Checkouts'!E:E)</f>
        <v>0</v>
      </c>
      <c r="Q44" s="15">
        <f>SUMIF('Boarding Checkouts'!$D:$D,$A44,'Boarding Checkouts'!G:G)</f>
        <v>0</v>
      </c>
      <c r="R44" s="12">
        <f t="shared" si="0"/>
        <v>1</v>
      </c>
      <c r="S44" s="15">
        <f t="shared" si="0"/>
        <v>70</v>
      </c>
    </row>
    <row r="45" spans="1:19" x14ac:dyDescent="0.3">
      <c r="A45" s="11">
        <v>60591</v>
      </c>
      <c r="B45" s="10">
        <v>43307</v>
      </c>
      <c r="C45" s="11" t="s">
        <v>125</v>
      </c>
      <c r="D45" s="11" t="s">
        <v>185</v>
      </c>
      <c r="E45" s="11" t="s">
        <v>611</v>
      </c>
      <c r="F45" s="12">
        <v>14</v>
      </c>
      <c r="G45" s="15">
        <v>672</v>
      </c>
      <c r="H45" s="15">
        <v>48</v>
      </c>
      <c r="J45" s="12">
        <v>6</v>
      </c>
      <c r="K45" s="15">
        <v>288</v>
      </c>
      <c r="L45" s="28"/>
      <c r="M45" s="29"/>
      <c r="P45" s="12">
        <f>SUMIF('Boarding Checkouts'!$D:$D,$A45,'Boarding Checkouts'!E:E)</f>
        <v>0</v>
      </c>
      <c r="Q45" s="15">
        <f>SUMIF('Boarding Checkouts'!$D:$D,$A45,'Boarding Checkouts'!G:G)</f>
        <v>0</v>
      </c>
      <c r="R45" s="12">
        <f t="shared" si="0"/>
        <v>6</v>
      </c>
      <c r="S45" s="15">
        <f t="shared" si="0"/>
        <v>288</v>
      </c>
    </row>
    <row r="46" spans="1:19" x14ac:dyDescent="0.3">
      <c r="A46" s="11">
        <v>61388</v>
      </c>
      <c r="B46" s="10">
        <v>43320</v>
      </c>
      <c r="C46" s="11" t="s">
        <v>144</v>
      </c>
      <c r="D46" s="11" t="s">
        <v>185</v>
      </c>
      <c r="E46" s="11" t="s">
        <v>611</v>
      </c>
      <c r="F46" s="12">
        <v>14</v>
      </c>
      <c r="G46" s="15">
        <v>672</v>
      </c>
      <c r="H46" s="15">
        <v>48</v>
      </c>
      <c r="J46" s="12">
        <v>2</v>
      </c>
      <c r="K46" s="15">
        <v>96</v>
      </c>
      <c r="L46" s="28"/>
      <c r="M46" s="29"/>
      <c r="P46" s="12">
        <f>SUMIF('Boarding Checkouts'!$D:$D,$A46,'Boarding Checkouts'!E:E)</f>
        <v>0</v>
      </c>
      <c r="Q46" s="15">
        <f>SUMIF('Boarding Checkouts'!$D:$D,$A46,'Boarding Checkouts'!G:G)</f>
        <v>0</v>
      </c>
      <c r="R46" s="12">
        <f t="shared" si="0"/>
        <v>2</v>
      </c>
      <c r="S46" s="15">
        <f t="shared" si="0"/>
        <v>96</v>
      </c>
    </row>
    <row r="47" spans="1:19" x14ac:dyDescent="0.3">
      <c r="A47" s="11">
        <v>62063</v>
      </c>
      <c r="B47" s="10">
        <v>43338</v>
      </c>
      <c r="C47" s="11" t="s">
        <v>89</v>
      </c>
      <c r="D47" s="11" t="s">
        <v>192</v>
      </c>
      <c r="E47" s="11" t="s">
        <v>611</v>
      </c>
      <c r="F47" s="12">
        <v>7</v>
      </c>
      <c r="G47" s="15">
        <v>742</v>
      </c>
      <c r="H47" s="15">
        <v>106</v>
      </c>
      <c r="J47" s="12">
        <v>1</v>
      </c>
      <c r="K47" s="15">
        <v>106</v>
      </c>
      <c r="L47" s="28"/>
      <c r="M47" s="29"/>
      <c r="P47" s="12">
        <f>SUMIF('Boarding Checkouts'!$D:$D,$A47,'Boarding Checkouts'!E:E)</f>
        <v>0</v>
      </c>
      <c r="Q47" s="15">
        <f>SUMIF('Boarding Checkouts'!$D:$D,$A47,'Boarding Checkouts'!G:G)</f>
        <v>0</v>
      </c>
      <c r="R47" s="12">
        <f t="shared" si="0"/>
        <v>1</v>
      </c>
      <c r="S47" s="15">
        <f t="shared" si="0"/>
        <v>106</v>
      </c>
    </row>
    <row r="48" spans="1:19" x14ac:dyDescent="0.3">
      <c r="A48" s="11">
        <v>62190</v>
      </c>
      <c r="B48" s="10">
        <v>43344</v>
      </c>
      <c r="C48" s="11" t="s">
        <v>206</v>
      </c>
      <c r="D48" s="11" t="s">
        <v>185</v>
      </c>
      <c r="E48" s="11" t="s">
        <v>611</v>
      </c>
      <c r="F48" s="12">
        <v>7</v>
      </c>
      <c r="G48" s="15">
        <v>350</v>
      </c>
      <c r="H48" s="15">
        <v>50</v>
      </c>
      <c r="J48" s="12">
        <v>2</v>
      </c>
      <c r="K48" s="15">
        <v>100</v>
      </c>
      <c r="L48" s="28"/>
      <c r="M48" s="29"/>
      <c r="P48" s="12">
        <f>SUMIF('Boarding Checkouts'!$D:$D,$A48,'Boarding Checkouts'!E:E)</f>
        <v>0</v>
      </c>
      <c r="Q48" s="15">
        <f>SUMIF('Boarding Checkouts'!$D:$D,$A48,'Boarding Checkouts'!G:G)</f>
        <v>0</v>
      </c>
      <c r="R48" s="12">
        <f t="shared" si="0"/>
        <v>2</v>
      </c>
      <c r="S48" s="15">
        <f t="shared" si="0"/>
        <v>100</v>
      </c>
    </row>
    <row r="49" spans="1:19" x14ac:dyDescent="0.3">
      <c r="A49" s="11">
        <v>62969</v>
      </c>
      <c r="B49" s="10">
        <v>43356</v>
      </c>
      <c r="C49" s="11" t="s">
        <v>232</v>
      </c>
      <c r="D49" s="11" t="s">
        <v>192</v>
      </c>
      <c r="E49" s="11" t="s">
        <v>611</v>
      </c>
      <c r="F49" s="12">
        <v>7</v>
      </c>
      <c r="G49" s="15">
        <v>742</v>
      </c>
      <c r="H49" s="15">
        <v>106</v>
      </c>
      <c r="J49" s="12">
        <v>3</v>
      </c>
      <c r="K49" s="15">
        <v>318</v>
      </c>
      <c r="L49" s="28"/>
      <c r="M49" s="29"/>
      <c r="P49" s="12">
        <f>SUMIF('Boarding Checkouts'!$D:$D,$A49,'Boarding Checkouts'!E:E)</f>
        <v>0</v>
      </c>
      <c r="Q49" s="15">
        <f>SUMIF('Boarding Checkouts'!$D:$D,$A49,'Boarding Checkouts'!G:G)</f>
        <v>0</v>
      </c>
      <c r="R49" s="12">
        <f t="shared" si="0"/>
        <v>3</v>
      </c>
      <c r="S49" s="15">
        <f t="shared" si="0"/>
        <v>318</v>
      </c>
    </row>
    <row r="50" spans="1:19" x14ac:dyDescent="0.3">
      <c r="A50" s="11">
        <v>63161</v>
      </c>
      <c r="B50" s="10">
        <v>43359</v>
      </c>
      <c r="C50" s="11" t="s">
        <v>156</v>
      </c>
      <c r="D50" s="11" t="s">
        <v>185</v>
      </c>
      <c r="E50" s="11" t="s">
        <v>611</v>
      </c>
      <c r="F50" s="12">
        <v>7</v>
      </c>
      <c r="G50" s="15">
        <v>350</v>
      </c>
      <c r="H50" s="15">
        <v>50</v>
      </c>
      <c r="J50" s="12">
        <v>4</v>
      </c>
      <c r="K50" s="15">
        <v>200</v>
      </c>
      <c r="L50" s="28"/>
      <c r="M50" s="29"/>
      <c r="P50" s="12">
        <f>SUMIF('Boarding Checkouts'!$D:$D,$A50,'Boarding Checkouts'!E:E)</f>
        <v>0</v>
      </c>
      <c r="Q50" s="15">
        <f>SUMIF('Boarding Checkouts'!$D:$D,$A50,'Boarding Checkouts'!G:G)</f>
        <v>0</v>
      </c>
      <c r="R50" s="12">
        <f t="shared" si="0"/>
        <v>4</v>
      </c>
      <c r="S50" s="15">
        <f t="shared" si="0"/>
        <v>200</v>
      </c>
    </row>
    <row r="51" spans="1:19" x14ac:dyDescent="0.3">
      <c r="A51" s="11">
        <v>63618</v>
      </c>
      <c r="B51" s="10">
        <v>43367</v>
      </c>
      <c r="C51" s="11" t="s">
        <v>72</v>
      </c>
      <c r="D51" s="11" t="s">
        <v>192</v>
      </c>
      <c r="E51" s="11" t="s">
        <v>611</v>
      </c>
      <c r="F51" s="12">
        <v>7</v>
      </c>
      <c r="G51" s="15">
        <v>742</v>
      </c>
      <c r="H51" s="15">
        <v>106</v>
      </c>
      <c r="J51" s="12">
        <v>1</v>
      </c>
      <c r="K51" s="15">
        <v>106</v>
      </c>
      <c r="L51" s="28"/>
      <c r="M51" s="29"/>
      <c r="P51" s="12">
        <f>SUMIF('Boarding Checkouts'!$D:$D,$A51,'Boarding Checkouts'!E:E)</f>
        <v>0</v>
      </c>
      <c r="Q51" s="15">
        <f>SUMIF('Boarding Checkouts'!$D:$D,$A51,'Boarding Checkouts'!G:G)</f>
        <v>0</v>
      </c>
      <c r="R51" s="12">
        <f t="shared" si="0"/>
        <v>1</v>
      </c>
      <c r="S51" s="15">
        <f t="shared" si="0"/>
        <v>106</v>
      </c>
    </row>
    <row r="52" spans="1:19" x14ac:dyDescent="0.3">
      <c r="A52" s="11">
        <v>67162</v>
      </c>
      <c r="B52" s="10">
        <v>43431</v>
      </c>
      <c r="C52" s="11" t="s">
        <v>104</v>
      </c>
      <c r="D52" s="11" t="s">
        <v>190</v>
      </c>
      <c r="E52" s="11" t="s">
        <v>611</v>
      </c>
      <c r="F52" s="12">
        <v>7</v>
      </c>
      <c r="G52" s="15">
        <v>490</v>
      </c>
      <c r="H52" s="15">
        <v>70</v>
      </c>
      <c r="J52" s="12">
        <v>3</v>
      </c>
      <c r="K52" s="15">
        <v>210</v>
      </c>
      <c r="L52" s="28"/>
      <c r="M52" s="29"/>
      <c r="P52" s="12">
        <f>SUMIF('Boarding Checkouts'!$D:$D,$A52,'Boarding Checkouts'!E:E)</f>
        <v>0</v>
      </c>
      <c r="Q52" s="15">
        <f>SUMIF('Boarding Checkouts'!$D:$D,$A52,'Boarding Checkouts'!G:G)</f>
        <v>0</v>
      </c>
      <c r="R52" s="12">
        <f t="shared" si="0"/>
        <v>3</v>
      </c>
      <c r="S52" s="15">
        <f t="shared" si="0"/>
        <v>210</v>
      </c>
    </row>
    <row r="53" spans="1:19" x14ac:dyDescent="0.3">
      <c r="A53" s="11">
        <v>67376</v>
      </c>
      <c r="B53" s="10">
        <v>43435</v>
      </c>
      <c r="C53" s="11" t="s">
        <v>144</v>
      </c>
      <c r="D53" s="11" t="s">
        <v>188</v>
      </c>
      <c r="E53" s="11" t="s">
        <v>611</v>
      </c>
      <c r="F53" s="12">
        <v>7</v>
      </c>
      <c r="G53" s="15">
        <v>406</v>
      </c>
      <c r="H53" s="15">
        <v>58</v>
      </c>
      <c r="J53" s="12">
        <v>7</v>
      </c>
      <c r="K53" s="15">
        <v>406</v>
      </c>
      <c r="L53" s="28"/>
      <c r="M53" s="29"/>
      <c r="P53" s="12">
        <f>SUMIF('Boarding Checkouts'!$D:$D,$A53,'Boarding Checkouts'!E:E)</f>
        <v>0</v>
      </c>
      <c r="Q53" s="15">
        <f>SUMIF('Boarding Checkouts'!$D:$D,$A53,'Boarding Checkouts'!G:G)</f>
        <v>0</v>
      </c>
      <c r="R53" s="12">
        <f t="shared" si="0"/>
        <v>7</v>
      </c>
      <c r="S53" s="15">
        <f t="shared" si="0"/>
        <v>406</v>
      </c>
    </row>
    <row r="54" spans="1:19" x14ac:dyDescent="0.3">
      <c r="A54" s="11">
        <v>67628</v>
      </c>
      <c r="B54" s="10">
        <v>43445</v>
      </c>
      <c r="C54" s="11" t="s">
        <v>213</v>
      </c>
      <c r="D54" s="11" t="s">
        <v>188</v>
      </c>
      <c r="E54" s="11" t="s">
        <v>611</v>
      </c>
      <c r="F54" s="12">
        <v>7</v>
      </c>
      <c r="G54" s="15">
        <v>406</v>
      </c>
      <c r="H54" s="15">
        <v>58</v>
      </c>
      <c r="J54" s="12">
        <v>1</v>
      </c>
      <c r="K54" s="15">
        <v>58</v>
      </c>
      <c r="L54" s="28"/>
      <c r="M54" s="29"/>
      <c r="P54" s="12">
        <f>SUMIF('Boarding Checkouts'!$D:$D,$A54,'Boarding Checkouts'!E:E)</f>
        <v>0</v>
      </c>
      <c r="Q54" s="15">
        <f>SUMIF('Boarding Checkouts'!$D:$D,$A54,'Boarding Checkouts'!G:G)</f>
        <v>0</v>
      </c>
      <c r="R54" s="12">
        <f t="shared" si="0"/>
        <v>1</v>
      </c>
      <c r="S54" s="15">
        <f t="shared" si="0"/>
        <v>58</v>
      </c>
    </row>
    <row r="55" spans="1:19" x14ac:dyDescent="0.3">
      <c r="A55" s="11">
        <v>67848</v>
      </c>
      <c r="B55" s="10">
        <v>43445</v>
      </c>
      <c r="C55" s="11" t="s">
        <v>257</v>
      </c>
      <c r="D55" s="11" t="s">
        <v>185</v>
      </c>
      <c r="E55" s="11" t="s">
        <v>611</v>
      </c>
      <c r="F55" s="12">
        <v>14</v>
      </c>
      <c r="G55" s="15">
        <v>672</v>
      </c>
      <c r="H55" s="15">
        <v>48</v>
      </c>
      <c r="J55" s="12">
        <v>3</v>
      </c>
      <c r="K55" s="15">
        <v>144</v>
      </c>
      <c r="L55" s="28"/>
      <c r="M55" s="29"/>
      <c r="P55" s="12">
        <f>SUMIF('Boarding Checkouts'!$D:$D,$A55,'Boarding Checkouts'!E:E)</f>
        <v>0</v>
      </c>
      <c r="Q55" s="15">
        <f>SUMIF('Boarding Checkouts'!$D:$D,$A55,'Boarding Checkouts'!G:G)</f>
        <v>0</v>
      </c>
      <c r="R55" s="12">
        <f t="shared" si="0"/>
        <v>3</v>
      </c>
      <c r="S55" s="15">
        <f t="shared" si="0"/>
        <v>144</v>
      </c>
    </row>
    <row r="56" spans="1:19" x14ac:dyDescent="0.3">
      <c r="A56" s="11">
        <v>67917</v>
      </c>
      <c r="B56" s="10">
        <v>43447</v>
      </c>
      <c r="C56" s="11" t="s">
        <v>237</v>
      </c>
      <c r="D56" s="11" t="s">
        <v>188</v>
      </c>
      <c r="E56" s="11" t="s">
        <v>611</v>
      </c>
      <c r="F56" s="12">
        <v>14</v>
      </c>
      <c r="G56" s="15">
        <v>784</v>
      </c>
      <c r="H56" s="15">
        <v>56</v>
      </c>
      <c r="J56" s="12">
        <v>4</v>
      </c>
      <c r="K56" s="15">
        <v>224</v>
      </c>
      <c r="L56" s="28"/>
      <c r="M56" s="29"/>
      <c r="P56" s="12">
        <f>SUMIF('Boarding Checkouts'!$D:$D,$A56,'Boarding Checkouts'!E:E)</f>
        <v>0</v>
      </c>
      <c r="Q56" s="15">
        <f>SUMIF('Boarding Checkouts'!$D:$D,$A56,'Boarding Checkouts'!G:G)</f>
        <v>0</v>
      </c>
      <c r="R56" s="12">
        <f t="shared" si="0"/>
        <v>4</v>
      </c>
      <c r="S56" s="15">
        <f t="shared" si="0"/>
        <v>224</v>
      </c>
    </row>
    <row r="57" spans="1:19" x14ac:dyDescent="0.3">
      <c r="A57" s="11">
        <v>68221</v>
      </c>
      <c r="B57" s="10">
        <v>43454</v>
      </c>
      <c r="C57" s="11" t="s">
        <v>169</v>
      </c>
      <c r="D57" s="11" t="s">
        <v>195</v>
      </c>
      <c r="E57" s="11" t="s">
        <v>611</v>
      </c>
      <c r="F57" s="12">
        <v>7</v>
      </c>
      <c r="G57" s="15">
        <v>679</v>
      </c>
      <c r="H57" s="15">
        <v>97</v>
      </c>
      <c r="J57" s="12">
        <v>5</v>
      </c>
      <c r="K57" s="15">
        <v>485</v>
      </c>
      <c r="L57" s="28"/>
      <c r="M57" s="29"/>
      <c r="P57" s="12">
        <f>SUMIF('Boarding Checkouts'!$D:$D,$A57,'Boarding Checkouts'!E:E)</f>
        <v>0</v>
      </c>
      <c r="Q57" s="15">
        <f>SUMIF('Boarding Checkouts'!$D:$D,$A57,'Boarding Checkouts'!G:G)</f>
        <v>0</v>
      </c>
      <c r="R57" s="12">
        <f t="shared" si="0"/>
        <v>5</v>
      </c>
      <c r="S57" s="15">
        <f t="shared" si="0"/>
        <v>485</v>
      </c>
    </row>
    <row r="58" spans="1:19" x14ac:dyDescent="0.3">
      <c r="A58" s="11">
        <v>68235</v>
      </c>
      <c r="B58" s="10">
        <v>43463</v>
      </c>
      <c r="C58" s="11" t="s">
        <v>207</v>
      </c>
      <c r="D58" s="11" t="s">
        <v>188</v>
      </c>
      <c r="E58" s="11" t="s">
        <v>611</v>
      </c>
      <c r="F58" s="12">
        <v>14</v>
      </c>
      <c r="G58" s="15">
        <v>784</v>
      </c>
      <c r="H58" s="15">
        <v>56</v>
      </c>
      <c r="J58" s="12">
        <v>1</v>
      </c>
      <c r="K58" s="15">
        <v>56</v>
      </c>
      <c r="L58" s="28"/>
      <c r="M58" s="29"/>
      <c r="P58" s="12">
        <f>SUMIF('Boarding Checkouts'!$D:$D,$A58,'Boarding Checkouts'!E:E)</f>
        <v>0</v>
      </c>
      <c r="Q58" s="15">
        <f>SUMIF('Boarding Checkouts'!$D:$D,$A58,'Boarding Checkouts'!G:G)</f>
        <v>0</v>
      </c>
      <c r="R58" s="12">
        <f t="shared" si="0"/>
        <v>1</v>
      </c>
      <c r="S58" s="15">
        <f t="shared" si="0"/>
        <v>56</v>
      </c>
    </row>
    <row r="59" spans="1:19" x14ac:dyDescent="0.3">
      <c r="A59" s="11">
        <v>68236</v>
      </c>
      <c r="B59" s="10">
        <v>43463</v>
      </c>
      <c r="C59" s="11" t="s">
        <v>207</v>
      </c>
      <c r="D59" s="11" t="s">
        <v>192</v>
      </c>
      <c r="E59" s="11" t="s">
        <v>611</v>
      </c>
      <c r="F59" s="12">
        <v>14</v>
      </c>
      <c r="G59" s="15">
        <v>1428</v>
      </c>
      <c r="H59" s="15">
        <v>102</v>
      </c>
      <c r="J59" s="12">
        <v>1</v>
      </c>
      <c r="K59" s="15">
        <v>102</v>
      </c>
      <c r="L59" s="28"/>
      <c r="M59" s="29"/>
      <c r="P59" s="12">
        <f>SUMIF('Boarding Checkouts'!$D:$D,$A59,'Boarding Checkouts'!E:E)</f>
        <v>0</v>
      </c>
      <c r="Q59" s="15">
        <f>SUMIF('Boarding Checkouts'!$D:$D,$A59,'Boarding Checkouts'!G:G)</f>
        <v>0</v>
      </c>
      <c r="R59" s="12">
        <f t="shared" si="0"/>
        <v>1</v>
      </c>
      <c r="S59" s="15">
        <f t="shared" si="0"/>
        <v>102</v>
      </c>
    </row>
    <row r="60" spans="1:19" x14ac:dyDescent="0.3">
      <c r="A60" s="11">
        <v>68267</v>
      </c>
      <c r="B60" s="10">
        <v>43454</v>
      </c>
      <c r="C60" s="11" t="s">
        <v>171</v>
      </c>
      <c r="D60" s="11" t="s">
        <v>185</v>
      </c>
      <c r="E60" s="11" t="s">
        <v>611</v>
      </c>
      <c r="F60" s="12">
        <v>14</v>
      </c>
      <c r="G60" s="15">
        <v>672</v>
      </c>
      <c r="H60" s="15">
        <v>48</v>
      </c>
      <c r="J60" s="12">
        <v>2</v>
      </c>
      <c r="K60" s="15">
        <v>96</v>
      </c>
      <c r="L60" s="28"/>
      <c r="M60" s="29"/>
      <c r="P60" s="12">
        <f>SUMIF('Boarding Checkouts'!$D:$D,$A60,'Boarding Checkouts'!E:E)</f>
        <v>0</v>
      </c>
      <c r="Q60" s="15">
        <f>SUMIF('Boarding Checkouts'!$D:$D,$A60,'Boarding Checkouts'!G:G)</f>
        <v>0</v>
      </c>
      <c r="R60" s="12">
        <f t="shared" si="0"/>
        <v>2</v>
      </c>
      <c r="S60" s="15">
        <f t="shared" si="0"/>
        <v>96</v>
      </c>
    </row>
    <row r="61" spans="1:19" x14ac:dyDescent="0.3">
      <c r="A61" s="11">
        <v>68650</v>
      </c>
      <c r="B61" s="10">
        <v>43461</v>
      </c>
      <c r="C61" s="11" t="s">
        <v>96</v>
      </c>
      <c r="D61" s="11" t="s">
        <v>185</v>
      </c>
      <c r="E61" s="11" t="s">
        <v>611</v>
      </c>
      <c r="F61" s="12">
        <v>7</v>
      </c>
      <c r="G61" s="15">
        <v>350</v>
      </c>
      <c r="H61" s="15">
        <v>50</v>
      </c>
      <c r="J61" s="12">
        <v>6</v>
      </c>
      <c r="K61" s="15">
        <v>300</v>
      </c>
      <c r="L61" s="28"/>
      <c r="M61" s="29"/>
      <c r="P61" s="12">
        <f>SUMIF('Boarding Checkouts'!$D:$D,$A61,'Boarding Checkouts'!E:E)</f>
        <v>0</v>
      </c>
      <c r="Q61" s="15">
        <f>SUMIF('Boarding Checkouts'!$D:$D,$A61,'Boarding Checkouts'!G:G)</f>
        <v>0</v>
      </c>
      <c r="R61" s="12">
        <f t="shared" si="0"/>
        <v>6</v>
      </c>
      <c r="S61" s="15">
        <f t="shared" si="0"/>
        <v>300</v>
      </c>
    </row>
    <row r="62" spans="1:19" x14ac:dyDescent="0.3">
      <c r="A62" s="11">
        <v>68920</v>
      </c>
      <c r="B62" s="10">
        <v>43465</v>
      </c>
      <c r="C62" s="11" t="s">
        <v>97</v>
      </c>
      <c r="D62" s="11" t="s">
        <v>185</v>
      </c>
      <c r="E62" s="11" t="s">
        <v>611</v>
      </c>
      <c r="F62" s="12">
        <v>14</v>
      </c>
      <c r="G62" s="15">
        <v>672</v>
      </c>
      <c r="H62" s="15">
        <v>48</v>
      </c>
      <c r="J62" s="12">
        <v>12</v>
      </c>
      <c r="K62" s="15">
        <v>576</v>
      </c>
      <c r="L62" s="28"/>
      <c r="M62" s="29"/>
      <c r="P62" s="12">
        <f>SUMIF('Boarding Checkouts'!$D:$D,$A62,'Boarding Checkouts'!E:E)</f>
        <v>0</v>
      </c>
      <c r="Q62" s="15">
        <f>SUMIF('Boarding Checkouts'!$D:$D,$A62,'Boarding Checkouts'!G:G)</f>
        <v>0</v>
      </c>
      <c r="R62" s="12">
        <f t="shared" si="0"/>
        <v>12</v>
      </c>
      <c r="S62" s="15">
        <f t="shared" si="0"/>
        <v>576</v>
      </c>
    </row>
    <row r="63" spans="1:19" x14ac:dyDescent="0.3">
      <c r="A63" s="11">
        <v>70182</v>
      </c>
      <c r="B63" s="10">
        <v>43486</v>
      </c>
      <c r="C63" s="11" t="s">
        <v>71</v>
      </c>
      <c r="D63" s="11" t="s">
        <v>185</v>
      </c>
      <c r="E63" s="11" t="s">
        <v>611</v>
      </c>
      <c r="F63" s="12">
        <v>14</v>
      </c>
      <c r="G63" s="15">
        <v>714</v>
      </c>
      <c r="H63" s="15">
        <v>51</v>
      </c>
      <c r="J63" s="12">
        <v>3</v>
      </c>
      <c r="K63" s="15">
        <v>153</v>
      </c>
      <c r="L63" s="28"/>
      <c r="M63" s="29"/>
      <c r="P63" s="12">
        <f>SUMIF('Boarding Checkouts'!$D:$D,$A63,'Boarding Checkouts'!E:E)</f>
        <v>0</v>
      </c>
      <c r="Q63" s="15">
        <f>SUMIF('Boarding Checkouts'!$D:$D,$A63,'Boarding Checkouts'!G:G)</f>
        <v>0</v>
      </c>
      <c r="R63" s="12">
        <f t="shared" si="0"/>
        <v>3</v>
      </c>
      <c r="S63" s="15">
        <f t="shared" si="0"/>
        <v>153</v>
      </c>
    </row>
    <row r="64" spans="1:19" x14ac:dyDescent="0.3">
      <c r="A64" s="11">
        <v>70213</v>
      </c>
      <c r="B64" s="10">
        <v>43489</v>
      </c>
      <c r="C64" s="11" t="s">
        <v>280</v>
      </c>
      <c r="D64" s="11" t="s">
        <v>192</v>
      </c>
      <c r="E64" s="11" t="s">
        <v>611</v>
      </c>
      <c r="F64" s="12">
        <v>7</v>
      </c>
      <c r="G64" s="15">
        <v>791</v>
      </c>
      <c r="H64" s="15">
        <v>113</v>
      </c>
      <c r="J64" s="12">
        <v>1</v>
      </c>
      <c r="K64" s="15">
        <v>113</v>
      </c>
      <c r="L64" s="28"/>
      <c r="M64" s="29"/>
      <c r="P64" s="12">
        <f>SUMIF('Boarding Checkouts'!$D:$D,$A64,'Boarding Checkouts'!E:E)</f>
        <v>0</v>
      </c>
      <c r="Q64" s="15">
        <f>SUMIF('Boarding Checkouts'!$D:$D,$A64,'Boarding Checkouts'!G:G)</f>
        <v>0</v>
      </c>
      <c r="R64" s="12">
        <f t="shared" si="0"/>
        <v>1</v>
      </c>
      <c r="S64" s="15">
        <f t="shared" si="0"/>
        <v>113</v>
      </c>
    </row>
    <row r="65" spans="1:19" x14ac:dyDescent="0.3">
      <c r="A65" s="11">
        <v>70218</v>
      </c>
      <c r="B65" s="10">
        <v>43487</v>
      </c>
      <c r="C65" s="11" t="s">
        <v>233</v>
      </c>
      <c r="D65" s="11" t="s">
        <v>185</v>
      </c>
      <c r="E65" s="11" t="s">
        <v>611</v>
      </c>
      <c r="F65" s="12">
        <v>7</v>
      </c>
      <c r="G65" s="15">
        <v>0</v>
      </c>
      <c r="H65" s="15">
        <v>0</v>
      </c>
      <c r="J65" s="12">
        <v>3</v>
      </c>
      <c r="K65" s="15">
        <v>0</v>
      </c>
      <c r="L65" s="28"/>
      <c r="M65" s="29"/>
      <c r="P65" s="12">
        <f>SUMIF('Boarding Checkouts'!$D:$D,$A65,'Boarding Checkouts'!E:E)</f>
        <v>0</v>
      </c>
      <c r="Q65" s="15">
        <f>SUMIF('Boarding Checkouts'!$D:$D,$A65,'Boarding Checkouts'!G:G)</f>
        <v>0</v>
      </c>
      <c r="R65" s="12">
        <f t="shared" si="0"/>
        <v>3</v>
      </c>
      <c r="S65" s="15">
        <f t="shared" si="0"/>
        <v>0</v>
      </c>
    </row>
    <row r="66" spans="1:19" x14ac:dyDescent="0.3">
      <c r="A66" s="11">
        <v>70324</v>
      </c>
      <c r="B66" s="10">
        <v>43489</v>
      </c>
      <c r="C66" s="11" t="s">
        <v>279</v>
      </c>
      <c r="D66" s="11" t="s">
        <v>192</v>
      </c>
      <c r="E66" s="11" t="s">
        <v>611</v>
      </c>
      <c r="F66" s="12">
        <v>7</v>
      </c>
      <c r="G66" s="15">
        <v>791</v>
      </c>
      <c r="H66" s="15">
        <v>113</v>
      </c>
      <c r="J66" s="12">
        <v>1</v>
      </c>
      <c r="K66" s="15">
        <v>113</v>
      </c>
      <c r="L66" s="28"/>
      <c r="M66" s="29"/>
      <c r="P66" s="12">
        <f>SUMIF('Boarding Checkouts'!$D:$D,$A66,'Boarding Checkouts'!E:E)</f>
        <v>0</v>
      </c>
      <c r="Q66" s="15">
        <f>SUMIF('Boarding Checkouts'!$D:$D,$A66,'Boarding Checkouts'!G:G)</f>
        <v>0</v>
      </c>
      <c r="R66" s="12">
        <f t="shared" si="0"/>
        <v>1</v>
      </c>
      <c r="S66" s="15">
        <f t="shared" si="0"/>
        <v>113</v>
      </c>
    </row>
    <row r="67" spans="1:19" x14ac:dyDescent="0.3">
      <c r="A67" s="11">
        <v>72187</v>
      </c>
      <c r="B67" s="10">
        <v>43528</v>
      </c>
      <c r="C67" s="11" t="s">
        <v>400</v>
      </c>
      <c r="D67" s="11" t="s">
        <v>185</v>
      </c>
      <c r="E67" s="11" t="s">
        <v>611</v>
      </c>
      <c r="F67" s="12">
        <v>14</v>
      </c>
      <c r="G67" s="15">
        <v>714</v>
      </c>
      <c r="H67" s="15">
        <v>51</v>
      </c>
      <c r="J67" s="12">
        <v>2</v>
      </c>
      <c r="K67" s="15">
        <v>102</v>
      </c>
      <c r="L67" s="28"/>
      <c r="M67" s="29"/>
      <c r="P67" s="12">
        <f>SUMIF('Boarding Checkouts'!$D:$D,$A67,'Boarding Checkouts'!E:E)</f>
        <v>0</v>
      </c>
      <c r="Q67" s="15">
        <f>SUMIF('Boarding Checkouts'!$D:$D,$A67,'Boarding Checkouts'!G:G)</f>
        <v>0</v>
      </c>
      <c r="R67" s="12">
        <f t="shared" ref="R67:S130" si="1">SUM(J67,N67,-P67)</f>
        <v>2</v>
      </c>
      <c r="S67" s="15">
        <f t="shared" si="1"/>
        <v>102</v>
      </c>
    </row>
    <row r="68" spans="1:19" x14ac:dyDescent="0.3">
      <c r="A68" s="11">
        <v>72194</v>
      </c>
      <c r="B68" s="10">
        <v>43524</v>
      </c>
      <c r="C68" s="11" t="s">
        <v>397</v>
      </c>
      <c r="D68" s="11" t="s">
        <v>188</v>
      </c>
      <c r="E68" s="11" t="s">
        <v>611</v>
      </c>
      <c r="F68" s="12">
        <v>7</v>
      </c>
      <c r="G68" s="15">
        <v>434</v>
      </c>
      <c r="H68" s="15">
        <v>62</v>
      </c>
      <c r="J68" s="12">
        <v>1</v>
      </c>
      <c r="K68" s="15">
        <v>62</v>
      </c>
      <c r="L68" s="28"/>
      <c r="M68" s="29"/>
      <c r="P68" s="12">
        <f>SUMIF('Boarding Checkouts'!$D:$D,$A68,'Boarding Checkouts'!E:E)</f>
        <v>0</v>
      </c>
      <c r="Q68" s="15">
        <f>SUMIF('Boarding Checkouts'!$D:$D,$A68,'Boarding Checkouts'!G:G)</f>
        <v>0</v>
      </c>
      <c r="R68" s="12">
        <f t="shared" si="1"/>
        <v>1</v>
      </c>
      <c r="S68" s="15">
        <f t="shared" si="1"/>
        <v>62</v>
      </c>
    </row>
    <row r="69" spans="1:19" x14ac:dyDescent="0.3">
      <c r="A69" s="11">
        <v>72498</v>
      </c>
      <c r="B69" s="10">
        <v>43537</v>
      </c>
      <c r="C69" s="11" t="s">
        <v>335</v>
      </c>
      <c r="D69" s="11" t="s">
        <v>185</v>
      </c>
      <c r="E69" s="11" t="s">
        <v>611</v>
      </c>
      <c r="F69" s="12">
        <v>14</v>
      </c>
      <c r="G69" s="15">
        <v>714</v>
      </c>
      <c r="H69" s="15">
        <v>51</v>
      </c>
      <c r="J69" s="12">
        <v>1</v>
      </c>
      <c r="K69" s="15">
        <v>51</v>
      </c>
      <c r="L69" s="28"/>
      <c r="M69" s="29"/>
      <c r="P69" s="12">
        <f>SUMIF('Boarding Checkouts'!$D:$D,$A69,'Boarding Checkouts'!E:E)</f>
        <v>0</v>
      </c>
      <c r="Q69" s="15">
        <f>SUMIF('Boarding Checkouts'!$D:$D,$A69,'Boarding Checkouts'!G:G)</f>
        <v>0</v>
      </c>
      <c r="R69" s="12">
        <f t="shared" si="1"/>
        <v>1</v>
      </c>
      <c r="S69" s="15">
        <f t="shared" si="1"/>
        <v>51</v>
      </c>
    </row>
    <row r="70" spans="1:19" x14ac:dyDescent="0.3">
      <c r="A70" s="11">
        <v>72668</v>
      </c>
      <c r="B70" s="10">
        <v>43529</v>
      </c>
      <c r="C70" s="11" t="s">
        <v>98</v>
      </c>
      <c r="D70" s="11" t="s">
        <v>188</v>
      </c>
      <c r="E70" s="11" t="s">
        <v>611</v>
      </c>
      <c r="F70" s="12">
        <v>7</v>
      </c>
      <c r="G70" s="15">
        <v>434</v>
      </c>
      <c r="H70" s="15">
        <v>62</v>
      </c>
      <c r="J70" s="12">
        <v>5</v>
      </c>
      <c r="K70" s="15">
        <v>310</v>
      </c>
      <c r="L70" s="28"/>
      <c r="M70" s="29"/>
      <c r="P70" s="12">
        <f>SUMIF('Boarding Checkouts'!$D:$D,$A70,'Boarding Checkouts'!E:E)</f>
        <v>0</v>
      </c>
      <c r="Q70" s="15">
        <f>SUMIF('Boarding Checkouts'!$D:$D,$A70,'Boarding Checkouts'!G:G)</f>
        <v>0</v>
      </c>
      <c r="R70" s="12">
        <f t="shared" si="1"/>
        <v>5</v>
      </c>
      <c r="S70" s="15">
        <f t="shared" si="1"/>
        <v>310</v>
      </c>
    </row>
    <row r="71" spans="1:19" x14ac:dyDescent="0.3">
      <c r="A71" s="11">
        <v>72874</v>
      </c>
      <c r="B71" s="10">
        <v>43537</v>
      </c>
      <c r="C71" s="11" t="s">
        <v>343</v>
      </c>
      <c r="D71" s="11" t="s">
        <v>185</v>
      </c>
      <c r="E71" s="11" t="s">
        <v>611</v>
      </c>
      <c r="F71" s="12">
        <v>7</v>
      </c>
      <c r="G71" s="15">
        <v>371</v>
      </c>
      <c r="H71" s="15">
        <v>53</v>
      </c>
      <c r="J71" s="12">
        <v>1</v>
      </c>
      <c r="K71" s="15">
        <v>53</v>
      </c>
      <c r="L71" s="28"/>
      <c r="M71" s="29"/>
      <c r="P71" s="12">
        <f>SUMIF('Boarding Checkouts'!$D:$D,$A71,'Boarding Checkouts'!E:E)</f>
        <v>0</v>
      </c>
      <c r="Q71" s="15">
        <f>SUMIF('Boarding Checkouts'!$D:$D,$A71,'Boarding Checkouts'!G:G)</f>
        <v>0</v>
      </c>
      <c r="R71" s="12">
        <f t="shared" si="1"/>
        <v>1</v>
      </c>
      <c r="S71" s="15">
        <f t="shared" si="1"/>
        <v>53</v>
      </c>
    </row>
    <row r="72" spans="1:19" x14ac:dyDescent="0.3">
      <c r="A72" s="11">
        <v>74714</v>
      </c>
      <c r="B72" s="10">
        <v>43577</v>
      </c>
      <c r="C72" s="11" t="s">
        <v>318</v>
      </c>
      <c r="D72" s="11" t="s">
        <v>188</v>
      </c>
      <c r="E72" s="11" t="s">
        <v>611</v>
      </c>
      <c r="F72" s="12">
        <v>14</v>
      </c>
      <c r="G72" s="15">
        <v>826</v>
      </c>
      <c r="H72" s="15">
        <v>59</v>
      </c>
      <c r="J72" s="12">
        <v>3</v>
      </c>
      <c r="K72" s="15">
        <v>177</v>
      </c>
      <c r="L72" s="28"/>
      <c r="M72" s="29"/>
      <c r="P72" s="12">
        <f>SUMIF('Boarding Checkouts'!$D:$D,$A72,'Boarding Checkouts'!E:E)</f>
        <v>0</v>
      </c>
      <c r="Q72" s="15">
        <f>SUMIF('Boarding Checkouts'!$D:$D,$A72,'Boarding Checkouts'!G:G)</f>
        <v>0</v>
      </c>
      <c r="R72" s="12">
        <f t="shared" si="1"/>
        <v>3</v>
      </c>
      <c r="S72" s="15">
        <f t="shared" si="1"/>
        <v>177</v>
      </c>
    </row>
    <row r="73" spans="1:19" x14ac:dyDescent="0.3">
      <c r="A73" s="11">
        <v>74995</v>
      </c>
      <c r="B73" s="10">
        <v>43583</v>
      </c>
      <c r="C73" s="11" t="s">
        <v>422</v>
      </c>
      <c r="D73" s="11" t="s">
        <v>185</v>
      </c>
      <c r="E73" s="11" t="s">
        <v>611</v>
      </c>
      <c r="F73" s="12">
        <v>14</v>
      </c>
      <c r="G73" s="15">
        <v>714</v>
      </c>
      <c r="H73" s="15">
        <v>51</v>
      </c>
      <c r="J73" s="12">
        <v>2</v>
      </c>
      <c r="K73" s="15">
        <v>102</v>
      </c>
      <c r="L73" s="28"/>
      <c r="M73" s="29"/>
      <c r="P73" s="12">
        <f>SUMIF('Boarding Checkouts'!$D:$D,$A73,'Boarding Checkouts'!E:E)</f>
        <v>0</v>
      </c>
      <c r="Q73" s="15">
        <f>SUMIF('Boarding Checkouts'!$D:$D,$A73,'Boarding Checkouts'!G:G)</f>
        <v>0</v>
      </c>
      <c r="R73" s="12">
        <f t="shared" si="1"/>
        <v>2</v>
      </c>
      <c r="S73" s="15">
        <f t="shared" si="1"/>
        <v>102</v>
      </c>
    </row>
    <row r="74" spans="1:19" x14ac:dyDescent="0.3">
      <c r="A74" s="11">
        <v>75107</v>
      </c>
      <c r="B74" s="10">
        <v>43574</v>
      </c>
      <c r="C74" s="11" t="s">
        <v>331</v>
      </c>
      <c r="D74" s="11" t="s">
        <v>190</v>
      </c>
      <c r="E74" s="11" t="s">
        <v>611</v>
      </c>
      <c r="F74" s="12">
        <v>7</v>
      </c>
      <c r="G74" s="15">
        <v>518</v>
      </c>
      <c r="H74" s="15">
        <v>74</v>
      </c>
      <c r="J74" s="12">
        <v>3</v>
      </c>
      <c r="K74" s="15">
        <v>222</v>
      </c>
      <c r="L74" s="28"/>
      <c r="M74" s="29"/>
      <c r="P74" s="12">
        <f>SUMIF('Boarding Checkouts'!$D:$D,$A74,'Boarding Checkouts'!E:E)</f>
        <v>0</v>
      </c>
      <c r="Q74" s="15">
        <f>SUMIF('Boarding Checkouts'!$D:$D,$A74,'Boarding Checkouts'!G:G)</f>
        <v>0</v>
      </c>
      <c r="R74" s="12">
        <f t="shared" si="1"/>
        <v>3</v>
      </c>
      <c r="S74" s="15">
        <f t="shared" si="1"/>
        <v>222</v>
      </c>
    </row>
    <row r="75" spans="1:19" x14ac:dyDescent="0.3">
      <c r="A75" s="11">
        <v>75218</v>
      </c>
      <c r="B75" s="10">
        <v>43577</v>
      </c>
      <c r="C75" s="11" t="s">
        <v>141</v>
      </c>
      <c r="D75" s="11" t="s">
        <v>185</v>
      </c>
      <c r="E75" s="11" t="s">
        <v>611</v>
      </c>
      <c r="F75" s="12">
        <v>14</v>
      </c>
      <c r="G75" s="15">
        <v>714</v>
      </c>
      <c r="H75" s="15">
        <v>51</v>
      </c>
      <c r="J75" s="12">
        <v>2</v>
      </c>
      <c r="K75" s="15">
        <v>102</v>
      </c>
      <c r="L75" s="28"/>
      <c r="M75" s="29"/>
      <c r="P75" s="12">
        <f>SUMIF('Boarding Checkouts'!$D:$D,$A75,'Boarding Checkouts'!E:E)</f>
        <v>0</v>
      </c>
      <c r="Q75" s="15">
        <f>SUMIF('Boarding Checkouts'!$D:$D,$A75,'Boarding Checkouts'!G:G)</f>
        <v>0</v>
      </c>
      <c r="R75" s="12">
        <f t="shared" si="1"/>
        <v>2</v>
      </c>
      <c r="S75" s="15">
        <f t="shared" si="1"/>
        <v>102</v>
      </c>
    </row>
    <row r="76" spans="1:19" x14ac:dyDescent="0.3">
      <c r="A76" s="11">
        <v>75298</v>
      </c>
      <c r="B76" s="10">
        <v>43582</v>
      </c>
      <c r="C76" s="11" t="s">
        <v>227</v>
      </c>
      <c r="D76" s="11" t="s">
        <v>188</v>
      </c>
      <c r="E76" s="11" t="s">
        <v>611</v>
      </c>
      <c r="F76" s="12">
        <v>7</v>
      </c>
      <c r="G76" s="15">
        <v>434</v>
      </c>
      <c r="H76" s="15">
        <v>62</v>
      </c>
      <c r="J76" s="12">
        <v>3</v>
      </c>
      <c r="K76" s="15">
        <v>186</v>
      </c>
      <c r="L76" s="28"/>
      <c r="M76" s="29"/>
      <c r="P76" s="12">
        <f>SUMIF('Boarding Checkouts'!$D:$D,$A76,'Boarding Checkouts'!E:E)</f>
        <v>0</v>
      </c>
      <c r="Q76" s="15">
        <f>SUMIF('Boarding Checkouts'!$D:$D,$A76,'Boarding Checkouts'!G:G)</f>
        <v>0</v>
      </c>
      <c r="R76" s="12">
        <f t="shared" si="1"/>
        <v>3</v>
      </c>
      <c r="S76" s="15">
        <f t="shared" si="1"/>
        <v>186</v>
      </c>
    </row>
    <row r="77" spans="1:19" x14ac:dyDescent="0.3">
      <c r="A77" s="11">
        <v>75752</v>
      </c>
      <c r="B77" s="10">
        <v>43587</v>
      </c>
      <c r="C77" s="11" t="s">
        <v>175</v>
      </c>
      <c r="D77" s="11" t="s">
        <v>188</v>
      </c>
      <c r="E77" s="11" t="s">
        <v>611</v>
      </c>
      <c r="F77" s="12">
        <v>7</v>
      </c>
      <c r="G77" s="15">
        <v>434</v>
      </c>
      <c r="H77" s="15">
        <v>62</v>
      </c>
      <c r="J77" s="12">
        <v>2</v>
      </c>
      <c r="K77" s="15">
        <v>124</v>
      </c>
      <c r="L77" s="28"/>
      <c r="M77" s="29"/>
      <c r="P77" s="12">
        <f>SUMIF('Boarding Checkouts'!$D:$D,$A77,'Boarding Checkouts'!E:E)</f>
        <v>0</v>
      </c>
      <c r="Q77" s="15">
        <f>SUMIF('Boarding Checkouts'!$D:$D,$A77,'Boarding Checkouts'!G:G)</f>
        <v>0</v>
      </c>
      <c r="R77" s="12">
        <f t="shared" si="1"/>
        <v>2</v>
      </c>
      <c r="S77" s="15">
        <f t="shared" si="1"/>
        <v>124</v>
      </c>
    </row>
    <row r="78" spans="1:19" x14ac:dyDescent="0.3">
      <c r="A78" s="11">
        <v>75848</v>
      </c>
      <c r="B78" s="10">
        <v>43595</v>
      </c>
      <c r="C78" s="11" t="s">
        <v>210</v>
      </c>
      <c r="D78" s="11" t="s">
        <v>185</v>
      </c>
      <c r="E78" s="11" t="s">
        <v>611</v>
      </c>
      <c r="F78" s="12">
        <v>14</v>
      </c>
      <c r="G78" s="15">
        <v>714</v>
      </c>
      <c r="H78" s="15">
        <v>51</v>
      </c>
      <c r="J78" s="12">
        <v>10</v>
      </c>
      <c r="K78" s="15">
        <v>510</v>
      </c>
      <c r="L78" s="28"/>
      <c r="M78" s="29"/>
      <c r="P78" s="12">
        <f>SUMIF('Boarding Checkouts'!$D:$D,$A78,'Boarding Checkouts'!E:E)</f>
        <v>0</v>
      </c>
      <c r="Q78" s="15">
        <f>SUMIF('Boarding Checkouts'!$D:$D,$A78,'Boarding Checkouts'!G:G)</f>
        <v>0</v>
      </c>
      <c r="R78" s="12">
        <f t="shared" si="1"/>
        <v>10</v>
      </c>
      <c r="S78" s="15">
        <f t="shared" si="1"/>
        <v>510</v>
      </c>
    </row>
    <row r="79" spans="1:19" x14ac:dyDescent="0.3">
      <c r="A79" s="11">
        <v>75939</v>
      </c>
      <c r="B79" s="10">
        <v>43591</v>
      </c>
      <c r="C79" s="11" t="s">
        <v>250</v>
      </c>
      <c r="D79" s="11" t="s">
        <v>185</v>
      </c>
      <c r="E79" s="11" t="s">
        <v>611</v>
      </c>
      <c r="F79" s="12">
        <v>14</v>
      </c>
      <c r="G79" s="15">
        <v>714</v>
      </c>
      <c r="H79" s="15">
        <v>51</v>
      </c>
      <c r="J79" s="12">
        <v>2</v>
      </c>
      <c r="K79" s="15">
        <v>102</v>
      </c>
      <c r="L79" s="28"/>
      <c r="M79" s="29"/>
      <c r="P79" s="12">
        <f>SUMIF('Boarding Checkouts'!$D:$D,$A79,'Boarding Checkouts'!E:E)</f>
        <v>0</v>
      </c>
      <c r="Q79" s="15">
        <f>SUMIF('Boarding Checkouts'!$D:$D,$A79,'Boarding Checkouts'!G:G)</f>
        <v>0</v>
      </c>
      <c r="R79" s="12">
        <f t="shared" si="1"/>
        <v>2</v>
      </c>
      <c r="S79" s="15">
        <f t="shared" si="1"/>
        <v>102</v>
      </c>
    </row>
    <row r="80" spans="1:19" x14ac:dyDescent="0.3">
      <c r="A80" s="11">
        <v>77551</v>
      </c>
      <c r="B80" s="10">
        <v>43615</v>
      </c>
      <c r="C80" s="11" t="s">
        <v>264</v>
      </c>
      <c r="D80" s="11" t="s">
        <v>185</v>
      </c>
      <c r="E80" s="11" t="s">
        <v>611</v>
      </c>
      <c r="F80" s="12">
        <v>14</v>
      </c>
      <c r="G80" s="15">
        <v>714</v>
      </c>
      <c r="H80" s="15">
        <v>51</v>
      </c>
      <c r="J80" s="12">
        <v>4</v>
      </c>
      <c r="K80" s="15">
        <v>204</v>
      </c>
      <c r="L80" s="28"/>
      <c r="M80" s="29"/>
      <c r="P80" s="12">
        <f>SUMIF('Boarding Checkouts'!$D:$D,$A80,'Boarding Checkouts'!E:E)</f>
        <v>0</v>
      </c>
      <c r="Q80" s="15">
        <f>SUMIF('Boarding Checkouts'!$D:$D,$A80,'Boarding Checkouts'!G:G)</f>
        <v>0</v>
      </c>
      <c r="R80" s="12">
        <f t="shared" si="1"/>
        <v>4</v>
      </c>
      <c r="S80" s="15">
        <f t="shared" si="1"/>
        <v>204</v>
      </c>
    </row>
    <row r="81" spans="1:19" x14ac:dyDescent="0.3">
      <c r="A81" s="11">
        <v>77907</v>
      </c>
      <c r="B81" s="10">
        <v>43632</v>
      </c>
      <c r="C81" s="11" t="s">
        <v>137</v>
      </c>
      <c r="D81" s="11" t="s">
        <v>185</v>
      </c>
      <c r="E81" s="11" t="s">
        <v>611</v>
      </c>
      <c r="F81" s="12">
        <v>14</v>
      </c>
      <c r="G81" s="15">
        <v>714</v>
      </c>
      <c r="H81" s="15">
        <v>51</v>
      </c>
      <c r="J81" s="12">
        <v>2</v>
      </c>
      <c r="K81" s="15">
        <v>102</v>
      </c>
      <c r="L81" s="28"/>
      <c r="M81" s="29"/>
      <c r="P81" s="12">
        <f>SUMIF('Boarding Checkouts'!$D:$D,$A81,'Boarding Checkouts'!E:E)</f>
        <v>0</v>
      </c>
      <c r="Q81" s="15">
        <f>SUMIF('Boarding Checkouts'!$D:$D,$A81,'Boarding Checkouts'!G:G)</f>
        <v>0</v>
      </c>
      <c r="R81" s="12">
        <f t="shared" si="1"/>
        <v>2</v>
      </c>
      <c r="S81" s="15">
        <f t="shared" si="1"/>
        <v>102</v>
      </c>
    </row>
    <row r="82" spans="1:19" x14ac:dyDescent="0.3">
      <c r="A82" s="11">
        <v>78097</v>
      </c>
      <c r="B82" s="10">
        <v>43633</v>
      </c>
      <c r="C82" s="11" t="s">
        <v>347</v>
      </c>
      <c r="D82" s="11" t="s">
        <v>185</v>
      </c>
      <c r="E82" s="11" t="s">
        <v>611</v>
      </c>
      <c r="F82" s="12">
        <v>14</v>
      </c>
      <c r="G82" s="15">
        <v>714</v>
      </c>
      <c r="H82" s="15">
        <v>51</v>
      </c>
      <c r="J82" s="12">
        <v>5</v>
      </c>
      <c r="K82" s="15">
        <v>255</v>
      </c>
      <c r="L82" s="28"/>
      <c r="M82" s="29"/>
      <c r="P82" s="12">
        <f>SUMIF('Boarding Checkouts'!$D:$D,$A82,'Boarding Checkouts'!E:E)</f>
        <v>0</v>
      </c>
      <c r="Q82" s="15">
        <f>SUMIF('Boarding Checkouts'!$D:$D,$A82,'Boarding Checkouts'!G:G)</f>
        <v>0</v>
      </c>
      <c r="R82" s="12">
        <f t="shared" si="1"/>
        <v>5</v>
      </c>
      <c r="S82" s="15">
        <f t="shared" si="1"/>
        <v>255</v>
      </c>
    </row>
    <row r="83" spans="1:19" x14ac:dyDescent="0.3">
      <c r="A83" s="11">
        <v>78132</v>
      </c>
      <c r="B83" s="10">
        <v>43631</v>
      </c>
      <c r="C83" s="11" t="s">
        <v>203</v>
      </c>
      <c r="D83" s="11" t="s">
        <v>185</v>
      </c>
      <c r="E83" s="11" t="s">
        <v>611</v>
      </c>
      <c r="F83" s="12">
        <v>7</v>
      </c>
      <c r="G83" s="15">
        <v>371</v>
      </c>
      <c r="H83" s="15">
        <v>53</v>
      </c>
      <c r="J83" s="12">
        <v>4</v>
      </c>
      <c r="K83" s="15">
        <v>212</v>
      </c>
      <c r="L83" s="28"/>
      <c r="M83" s="29"/>
      <c r="P83" s="12">
        <f>SUMIF('Boarding Checkouts'!$D:$D,$A83,'Boarding Checkouts'!E:E)</f>
        <v>0</v>
      </c>
      <c r="Q83" s="15">
        <f>SUMIF('Boarding Checkouts'!$D:$D,$A83,'Boarding Checkouts'!G:G)</f>
        <v>0</v>
      </c>
      <c r="R83" s="12">
        <f t="shared" si="1"/>
        <v>4</v>
      </c>
      <c r="S83" s="15">
        <f t="shared" si="1"/>
        <v>212</v>
      </c>
    </row>
    <row r="84" spans="1:19" x14ac:dyDescent="0.3">
      <c r="A84" s="11">
        <v>79016</v>
      </c>
      <c r="B84" s="10">
        <v>43647</v>
      </c>
      <c r="C84" s="11" t="s">
        <v>451</v>
      </c>
      <c r="D84" s="11" t="s">
        <v>185</v>
      </c>
      <c r="E84" s="11" t="s">
        <v>611</v>
      </c>
      <c r="F84" s="12">
        <v>14</v>
      </c>
      <c r="G84" s="15">
        <v>714</v>
      </c>
      <c r="H84" s="15">
        <v>51</v>
      </c>
      <c r="J84" s="12">
        <v>1</v>
      </c>
      <c r="K84" s="15">
        <v>51</v>
      </c>
      <c r="L84" s="28"/>
      <c r="M84" s="29"/>
      <c r="P84" s="12">
        <f>SUMIF('Boarding Checkouts'!$D:$D,$A84,'Boarding Checkouts'!E:E)</f>
        <v>0</v>
      </c>
      <c r="Q84" s="15">
        <f>SUMIF('Boarding Checkouts'!$D:$D,$A84,'Boarding Checkouts'!G:G)</f>
        <v>0</v>
      </c>
      <c r="R84" s="12">
        <f t="shared" si="1"/>
        <v>1</v>
      </c>
      <c r="S84" s="15">
        <f t="shared" si="1"/>
        <v>51</v>
      </c>
    </row>
    <row r="85" spans="1:19" x14ac:dyDescent="0.3">
      <c r="A85" s="11">
        <v>80124</v>
      </c>
      <c r="B85" s="10">
        <v>43652</v>
      </c>
      <c r="C85" s="11" t="s">
        <v>258</v>
      </c>
      <c r="D85" s="11" t="s">
        <v>185</v>
      </c>
      <c r="E85" s="11" t="s">
        <v>611</v>
      </c>
      <c r="F85" s="12">
        <v>7</v>
      </c>
      <c r="G85" s="15">
        <v>371</v>
      </c>
      <c r="H85" s="15">
        <v>53</v>
      </c>
      <c r="J85" s="12">
        <v>2</v>
      </c>
      <c r="K85" s="15">
        <v>106</v>
      </c>
      <c r="L85" s="28"/>
      <c r="M85" s="29"/>
      <c r="P85" s="12">
        <f>SUMIF('Boarding Checkouts'!$D:$D,$A85,'Boarding Checkouts'!E:E)</f>
        <v>0</v>
      </c>
      <c r="Q85" s="15">
        <f>SUMIF('Boarding Checkouts'!$D:$D,$A85,'Boarding Checkouts'!G:G)</f>
        <v>0</v>
      </c>
      <c r="R85" s="12">
        <f t="shared" si="1"/>
        <v>2</v>
      </c>
      <c r="S85" s="15">
        <f t="shared" si="1"/>
        <v>106</v>
      </c>
    </row>
    <row r="86" spans="1:19" x14ac:dyDescent="0.3">
      <c r="A86" s="11">
        <v>80147</v>
      </c>
      <c r="B86" s="10">
        <v>43651</v>
      </c>
      <c r="C86" s="11" t="s">
        <v>442</v>
      </c>
      <c r="D86" s="11" t="s">
        <v>195</v>
      </c>
      <c r="E86" s="11" t="s">
        <v>611</v>
      </c>
      <c r="F86" s="12">
        <v>14</v>
      </c>
      <c r="G86" s="15">
        <v>1400</v>
      </c>
      <c r="H86" s="15">
        <v>100</v>
      </c>
      <c r="J86" s="12">
        <v>5</v>
      </c>
      <c r="K86" s="15">
        <v>500</v>
      </c>
      <c r="L86" s="28"/>
      <c r="M86" s="29"/>
      <c r="P86" s="12">
        <f>SUMIF('Boarding Checkouts'!$D:$D,$A86,'Boarding Checkouts'!E:E)</f>
        <v>0</v>
      </c>
      <c r="Q86" s="15">
        <f>SUMIF('Boarding Checkouts'!$D:$D,$A86,'Boarding Checkouts'!G:G)</f>
        <v>0</v>
      </c>
      <c r="R86" s="12">
        <f t="shared" si="1"/>
        <v>5</v>
      </c>
      <c r="S86" s="15">
        <f t="shared" si="1"/>
        <v>500</v>
      </c>
    </row>
    <row r="87" spans="1:19" x14ac:dyDescent="0.3">
      <c r="A87" s="11">
        <v>80148</v>
      </c>
      <c r="B87" s="10">
        <v>43651</v>
      </c>
      <c r="C87" s="11" t="s">
        <v>442</v>
      </c>
      <c r="D87" s="11" t="s">
        <v>185</v>
      </c>
      <c r="E87" s="11" t="s">
        <v>611</v>
      </c>
      <c r="F87" s="12">
        <v>14</v>
      </c>
      <c r="G87" s="15">
        <v>714</v>
      </c>
      <c r="H87" s="15">
        <v>51</v>
      </c>
      <c r="J87" s="12">
        <v>5</v>
      </c>
      <c r="K87" s="15">
        <v>255</v>
      </c>
      <c r="L87" s="28"/>
      <c r="M87" s="29"/>
      <c r="P87" s="12">
        <f>SUMIF('Boarding Checkouts'!$D:$D,$A87,'Boarding Checkouts'!E:E)</f>
        <v>0</v>
      </c>
      <c r="Q87" s="15">
        <f>SUMIF('Boarding Checkouts'!$D:$D,$A87,'Boarding Checkouts'!G:G)</f>
        <v>0</v>
      </c>
      <c r="R87" s="12">
        <f t="shared" si="1"/>
        <v>5</v>
      </c>
      <c r="S87" s="15">
        <f t="shared" si="1"/>
        <v>255</v>
      </c>
    </row>
    <row r="88" spans="1:19" x14ac:dyDescent="0.3">
      <c r="A88" s="11">
        <v>80580</v>
      </c>
      <c r="B88" s="10">
        <v>43657</v>
      </c>
      <c r="C88" s="11" t="s">
        <v>249</v>
      </c>
      <c r="D88" s="11" t="s">
        <v>185</v>
      </c>
      <c r="E88" s="11" t="s">
        <v>611</v>
      </c>
      <c r="F88" s="12">
        <v>7</v>
      </c>
      <c r="G88" s="15">
        <v>371</v>
      </c>
      <c r="H88" s="15">
        <v>53</v>
      </c>
      <c r="J88" s="12">
        <v>3</v>
      </c>
      <c r="K88" s="15">
        <v>159</v>
      </c>
      <c r="L88" s="28"/>
      <c r="M88" s="29"/>
      <c r="P88" s="12">
        <f>SUMIF('Boarding Checkouts'!$D:$D,$A88,'Boarding Checkouts'!E:E)</f>
        <v>0</v>
      </c>
      <c r="Q88" s="15">
        <f>SUMIF('Boarding Checkouts'!$D:$D,$A88,'Boarding Checkouts'!G:G)</f>
        <v>0</v>
      </c>
      <c r="R88" s="12">
        <f t="shared" si="1"/>
        <v>3</v>
      </c>
      <c r="S88" s="15">
        <f t="shared" si="1"/>
        <v>159</v>
      </c>
    </row>
    <row r="89" spans="1:19" x14ac:dyDescent="0.3">
      <c r="A89" s="11">
        <v>80722</v>
      </c>
      <c r="B89" s="10">
        <v>43658</v>
      </c>
      <c r="C89" s="11" t="s">
        <v>283</v>
      </c>
      <c r="D89" s="11" t="s">
        <v>185</v>
      </c>
      <c r="E89" s="11" t="s">
        <v>611</v>
      </c>
      <c r="F89" s="12">
        <v>7</v>
      </c>
      <c r="G89" s="15">
        <v>371</v>
      </c>
      <c r="H89" s="15">
        <v>53</v>
      </c>
      <c r="J89" s="12">
        <v>1</v>
      </c>
      <c r="K89" s="15">
        <v>53</v>
      </c>
      <c r="L89" s="28"/>
      <c r="M89" s="29"/>
      <c r="P89" s="12">
        <f>SUMIF('Boarding Checkouts'!$D:$D,$A89,'Boarding Checkouts'!E:E)</f>
        <v>0</v>
      </c>
      <c r="Q89" s="15">
        <f>SUMIF('Boarding Checkouts'!$D:$D,$A89,'Boarding Checkouts'!G:G)</f>
        <v>0</v>
      </c>
      <c r="R89" s="12">
        <f t="shared" si="1"/>
        <v>1</v>
      </c>
      <c r="S89" s="15">
        <f t="shared" si="1"/>
        <v>53</v>
      </c>
    </row>
    <row r="90" spans="1:19" x14ac:dyDescent="0.3">
      <c r="A90" s="11">
        <v>80952</v>
      </c>
      <c r="B90" s="10">
        <v>43661</v>
      </c>
      <c r="C90" s="11" t="s">
        <v>251</v>
      </c>
      <c r="D90" s="11" t="s">
        <v>190</v>
      </c>
      <c r="E90" s="11" t="s">
        <v>611</v>
      </c>
      <c r="F90" s="12">
        <v>14</v>
      </c>
      <c r="G90" s="15">
        <v>1008</v>
      </c>
      <c r="H90" s="15">
        <v>72</v>
      </c>
      <c r="J90" s="12">
        <v>1</v>
      </c>
      <c r="K90" s="15">
        <v>72</v>
      </c>
      <c r="L90" s="28"/>
      <c r="M90" s="29"/>
      <c r="P90" s="12">
        <f>SUMIF('Boarding Checkouts'!$D:$D,$A90,'Boarding Checkouts'!E:E)</f>
        <v>0</v>
      </c>
      <c r="Q90" s="15">
        <f>SUMIF('Boarding Checkouts'!$D:$D,$A90,'Boarding Checkouts'!G:G)</f>
        <v>0</v>
      </c>
      <c r="R90" s="12">
        <f t="shared" si="1"/>
        <v>1</v>
      </c>
      <c r="S90" s="15">
        <f t="shared" si="1"/>
        <v>72</v>
      </c>
    </row>
    <row r="91" spans="1:19" x14ac:dyDescent="0.3">
      <c r="A91" s="11">
        <v>81324</v>
      </c>
      <c r="B91" s="10">
        <v>43667</v>
      </c>
      <c r="C91" s="11" t="s">
        <v>72</v>
      </c>
      <c r="D91" s="11" t="s">
        <v>195</v>
      </c>
      <c r="E91" s="11" t="s">
        <v>611</v>
      </c>
      <c r="F91" s="12">
        <v>7</v>
      </c>
      <c r="G91" s="15">
        <v>721</v>
      </c>
      <c r="H91" s="15">
        <v>103</v>
      </c>
      <c r="J91" s="12">
        <v>2</v>
      </c>
      <c r="K91" s="15">
        <v>206</v>
      </c>
      <c r="L91" s="28"/>
      <c r="M91" s="29"/>
      <c r="P91" s="12">
        <f>SUMIF('Boarding Checkouts'!$D:$D,$A91,'Boarding Checkouts'!E:E)</f>
        <v>0</v>
      </c>
      <c r="Q91" s="15">
        <f>SUMIF('Boarding Checkouts'!$D:$D,$A91,'Boarding Checkouts'!G:G)</f>
        <v>0</v>
      </c>
      <c r="R91" s="12">
        <f t="shared" si="1"/>
        <v>2</v>
      </c>
      <c r="S91" s="15">
        <f t="shared" si="1"/>
        <v>206</v>
      </c>
    </row>
    <row r="92" spans="1:19" x14ac:dyDescent="0.3">
      <c r="A92" s="11">
        <v>81449</v>
      </c>
      <c r="B92" s="10">
        <v>43672</v>
      </c>
      <c r="C92" s="11" t="s">
        <v>216</v>
      </c>
      <c r="D92" s="11" t="s">
        <v>185</v>
      </c>
      <c r="E92" s="11" t="s">
        <v>611</v>
      </c>
      <c r="F92" s="12">
        <v>14</v>
      </c>
      <c r="G92" s="15">
        <v>714</v>
      </c>
      <c r="H92" s="15">
        <v>51</v>
      </c>
      <c r="J92" s="12">
        <v>1</v>
      </c>
      <c r="K92" s="15">
        <v>51</v>
      </c>
      <c r="L92" s="28"/>
      <c r="M92" s="29"/>
      <c r="P92" s="12">
        <f>SUMIF('Boarding Checkouts'!$D:$D,$A92,'Boarding Checkouts'!E:E)</f>
        <v>0</v>
      </c>
      <c r="Q92" s="15">
        <f>SUMIF('Boarding Checkouts'!$D:$D,$A92,'Boarding Checkouts'!G:G)</f>
        <v>0</v>
      </c>
      <c r="R92" s="12">
        <f t="shared" si="1"/>
        <v>1</v>
      </c>
      <c r="S92" s="15">
        <f t="shared" si="1"/>
        <v>51</v>
      </c>
    </row>
    <row r="93" spans="1:19" x14ac:dyDescent="0.3">
      <c r="A93" s="11">
        <v>81508</v>
      </c>
      <c r="B93" s="10">
        <v>43669</v>
      </c>
      <c r="C93" s="11" t="s">
        <v>160</v>
      </c>
      <c r="D93" s="11" t="s">
        <v>190</v>
      </c>
      <c r="E93" s="11" t="s">
        <v>611</v>
      </c>
      <c r="F93" s="12">
        <v>14</v>
      </c>
      <c r="G93" s="15">
        <v>1008</v>
      </c>
      <c r="H93" s="15">
        <v>72</v>
      </c>
      <c r="J93" s="12">
        <v>1</v>
      </c>
      <c r="K93" s="15">
        <v>72</v>
      </c>
      <c r="L93" s="28"/>
      <c r="M93" s="29"/>
      <c r="P93" s="12">
        <f>SUMIF('Boarding Checkouts'!$D:$D,$A93,'Boarding Checkouts'!E:E)</f>
        <v>0</v>
      </c>
      <c r="Q93" s="15">
        <f>SUMIF('Boarding Checkouts'!$D:$D,$A93,'Boarding Checkouts'!G:G)</f>
        <v>0</v>
      </c>
      <c r="R93" s="12">
        <f t="shared" si="1"/>
        <v>1</v>
      </c>
      <c r="S93" s="15">
        <f t="shared" si="1"/>
        <v>72</v>
      </c>
    </row>
    <row r="94" spans="1:19" x14ac:dyDescent="0.3">
      <c r="A94" s="11">
        <v>81572</v>
      </c>
      <c r="B94" s="10">
        <v>43680</v>
      </c>
      <c r="C94" s="11" t="s">
        <v>143</v>
      </c>
      <c r="D94" s="11" t="s">
        <v>188</v>
      </c>
      <c r="E94" s="11" t="s">
        <v>611</v>
      </c>
      <c r="F94" s="12">
        <v>14</v>
      </c>
      <c r="G94" s="15">
        <v>826</v>
      </c>
      <c r="H94" s="15">
        <v>59</v>
      </c>
      <c r="J94" s="12">
        <v>4</v>
      </c>
      <c r="K94" s="15">
        <v>236</v>
      </c>
      <c r="L94" s="28"/>
      <c r="M94" s="29"/>
      <c r="P94" s="12">
        <f>SUMIF('Boarding Checkouts'!$D:$D,$A94,'Boarding Checkouts'!E:E)</f>
        <v>0</v>
      </c>
      <c r="Q94" s="15">
        <f>SUMIF('Boarding Checkouts'!$D:$D,$A94,'Boarding Checkouts'!G:G)</f>
        <v>0</v>
      </c>
      <c r="R94" s="12">
        <f t="shared" si="1"/>
        <v>4</v>
      </c>
      <c r="S94" s="15">
        <f t="shared" si="1"/>
        <v>236</v>
      </c>
    </row>
    <row r="95" spans="1:19" x14ac:dyDescent="0.3">
      <c r="A95" s="11">
        <v>81770</v>
      </c>
      <c r="B95" s="10">
        <v>43674</v>
      </c>
      <c r="C95" s="11" t="s">
        <v>284</v>
      </c>
      <c r="D95" s="11" t="s">
        <v>188</v>
      </c>
      <c r="E95" s="11" t="s">
        <v>611</v>
      </c>
      <c r="F95" s="12">
        <v>14</v>
      </c>
      <c r="G95" s="15">
        <v>826</v>
      </c>
      <c r="H95" s="15">
        <v>59</v>
      </c>
      <c r="J95" s="12">
        <v>1</v>
      </c>
      <c r="K95" s="15">
        <v>59</v>
      </c>
      <c r="L95" s="28"/>
      <c r="M95" s="29"/>
      <c r="P95" s="12">
        <f>SUMIF('Boarding Checkouts'!$D:$D,$A95,'Boarding Checkouts'!E:E)</f>
        <v>0</v>
      </c>
      <c r="Q95" s="15">
        <f>SUMIF('Boarding Checkouts'!$D:$D,$A95,'Boarding Checkouts'!G:G)</f>
        <v>0</v>
      </c>
      <c r="R95" s="12">
        <f t="shared" si="1"/>
        <v>1</v>
      </c>
      <c r="S95" s="15">
        <f t="shared" si="1"/>
        <v>59</v>
      </c>
    </row>
    <row r="96" spans="1:19" x14ac:dyDescent="0.3">
      <c r="A96" s="11">
        <v>81916</v>
      </c>
      <c r="B96" s="10">
        <v>43676</v>
      </c>
      <c r="C96" s="11" t="s">
        <v>113</v>
      </c>
      <c r="D96" s="11" t="s">
        <v>185</v>
      </c>
      <c r="E96" s="11" t="s">
        <v>611</v>
      </c>
      <c r="F96" s="12">
        <v>7</v>
      </c>
      <c r="G96" s="15">
        <v>371</v>
      </c>
      <c r="H96" s="15">
        <v>53</v>
      </c>
      <c r="J96" s="12">
        <v>2</v>
      </c>
      <c r="K96" s="15">
        <v>106</v>
      </c>
      <c r="L96" s="28"/>
      <c r="M96" s="29"/>
      <c r="P96" s="12">
        <f>SUMIF('Boarding Checkouts'!$D:$D,$A96,'Boarding Checkouts'!E:E)</f>
        <v>0</v>
      </c>
      <c r="Q96" s="15">
        <f>SUMIF('Boarding Checkouts'!$D:$D,$A96,'Boarding Checkouts'!G:G)</f>
        <v>0</v>
      </c>
      <c r="R96" s="12">
        <f t="shared" si="1"/>
        <v>2</v>
      </c>
      <c r="S96" s="15">
        <f t="shared" si="1"/>
        <v>106</v>
      </c>
    </row>
    <row r="97" spans="1:19" x14ac:dyDescent="0.3">
      <c r="A97" s="11">
        <v>82144</v>
      </c>
      <c r="B97" s="10">
        <v>43678</v>
      </c>
      <c r="C97" s="11" t="s">
        <v>130</v>
      </c>
      <c r="D97" s="11" t="s">
        <v>185</v>
      </c>
      <c r="E97" s="11" t="s">
        <v>611</v>
      </c>
      <c r="F97" s="12">
        <v>14</v>
      </c>
      <c r="G97" s="15">
        <v>714</v>
      </c>
      <c r="H97" s="15">
        <v>51</v>
      </c>
      <c r="J97" s="12">
        <v>5</v>
      </c>
      <c r="K97" s="15">
        <v>255</v>
      </c>
      <c r="L97" s="28"/>
      <c r="M97" s="29"/>
      <c r="P97" s="12">
        <f>SUMIF('Boarding Checkouts'!$D:$D,$A97,'Boarding Checkouts'!E:E)</f>
        <v>0</v>
      </c>
      <c r="Q97" s="15">
        <f>SUMIF('Boarding Checkouts'!$D:$D,$A97,'Boarding Checkouts'!G:G)</f>
        <v>0</v>
      </c>
      <c r="R97" s="12">
        <f t="shared" si="1"/>
        <v>5</v>
      </c>
      <c r="S97" s="15">
        <f t="shared" si="1"/>
        <v>255</v>
      </c>
    </row>
    <row r="98" spans="1:19" x14ac:dyDescent="0.3">
      <c r="A98" s="11">
        <v>82162</v>
      </c>
      <c r="B98" s="10">
        <v>43679</v>
      </c>
      <c r="C98" s="11" t="s">
        <v>162</v>
      </c>
      <c r="D98" s="11" t="s">
        <v>195</v>
      </c>
      <c r="E98" s="11" t="s">
        <v>611</v>
      </c>
      <c r="F98" s="12">
        <v>7</v>
      </c>
      <c r="G98" s="15">
        <v>721</v>
      </c>
      <c r="H98" s="15">
        <v>103</v>
      </c>
      <c r="J98" s="12">
        <v>5</v>
      </c>
      <c r="K98" s="15">
        <v>515</v>
      </c>
      <c r="L98" s="28"/>
      <c r="M98" s="29"/>
      <c r="P98" s="12">
        <f>SUMIF('Boarding Checkouts'!$D:$D,$A98,'Boarding Checkouts'!E:E)</f>
        <v>0</v>
      </c>
      <c r="Q98" s="15">
        <f>SUMIF('Boarding Checkouts'!$D:$D,$A98,'Boarding Checkouts'!G:G)</f>
        <v>0</v>
      </c>
      <c r="R98" s="12">
        <f t="shared" si="1"/>
        <v>5</v>
      </c>
      <c r="S98" s="15">
        <f t="shared" si="1"/>
        <v>515</v>
      </c>
    </row>
    <row r="99" spans="1:19" x14ac:dyDescent="0.3">
      <c r="A99" s="11">
        <v>82211</v>
      </c>
      <c r="B99" s="10">
        <v>43679</v>
      </c>
      <c r="C99" s="11" t="s">
        <v>423</v>
      </c>
      <c r="D99" s="11" t="s">
        <v>185</v>
      </c>
      <c r="E99" s="11" t="s">
        <v>611</v>
      </c>
      <c r="F99" s="12">
        <v>7</v>
      </c>
      <c r="G99" s="15">
        <v>371</v>
      </c>
      <c r="H99" s="15">
        <v>53</v>
      </c>
      <c r="J99" s="12">
        <v>4</v>
      </c>
      <c r="K99" s="15">
        <v>212</v>
      </c>
      <c r="L99" s="28"/>
      <c r="M99" s="29"/>
      <c r="P99" s="12">
        <f>SUMIF('Boarding Checkouts'!$D:$D,$A99,'Boarding Checkouts'!E:E)</f>
        <v>0</v>
      </c>
      <c r="Q99" s="15">
        <f>SUMIF('Boarding Checkouts'!$D:$D,$A99,'Boarding Checkouts'!G:G)</f>
        <v>0</v>
      </c>
      <c r="R99" s="12">
        <f t="shared" si="1"/>
        <v>4</v>
      </c>
      <c r="S99" s="15">
        <f t="shared" si="1"/>
        <v>212</v>
      </c>
    </row>
    <row r="100" spans="1:19" x14ac:dyDescent="0.3">
      <c r="A100" s="11">
        <v>82232</v>
      </c>
      <c r="B100" s="10">
        <v>43683</v>
      </c>
      <c r="C100" s="11" t="s">
        <v>454</v>
      </c>
      <c r="D100" s="11" t="s">
        <v>185</v>
      </c>
      <c r="E100" s="11" t="s">
        <v>611</v>
      </c>
      <c r="F100" s="12">
        <v>7</v>
      </c>
      <c r="G100" s="15">
        <v>371</v>
      </c>
      <c r="H100" s="15">
        <v>53</v>
      </c>
      <c r="J100" s="12">
        <v>1</v>
      </c>
      <c r="K100" s="15">
        <v>53</v>
      </c>
      <c r="L100" s="28"/>
      <c r="M100" s="29"/>
      <c r="P100" s="12">
        <f>SUMIF('Boarding Checkouts'!$D:$D,$A100,'Boarding Checkouts'!E:E)</f>
        <v>0</v>
      </c>
      <c r="Q100" s="15">
        <f>SUMIF('Boarding Checkouts'!$D:$D,$A100,'Boarding Checkouts'!G:G)</f>
        <v>0</v>
      </c>
      <c r="R100" s="12">
        <f t="shared" si="1"/>
        <v>1</v>
      </c>
      <c r="S100" s="15">
        <f t="shared" si="1"/>
        <v>53</v>
      </c>
    </row>
    <row r="101" spans="1:19" x14ac:dyDescent="0.3">
      <c r="A101" s="11">
        <v>82240</v>
      </c>
      <c r="B101" s="10">
        <v>43680</v>
      </c>
      <c r="C101" s="11" t="s">
        <v>133</v>
      </c>
      <c r="D101" s="11" t="s">
        <v>190</v>
      </c>
      <c r="E101" s="11" t="s">
        <v>611</v>
      </c>
      <c r="F101" s="12">
        <v>7</v>
      </c>
      <c r="G101" s="15">
        <v>518</v>
      </c>
      <c r="H101" s="15">
        <v>74</v>
      </c>
      <c r="J101" s="12">
        <v>2</v>
      </c>
      <c r="K101" s="15">
        <v>148</v>
      </c>
      <c r="L101" s="28"/>
      <c r="M101" s="29"/>
      <c r="P101" s="12">
        <f>SUMIF('Boarding Checkouts'!$D:$D,$A101,'Boarding Checkouts'!E:E)</f>
        <v>0</v>
      </c>
      <c r="Q101" s="15">
        <f>SUMIF('Boarding Checkouts'!$D:$D,$A101,'Boarding Checkouts'!G:G)</f>
        <v>0</v>
      </c>
      <c r="R101" s="12">
        <f t="shared" si="1"/>
        <v>2</v>
      </c>
      <c r="S101" s="15">
        <f t="shared" si="1"/>
        <v>148</v>
      </c>
    </row>
    <row r="102" spans="1:19" x14ac:dyDescent="0.3">
      <c r="A102" s="11">
        <v>82268</v>
      </c>
      <c r="B102" s="10">
        <v>43686</v>
      </c>
      <c r="C102" s="11" t="s">
        <v>282</v>
      </c>
      <c r="D102" s="11" t="s">
        <v>185</v>
      </c>
      <c r="E102" s="11" t="s">
        <v>611</v>
      </c>
      <c r="F102" s="12">
        <v>7</v>
      </c>
      <c r="G102" s="15">
        <v>371</v>
      </c>
      <c r="H102" s="15">
        <v>53</v>
      </c>
      <c r="J102" s="12">
        <v>6</v>
      </c>
      <c r="K102" s="15">
        <v>318</v>
      </c>
      <c r="L102" s="28"/>
      <c r="M102" s="29"/>
      <c r="P102" s="12">
        <f>SUMIF('Boarding Checkouts'!$D:$D,$A102,'Boarding Checkouts'!E:E)</f>
        <v>0</v>
      </c>
      <c r="Q102" s="15">
        <f>SUMIF('Boarding Checkouts'!$D:$D,$A102,'Boarding Checkouts'!G:G)</f>
        <v>0</v>
      </c>
      <c r="R102" s="12">
        <f t="shared" si="1"/>
        <v>6</v>
      </c>
      <c r="S102" s="15">
        <f t="shared" si="1"/>
        <v>318</v>
      </c>
    </row>
    <row r="103" spans="1:19" x14ac:dyDescent="0.3">
      <c r="A103" s="11">
        <v>82511</v>
      </c>
      <c r="B103" s="10">
        <v>43684</v>
      </c>
      <c r="C103" s="11" t="s">
        <v>253</v>
      </c>
      <c r="D103" s="11" t="s">
        <v>185</v>
      </c>
      <c r="E103" s="11" t="s">
        <v>611</v>
      </c>
      <c r="F103" s="12">
        <v>14</v>
      </c>
      <c r="G103" s="15">
        <v>714</v>
      </c>
      <c r="H103" s="15">
        <v>51</v>
      </c>
      <c r="J103" s="12">
        <v>7</v>
      </c>
      <c r="K103" s="15">
        <v>357</v>
      </c>
      <c r="L103" s="28"/>
      <c r="M103" s="29"/>
      <c r="P103" s="12">
        <f>SUMIF('Boarding Checkouts'!$D:$D,$A103,'Boarding Checkouts'!E:E)</f>
        <v>0</v>
      </c>
      <c r="Q103" s="15">
        <f>SUMIF('Boarding Checkouts'!$D:$D,$A103,'Boarding Checkouts'!G:G)</f>
        <v>0</v>
      </c>
      <c r="R103" s="12">
        <f t="shared" si="1"/>
        <v>7</v>
      </c>
      <c r="S103" s="15">
        <f t="shared" si="1"/>
        <v>357</v>
      </c>
    </row>
    <row r="104" spans="1:19" x14ac:dyDescent="0.3">
      <c r="A104" s="11">
        <v>82512</v>
      </c>
      <c r="B104" s="10">
        <v>43689</v>
      </c>
      <c r="C104" s="11" t="s">
        <v>280</v>
      </c>
      <c r="D104" s="11" t="s">
        <v>185</v>
      </c>
      <c r="E104" s="11" t="s">
        <v>611</v>
      </c>
      <c r="F104" s="12">
        <v>14</v>
      </c>
      <c r="G104" s="15">
        <v>714</v>
      </c>
      <c r="H104" s="15">
        <v>51</v>
      </c>
      <c r="J104" s="12">
        <v>7</v>
      </c>
      <c r="K104" s="15">
        <v>357</v>
      </c>
      <c r="L104" s="28"/>
      <c r="M104" s="29"/>
      <c r="P104" s="12">
        <f>SUMIF('Boarding Checkouts'!$D:$D,$A104,'Boarding Checkouts'!E:E)</f>
        <v>0</v>
      </c>
      <c r="Q104" s="15">
        <f>SUMIF('Boarding Checkouts'!$D:$D,$A104,'Boarding Checkouts'!G:G)</f>
        <v>0</v>
      </c>
      <c r="R104" s="12">
        <f t="shared" si="1"/>
        <v>7</v>
      </c>
      <c r="S104" s="15">
        <f t="shared" si="1"/>
        <v>357</v>
      </c>
    </row>
    <row r="105" spans="1:19" x14ac:dyDescent="0.3">
      <c r="A105" s="11">
        <v>82596</v>
      </c>
      <c r="B105" s="10">
        <v>43686</v>
      </c>
      <c r="C105" s="11" t="s">
        <v>107</v>
      </c>
      <c r="D105" s="11" t="s">
        <v>188</v>
      </c>
      <c r="E105" s="11" t="s">
        <v>611</v>
      </c>
      <c r="F105" s="12">
        <v>7</v>
      </c>
      <c r="G105" s="15">
        <v>434</v>
      </c>
      <c r="H105" s="15">
        <v>62</v>
      </c>
      <c r="J105" s="12">
        <v>5</v>
      </c>
      <c r="K105" s="15">
        <v>310</v>
      </c>
      <c r="L105" s="28"/>
      <c r="M105" s="29"/>
      <c r="P105" s="12">
        <f>SUMIF('Boarding Checkouts'!$D:$D,$A105,'Boarding Checkouts'!E:E)</f>
        <v>0</v>
      </c>
      <c r="Q105" s="15">
        <f>SUMIF('Boarding Checkouts'!$D:$D,$A105,'Boarding Checkouts'!G:G)</f>
        <v>0</v>
      </c>
      <c r="R105" s="12">
        <f t="shared" si="1"/>
        <v>5</v>
      </c>
      <c r="S105" s="15">
        <f t="shared" si="1"/>
        <v>310</v>
      </c>
    </row>
    <row r="106" spans="1:19" x14ac:dyDescent="0.3">
      <c r="A106" s="11">
        <v>82652</v>
      </c>
      <c r="B106" s="10">
        <v>43688</v>
      </c>
      <c r="C106" s="11" t="s">
        <v>472</v>
      </c>
      <c r="D106" s="11" t="s">
        <v>185</v>
      </c>
      <c r="E106" s="11" t="s">
        <v>611</v>
      </c>
      <c r="F106" s="12">
        <v>7</v>
      </c>
      <c r="G106" s="15">
        <v>371</v>
      </c>
      <c r="H106" s="15">
        <v>53</v>
      </c>
      <c r="J106" s="12">
        <v>5</v>
      </c>
      <c r="K106" s="15">
        <v>265</v>
      </c>
      <c r="L106" s="28"/>
      <c r="M106" s="29"/>
      <c r="P106" s="12">
        <f>SUMIF('Boarding Checkouts'!$D:$D,$A106,'Boarding Checkouts'!E:E)</f>
        <v>0</v>
      </c>
      <c r="Q106" s="15">
        <f>SUMIF('Boarding Checkouts'!$D:$D,$A106,'Boarding Checkouts'!G:G)</f>
        <v>0</v>
      </c>
      <c r="R106" s="12">
        <f t="shared" si="1"/>
        <v>5</v>
      </c>
      <c r="S106" s="15">
        <f t="shared" si="1"/>
        <v>265</v>
      </c>
    </row>
    <row r="107" spans="1:19" x14ac:dyDescent="0.3">
      <c r="A107" s="11">
        <v>82662</v>
      </c>
      <c r="B107" s="10">
        <v>43689</v>
      </c>
      <c r="C107" s="11" t="s">
        <v>449</v>
      </c>
      <c r="D107" s="11" t="s">
        <v>188</v>
      </c>
      <c r="E107" s="11" t="s">
        <v>611</v>
      </c>
      <c r="F107" s="12">
        <v>7</v>
      </c>
      <c r="G107" s="15">
        <v>434</v>
      </c>
      <c r="H107" s="15">
        <v>62</v>
      </c>
      <c r="J107" s="12">
        <v>1</v>
      </c>
      <c r="K107" s="15">
        <v>62</v>
      </c>
      <c r="L107" s="28"/>
      <c r="M107" s="29"/>
      <c r="P107" s="12">
        <f>SUMIF('Boarding Checkouts'!$D:$D,$A107,'Boarding Checkouts'!E:E)</f>
        <v>0</v>
      </c>
      <c r="Q107" s="15">
        <f>SUMIF('Boarding Checkouts'!$D:$D,$A107,'Boarding Checkouts'!G:G)</f>
        <v>0</v>
      </c>
      <c r="R107" s="12">
        <f t="shared" si="1"/>
        <v>1</v>
      </c>
      <c r="S107" s="15">
        <f t="shared" si="1"/>
        <v>62</v>
      </c>
    </row>
    <row r="108" spans="1:19" x14ac:dyDescent="0.3">
      <c r="A108" s="11">
        <v>82921</v>
      </c>
      <c r="B108" s="10">
        <v>43690</v>
      </c>
      <c r="C108" s="11" t="s">
        <v>281</v>
      </c>
      <c r="D108" s="11" t="s">
        <v>185</v>
      </c>
      <c r="E108" s="11" t="s">
        <v>611</v>
      </c>
      <c r="F108" s="12">
        <v>14</v>
      </c>
      <c r="G108" s="15">
        <v>714</v>
      </c>
      <c r="H108" s="15">
        <v>51</v>
      </c>
      <c r="J108" s="12">
        <v>1</v>
      </c>
      <c r="K108" s="15">
        <v>51</v>
      </c>
      <c r="L108" s="28"/>
      <c r="M108" s="29"/>
      <c r="P108" s="12">
        <f>SUMIF('Boarding Checkouts'!$D:$D,$A108,'Boarding Checkouts'!E:E)</f>
        <v>0</v>
      </c>
      <c r="Q108" s="15">
        <f>SUMIF('Boarding Checkouts'!$D:$D,$A108,'Boarding Checkouts'!G:G)</f>
        <v>0</v>
      </c>
      <c r="R108" s="12">
        <f t="shared" si="1"/>
        <v>1</v>
      </c>
      <c r="S108" s="15">
        <f t="shared" si="1"/>
        <v>51</v>
      </c>
    </row>
    <row r="109" spans="1:19" x14ac:dyDescent="0.3">
      <c r="A109" s="11">
        <v>83329</v>
      </c>
      <c r="B109" s="10">
        <v>43701</v>
      </c>
      <c r="C109" s="11" t="s">
        <v>183</v>
      </c>
      <c r="D109" s="11" t="s">
        <v>188</v>
      </c>
      <c r="E109" s="11" t="s">
        <v>611</v>
      </c>
      <c r="F109" s="12">
        <v>7</v>
      </c>
      <c r="G109" s="15">
        <v>434</v>
      </c>
      <c r="H109" s="15">
        <v>62</v>
      </c>
      <c r="J109" s="12">
        <v>1</v>
      </c>
      <c r="K109" s="15">
        <v>62</v>
      </c>
      <c r="L109" s="28"/>
      <c r="M109" s="29"/>
      <c r="P109" s="12">
        <f>SUMIF('Boarding Checkouts'!$D:$D,$A109,'Boarding Checkouts'!E:E)</f>
        <v>0</v>
      </c>
      <c r="Q109" s="15">
        <f>SUMIF('Boarding Checkouts'!$D:$D,$A109,'Boarding Checkouts'!G:G)</f>
        <v>0</v>
      </c>
      <c r="R109" s="12">
        <f t="shared" si="1"/>
        <v>1</v>
      </c>
      <c r="S109" s="15">
        <f t="shared" si="1"/>
        <v>62</v>
      </c>
    </row>
    <row r="110" spans="1:19" x14ac:dyDescent="0.3">
      <c r="A110" s="11">
        <v>83574</v>
      </c>
      <c r="B110" s="10">
        <v>43701</v>
      </c>
      <c r="C110" s="11" t="s">
        <v>220</v>
      </c>
      <c r="D110" s="11" t="s">
        <v>185</v>
      </c>
      <c r="E110" s="11" t="s">
        <v>611</v>
      </c>
      <c r="F110" s="12">
        <v>14</v>
      </c>
      <c r="G110" s="15">
        <v>714</v>
      </c>
      <c r="H110" s="15">
        <v>51</v>
      </c>
      <c r="J110" s="12">
        <v>2</v>
      </c>
      <c r="K110" s="15">
        <v>102</v>
      </c>
      <c r="L110" s="28"/>
      <c r="M110" s="29"/>
      <c r="P110" s="12">
        <f>SUMIF('Boarding Checkouts'!$D:$D,$A110,'Boarding Checkouts'!E:E)</f>
        <v>0</v>
      </c>
      <c r="Q110" s="15">
        <f>SUMIF('Boarding Checkouts'!$D:$D,$A110,'Boarding Checkouts'!G:G)</f>
        <v>0</v>
      </c>
      <c r="R110" s="12">
        <f t="shared" si="1"/>
        <v>2</v>
      </c>
      <c r="S110" s="15">
        <f t="shared" si="1"/>
        <v>102</v>
      </c>
    </row>
    <row r="111" spans="1:19" x14ac:dyDescent="0.3">
      <c r="A111" s="11">
        <v>83894</v>
      </c>
      <c r="B111" s="10">
        <v>43706</v>
      </c>
      <c r="C111" s="11" t="s">
        <v>191</v>
      </c>
      <c r="D111" s="11" t="s">
        <v>192</v>
      </c>
      <c r="E111" s="11" t="s">
        <v>611</v>
      </c>
      <c r="F111" s="12">
        <v>7</v>
      </c>
      <c r="G111" s="15">
        <v>791</v>
      </c>
      <c r="H111" s="15">
        <v>113</v>
      </c>
      <c r="J111" s="12">
        <v>2</v>
      </c>
      <c r="K111" s="15">
        <v>226</v>
      </c>
      <c r="L111" s="28"/>
      <c r="M111" s="29"/>
      <c r="P111" s="12">
        <f>SUMIF('Boarding Checkouts'!$D:$D,$A111,'Boarding Checkouts'!E:E)</f>
        <v>0</v>
      </c>
      <c r="Q111" s="15">
        <f>SUMIF('Boarding Checkouts'!$D:$D,$A111,'Boarding Checkouts'!G:G)</f>
        <v>0</v>
      </c>
      <c r="R111" s="12">
        <f t="shared" si="1"/>
        <v>2</v>
      </c>
      <c r="S111" s="15">
        <f t="shared" si="1"/>
        <v>226</v>
      </c>
    </row>
    <row r="112" spans="1:19" x14ac:dyDescent="0.3">
      <c r="A112" s="11">
        <v>84033</v>
      </c>
      <c r="B112" s="10">
        <v>43709</v>
      </c>
      <c r="C112" s="11" t="s">
        <v>99</v>
      </c>
      <c r="D112" s="11" t="s">
        <v>185</v>
      </c>
      <c r="E112" s="11" t="s">
        <v>611</v>
      </c>
      <c r="F112" s="12">
        <v>7</v>
      </c>
      <c r="G112" s="15">
        <v>371</v>
      </c>
      <c r="H112" s="15">
        <v>53</v>
      </c>
      <c r="J112" s="12">
        <v>2</v>
      </c>
      <c r="K112" s="15">
        <v>106</v>
      </c>
      <c r="L112" s="28"/>
      <c r="M112" s="29"/>
      <c r="P112" s="12">
        <f>SUMIF('Boarding Checkouts'!$D:$D,$A112,'Boarding Checkouts'!E:E)</f>
        <v>0</v>
      </c>
      <c r="Q112" s="15">
        <f>SUMIF('Boarding Checkouts'!$D:$D,$A112,'Boarding Checkouts'!G:G)</f>
        <v>0</v>
      </c>
      <c r="R112" s="12">
        <f t="shared" si="1"/>
        <v>2</v>
      </c>
      <c r="S112" s="15">
        <f t="shared" si="1"/>
        <v>106</v>
      </c>
    </row>
    <row r="113" spans="1:19" x14ac:dyDescent="0.3">
      <c r="A113" s="11">
        <v>84040</v>
      </c>
      <c r="B113" s="10">
        <v>43710</v>
      </c>
      <c r="C113" s="11" t="s">
        <v>302</v>
      </c>
      <c r="D113" s="11" t="s">
        <v>188</v>
      </c>
      <c r="E113" s="11" t="s">
        <v>611</v>
      </c>
      <c r="F113" s="12">
        <v>7</v>
      </c>
      <c r="G113" s="15">
        <v>434</v>
      </c>
      <c r="H113" s="15">
        <v>62</v>
      </c>
      <c r="J113" s="12">
        <v>3</v>
      </c>
      <c r="K113" s="15">
        <v>186</v>
      </c>
      <c r="L113" s="28"/>
      <c r="M113" s="29"/>
      <c r="P113" s="12">
        <f>SUMIF('Boarding Checkouts'!$D:$D,$A113,'Boarding Checkouts'!E:E)</f>
        <v>0</v>
      </c>
      <c r="Q113" s="15">
        <f>SUMIF('Boarding Checkouts'!$D:$D,$A113,'Boarding Checkouts'!G:G)</f>
        <v>0</v>
      </c>
      <c r="R113" s="12">
        <f t="shared" si="1"/>
        <v>3</v>
      </c>
      <c r="S113" s="15">
        <f t="shared" si="1"/>
        <v>186</v>
      </c>
    </row>
    <row r="114" spans="1:19" x14ac:dyDescent="0.3">
      <c r="A114" s="11">
        <v>84415</v>
      </c>
      <c r="B114" s="10">
        <v>43714</v>
      </c>
      <c r="C114" s="11" t="s">
        <v>337</v>
      </c>
      <c r="D114" s="11" t="s">
        <v>185</v>
      </c>
      <c r="E114" s="11" t="s">
        <v>611</v>
      </c>
      <c r="F114" s="12">
        <v>7</v>
      </c>
      <c r="G114" s="15">
        <v>371</v>
      </c>
      <c r="H114" s="15">
        <v>53</v>
      </c>
      <c r="J114" s="12">
        <v>1</v>
      </c>
      <c r="K114" s="15">
        <v>53</v>
      </c>
      <c r="L114" s="28"/>
      <c r="M114" s="29"/>
      <c r="P114" s="12">
        <f>SUMIF('Boarding Checkouts'!$D:$D,$A114,'Boarding Checkouts'!E:E)</f>
        <v>0</v>
      </c>
      <c r="Q114" s="15">
        <f>SUMIF('Boarding Checkouts'!$D:$D,$A114,'Boarding Checkouts'!G:G)</f>
        <v>0</v>
      </c>
      <c r="R114" s="12">
        <f t="shared" si="1"/>
        <v>1</v>
      </c>
      <c r="S114" s="15">
        <f t="shared" si="1"/>
        <v>53</v>
      </c>
    </row>
    <row r="115" spans="1:19" x14ac:dyDescent="0.3">
      <c r="A115" s="11">
        <v>84470</v>
      </c>
      <c r="B115" s="10">
        <v>43720</v>
      </c>
      <c r="C115" s="11" t="s">
        <v>182</v>
      </c>
      <c r="D115" s="11" t="s">
        <v>195</v>
      </c>
      <c r="E115" s="11" t="s">
        <v>611</v>
      </c>
      <c r="F115" s="12">
        <v>7</v>
      </c>
      <c r="G115" s="15">
        <v>721</v>
      </c>
      <c r="H115" s="15">
        <v>103</v>
      </c>
      <c r="J115" s="12">
        <v>2</v>
      </c>
      <c r="K115" s="15">
        <v>206</v>
      </c>
      <c r="L115" s="28"/>
      <c r="M115" s="29"/>
      <c r="P115" s="12">
        <f>SUMIF('Boarding Checkouts'!$D:$D,$A115,'Boarding Checkouts'!E:E)</f>
        <v>0</v>
      </c>
      <c r="Q115" s="15">
        <f>SUMIF('Boarding Checkouts'!$D:$D,$A115,'Boarding Checkouts'!G:G)</f>
        <v>0</v>
      </c>
      <c r="R115" s="12">
        <f t="shared" si="1"/>
        <v>2</v>
      </c>
      <c r="S115" s="15">
        <f t="shared" si="1"/>
        <v>206</v>
      </c>
    </row>
    <row r="116" spans="1:19" x14ac:dyDescent="0.3">
      <c r="A116" s="11">
        <v>84614</v>
      </c>
      <c r="B116" s="10">
        <v>43725</v>
      </c>
      <c r="C116" s="11" t="s">
        <v>148</v>
      </c>
      <c r="D116" s="11" t="s">
        <v>185</v>
      </c>
      <c r="E116" s="11" t="s">
        <v>611</v>
      </c>
      <c r="F116" s="12">
        <v>7</v>
      </c>
      <c r="G116" s="15">
        <v>371</v>
      </c>
      <c r="H116" s="15">
        <v>53</v>
      </c>
      <c r="J116" s="12">
        <v>1</v>
      </c>
      <c r="K116" s="15">
        <v>53</v>
      </c>
      <c r="L116" s="28"/>
      <c r="M116" s="29"/>
      <c r="P116" s="12">
        <f>SUMIF('Boarding Checkouts'!$D:$D,$A116,'Boarding Checkouts'!E:E)</f>
        <v>0</v>
      </c>
      <c r="Q116" s="15">
        <f>SUMIF('Boarding Checkouts'!$D:$D,$A116,'Boarding Checkouts'!G:G)</f>
        <v>0</v>
      </c>
      <c r="R116" s="12">
        <f t="shared" si="1"/>
        <v>1</v>
      </c>
      <c r="S116" s="15">
        <f t="shared" si="1"/>
        <v>53</v>
      </c>
    </row>
    <row r="117" spans="1:19" x14ac:dyDescent="0.3">
      <c r="A117" s="11">
        <v>84699</v>
      </c>
      <c r="B117" s="10">
        <v>43720</v>
      </c>
      <c r="C117" s="11" t="s">
        <v>436</v>
      </c>
      <c r="D117" s="11" t="s">
        <v>192</v>
      </c>
      <c r="E117" s="11" t="s">
        <v>611</v>
      </c>
      <c r="F117" s="12">
        <v>14</v>
      </c>
      <c r="G117" s="15">
        <v>1526</v>
      </c>
      <c r="H117" s="15">
        <v>109</v>
      </c>
      <c r="J117" s="12">
        <v>5</v>
      </c>
      <c r="K117" s="15">
        <v>545</v>
      </c>
      <c r="L117" s="28"/>
      <c r="M117" s="29"/>
      <c r="P117" s="12">
        <f>SUMIF('Boarding Checkouts'!$D:$D,$A117,'Boarding Checkouts'!E:E)</f>
        <v>0</v>
      </c>
      <c r="Q117" s="15">
        <f>SUMIF('Boarding Checkouts'!$D:$D,$A117,'Boarding Checkouts'!G:G)</f>
        <v>0</v>
      </c>
      <c r="R117" s="12">
        <f t="shared" si="1"/>
        <v>5</v>
      </c>
      <c r="S117" s="15">
        <f t="shared" si="1"/>
        <v>545</v>
      </c>
    </row>
    <row r="118" spans="1:19" x14ac:dyDescent="0.3">
      <c r="A118" s="11">
        <v>84762</v>
      </c>
      <c r="B118" s="10">
        <v>43720</v>
      </c>
      <c r="C118" s="11" t="s">
        <v>452</v>
      </c>
      <c r="D118" s="11" t="s">
        <v>185</v>
      </c>
      <c r="E118" s="11" t="s">
        <v>611</v>
      </c>
      <c r="F118" s="12">
        <v>14</v>
      </c>
      <c r="G118" s="15">
        <v>714</v>
      </c>
      <c r="H118" s="15">
        <v>51</v>
      </c>
      <c r="J118" s="12">
        <v>4</v>
      </c>
      <c r="K118" s="15">
        <v>204</v>
      </c>
      <c r="L118" s="28"/>
      <c r="M118" s="29"/>
      <c r="P118" s="12">
        <f>SUMIF('Boarding Checkouts'!$D:$D,$A118,'Boarding Checkouts'!E:E)</f>
        <v>0</v>
      </c>
      <c r="Q118" s="15">
        <f>SUMIF('Boarding Checkouts'!$D:$D,$A118,'Boarding Checkouts'!G:G)</f>
        <v>0</v>
      </c>
      <c r="R118" s="12">
        <f t="shared" si="1"/>
        <v>4</v>
      </c>
      <c r="S118" s="15">
        <f t="shared" si="1"/>
        <v>204</v>
      </c>
    </row>
    <row r="119" spans="1:19" x14ac:dyDescent="0.3">
      <c r="A119" s="11">
        <v>84840</v>
      </c>
      <c r="B119" s="10">
        <v>43722</v>
      </c>
      <c r="C119" s="11" t="s">
        <v>165</v>
      </c>
      <c r="D119" s="11" t="s">
        <v>185</v>
      </c>
      <c r="E119" s="11" t="s">
        <v>611</v>
      </c>
      <c r="F119" s="12">
        <v>7</v>
      </c>
      <c r="G119" s="15">
        <v>371</v>
      </c>
      <c r="H119" s="15">
        <v>53</v>
      </c>
      <c r="J119" s="12">
        <v>4</v>
      </c>
      <c r="K119" s="15">
        <v>212</v>
      </c>
      <c r="L119" s="28"/>
      <c r="M119" s="29"/>
      <c r="P119" s="12">
        <f>SUMIF('Boarding Checkouts'!$D:$D,$A119,'Boarding Checkouts'!E:E)</f>
        <v>0</v>
      </c>
      <c r="Q119" s="15">
        <f>SUMIF('Boarding Checkouts'!$D:$D,$A119,'Boarding Checkouts'!G:G)</f>
        <v>0</v>
      </c>
      <c r="R119" s="12">
        <f t="shared" si="1"/>
        <v>4</v>
      </c>
      <c r="S119" s="15">
        <f t="shared" si="1"/>
        <v>212</v>
      </c>
    </row>
    <row r="120" spans="1:19" x14ac:dyDescent="0.3">
      <c r="A120" s="11">
        <v>84930</v>
      </c>
      <c r="B120" s="10">
        <v>43724</v>
      </c>
      <c r="C120" s="11" t="s">
        <v>349</v>
      </c>
      <c r="D120" s="11" t="s">
        <v>190</v>
      </c>
      <c r="E120" s="11" t="s">
        <v>611</v>
      </c>
      <c r="F120" s="12">
        <v>7</v>
      </c>
      <c r="G120" s="15">
        <v>518</v>
      </c>
      <c r="H120" s="15">
        <v>74</v>
      </c>
      <c r="J120" s="12">
        <v>1</v>
      </c>
      <c r="K120" s="15">
        <v>74</v>
      </c>
      <c r="L120" s="28"/>
      <c r="M120" s="29"/>
      <c r="P120" s="12">
        <f>SUMIF('Boarding Checkouts'!$D:$D,$A120,'Boarding Checkouts'!E:E)</f>
        <v>0</v>
      </c>
      <c r="Q120" s="15">
        <f>SUMIF('Boarding Checkouts'!$D:$D,$A120,'Boarding Checkouts'!G:G)</f>
        <v>0</v>
      </c>
      <c r="R120" s="12">
        <f t="shared" si="1"/>
        <v>1</v>
      </c>
      <c r="S120" s="15">
        <f t="shared" si="1"/>
        <v>74</v>
      </c>
    </row>
    <row r="121" spans="1:19" x14ac:dyDescent="0.3">
      <c r="A121" s="11">
        <v>85026</v>
      </c>
      <c r="B121" s="10">
        <v>43725</v>
      </c>
      <c r="C121" s="11" t="s">
        <v>76</v>
      </c>
      <c r="D121" s="11" t="s">
        <v>192</v>
      </c>
      <c r="E121" s="11" t="s">
        <v>611</v>
      </c>
      <c r="F121" s="12">
        <v>14</v>
      </c>
      <c r="G121" s="15">
        <v>1526</v>
      </c>
      <c r="H121" s="15">
        <v>109</v>
      </c>
      <c r="J121" s="12">
        <v>5</v>
      </c>
      <c r="K121" s="15">
        <v>545</v>
      </c>
      <c r="L121" s="28"/>
      <c r="M121" s="29"/>
      <c r="P121" s="12">
        <f>SUMIF('Boarding Checkouts'!$D:$D,$A121,'Boarding Checkouts'!E:E)</f>
        <v>0</v>
      </c>
      <c r="Q121" s="15">
        <f>SUMIF('Boarding Checkouts'!$D:$D,$A121,'Boarding Checkouts'!G:G)</f>
        <v>0</v>
      </c>
      <c r="R121" s="12">
        <f t="shared" si="1"/>
        <v>5</v>
      </c>
      <c r="S121" s="15">
        <f t="shared" si="1"/>
        <v>545</v>
      </c>
    </row>
    <row r="122" spans="1:19" x14ac:dyDescent="0.3">
      <c r="A122" s="11">
        <v>85091</v>
      </c>
      <c r="B122" s="10">
        <v>43730</v>
      </c>
      <c r="C122" s="11" t="s">
        <v>552</v>
      </c>
      <c r="D122" s="11" t="s">
        <v>185</v>
      </c>
      <c r="E122" s="11" t="s">
        <v>611</v>
      </c>
      <c r="F122" s="12">
        <v>7</v>
      </c>
      <c r="G122" s="15">
        <v>371</v>
      </c>
      <c r="H122" s="15">
        <v>53</v>
      </c>
      <c r="J122" s="12">
        <v>5</v>
      </c>
      <c r="K122" s="15">
        <v>265</v>
      </c>
      <c r="L122" s="28"/>
      <c r="M122" s="29"/>
      <c r="P122" s="12">
        <f>SUMIF('Boarding Checkouts'!$D:$D,$A122,'Boarding Checkouts'!E:E)</f>
        <v>0</v>
      </c>
      <c r="Q122" s="15">
        <f>SUMIF('Boarding Checkouts'!$D:$D,$A122,'Boarding Checkouts'!G:G)</f>
        <v>0</v>
      </c>
      <c r="R122" s="12">
        <f t="shared" si="1"/>
        <v>5</v>
      </c>
      <c r="S122" s="15">
        <f t="shared" si="1"/>
        <v>265</v>
      </c>
    </row>
    <row r="123" spans="1:19" x14ac:dyDescent="0.3">
      <c r="A123" s="11">
        <v>85461</v>
      </c>
      <c r="B123" s="10">
        <v>43737</v>
      </c>
      <c r="C123" s="11" t="s">
        <v>559</v>
      </c>
      <c r="D123" s="11" t="s">
        <v>226</v>
      </c>
      <c r="E123" s="11" t="s">
        <v>611</v>
      </c>
      <c r="F123" s="12">
        <v>7</v>
      </c>
      <c r="G123" s="15">
        <v>1008</v>
      </c>
      <c r="H123" s="15">
        <v>144</v>
      </c>
      <c r="J123" s="12">
        <v>3</v>
      </c>
      <c r="K123" s="15">
        <v>432</v>
      </c>
      <c r="L123" s="28"/>
      <c r="M123" s="29"/>
      <c r="P123" s="12">
        <f>SUMIF('Boarding Checkouts'!$D:$D,$A123,'Boarding Checkouts'!E:E)</f>
        <v>0</v>
      </c>
      <c r="Q123" s="15">
        <f>SUMIF('Boarding Checkouts'!$D:$D,$A123,'Boarding Checkouts'!G:G)</f>
        <v>0</v>
      </c>
      <c r="R123" s="12">
        <f t="shared" si="1"/>
        <v>3</v>
      </c>
      <c r="S123" s="15">
        <f t="shared" si="1"/>
        <v>432</v>
      </c>
    </row>
    <row r="124" spans="1:19" x14ac:dyDescent="0.3">
      <c r="A124" s="11">
        <v>85644</v>
      </c>
      <c r="B124" s="10">
        <v>43738</v>
      </c>
      <c r="C124" s="11" t="s">
        <v>433</v>
      </c>
      <c r="D124" s="11" t="s">
        <v>185</v>
      </c>
      <c r="E124" s="11" t="s">
        <v>611</v>
      </c>
      <c r="F124" s="12">
        <v>7</v>
      </c>
      <c r="G124" s="15">
        <v>371</v>
      </c>
      <c r="H124" s="15">
        <v>53</v>
      </c>
      <c r="J124" s="12">
        <v>7</v>
      </c>
      <c r="K124" s="15">
        <v>371</v>
      </c>
      <c r="L124" s="28"/>
      <c r="M124" s="29"/>
      <c r="P124" s="12">
        <f>SUMIF('Boarding Checkouts'!$D:$D,$A124,'Boarding Checkouts'!E:E)</f>
        <v>0</v>
      </c>
      <c r="Q124" s="15">
        <f>SUMIF('Boarding Checkouts'!$D:$D,$A124,'Boarding Checkouts'!G:G)</f>
        <v>0</v>
      </c>
      <c r="R124" s="12">
        <f t="shared" si="1"/>
        <v>7</v>
      </c>
      <c r="S124" s="15">
        <f t="shared" si="1"/>
        <v>371</v>
      </c>
    </row>
    <row r="125" spans="1:19" x14ac:dyDescent="0.3">
      <c r="A125" s="11">
        <v>85762</v>
      </c>
      <c r="B125" s="10">
        <v>43739</v>
      </c>
      <c r="C125" s="11" t="s">
        <v>277</v>
      </c>
      <c r="D125" s="11" t="s">
        <v>185</v>
      </c>
      <c r="E125" s="11" t="s">
        <v>611</v>
      </c>
      <c r="F125" s="12">
        <v>14</v>
      </c>
      <c r="G125" s="15">
        <v>714</v>
      </c>
      <c r="H125" s="15">
        <v>51</v>
      </c>
      <c r="J125" s="12">
        <v>2</v>
      </c>
      <c r="K125" s="15">
        <v>102</v>
      </c>
      <c r="L125" s="28"/>
      <c r="M125" s="29"/>
      <c r="P125" s="12">
        <f>SUMIF('Boarding Checkouts'!$D:$D,$A125,'Boarding Checkouts'!E:E)</f>
        <v>0</v>
      </c>
      <c r="Q125" s="15">
        <f>SUMIF('Boarding Checkouts'!$D:$D,$A125,'Boarding Checkouts'!G:G)</f>
        <v>0</v>
      </c>
      <c r="R125" s="12">
        <f t="shared" si="1"/>
        <v>2</v>
      </c>
      <c r="S125" s="15">
        <f t="shared" si="1"/>
        <v>102</v>
      </c>
    </row>
    <row r="126" spans="1:19" x14ac:dyDescent="0.3">
      <c r="A126" s="11">
        <v>85777</v>
      </c>
      <c r="B126" s="10">
        <v>43743</v>
      </c>
      <c r="C126" s="11" t="s">
        <v>312</v>
      </c>
      <c r="D126" s="11" t="s">
        <v>185</v>
      </c>
      <c r="E126" s="11" t="s">
        <v>611</v>
      </c>
      <c r="F126" s="12">
        <v>14</v>
      </c>
      <c r="G126" s="15">
        <v>714</v>
      </c>
      <c r="H126" s="15">
        <v>51</v>
      </c>
      <c r="J126" s="12">
        <v>9</v>
      </c>
      <c r="K126" s="15">
        <v>459</v>
      </c>
      <c r="L126" s="28"/>
      <c r="M126" s="29"/>
      <c r="P126" s="12">
        <f>SUMIF('Boarding Checkouts'!$D:$D,$A126,'Boarding Checkouts'!E:E)</f>
        <v>0</v>
      </c>
      <c r="Q126" s="15">
        <f>SUMIF('Boarding Checkouts'!$D:$D,$A126,'Boarding Checkouts'!G:G)</f>
        <v>0</v>
      </c>
      <c r="R126" s="12">
        <f t="shared" si="1"/>
        <v>9</v>
      </c>
      <c r="S126" s="15">
        <f t="shared" si="1"/>
        <v>459</v>
      </c>
    </row>
    <row r="127" spans="1:19" x14ac:dyDescent="0.3">
      <c r="A127" s="11">
        <v>86149</v>
      </c>
      <c r="B127" s="10">
        <v>43745</v>
      </c>
      <c r="C127" s="11" t="s">
        <v>443</v>
      </c>
      <c r="D127" s="11" t="s">
        <v>194</v>
      </c>
      <c r="E127" s="11" t="s">
        <v>611</v>
      </c>
      <c r="F127" s="12">
        <v>7</v>
      </c>
      <c r="G127" s="15">
        <v>889</v>
      </c>
      <c r="H127" s="15">
        <v>127</v>
      </c>
      <c r="J127" s="12">
        <v>5</v>
      </c>
      <c r="K127" s="15">
        <v>635</v>
      </c>
      <c r="L127" s="28"/>
      <c r="M127" s="29"/>
      <c r="P127" s="12">
        <f>SUMIF('Boarding Checkouts'!$D:$D,$A127,'Boarding Checkouts'!E:E)</f>
        <v>0</v>
      </c>
      <c r="Q127" s="15">
        <f>SUMIF('Boarding Checkouts'!$D:$D,$A127,'Boarding Checkouts'!G:G)</f>
        <v>0</v>
      </c>
      <c r="R127" s="12">
        <f t="shared" si="1"/>
        <v>5</v>
      </c>
      <c r="S127" s="15">
        <f t="shared" si="1"/>
        <v>635</v>
      </c>
    </row>
    <row r="128" spans="1:19" x14ac:dyDescent="0.3">
      <c r="A128" s="11">
        <v>86586</v>
      </c>
      <c r="B128" s="10">
        <v>43753</v>
      </c>
      <c r="C128" s="11" t="s">
        <v>240</v>
      </c>
      <c r="D128" s="11" t="s">
        <v>185</v>
      </c>
      <c r="E128" s="11" t="s">
        <v>611</v>
      </c>
      <c r="F128" s="12">
        <v>7</v>
      </c>
      <c r="G128" s="15">
        <v>371</v>
      </c>
      <c r="H128" s="15">
        <v>53</v>
      </c>
      <c r="J128" s="12">
        <v>3</v>
      </c>
      <c r="K128" s="15">
        <v>159</v>
      </c>
      <c r="L128" s="28"/>
      <c r="M128" s="29"/>
      <c r="P128" s="12">
        <f>SUMIF('Boarding Checkouts'!$D:$D,$A128,'Boarding Checkouts'!E:E)</f>
        <v>0</v>
      </c>
      <c r="Q128" s="15">
        <f>SUMIF('Boarding Checkouts'!$D:$D,$A128,'Boarding Checkouts'!G:G)</f>
        <v>0</v>
      </c>
      <c r="R128" s="12">
        <f t="shared" si="1"/>
        <v>3</v>
      </c>
      <c r="S128" s="15">
        <f t="shared" si="1"/>
        <v>159</v>
      </c>
    </row>
    <row r="129" spans="1:19" x14ac:dyDescent="0.3">
      <c r="A129" s="11">
        <v>86645</v>
      </c>
      <c r="B129" s="10">
        <v>43757</v>
      </c>
      <c r="C129" s="11" t="s">
        <v>555</v>
      </c>
      <c r="D129" s="11" t="s">
        <v>185</v>
      </c>
      <c r="E129" s="11" t="s">
        <v>611</v>
      </c>
      <c r="F129" s="12">
        <v>7</v>
      </c>
      <c r="G129" s="15">
        <v>371</v>
      </c>
      <c r="H129" s="15">
        <v>53</v>
      </c>
      <c r="J129" s="12">
        <v>3</v>
      </c>
      <c r="K129" s="15">
        <v>159</v>
      </c>
      <c r="L129" s="28"/>
      <c r="M129" s="29"/>
      <c r="P129" s="12">
        <f>SUMIF('Boarding Checkouts'!$D:$D,$A129,'Boarding Checkouts'!E:E)</f>
        <v>0</v>
      </c>
      <c r="Q129" s="15">
        <f>SUMIF('Boarding Checkouts'!$D:$D,$A129,'Boarding Checkouts'!G:G)</f>
        <v>0</v>
      </c>
      <c r="R129" s="12">
        <f t="shared" si="1"/>
        <v>3</v>
      </c>
      <c r="S129" s="15">
        <f t="shared" si="1"/>
        <v>159</v>
      </c>
    </row>
    <row r="130" spans="1:19" x14ac:dyDescent="0.3">
      <c r="A130" s="11">
        <v>86748</v>
      </c>
      <c r="B130" s="10">
        <v>43755</v>
      </c>
      <c r="C130" s="11" t="s">
        <v>398</v>
      </c>
      <c r="D130" s="11" t="s">
        <v>185</v>
      </c>
      <c r="E130" s="11" t="s">
        <v>611</v>
      </c>
      <c r="F130" s="12">
        <v>14</v>
      </c>
      <c r="G130" s="15">
        <v>714</v>
      </c>
      <c r="H130" s="15">
        <v>51</v>
      </c>
      <c r="J130" s="12">
        <v>4</v>
      </c>
      <c r="K130" s="15">
        <v>204</v>
      </c>
      <c r="L130" s="28"/>
      <c r="M130" s="29"/>
      <c r="P130" s="12">
        <f>SUMIF('Boarding Checkouts'!$D:$D,$A130,'Boarding Checkouts'!E:E)</f>
        <v>0</v>
      </c>
      <c r="Q130" s="15">
        <f>SUMIF('Boarding Checkouts'!$D:$D,$A130,'Boarding Checkouts'!G:G)</f>
        <v>0</v>
      </c>
      <c r="R130" s="12">
        <f t="shared" si="1"/>
        <v>4</v>
      </c>
      <c r="S130" s="15">
        <f t="shared" si="1"/>
        <v>204</v>
      </c>
    </row>
    <row r="131" spans="1:19" x14ac:dyDescent="0.3">
      <c r="A131" s="11">
        <v>86764</v>
      </c>
      <c r="B131" s="10">
        <v>43758</v>
      </c>
      <c r="C131" s="11" t="s">
        <v>266</v>
      </c>
      <c r="D131" s="11" t="s">
        <v>192</v>
      </c>
      <c r="E131" s="11" t="s">
        <v>611</v>
      </c>
      <c r="F131" s="12">
        <v>7</v>
      </c>
      <c r="G131" s="15">
        <v>696.08</v>
      </c>
      <c r="H131" s="15">
        <v>99.44</v>
      </c>
      <c r="J131" s="12">
        <v>6</v>
      </c>
      <c r="K131" s="15">
        <v>596.6400000000001</v>
      </c>
      <c r="L131" s="28"/>
      <c r="M131" s="29"/>
      <c r="P131" s="12">
        <f>SUMIF('Boarding Checkouts'!$D:$D,$A131,'Boarding Checkouts'!E:E)</f>
        <v>0</v>
      </c>
      <c r="Q131" s="15">
        <f>SUMIF('Boarding Checkouts'!$D:$D,$A131,'Boarding Checkouts'!G:G)</f>
        <v>0</v>
      </c>
      <c r="R131" s="12">
        <f t="shared" ref="R131:S192" si="2">SUM(J131,N131,-P131)</f>
        <v>6</v>
      </c>
      <c r="S131" s="15">
        <f t="shared" si="2"/>
        <v>596.6400000000001</v>
      </c>
    </row>
    <row r="132" spans="1:19" x14ac:dyDescent="0.3">
      <c r="A132" s="11">
        <v>86845</v>
      </c>
      <c r="B132" s="10">
        <v>43758</v>
      </c>
      <c r="C132" s="11" t="s">
        <v>250</v>
      </c>
      <c r="D132" s="11" t="s">
        <v>185</v>
      </c>
      <c r="E132" s="11" t="s">
        <v>611</v>
      </c>
      <c r="F132" s="12">
        <v>14</v>
      </c>
      <c r="G132" s="15">
        <v>714</v>
      </c>
      <c r="H132" s="15">
        <v>51</v>
      </c>
      <c r="J132" s="12">
        <v>2</v>
      </c>
      <c r="K132" s="15">
        <v>102</v>
      </c>
      <c r="L132" s="28"/>
      <c r="M132" s="29"/>
      <c r="P132" s="12">
        <f>SUMIF('Boarding Checkouts'!$D:$D,$A132,'Boarding Checkouts'!E:E)</f>
        <v>0</v>
      </c>
      <c r="Q132" s="15">
        <f>SUMIF('Boarding Checkouts'!$D:$D,$A132,'Boarding Checkouts'!G:G)</f>
        <v>0</v>
      </c>
      <c r="R132" s="12">
        <f t="shared" si="2"/>
        <v>2</v>
      </c>
      <c r="S132" s="15">
        <f t="shared" si="2"/>
        <v>102</v>
      </c>
    </row>
    <row r="133" spans="1:19" x14ac:dyDescent="0.3">
      <c r="A133" s="11">
        <v>87058</v>
      </c>
      <c r="B133" s="10">
        <v>43761</v>
      </c>
      <c r="C133" s="11" t="s">
        <v>268</v>
      </c>
      <c r="D133" s="11" t="s">
        <v>185</v>
      </c>
      <c r="E133" s="11" t="s">
        <v>611</v>
      </c>
      <c r="F133" s="12">
        <v>14</v>
      </c>
      <c r="G133" s="15">
        <v>714</v>
      </c>
      <c r="H133" s="15">
        <v>51</v>
      </c>
      <c r="J133" s="12">
        <v>3</v>
      </c>
      <c r="K133" s="15">
        <v>153</v>
      </c>
      <c r="L133" s="28"/>
      <c r="M133" s="29"/>
      <c r="P133" s="12">
        <f>SUMIF('Boarding Checkouts'!$D:$D,$A133,'Boarding Checkouts'!E:E)</f>
        <v>0</v>
      </c>
      <c r="Q133" s="15">
        <f>SUMIF('Boarding Checkouts'!$D:$D,$A133,'Boarding Checkouts'!G:G)</f>
        <v>0</v>
      </c>
      <c r="R133" s="12">
        <f t="shared" si="2"/>
        <v>3</v>
      </c>
      <c r="S133" s="15">
        <f t="shared" si="2"/>
        <v>153</v>
      </c>
    </row>
    <row r="134" spans="1:19" x14ac:dyDescent="0.3">
      <c r="A134" s="11">
        <v>87070</v>
      </c>
      <c r="B134" s="10">
        <v>43774</v>
      </c>
      <c r="C134" s="11" t="s">
        <v>281</v>
      </c>
      <c r="D134" s="11" t="s">
        <v>185</v>
      </c>
      <c r="E134" s="11" t="s">
        <v>611</v>
      </c>
      <c r="F134" s="12">
        <v>14</v>
      </c>
      <c r="G134" s="15">
        <v>714</v>
      </c>
      <c r="H134" s="15">
        <v>51</v>
      </c>
      <c r="J134" s="12">
        <v>2</v>
      </c>
      <c r="K134" s="15">
        <v>102</v>
      </c>
      <c r="L134" s="28"/>
      <c r="M134" s="29"/>
      <c r="P134" s="12">
        <f>SUMIF('Boarding Checkouts'!$D:$D,$A134,'Boarding Checkouts'!E:E)</f>
        <v>0</v>
      </c>
      <c r="Q134" s="15">
        <f>SUMIF('Boarding Checkouts'!$D:$D,$A134,'Boarding Checkouts'!G:G)</f>
        <v>0</v>
      </c>
      <c r="R134" s="12">
        <f t="shared" si="2"/>
        <v>2</v>
      </c>
      <c r="S134" s="15">
        <f t="shared" si="2"/>
        <v>102</v>
      </c>
    </row>
    <row r="135" spans="1:19" x14ac:dyDescent="0.3">
      <c r="A135" s="11">
        <v>87188</v>
      </c>
      <c r="B135" s="10">
        <v>43766</v>
      </c>
      <c r="C135" s="11" t="s">
        <v>241</v>
      </c>
      <c r="D135" s="11" t="s">
        <v>188</v>
      </c>
      <c r="E135" s="11" t="s">
        <v>611</v>
      </c>
      <c r="F135" s="12">
        <v>7</v>
      </c>
      <c r="G135" s="15">
        <v>434</v>
      </c>
      <c r="H135" s="15">
        <v>62</v>
      </c>
      <c r="J135" s="12">
        <v>6</v>
      </c>
      <c r="K135" s="15">
        <v>372</v>
      </c>
      <c r="L135" s="28"/>
      <c r="M135" s="29"/>
      <c r="P135" s="12">
        <f>SUMIF('Boarding Checkouts'!$D:$D,$A135,'Boarding Checkouts'!E:E)</f>
        <v>0</v>
      </c>
      <c r="Q135" s="15">
        <f>SUMIF('Boarding Checkouts'!$D:$D,$A135,'Boarding Checkouts'!G:G)</f>
        <v>0</v>
      </c>
      <c r="R135" s="12">
        <f t="shared" si="2"/>
        <v>6</v>
      </c>
      <c r="S135" s="15">
        <f t="shared" si="2"/>
        <v>372</v>
      </c>
    </row>
    <row r="136" spans="1:19" x14ac:dyDescent="0.3">
      <c r="A136" s="11">
        <v>87256</v>
      </c>
      <c r="B136" s="10">
        <v>43764</v>
      </c>
      <c r="C136" s="11" t="s">
        <v>217</v>
      </c>
      <c r="D136" s="11" t="s">
        <v>185</v>
      </c>
      <c r="E136" s="11" t="s">
        <v>611</v>
      </c>
      <c r="F136" s="12">
        <v>14</v>
      </c>
      <c r="G136" s="15">
        <v>714</v>
      </c>
      <c r="H136" s="15">
        <v>51</v>
      </c>
      <c r="J136" s="12">
        <v>1</v>
      </c>
      <c r="K136" s="15">
        <v>51</v>
      </c>
      <c r="L136" s="28"/>
      <c r="M136" s="29"/>
      <c r="P136" s="12">
        <f>SUMIF('Boarding Checkouts'!$D:$D,$A136,'Boarding Checkouts'!E:E)</f>
        <v>0</v>
      </c>
      <c r="Q136" s="15">
        <f>SUMIF('Boarding Checkouts'!$D:$D,$A136,'Boarding Checkouts'!G:G)</f>
        <v>0</v>
      </c>
      <c r="R136" s="12">
        <f t="shared" si="2"/>
        <v>1</v>
      </c>
      <c r="S136" s="15">
        <f t="shared" si="2"/>
        <v>51</v>
      </c>
    </row>
    <row r="137" spans="1:19" x14ac:dyDescent="0.3">
      <c r="A137" s="11">
        <v>87281</v>
      </c>
      <c r="B137" s="10">
        <v>43765</v>
      </c>
      <c r="C137" s="11" t="s">
        <v>141</v>
      </c>
      <c r="D137" s="11" t="s">
        <v>185</v>
      </c>
      <c r="E137" s="11" t="s">
        <v>611</v>
      </c>
      <c r="F137" s="12">
        <v>14</v>
      </c>
      <c r="G137" s="15">
        <v>714</v>
      </c>
      <c r="H137" s="15">
        <v>51</v>
      </c>
      <c r="J137" s="12">
        <v>14</v>
      </c>
      <c r="K137" s="15">
        <v>714</v>
      </c>
      <c r="L137" s="28"/>
      <c r="M137" s="29"/>
      <c r="P137" s="12">
        <f>SUMIF('Boarding Checkouts'!$D:$D,$A137,'Boarding Checkouts'!E:E)</f>
        <v>0</v>
      </c>
      <c r="Q137" s="15">
        <f>SUMIF('Boarding Checkouts'!$D:$D,$A137,'Boarding Checkouts'!G:G)</f>
        <v>0</v>
      </c>
      <c r="R137" s="12">
        <f t="shared" si="2"/>
        <v>14</v>
      </c>
      <c r="S137" s="15">
        <f t="shared" si="2"/>
        <v>714</v>
      </c>
    </row>
    <row r="138" spans="1:19" x14ac:dyDescent="0.3">
      <c r="A138" s="11">
        <v>87334</v>
      </c>
      <c r="B138" s="10">
        <v>43772</v>
      </c>
      <c r="C138" s="11" t="s">
        <v>308</v>
      </c>
      <c r="D138" s="11" t="s">
        <v>188</v>
      </c>
      <c r="E138" s="11" t="s">
        <v>611</v>
      </c>
      <c r="F138" s="12">
        <v>7</v>
      </c>
      <c r="G138" s="15">
        <v>434</v>
      </c>
      <c r="H138" s="15">
        <v>62</v>
      </c>
      <c r="J138" s="12">
        <v>1</v>
      </c>
      <c r="K138" s="15">
        <v>62</v>
      </c>
      <c r="L138" s="28"/>
      <c r="M138" s="29"/>
      <c r="P138" s="12">
        <f>SUMIF('Boarding Checkouts'!$D:$D,$A138,'Boarding Checkouts'!E:E)</f>
        <v>0</v>
      </c>
      <c r="Q138" s="15">
        <f>SUMIF('Boarding Checkouts'!$D:$D,$A138,'Boarding Checkouts'!G:G)</f>
        <v>0</v>
      </c>
      <c r="R138" s="12">
        <f t="shared" si="2"/>
        <v>1</v>
      </c>
      <c r="S138" s="15">
        <f t="shared" si="2"/>
        <v>62</v>
      </c>
    </row>
    <row r="139" spans="1:19" x14ac:dyDescent="0.3">
      <c r="A139" s="11">
        <v>87515</v>
      </c>
      <c r="B139" s="10">
        <v>43768</v>
      </c>
      <c r="C139" s="11" t="s">
        <v>54</v>
      </c>
      <c r="D139" s="11" t="s">
        <v>185</v>
      </c>
      <c r="E139" s="11" t="s">
        <v>611</v>
      </c>
      <c r="F139" s="12">
        <v>14</v>
      </c>
      <c r="G139" s="15">
        <v>714</v>
      </c>
      <c r="H139" s="15">
        <v>51</v>
      </c>
      <c r="J139" s="12">
        <v>9</v>
      </c>
      <c r="K139" s="15">
        <v>459</v>
      </c>
      <c r="L139" s="28"/>
      <c r="M139" s="29"/>
      <c r="P139" s="12">
        <f>SUMIF('Boarding Checkouts'!$D:$D,$A139,'Boarding Checkouts'!E:E)</f>
        <v>0</v>
      </c>
      <c r="Q139" s="15">
        <f>SUMIF('Boarding Checkouts'!$D:$D,$A139,'Boarding Checkouts'!G:G)</f>
        <v>0</v>
      </c>
      <c r="R139" s="12">
        <f t="shared" si="2"/>
        <v>9</v>
      </c>
      <c r="S139" s="15">
        <f t="shared" si="2"/>
        <v>459</v>
      </c>
    </row>
    <row r="140" spans="1:19" x14ac:dyDescent="0.3">
      <c r="A140" s="11">
        <v>87550</v>
      </c>
      <c r="B140" s="10">
        <v>43772</v>
      </c>
      <c r="C140" s="11" t="s">
        <v>132</v>
      </c>
      <c r="D140" s="11" t="s">
        <v>185</v>
      </c>
      <c r="E140" s="11" t="s">
        <v>611</v>
      </c>
      <c r="F140" s="12">
        <v>7</v>
      </c>
      <c r="G140" s="15">
        <v>371</v>
      </c>
      <c r="H140" s="15">
        <v>53</v>
      </c>
      <c r="J140" s="12">
        <v>3</v>
      </c>
      <c r="K140" s="15">
        <v>159</v>
      </c>
      <c r="L140" s="28"/>
      <c r="M140" s="29"/>
      <c r="P140" s="12">
        <f>SUMIF('Boarding Checkouts'!$D:$D,$A140,'Boarding Checkouts'!E:E)</f>
        <v>0</v>
      </c>
      <c r="Q140" s="15">
        <f>SUMIF('Boarding Checkouts'!$D:$D,$A140,'Boarding Checkouts'!G:G)</f>
        <v>0</v>
      </c>
      <c r="R140" s="12">
        <f t="shared" si="2"/>
        <v>3</v>
      </c>
      <c r="S140" s="15">
        <f t="shared" si="2"/>
        <v>159</v>
      </c>
    </row>
    <row r="141" spans="1:19" x14ac:dyDescent="0.3">
      <c r="A141" s="11">
        <v>87895</v>
      </c>
      <c r="B141" s="10">
        <v>43788</v>
      </c>
      <c r="C141" s="11" t="s">
        <v>416</v>
      </c>
      <c r="D141" s="11" t="s">
        <v>195</v>
      </c>
      <c r="E141" s="11" t="s">
        <v>611</v>
      </c>
      <c r="F141" s="12">
        <v>14</v>
      </c>
      <c r="G141" s="15">
        <v>1400</v>
      </c>
      <c r="H141" s="15">
        <v>100</v>
      </c>
      <c r="J141" s="12">
        <v>2</v>
      </c>
      <c r="K141" s="15">
        <v>200</v>
      </c>
      <c r="L141" s="28"/>
      <c r="M141" s="29"/>
      <c r="P141" s="12">
        <f>SUMIF('Boarding Checkouts'!$D:$D,$A141,'Boarding Checkouts'!E:E)</f>
        <v>0</v>
      </c>
      <c r="Q141" s="15">
        <f>SUMIF('Boarding Checkouts'!$D:$D,$A141,'Boarding Checkouts'!G:G)</f>
        <v>0</v>
      </c>
      <c r="R141" s="12">
        <f t="shared" si="2"/>
        <v>2</v>
      </c>
      <c r="S141" s="15">
        <f t="shared" si="2"/>
        <v>200</v>
      </c>
    </row>
    <row r="142" spans="1:19" x14ac:dyDescent="0.3">
      <c r="A142" s="11">
        <v>87905</v>
      </c>
      <c r="B142" s="10">
        <v>43775</v>
      </c>
      <c r="C142" s="11" t="s">
        <v>411</v>
      </c>
      <c r="D142" s="11" t="s">
        <v>185</v>
      </c>
      <c r="E142" s="11" t="s">
        <v>611</v>
      </c>
      <c r="F142" s="12">
        <v>7</v>
      </c>
      <c r="G142" s="15">
        <v>371</v>
      </c>
      <c r="H142" s="15">
        <v>53</v>
      </c>
      <c r="J142" s="12">
        <v>1</v>
      </c>
      <c r="K142" s="15">
        <v>53</v>
      </c>
      <c r="L142" s="28"/>
      <c r="M142" s="29"/>
      <c r="P142" s="12">
        <f>SUMIF('Boarding Checkouts'!$D:$D,$A142,'Boarding Checkouts'!E:E)</f>
        <v>0</v>
      </c>
      <c r="Q142" s="15">
        <f>SUMIF('Boarding Checkouts'!$D:$D,$A142,'Boarding Checkouts'!G:G)</f>
        <v>0</v>
      </c>
      <c r="R142" s="12">
        <f t="shared" si="2"/>
        <v>1</v>
      </c>
      <c r="S142" s="15">
        <f t="shared" si="2"/>
        <v>53</v>
      </c>
    </row>
    <row r="143" spans="1:19" x14ac:dyDescent="0.3">
      <c r="A143" s="11">
        <v>87908</v>
      </c>
      <c r="B143" s="10">
        <v>43780</v>
      </c>
      <c r="C143" s="11" t="s">
        <v>273</v>
      </c>
      <c r="D143" s="11" t="s">
        <v>185</v>
      </c>
      <c r="E143" s="11" t="s">
        <v>611</v>
      </c>
      <c r="F143" s="12">
        <v>7</v>
      </c>
      <c r="G143" s="15">
        <v>371</v>
      </c>
      <c r="H143" s="15">
        <v>53</v>
      </c>
      <c r="J143" s="12">
        <v>2</v>
      </c>
      <c r="K143" s="15">
        <v>106</v>
      </c>
      <c r="L143" s="28"/>
      <c r="M143" s="29"/>
      <c r="P143" s="12">
        <f>SUMIF('Boarding Checkouts'!$D:$D,$A143,'Boarding Checkouts'!E:E)</f>
        <v>0</v>
      </c>
      <c r="Q143" s="15">
        <f>SUMIF('Boarding Checkouts'!$D:$D,$A143,'Boarding Checkouts'!G:G)</f>
        <v>0</v>
      </c>
      <c r="R143" s="12">
        <f t="shared" si="2"/>
        <v>2</v>
      </c>
      <c r="S143" s="15">
        <f t="shared" si="2"/>
        <v>106</v>
      </c>
    </row>
    <row r="144" spans="1:19" x14ac:dyDescent="0.3">
      <c r="A144" s="11">
        <v>87981</v>
      </c>
      <c r="B144" s="10">
        <v>43783</v>
      </c>
      <c r="C144" s="11" t="s">
        <v>85</v>
      </c>
      <c r="D144" s="11" t="s">
        <v>185</v>
      </c>
      <c r="E144" s="11" t="s">
        <v>611</v>
      </c>
      <c r="F144" s="12">
        <v>14</v>
      </c>
      <c r="G144" s="15">
        <v>714</v>
      </c>
      <c r="H144" s="15">
        <v>51</v>
      </c>
      <c r="J144" s="12">
        <v>7</v>
      </c>
      <c r="K144" s="15">
        <v>357</v>
      </c>
      <c r="L144" s="28"/>
      <c r="M144" s="29"/>
      <c r="P144" s="12">
        <f>SUMIF('Boarding Checkouts'!$D:$D,$A144,'Boarding Checkouts'!E:E)</f>
        <v>0</v>
      </c>
      <c r="Q144" s="15">
        <f>SUMIF('Boarding Checkouts'!$D:$D,$A144,'Boarding Checkouts'!G:G)</f>
        <v>0</v>
      </c>
      <c r="R144" s="12">
        <f t="shared" si="2"/>
        <v>7</v>
      </c>
      <c r="S144" s="15">
        <f t="shared" si="2"/>
        <v>357</v>
      </c>
    </row>
    <row r="145" spans="1:19" x14ac:dyDescent="0.3">
      <c r="A145" s="11">
        <v>88050</v>
      </c>
      <c r="B145" s="10">
        <v>43777</v>
      </c>
      <c r="C145" s="11" t="s">
        <v>315</v>
      </c>
      <c r="D145" s="11" t="s">
        <v>190</v>
      </c>
      <c r="E145" s="11" t="s">
        <v>611</v>
      </c>
      <c r="F145" s="12">
        <v>14</v>
      </c>
      <c r="G145" s="15">
        <v>1008</v>
      </c>
      <c r="H145" s="15">
        <v>72</v>
      </c>
      <c r="J145" s="12">
        <v>7</v>
      </c>
      <c r="K145" s="15">
        <v>504</v>
      </c>
      <c r="L145" s="28"/>
      <c r="M145" s="29"/>
      <c r="P145" s="12">
        <f>SUMIF('Boarding Checkouts'!$D:$D,$A145,'Boarding Checkouts'!E:E)</f>
        <v>0</v>
      </c>
      <c r="Q145" s="15">
        <f>SUMIF('Boarding Checkouts'!$D:$D,$A145,'Boarding Checkouts'!G:G)</f>
        <v>0</v>
      </c>
      <c r="R145" s="12">
        <f t="shared" si="2"/>
        <v>7</v>
      </c>
      <c r="S145" s="15">
        <f t="shared" si="2"/>
        <v>504</v>
      </c>
    </row>
    <row r="146" spans="1:19" x14ac:dyDescent="0.3">
      <c r="A146" s="11">
        <v>88075</v>
      </c>
      <c r="B146" s="10">
        <v>43780</v>
      </c>
      <c r="C146" s="11" t="s">
        <v>307</v>
      </c>
      <c r="D146" s="11" t="s">
        <v>185</v>
      </c>
      <c r="E146" s="11" t="s">
        <v>611</v>
      </c>
      <c r="F146" s="12">
        <v>7</v>
      </c>
      <c r="G146" s="15">
        <v>371</v>
      </c>
      <c r="H146" s="15">
        <v>53</v>
      </c>
      <c r="J146" s="12">
        <v>2</v>
      </c>
      <c r="K146" s="15">
        <v>106</v>
      </c>
      <c r="L146" s="28"/>
      <c r="M146" s="29"/>
      <c r="P146" s="12">
        <f>SUMIF('Boarding Checkouts'!$D:$D,$A146,'Boarding Checkouts'!E:E)</f>
        <v>0</v>
      </c>
      <c r="Q146" s="15">
        <f>SUMIF('Boarding Checkouts'!$D:$D,$A146,'Boarding Checkouts'!G:G)</f>
        <v>0</v>
      </c>
      <c r="R146" s="12">
        <f t="shared" si="2"/>
        <v>2</v>
      </c>
      <c r="S146" s="15">
        <f t="shared" si="2"/>
        <v>106</v>
      </c>
    </row>
    <row r="147" spans="1:19" x14ac:dyDescent="0.3">
      <c r="A147" s="11">
        <v>88324</v>
      </c>
      <c r="B147" s="10">
        <v>43792</v>
      </c>
      <c r="C147" s="11" t="s">
        <v>450</v>
      </c>
      <c r="D147" s="11" t="s">
        <v>188</v>
      </c>
      <c r="E147" s="11" t="s">
        <v>611</v>
      </c>
      <c r="F147" s="12">
        <v>14</v>
      </c>
      <c r="G147" s="15">
        <v>826</v>
      </c>
      <c r="H147" s="15">
        <v>59</v>
      </c>
      <c r="J147" s="12">
        <v>7</v>
      </c>
      <c r="K147" s="15">
        <v>413</v>
      </c>
      <c r="L147" s="28"/>
      <c r="M147" s="29"/>
      <c r="P147" s="12">
        <f>SUMIF('Boarding Checkouts'!$D:$D,$A147,'Boarding Checkouts'!E:E)</f>
        <v>0</v>
      </c>
      <c r="Q147" s="15">
        <f>SUMIF('Boarding Checkouts'!$D:$D,$A147,'Boarding Checkouts'!G:G)</f>
        <v>0</v>
      </c>
      <c r="R147" s="12">
        <f t="shared" si="2"/>
        <v>7</v>
      </c>
      <c r="S147" s="15">
        <f t="shared" si="2"/>
        <v>413</v>
      </c>
    </row>
    <row r="148" spans="1:19" x14ac:dyDescent="0.3">
      <c r="A148" s="11">
        <v>88360</v>
      </c>
      <c r="B148" s="10">
        <v>43786</v>
      </c>
      <c r="C148" s="11" t="s">
        <v>259</v>
      </c>
      <c r="D148" s="11" t="s">
        <v>185</v>
      </c>
      <c r="E148" s="11" t="s">
        <v>611</v>
      </c>
      <c r="F148" s="12">
        <v>14</v>
      </c>
      <c r="G148" s="15">
        <v>714</v>
      </c>
      <c r="H148" s="15">
        <v>51</v>
      </c>
      <c r="J148" s="12">
        <v>10</v>
      </c>
      <c r="K148" s="15">
        <v>510</v>
      </c>
      <c r="L148" s="28"/>
      <c r="M148" s="29"/>
      <c r="P148" s="12">
        <f>SUMIF('Boarding Checkouts'!$D:$D,$A148,'Boarding Checkouts'!E:E)</f>
        <v>0</v>
      </c>
      <c r="Q148" s="15">
        <f>SUMIF('Boarding Checkouts'!$D:$D,$A148,'Boarding Checkouts'!G:G)</f>
        <v>0</v>
      </c>
      <c r="R148" s="12">
        <f t="shared" si="2"/>
        <v>10</v>
      </c>
      <c r="S148" s="15">
        <f t="shared" si="2"/>
        <v>510</v>
      </c>
    </row>
    <row r="149" spans="1:19" x14ac:dyDescent="0.3">
      <c r="A149" s="11">
        <v>88361</v>
      </c>
      <c r="B149" s="10">
        <v>43786</v>
      </c>
      <c r="C149" s="11" t="s">
        <v>461</v>
      </c>
      <c r="D149" s="11" t="s">
        <v>185</v>
      </c>
      <c r="E149" s="11" t="s">
        <v>611</v>
      </c>
      <c r="F149" s="12">
        <v>7</v>
      </c>
      <c r="G149" s="15">
        <v>371</v>
      </c>
      <c r="H149" s="15">
        <v>53</v>
      </c>
      <c r="J149" s="12">
        <v>5</v>
      </c>
      <c r="K149" s="15">
        <v>265</v>
      </c>
      <c r="L149" s="28"/>
      <c r="M149" s="29"/>
      <c r="P149" s="12">
        <f>SUMIF('Boarding Checkouts'!$D:$D,$A149,'Boarding Checkouts'!E:E)</f>
        <v>0</v>
      </c>
      <c r="Q149" s="15">
        <f>SUMIF('Boarding Checkouts'!$D:$D,$A149,'Boarding Checkouts'!G:G)</f>
        <v>0</v>
      </c>
      <c r="R149" s="12">
        <f t="shared" si="2"/>
        <v>5</v>
      </c>
      <c r="S149" s="15">
        <f t="shared" si="2"/>
        <v>265</v>
      </c>
    </row>
    <row r="150" spans="1:19" x14ac:dyDescent="0.3">
      <c r="A150" s="11">
        <v>88399</v>
      </c>
      <c r="B150" s="10">
        <v>43785</v>
      </c>
      <c r="C150" s="11" t="s">
        <v>201</v>
      </c>
      <c r="D150" s="11" t="s">
        <v>185</v>
      </c>
      <c r="E150" s="11" t="s">
        <v>611</v>
      </c>
      <c r="F150" s="12">
        <v>14</v>
      </c>
      <c r="G150" s="15">
        <v>714</v>
      </c>
      <c r="H150" s="15">
        <v>51</v>
      </c>
      <c r="J150" s="12">
        <v>11</v>
      </c>
      <c r="K150" s="15">
        <v>561</v>
      </c>
      <c r="L150" s="28"/>
      <c r="M150" s="29"/>
      <c r="P150" s="12">
        <f>SUMIF('Boarding Checkouts'!$D:$D,$A150,'Boarding Checkouts'!E:E)</f>
        <v>0</v>
      </c>
      <c r="Q150" s="15">
        <f>SUMIF('Boarding Checkouts'!$D:$D,$A150,'Boarding Checkouts'!G:G)</f>
        <v>0</v>
      </c>
      <c r="R150" s="12">
        <f t="shared" si="2"/>
        <v>11</v>
      </c>
      <c r="S150" s="15">
        <f t="shared" si="2"/>
        <v>561</v>
      </c>
    </row>
    <row r="151" spans="1:19" x14ac:dyDescent="0.3">
      <c r="A151" s="11">
        <v>88647</v>
      </c>
      <c r="B151" s="10">
        <v>43790</v>
      </c>
      <c r="C151" s="11" t="s">
        <v>224</v>
      </c>
      <c r="D151" s="11" t="s">
        <v>192</v>
      </c>
      <c r="E151" s="11" t="s">
        <v>611</v>
      </c>
      <c r="F151" s="12">
        <v>7</v>
      </c>
      <c r="G151" s="15">
        <v>791</v>
      </c>
      <c r="H151" s="15">
        <v>113</v>
      </c>
      <c r="J151" s="12">
        <v>3</v>
      </c>
      <c r="K151" s="15">
        <v>339</v>
      </c>
      <c r="L151" s="28"/>
      <c r="M151" s="29"/>
      <c r="P151" s="12">
        <f>SUMIF('Boarding Checkouts'!$D:$D,$A151,'Boarding Checkouts'!E:E)</f>
        <v>0</v>
      </c>
      <c r="Q151" s="15">
        <f>SUMIF('Boarding Checkouts'!$D:$D,$A151,'Boarding Checkouts'!G:G)</f>
        <v>0</v>
      </c>
      <c r="R151" s="12">
        <f t="shared" si="2"/>
        <v>3</v>
      </c>
      <c r="S151" s="15">
        <f t="shared" si="2"/>
        <v>339</v>
      </c>
    </row>
    <row r="152" spans="1:19" x14ac:dyDescent="0.3">
      <c r="A152" s="11">
        <v>88716</v>
      </c>
      <c r="B152" s="10">
        <v>43791</v>
      </c>
      <c r="C152" s="11" t="s">
        <v>209</v>
      </c>
      <c r="D152" s="11" t="s">
        <v>190</v>
      </c>
      <c r="E152" s="11" t="s">
        <v>611</v>
      </c>
      <c r="F152" s="12">
        <v>7</v>
      </c>
      <c r="G152" s="15">
        <v>518</v>
      </c>
      <c r="H152" s="15">
        <v>74</v>
      </c>
      <c r="J152" s="12">
        <v>1</v>
      </c>
      <c r="K152" s="15">
        <v>74</v>
      </c>
      <c r="L152" s="28"/>
      <c r="M152" s="29"/>
      <c r="P152" s="12">
        <f>SUMIF('Boarding Checkouts'!$D:$D,$A152,'Boarding Checkouts'!E:E)</f>
        <v>1</v>
      </c>
      <c r="Q152" s="15">
        <f>SUMIF('Boarding Checkouts'!$D:$D,$A152,'Boarding Checkouts'!G:G)</f>
        <v>74</v>
      </c>
      <c r="R152" s="12">
        <f t="shared" si="2"/>
        <v>0</v>
      </c>
      <c r="S152" s="15">
        <f t="shared" si="2"/>
        <v>0</v>
      </c>
    </row>
    <row r="153" spans="1:19" x14ac:dyDescent="0.3">
      <c r="A153" s="11">
        <v>88787</v>
      </c>
      <c r="B153" s="10">
        <v>43800</v>
      </c>
      <c r="C153" s="11" t="s">
        <v>274</v>
      </c>
      <c r="D153" s="11" t="s">
        <v>195</v>
      </c>
      <c r="E153" s="11" t="s">
        <v>611</v>
      </c>
      <c r="F153" s="12">
        <v>14</v>
      </c>
      <c r="G153" s="15">
        <v>1400</v>
      </c>
      <c r="H153" s="15">
        <v>100</v>
      </c>
      <c r="J153" s="12">
        <v>12</v>
      </c>
      <c r="K153" s="15">
        <v>1200</v>
      </c>
      <c r="L153" s="28"/>
      <c r="M153" s="29"/>
      <c r="P153" s="12">
        <f>SUMIF('Boarding Checkouts'!$D:$D,$A153,'Boarding Checkouts'!E:E)</f>
        <v>0</v>
      </c>
      <c r="Q153" s="15">
        <f>SUMIF('Boarding Checkouts'!$D:$D,$A153,'Boarding Checkouts'!G:G)</f>
        <v>0</v>
      </c>
      <c r="R153" s="12">
        <f t="shared" si="2"/>
        <v>12</v>
      </c>
      <c r="S153" s="15">
        <f t="shared" si="2"/>
        <v>1200</v>
      </c>
    </row>
    <row r="154" spans="1:19" x14ac:dyDescent="0.3">
      <c r="A154" s="11">
        <v>88893</v>
      </c>
      <c r="B154" s="10">
        <v>43799</v>
      </c>
      <c r="C154" s="11" t="s">
        <v>245</v>
      </c>
      <c r="D154" s="11" t="s">
        <v>185</v>
      </c>
      <c r="E154" s="11" t="s">
        <v>611</v>
      </c>
      <c r="F154" s="12">
        <v>7</v>
      </c>
      <c r="G154" s="15">
        <v>352.45</v>
      </c>
      <c r="H154" s="15">
        <v>50.35</v>
      </c>
      <c r="J154" s="12">
        <v>1</v>
      </c>
      <c r="K154" s="15">
        <v>50.349999999999966</v>
      </c>
      <c r="L154" s="28"/>
      <c r="M154" s="29"/>
      <c r="P154" s="12">
        <f>SUMIF('Boarding Checkouts'!$D:$D,$A154,'Boarding Checkouts'!E:E)</f>
        <v>0</v>
      </c>
      <c r="Q154" s="15">
        <f>SUMIF('Boarding Checkouts'!$D:$D,$A154,'Boarding Checkouts'!G:G)</f>
        <v>0</v>
      </c>
      <c r="R154" s="12">
        <f t="shared" si="2"/>
        <v>1</v>
      </c>
      <c r="S154" s="15">
        <f t="shared" si="2"/>
        <v>50.349999999999966</v>
      </c>
    </row>
    <row r="155" spans="1:19" x14ac:dyDescent="0.3">
      <c r="A155" s="11">
        <v>88913</v>
      </c>
      <c r="B155" s="10">
        <v>43795</v>
      </c>
      <c r="C155" s="11" t="s">
        <v>594</v>
      </c>
      <c r="D155" s="11" t="s">
        <v>185</v>
      </c>
      <c r="E155" s="11" t="s">
        <v>611</v>
      </c>
      <c r="F155" s="12">
        <v>7</v>
      </c>
      <c r="G155" s="15">
        <v>371</v>
      </c>
      <c r="H155" s="15">
        <v>53</v>
      </c>
      <c r="J155" s="12">
        <v>3</v>
      </c>
      <c r="K155" s="15">
        <v>159</v>
      </c>
      <c r="L155" s="28"/>
      <c r="M155" s="29"/>
      <c r="P155" s="12">
        <f>SUMIF('Boarding Checkouts'!$D:$D,$A155,'Boarding Checkouts'!E:E)</f>
        <v>0</v>
      </c>
      <c r="Q155" s="15">
        <f>SUMIF('Boarding Checkouts'!$D:$D,$A155,'Boarding Checkouts'!G:G)</f>
        <v>0</v>
      </c>
      <c r="R155" s="12">
        <f t="shared" si="2"/>
        <v>3</v>
      </c>
      <c r="S155" s="15">
        <f t="shared" si="2"/>
        <v>159</v>
      </c>
    </row>
    <row r="156" spans="1:19" x14ac:dyDescent="0.3">
      <c r="A156" s="11">
        <v>88932</v>
      </c>
      <c r="B156" s="10">
        <v>43795</v>
      </c>
      <c r="C156" s="11" t="s">
        <v>117</v>
      </c>
      <c r="D156" s="11" t="s">
        <v>185</v>
      </c>
      <c r="E156" s="11" t="s">
        <v>611</v>
      </c>
      <c r="F156" s="12">
        <v>7</v>
      </c>
      <c r="G156" s="15">
        <v>371</v>
      </c>
      <c r="H156" s="15">
        <v>53</v>
      </c>
      <c r="J156" s="12">
        <v>7</v>
      </c>
      <c r="K156" s="15">
        <v>371</v>
      </c>
      <c r="L156" s="28"/>
      <c r="M156" s="29"/>
      <c r="P156" s="12">
        <f>SUMIF('Boarding Checkouts'!$D:$D,$A156,'Boarding Checkouts'!E:E)</f>
        <v>0</v>
      </c>
      <c r="Q156" s="15">
        <f>SUMIF('Boarding Checkouts'!$D:$D,$A156,'Boarding Checkouts'!G:G)</f>
        <v>0</v>
      </c>
      <c r="R156" s="12">
        <f t="shared" si="2"/>
        <v>7</v>
      </c>
      <c r="S156" s="15">
        <f t="shared" si="2"/>
        <v>371</v>
      </c>
    </row>
    <row r="157" spans="1:19" x14ac:dyDescent="0.3">
      <c r="A157" s="11">
        <v>88990</v>
      </c>
      <c r="B157" s="10">
        <v>43806</v>
      </c>
      <c r="C157" s="11" t="s">
        <v>591</v>
      </c>
      <c r="D157" s="11" t="s">
        <v>192</v>
      </c>
      <c r="E157" s="11" t="s">
        <v>611</v>
      </c>
      <c r="F157" s="12">
        <v>14</v>
      </c>
      <c r="G157" s="15">
        <v>1526</v>
      </c>
      <c r="H157" s="15">
        <v>109</v>
      </c>
      <c r="J157" s="12">
        <v>3</v>
      </c>
      <c r="K157" s="15">
        <v>327</v>
      </c>
      <c r="L157" s="28"/>
      <c r="M157" s="29"/>
      <c r="P157" s="12">
        <f>SUMIF('Boarding Checkouts'!$D:$D,$A157,'Boarding Checkouts'!E:E)</f>
        <v>0</v>
      </c>
      <c r="Q157" s="15">
        <f>SUMIF('Boarding Checkouts'!$D:$D,$A157,'Boarding Checkouts'!G:G)</f>
        <v>0</v>
      </c>
      <c r="R157" s="12">
        <f t="shared" si="2"/>
        <v>3</v>
      </c>
      <c r="S157" s="15">
        <f t="shared" si="2"/>
        <v>327</v>
      </c>
    </row>
    <row r="158" spans="1:19" x14ac:dyDescent="0.3">
      <c r="A158" s="11">
        <v>89000</v>
      </c>
      <c r="B158" s="10">
        <v>43796</v>
      </c>
      <c r="C158" s="11" t="s">
        <v>458</v>
      </c>
      <c r="D158" s="11" t="s">
        <v>185</v>
      </c>
      <c r="E158" s="11" t="s">
        <v>611</v>
      </c>
      <c r="F158" s="12">
        <v>7</v>
      </c>
      <c r="G158" s="15">
        <v>371</v>
      </c>
      <c r="H158" s="15">
        <v>53</v>
      </c>
      <c r="J158" s="12">
        <v>3</v>
      </c>
      <c r="K158" s="15">
        <v>159</v>
      </c>
      <c r="L158" s="28"/>
      <c r="M158" s="29"/>
      <c r="P158" s="12">
        <f>SUMIF('Boarding Checkouts'!$D:$D,$A158,'Boarding Checkouts'!E:E)</f>
        <v>0</v>
      </c>
      <c r="Q158" s="15">
        <f>SUMIF('Boarding Checkouts'!$D:$D,$A158,'Boarding Checkouts'!G:G)</f>
        <v>0</v>
      </c>
      <c r="R158" s="12">
        <f t="shared" si="2"/>
        <v>3</v>
      </c>
      <c r="S158" s="15">
        <f t="shared" si="2"/>
        <v>159</v>
      </c>
    </row>
    <row r="159" spans="1:19" x14ac:dyDescent="0.3">
      <c r="A159" s="11">
        <v>89023</v>
      </c>
      <c r="B159" s="10">
        <v>43798</v>
      </c>
      <c r="C159" s="11" t="s">
        <v>595</v>
      </c>
      <c r="D159" s="11" t="s">
        <v>185</v>
      </c>
      <c r="E159" s="11" t="s">
        <v>611</v>
      </c>
      <c r="F159" s="12">
        <v>7</v>
      </c>
      <c r="G159" s="15">
        <v>371</v>
      </c>
      <c r="H159" s="15">
        <v>53</v>
      </c>
      <c r="J159" s="12">
        <v>5</v>
      </c>
      <c r="K159" s="15">
        <v>265</v>
      </c>
      <c r="L159" s="28"/>
      <c r="M159" s="29"/>
      <c r="P159" s="12">
        <f>SUMIF('Boarding Checkouts'!$D:$D,$A159,'Boarding Checkouts'!E:E)</f>
        <v>0</v>
      </c>
      <c r="Q159" s="15">
        <f>SUMIF('Boarding Checkouts'!$D:$D,$A159,'Boarding Checkouts'!G:G)</f>
        <v>0</v>
      </c>
      <c r="R159" s="12">
        <f t="shared" si="2"/>
        <v>5</v>
      </c>
      <c r="S159" s="15">
        <f t="shared" si="2"/>
        <v>265</v>
      </c>
    </row>
    <row r="160" spans="1:19" x14ac:dyDescent="0.3">
      <c r="A160" s="11">
        <v>89038</v>
      </c>
      <c r="B160" s="10">
        <v>43799</v>
      </c>
      <c r="C160" s="11" t="s">
        <v>231</v>
      </c>
      <c r="D160" s="11" t="s">
        <v>194</v>
      </c>
      <c r="E160" s="11" t="s">
        <v>611</v>
      </c>
      <c r="F160" s="12">
        <v>7</v>
      </c>
      <c r="G160" s="15">
        <v>889</v>
      </c>
      <c r="H160" s="15">
        <v>127</v>
      </c>
      <c r="J160" s="12">
        <v>6</v>
      </c>
      <c r="K160" s="15">
        <v>762</v>
      </c>
      <c r="L160" s="28"/>
      <c r="M160" s="29"/>
      <c r="P160" s="12">
        <f>SUMIF('Boarding Checkouts'!$D:$D,$A160,'Boarding Checkouts'!E:E)</f>
        <v>0</v>
      </c>
      <c r="Q160" s="15">
        <f>SUMIF('Boarding Checkouts'!$D:$D,$A160,'Boarding Checkouts'!G:G)</f>
        <v>0</v>
      </c>
      <c r="R160" s="12">
        <f t="shared" si="2"/>
        <v>6</v>
      </c>
      <c r="S160" s="15">
        <f t="shared" si="2"/>
        <v>762</v>
      </c>
    </row>
    <row r="161" spans="1:19" x14ac:dyDescent="0.3">
      <c r="A161" s="11">
        <v>89597</v>
      </c>
      <c r="B161" s="10">
        <v>43803</v>
      </c>
      <c r="C161" s="11" t="s">
        <v>263</v>
      </c>
      <c r="D161" s="11" t="s">
        <v>188</v>
      </c>
      <c r="E161" s="11" t="s">
        <v>611</v>
      </c>
      <c r="F161" s="12">
        <v>7</v>
      </c>
      <c r="G161" s="15">
        <v>434</v>
      </c>
      <c r="H161" s="15">
        <v>62</v>
      </c>
      <c r="J161" s="12">
        <v>3</v>
      </c>
      <c r="K161" s="15">
        <v>186</v>
      </c>
      <c r="L161" s="28"/>
      <c r="M161" s="29"/>
      <c r="P161" s="12">
        <f>SUMIF('Boarding Checkouts'!$D:$D,$A161,'Boarding Checkouts'!E:E)</f>
        <v>0</v>
      </c>
      <c r="Q161" s="15">
        <f>SUMIF('Boarding Checkouts'!$D:$D,$A161,'Boarding Checkouts'!G:G)</f>
        <v>0</v>
      </c>
      <c r="R161" s="12">
        <f t="shared" si="2"/>
        <v>3</v>
      </c>
      <c r="S161" s="15">
        <f t="shared" si="2"/>
        <v>186</v>
      </c>
    </row>
    <row r="162" spans="1:19" x14ac:dyDescent="0.3">
      <c r="A162" s="11">
        <v>89636</v>
      </c>
      <c r="B162" s="10">
        <v>43808</v>
      </c>
      <c r="C162" s="11" t="s">
        <v>399</v>
      </c>
      <c r="D162" s="11" t="s">
        <v>185</v>
      </c>
      <c r="E162" s="11" t="s">
        <v>611</v>
      </c>
      <c r="F162" s="12">
        <v>7</v>
      </c>
      <c r="G162" s="15">
        <v>371</v>
      </c>
      <c r="H162" s="15">
        <v>53</v>
      </c>
      <c r="J162" s="12">
        <v>3</v>
      </c>
      <c r="K162" s="15">
        <v>159</v>
      </c>
      <c r="L162" s="28"/>
      <c r="M162" s="29"/>
      <c r="P162" s="12">
        <f>SUMIF('Boarding Checkouts'!$D:$D,$A162,'Boarding Checkouts'!E:E)</f>
        <v>0</v>
      </c>
      <c r="Q162" s="15">
        <f>SUMIF('Boarding Checkouts'!$D:$D,$A162,'Boarding Checkouts'!G:G)</f>
        <v>0</v>
      </c>
      <c r="R162" s="12">
        <f t="shared" si="2"/>
        <v>3</v>
      </c>
      <c r="S162" s="15">
        <f t="shared" si="2"/>
        <v>159</v>
      </c>
    </row>
    <row r="163" spans="1:19" x14ac:dyDescent="0.3">
      <c r="A163" s="11">
        <v>89674</v>
      </c>
      <c r="B163" s="10">
        <v>43804</v>
      </c>
      <c r="C163" s="11" t="s">
        <v>160</v>
      </c>
      <c r="D163" s="11" t="s">
        <v>190</v>
      </c>
      <c r="E163" s="11" t="s">
        <v>611</v>
      </c>
      <c r="F163" s="12">
        <v>14</v>
      </c>
      <c r="G163" s="15">
        <v>1008</v>
      </c>
      <c r="H163" s="15">
        <v>72</v>
      </c>
      <c r="J163" s="12">
        <v>13</v>
      </c>
      <c r="K163" s="15">
        <v>936</v>
      </c>
      <c r="L163" s="28"/>
      <c r="M163" s="29"/>
      <c r="P163" s="12">
        <f>SUMIF('Boarding Checkouts'!$D:$D,$A163,'Boarding Checkouts'!E:E)</f>
        <v>0</v>
      </c>
      <c r="Q163" s="15">
        <f>SUMIF('Boarding Checkouts'!$D:$D,$A163,'Boarding Checkouts'!G:G)</f>
        <v>0</v>
      </c>
      <c r="R163" s="12">
        <f t="shared" si="2"/>
        <v>13</v>
      </c>
      <c r="S163" s="15">
        <f t="shared" si="2"/>
        <v>936</v>
      </c>
    </row>
    <row r="164" spans="1:19" x14ac:dyDescent="0.3">
      <c r="A164" s="11">
        <v>89712</v>
      </c>
      <c r="B164" s="10">
        <v>43804</v>
      </c>
      <c r="C164" s="11" t="s">
        <v>437</v>
      </c>
      <c r="D164" s="11" t="s">
        <v>190</v>
      </c>
      <c r="E164" s="11" t="s">
        <v>611</v>
      </c>
      <c r="F164" s="12">
        <v>14</v>
      </c>
      <c r="G164" s="15">
        <v>1008</v>
      </c>
      <c r="H164" s="15">
        <v>72</v>
      </c>
      <c r="J164" s="12">
        <v>2</v>
      </c>
      <c r="K164" s="15">
        <v>144</v>
      </c>
      <c r="L164" s="28"/>
      <c r="M164" s="29"/>
      <c r="P164" s="12">
        <f>SUMIF('Boarding Checkouts'!$D:$D,$A164,'Boarding Checkouts'!E:E)</f>
        <v>0</v>
      </c>
      <c r="Q164" s="15">
        <f>SUMIF('Boarding Checkouts'!$D:$D,$A164,'Boarding Checkouts'!G:G)</f>
        <v>0</v>
      </c>
      <c r="R164" s="12">
        <f t="shared" si="2"/>
        <v>2</v>
      </c>
      <c r="S164" s="15">
        <f t="shared" si="2"/>
        <v>144</v>
      </c>
    </row>
    <row r="165" spans="1:19" x14ac:dyDescent="0.3">
      <c r="A165" s="11">
        <v>89720</v>
      </c>
      <c r="B165" s="10">
        <v>43807</v>
      </c>
      <c r="C165" s="11" t="s">
        <v>95</v>
      </c>
      <c r="D165" s="11" t="s">
        <v>185</v>
      </c>
      <c r="E165" s="11" t="s">
        <v>611</v>
      </c>
      <c r="F165" s="12">
        <v>14</v>
      </c>
      <c r="G165" s="15">
        <v>714</v>
      </c>
      <c r="H165" s="15">
        <v>51</v>
      </c>
      <c r="J165" s="12">
        <v>10</v>
      </c>
      <c r="K165" s="15">
        <v>510</v>
      </c>
      <c r="L165" s="28"/>
      <c r="M165" s="29"/>
      <c r="P165" s="12">
        <f>SUMIF('Boarding Checkouts'!$D:$D,$A165,'Boarding Checkouts'!E:E)</f>
        <v>0</v>
      </c>
      <c r="Q165" s="15">
        <f>SUMIF('Boarding Checkouts'!$D:$D,$A165,'Boarding Checkouts'!G:G)</f>
        <v>0</v>
      </c>
      <c r="R165" s="12">
        <f t="shared" si="2"/>
        <v>10</v>
      </c>
      <c r="S165" s="15">
        <f t="shared" si="2"/>
        <v>510</v>
      </c>
    </row>
    <row r="166" spans="1:19" x14ac:dyDescent="0.3">
      <c r="A166" s="11">
        <v>89728</v>
      </c>
      <c r="B166" s="10">
        <v>43805</v>
      </c>
      <c r="C166" s="11" t="s">
        <v>262</v>
      </c>
      <c r="D166" s="11" t="s">
        <v>185</v>
      </c>
      <c r="E166" s="11" t="s">
        <v>611</v>
      </c>
      <c r="F166" s="12">
        <v>7</v>
      </c>
      <c r="G166" s="15">
        <v>371</v>
      </c>
      <c r="H166" s="15">
        <v>53</v>
      </c>
      <c r="J166" s="12">
        <v>1</v>
      </c>
      <c r="K166" s="15">
        <v>53</v>
      </c>
      <c r="L166" s="28"/>
      <c r="M166" s="29"/>
      <c r="P166" s="12">
        <f>SUMIF('Boarding Checkouts'!$D:$D,$A166,'Boarding Checkouts'!E:E)</f>
        <v>0</v>
      </c>
      <c r="Q166" s="15">
        <f>SUMIF('Boarding Checkouts'!$D:$D,$A166,'Boarding Checkouts'!G:G)</f>
        <v>0</v>
      </c>
      <c r="R166" s="12">
        <f t="shared" si="2"/>
        <v>1</v>
      </c>
      <c r="S166" s="15">
        <f t="shared" si="2"/>
        <v>53</v>
      </c>
    </row>
    <row r="167" spans="1:19" x14ac:dyDescent="0.3">
      <c r="A167" s="11">
        <v>89762</v>
      </c>
      <c r="B167" s="10">
        <v>43805</v>
      </c>
      <c r="C167" s="11" t="s">
        <v>205</v>
      </c>
      <c r="D167" s="11" t="s">
        <v>192</v>
      </c>
      <c r="E167" s="11" t="s">
        <v>611</v>
      </c>
      <c r="F167" s="12">
        <v>14</v>
      </c>
      <c r="G167" s="15">
        <v>1526</v>
      </c>
      <c r="H167" s="15">
        <v>109</v>
      </c>
      <c r="J167" s="12">
        <v>13</v>
      </c>
      <c r="K167" s="15">
        <v>1417</v>
      </c>
      <c r="L167" s="28"/>
      <c r="M167" s="29"/>
      <c r="P167" s="12">
        <f>SUMIF('Boarding Checkouts'!$D:$D,$A167,'Boarding Checkouts'!E:E)</f>
        <v>0</v>
      </c>
      <c r="Q167" s="15">
        <f>SUMIF('Boarding Checkouts'!$D:$D,$A167,'Boarding Checkouts'!G:G)</f>
        <v>0</v>
      </c>
      <c r="R167" s="12">
        <f t="shared" si="2"/>
        <v>13</v>
      </c>
      <c r="S167" s="15">
        <f t="shared" si="2"/>
        <v>1417</v>
      </c>
    </row>
    <row r="168" spans="1:19" x14ac:dyDescent="0.3">
      <c r="A168" s="11">
        <v>89796</v>
      </c>
      <c r="B168" s="10">
        <v>43808</v>
      </c>
      <c r="C168" s="11" t="s">
        <v>460</v>
      </c>
      <c r="D168" s="11" t="s">
        <v>185</v>
      </c>
      <c r="E168" s="11" t="s">
        <v>611</v>
      </c>
      <c r="F168" s="12">
        <v>7</v>
      </c>
      <c r="G168" s="15">
        <v>371</v>
      </c>
      <c r="H168" s="15">
        <v>53</v>
      </c>
      <c r="J168" s="12">
        <v>6</v>
      </c>
      <c r="K168" s="15">
        <v>318</v>
      </c>
      <c r="L168" s="28"/>
      <c r="M168" s="29"/>
      <c r="P168" s="12">
        <f>SUMIF('Boarding Checkouts'!$D:$D,$A168,'Boarding Checkouts'!E:E)</f>
        <v>0</v>
      </c>
      <c r="Q168" s="15">
        <f>SUMIF('Boarding Checkouts'!$D:$D,$A168,'Boarding Checkouts'!G:G)</f>
        <v>0</v>
      </c>
      <c r="R168" s="12">
        <f t="shared" si="2"/>
        <v>6</v>
      </c>
      <c r="S168" s="15">
        <f t="shared" si="2"/>
        <v>318</v>
      </c>
    </row>
    <row r="169" spans="1:19" x14ac:dyDescent="0.3">
      <c r="A169" s="11">
        <v>90040</v>
      </c>
      <c r="B169" s="10">
        <v>43812</v>
      </c>
      <c r="C169" s="11" t="s">
        <v>225</v>
      </c>
      <c r="D169" s="11" t="s">
        <v>226</v>
      </c>
      <c r="E169" s="11" t="s">
        <v>611</v>
      </c>
      <c r="F169" s="12">
        <v>14</v>
      </c>
      <c r="G169" s="15">
        <v>1960</v>
      </c>
      <c r="H169" s="15">
        <v>140</v>
      </c>
      <c r="J169" s="12">
        <v>13</v>
      </c>
      <c r="K169" s="15">
        <v>1820</v>
      </c>
      <c r="L169" s="28"/>
      <c r="M169" s="29"/>
      <c r="P169" s="12">
        <f>SUMIF('Boarding Checkouts'!$D:$D,$A169,'Boarding Checkouts'!E:E)</f>
        <v>0</v>
      </c>
      <c r="Q169" s="15">
        <f>SUMIF('Boarding Checkouts'!$D:$D,$A169,'Boarding Checkouts'!G:G)</f>
        <v>0</v>
      </c>
      <c r="R169" s="12">
        <f t="shared" si="2"/>
        <v>13</v>
      </c>
      <c r="S169" s="15">
        <f t="shared" si="2"/>
        <v>1820</v>
      </c>
    </row>
    <row r="170" spans="1:19" x14ac:dyDescent="0.3">
      <c r="A170" s="11">
        <v>90103</v>
      </c>
      <c r="B170" s="10">
        <v>43813</v>
      </c>
      <c r="C170" s="11" t="s">
        <v>193</v>
      </c>
      <c r="D170" s="11" t="s">
        <v>185</v>
      </c>
      <c r="E170" s="11" t="s">
        <v>611</v>
      </c>
      <c r="F170" s="12">
        <v>7</v>
      </c>
      <c r="G170" s="15">
        <v>371</v>
      </c>
      <c r="H170" s="15">
        <v>53</v>
      </c>
      <c r="J170" s="12">
        <v>2</v>
      </c>
      <c r="K170" s="15">
        <v>106</v>
      </c>
      <c r="L170" s="28"/>
      <c r="M170" s="29"/>
      <c r="P170" s="12">
        <f>SUMIF('Boarding Checkouts'!$D:$D,$A170,'Boarding Checkouts'!E:E)</f>
        <v>0</v>
      </c>
      <c r="Q170" s="15">
        <f>SUMIF('Boarding Checkouts'!$D:$D,$A170,'Boarding Checkouts'!G:G)</f>
        <v>0</v>
      </c>
      <c r="R170" s="12">
        <f t="shared" si="2"/>
        <v>2</v>
      </c>
      <c r="S170" s="15">
        <f t="shared" si="2"/>
        <v>106</v>
      </c>
    </row>
    <row r="171" spans="1:19" x14ac:dyDescent="0.3">
      <c r="A171" s="11">
        <v>90112</v>
      </c>
      <c r="B171" s="10">
        <v>43814</v>
      </c>
      <c r="C171" s="11" t="s">
        <v>262</v>
      </c>
      <c r="D171" s="11" t="s">
        <v>185</v>
      </c>
      <c r="E171" s="11" t="s">
        <v>611</v>
      </c>
      <c r="F171" s="12">
        <v>7</v>
      </c>
      <c r="G171" s="15">
        <v>371</v>
      </c>
      <c r="H171" s="15">
        <v>53</v>
      </c>
      <c r="J171" s="12">
        <v>7</v>
      </c>
      <c r="K171" s="15">
        <v>371</v>
      </c>
      <c r="L171" s="28"/>
      <c r="M171" s="29"/>
      <c r="P171" s="12">
        <f>SUMIF('Boarding Checkouts'!$D:$D,$A171,'Boarding Checkouts'!E:E)</f>
        <v>0</v>
      </c>
      <c r="Q171" s="15">
        <f>SUMIF('Boarding Checkouts'!$D:$D,$A171,'Boarding Checkouts'!G:G)</f>
        <v>0</v>
      </c>
      <c r="R171" s="12">
        <f t="shared" si="2"/>
        <v>7</v>
      </c>
      <c r="S171" s="15">
        <f t="shared" si="2"/>
        <v>371</v>
      </c>
    </row>
    <row r="172" spans="1:19" x14ac:dyDescent="0.3">
      <c r="A172" s="11">
        <v>90271</v>
      </c>
      <c r="B172" s="10">
        <v>43822</v>
      </c>
      <c r="C172" s="11" t="s">
        <v>275</v>
      </c>
      <c r="D172" s="11" t="s">
        <v>185</v>
      </c>
      <c r="E172" s="11" t="s">
        <v>611</v>
      </c>
      <c r="F172" s="12">
        <v>7</v>
      </c>
      <c r="G172" s="15">
        <v>371</v>
      </c>
      <c r="H172" s="15">
        <v>53</v>
      </c>
      <c r="J172" s="12">
        <v>1</v>
      </c>
      <c r="K172" s="15">
        <v>53</v>
      </c>
      <c r="L172" s="28"/>
      <c r="M172" s="29"/>
      <c r="P172" s="12">
        <f>SUMIF('Boarding Checkouts'!$D:$D,$A172,'Boarding Checkouts'!E:E)</f>
        <v>0</v>
      </c>
      <c r="Q172" s="15">
        <f>SUMIF('Boarding Checkouts'!$D:$D,$A172,'Boarding Checkouts'!G:G)</f>
        <v>0</v>
      </c>
      <c r="R172" s="12">
        <f t="shared" si="2"/>
        <v>1</v>
      </c>
      <c r="S172" s="15">
        <f t="shared" si="2"/>
        <v>53</v>
      </c>
    </row>
    <row r="173" spans="1:19" x14ac:dyDescent="0.3">
      <c r="A173" s="11">
        <v>90289</v>
      </c>
      <c r="B173" s="10">
        <v>43825</v>
      </c>
      <c r="C173" s="11" t="s">
        <v>462</v>
      </c>
      <c r="D173" s="11" t="s">
        <v>185</v>
      </c>
      <c r="E173" s="11" t="s">
        <v>611</v>
      </c>
      <c r="F173" s="12">
        <v>7</v>
      </c>
      <c r="G173" s="15">
        <v>371</v>
      </c>
      <c r="H173" s="15">
        <v>53</v>
      </c>
      <c r="J173" s="12">
        <v>1</v>
      </c>
      <c r="K173" s="15">
        <v>53</v>
      </c>
      <c r="L173" s="28"/>
      <c r="M173" s="29"/>
      <c r="P173" s="12">
        <f>SUMIF('Boarding Checkouts'!$D:$D,$A173,'Boarding Checkouts'!E:E)</f>
        <v>0</v>
      </c>
      <c r="Q173" s="15">
        <f>SUMIF('Boarding Checkouts'!$D:$D,$A173,'Boarding Checkouts'!G:G)</f>
        <v>0</v>
      </c>
      <c r="R173" s="12">
        <f t="shared" si="2"/>
        <v>1</v>
      </c>
      <c r="S173" s="15">
        <f t="shared" si="2"/>
        <v>53</v>
      </c>
    </row>
    <row r="174" spans="1:19" x14ac:dyDescent="0.3">
      <c r="A174" s="11">
        <v>90293</v>
      </c>
      <c r="B174" s="10">
        <v>43817</v>
      </c>
      <c r="C174" s="11" t="s">
        <v>149</v>
      </c>
      <c r="D174" s="11" t="s">
        <v>185</v>
      </c>
      <c r="E174" s="11" t="s">
        <v>611</v>
      </c>
      <c r="F174" s="12">
        <v>7</v>
      </c>
      <c r="G174" s="15">
        <v>371</v>
      </c>
      <c r="H174" s="15">
        <v>53</v>
      </c>
      <c r="J174" s="12">
        <v>4</v>
      </c>
      <c r="K174" s="15">
        <v>212</v>
      </c>
      <c r="L174" s="28"/>
      <c r="M174" s="29"/>
      <c r="P174" s="12">
        <f>SUMIF('Boarding Checkouts'!$D:$D,$A174,'Boarding Checkouts'!E:E)</f>
        <v>0</v>
      </c>
      <c r="Q174" s="15">
        <f>SUMIF('Boarding Checkouts'!$D:$D,$A174,'Boarding Checkouts'!G:G)</f>
        <v>0</v>
      </c>
      <c r="R174" s="12">
        <f t="shared" si="2"/>
        <v>4</v>
      </c>
      <c r="S174" s="15">
        <f t="shared" si="2"/>
        <v>212</v>
      </c>
    </row>
    <row r="175" spans="1:19" x14ac:dyDescent="0.3">
      <c r="A175" s="11">
        <v>90303</v>
      </c>
      <c r="B175" s="10">
        <v>43818</v>
      </c>
      <c r="C175" s="11" t="s">
        <v>278</v>
      </c>
      <c r="D175" s="11" t="s">
        <v>185</v>
      </c>
      <c r="E175" s="11" t="s">
        <v>611</v>
      </c>
      <c r="F175" s="12">
        <v>7</v>
      </c>
      <c r="G175" s="15">
        <v>371</v>
      </c>
      <c r="H175" s="15">
        <v>53</v>
      </c>
      <c r="J175" s="12">
        <v>3</v>
      </c>
      <c r="K175" s="15">
        <v>159</v>
      </c>
      <c r="L175" s="28"/>
      <c r="M175" s="29"/>
      <c r="P175" s="12">
        <f>SUMIF('Boarding Checkouts'!$D:$D,$A175,'Boarding Checkouts'!E:E)</f>
        <v>0</v>
      </c>
      <c r="Q175" s="15">
        <f>SUMIF('Boarding Checkouts'!$D:$D,$A175,'Boarding Checkouts'!G:G)</f>
        <v>0</v>
      </c>
      <c r="R175" s="12">
        <f t="shared" si="2"/>
        <v>3</v>
      </c>
      <c r="S175" s="15">
        <f t="shared" si="2"/>
        <v>159</v>
      </c>
    </row>
    <row r="176" spans="1:19" x14ac:dyDescent="0.3">
      <c r="A176" s="11">
        <v>90321</v>
      </c>
      <c r="B176" s="10">
        <v>43827</v>
      </c>
      <c r="C176" s="11" t="s">
        <v>77</v>
      </c>
      <c r="D176" s="11" t="s">
        <v>190</v>
      </c>
      <c r="E176" s="11" t="s">
        <v>611</v>
      </c>
      <c r="F176" s="12">
        <v>14</v>
      </c>
      <c r="G176" s="15">
        <v>1008</v>
      </c>
      <c r="H176" s="15">
        <v>72</v>
      </c>
      <c r="J176" s="12">
        <v>4</v>
      </c>
      <c r="K176" s="15">
        <v>288</v>
      </c>
      <c r="L176" s="28"/>
      <c r="M176" s="29"/>
      <c r="P176" s="12">
        <f>SUMIF('Boarding Checkouts'!$D:$D,$A176,'Boarding Checkouts'!E:E)</f>
        <v>0</v>
      </c>
      <c r="Q176" s="15">
        <f>SUMIF('Boarding Checkouts'!$D:$D,$A176,'Boarding Checkouts'!G:G)</f>
        <v>0</v>
      </c>
      <c r="R176" s="12">
        <f t="shared" si="2"/>
        <v>4</v>
      </c>
      <c r="S176" s="15">
        <f t="shared" si="2"/>
        <v>288</v>
      </c>
    </row>
    <row r="177" spans="1:19" x14ac:dyDescent="0.3">
      <c r="A177" s="11">
        <v>90392</v>
      </c>
      <c r="B177" s="10">
        <v>43822</v>
      </c>
      <c r="C177" s="11" t="s">
        <v>85</v>
      </c>
      <c r="D177" s="11" t="s">
        <v>185</v>
      </c>
      <c r="E177" s="11" t="s">
        <v>611</v>
      </c>
      <c r="F177" s="12">
        <v>14</v>
      </c>
      <c r="G177" s="15">
        <v>714</v>
      </c>
      <c r="H177" s="15">
        <v>51</v>
      </c>
      <c r="J177" s="12">
        <v>14</v>
      </c>
      <c r="K177" s="15">
        <v>714</v>
      </c>
      <c r="L177" s="28"/>
      <c r="M177" s="29"/>
      <c r="P177" s="12">
        <f>SUMIF('Boarding Checkouts'!$D:$D,$A177,'Boarding Checkouts'!E:E)</f>
        <v>0</v>
      </c>
      <c r="Q177" s="15">
        <f>SUMIF('Boarding Checkouts'!$D:$D,$A177,'Boarding Checkouts'!G:G)</f>
        <v>0</v>
      </c>
      <c r="R177" s="12">
        <f t="shared" si="2"/>
        <v>14</v>
      </c>
      <c r="S177" s="15">
        <f t="shared" si="2"/>
        <v>714</v>
      </c>
    </row>
    <row r="178" spans="1:19" x14ac:dyDescent="0.3">
      <c r="A178" s="11">
        <v>90429</v>
      </c>
      <c r="B178" s="10">
        <v>43825</v>
      </c>
      <c r="C178" s="11" t="s">
        <v>348</v>
      </c>
      <c r="D178" s="11" t="s">
        <v>185</v>
      </c>
      <c r="E178" s="11" t="s">
        <v>611</v>
      </c>
      <c r="F178" s="12">
        <v>7</v>
      </c>
      <c r="G178" s="15">
        <v>371</v>
      </c>
      <c r="H178" s="15">
        <v>53</v>
      </c>
      <c r="J178" s="12">
        <v>1</v>
      </c>
      <c r="K178" s="15">
        <v>53</v>
      </c>
      <c r="L178" s="28"/>
      <c r="M178" s="29"/>
      <c r="P178" s="12">
        <f>SUMIF('Boarding Checkouts'!$D:$D,$A178,'Boarding Checkouts'!E:E)</f>
        <v>0</v>
      </c>
      <c r="Q178" s="15">
        <f>SUMIF('Boarding Checkouts'!$D:$D,$A178,'Boarding Checkouts'!G:G)</f>
        <v>0</v>
      </c>
      <c r="R178" s="12">
        <f t="shared" si="2"/>
        <v>1</v>
      </c>
      <c r="S178" s="15">
        <f t="shared" si="2"/>
        <v>53</v>
      </c>
    </row>
    <row r="179" spans="1:19" x14ac:dyDescent="0.3">
      <c r="A179" s="11">
        <v>90438</v>
      </c>
      <c r="B179" s="10">
        <v>43830</v>
      </c>
      <c r="C179" s="11" t="s">
        <v>245</v>
      </c>
      <c r="D179" s="11" t="s">
        <v>195</v>
      </c>
      <c r="E179" s="11" t="s">
        <v>611</v>
      </c>
      <c r="F179" s="12">
        <v>14</v>
      </c>
      <c r="G179" s="15">
        <v>1330</v>
      </c>
      <c r="H179" s="15">
        <v>95</v>
      </c>
      <c r="J179" s="12">
        <v>3</v>
      </c>
      <c r="K179" s="15">
        <v>285</v>
      </c>
      <c r="L179" s="28"/>
      <c r="M179" s="29"/>
      <c r="P179" s="12">
        <f>SUMIF('Boarding Checkouts'!$D:$D,$A179,'Boarding Checkouts'!E:E)</f>
        <v>0</v>
      </c>
      <c r="Q179" s="15">
        <f>SUMIF('Boarding Checkouts'!$D:$D,$A179,'Boarding Checkouts'!G:G)</f>
        <v>0</v>
      </c>
      <c r="R179" s="12">
        <f t="shared" si="2"/>
        <v>3</v>
      </c>
      <c r="S179" s="15">
        <f t="shared" si="2"/>
        <v>285</v>
      </c>
    </row>
    <row r="180" spans="1:19" x14ac:dyDescent="0.3">
      <c r="A180" s="11">
        <v>90547</v>
      </c>
      <c r="B180" s="10">
        <v>43830</v>
      </c>
      <c r="C180" s="11" t="s">
        <v>345</v>
      </c>
      <c r="D180" s="11" t="s">
        <v>612</v>
      </c>
      <c r="E180" s="11" t="s">
        <v>611</v>
      </c>
      <c r="F180" s="12">
        <v>7</v>
      </c>
      <c r="G180" s="15">
        <v>371</v>
      </c>
      <c r="H180" s="15">
        <v>53</v>
      </c>
      <c r="J180" s="12">
        <v>1</v>
      </c>
      <c r="K180" s="15">
        <v>53</v>
      </c>
      <c r="L180" s="28"/>
      <c r="M180" s="29"/>
      <c r="P180" s="12">
        <f>SUMIF('Boarding Checkouts'!$D:$D,$A180,'Boarding Checkouts'!E:E)</f>
        <v>0</v>
      </c>
      <c r="Q180" s="15">
        <f>SUMIF('Boarding Checkouts'!$D:$D,$A180,'Boarding Checkouts'!G:G)</f>
        <v>0</v>
      </c>
      <c r="R180" s="12">
        <f t="shared" si="2"/>
        <v>1</v>
      </c>
      <c r="S180" s="15">
        <f t="shared" si="2"/>
        <v>53</v>
      </c>
    </row>
    <row r="181" spans="1:19" x14ac:dyDescent="0.3">
      <c r="A181" s="11">
        <v>90548</v>
      </c>
      <c r="B181" s="10">
        <v>43821</v>
      </c>
      <c r="C181" s="11" t="s">
        <v>313</v>
      </c>
      <c r="D181" s="11" t="s">
        <v>185</v>
      </c>
      <c r="E181" s="11" t="s">
        <v>611</v>
      </c>
      <c r="F181" s="12">
        <v>7</v>
      </c>
      <c r="G181" s="15">
        <v>371</v>
      </c>
      <c r="H181" s="15">
        <v>53</v>
      </c>
      <c r="J181" s="12">
        <v>7</v>
      </c>
      <c r="K181" s="15">
        <v>371</v>
      </c>
      <c r="L181" s="28"/>
      <c r="M181" s="29"/>
      <c r="P181" s="12">
        <f>SUMIF('Boarding Checkouts'!$D:$D,$A181,'Boarding Checkouts'!E:E)</f>
        <v>0</v>
      </c>
      <c r="Q181" s="15">
        <f>SUMIF('Boarding Checkouts'!$D:$D,$A181,'Boarding Checkouts'!G:G)</f>
        <v>0</v>
      </c>
      <c r="R181" s="12">
        <f t="shared" si="2"/>
        <v>7</v>
      </c>
      <c r="S181" s="15">
        <f t="shared" si="2"/>
        <v>371</v>
      </c>
    </row>
    <row r="182" spans="1:19" x14ac:dyDescent="0.3">
      <c r="A182" s="11">
        <v>90565</v>
      </c>
      <c r="B182" s="10">
        <v>43827</v>
      </c>
      <c r="C182" s="11" t="s">
        <v>218</v>
      </c>
      <c r="D182" s="11" t="s">
        <v>612</v>
      </c>
      <c r="E182" s="11" t="s">
        <v>611</v>
      </c>
      <c r="F182" s="12">
        <v>7</v>
      </c>
      <c r="G182" s="15">
        <v>333.9</v>
      </c>
      <c r="H182" s="15">
        <v>47.7</v>
      </c>
      <c r="J182" s="12">
        <v>1</v>
      </c>
      <c r="K182" s="15">
        <v>47.699999999999932</v>
      </c>
      <c r="L182" s="28"/>
      <c r="M182" s="29"/>
      <c r="P182" s="12">
        <f>SUMIF('Boarding Checkouts'!$D:$D,$A182,'Boarding Checkouts'!E:E)</f>
        <v>0</v>
      </c>
      <c r="Q182" s="15">
        <f>SUMIF('Boarding Checkouts'!$D:$D,$A182,'Boarding Checkouts'!G:G)</f>
        <v>0</v>
      </c>
      <c r="R182" s="12">
        <f t="shared" si="2"/>
        <v>1</v>
      </c>
      <c r="S182" s="15">
        <f t="shared" si="2"/>
        <v>47.699999999999932</v>
      </c>
    </row>
    <row r="183" spans="1:19" x14ac:dyDescent="0.3">
      <c r="A183" s="11">
        <v>90574</v>
      </c>
      <c r="B183" s="10">
        <v>43829</v>
      </c>
      <c r="C183" s="11" t="s">
        <v>135</v>
      </c>
      <c r="D183" s="11" t="s">
        <v>188</v>
      </c>
      <c r="E183" s="11" t="s">
        <v>611</v>
      </c>
      <c r="F183" s="12">
        <v>7</v>
      </c>
      <c r="G183" s="15">
        <v>434</v>
      </c>
      <c r="H183" s="15">
        <v>62</v>
      </c>
      <c r="J183" s="12">
        <v>5</v>
      </c>
      <c r="K183" s="15">
        <v>310</v>
      </c>
      <c r="L183" s="28"/>
      <c r="M183" s="29"/>
      <c r="P183" s="12">
        <f>SUMIF('Boarding Checkouts'!$D:$D,$A183,'Boarding Checkouts'!E:E)</f>
        <v>0</v>
      </c>
      <c r="Q183" s="15">
        <f>SUMIF('Boarding Checkouts'!$D:$D,$A183,'Boarding Checkouts'!G:G)</f>
        <v>0</v>
      </c>
      <c r="R183" s="12">
        <f t="shared" si="2"/>
        <v>5</v>
      </c>
      <c r="S183" s="15">
        <f t="shared" si="2"/>
        <v>310</v>
      </c>
    </row>
    <row r="184" spans="1:19" x14ac:dyDescent="0.3">
      <c r="A184" s="11">
        <v>90577</v>
      </c>
      <c r="B184" s="10">
        <v>43827</v>
      </c>
      <c r="C184" s="11" t="s">
        <v>560</v>
      </c>
      <c r="D184" s="11" t="s">
        <v>188</v>
      </c>
      <c r="E184" s="11" t="s">
        <v>611</v>
      </c>
      <c r="F184" s="12">
        <v>7</v>
      </c>
      <c r="G184" s="15">
        <v>434</v>
      </c>
      <c r="H184" s="15">
        <v>62</v>
      </c>
      <c r="J184" s="12">
        <v>1</v>
      </c>
      <c r="K184" s="15">
        <v>62</v>
      </c>
      <c r="L184" s="28"/>
      <c r="M184" s="29"/>
      <c r="P184" s="12">
        <f>SUMIF('Boarding Checkouts'!$D:$D,$A184,'Boarding Checkouts'!E:E)</f>
        <v>0</v>
      </c>
      <c r="Q184" s="15">
        <f>SUMIF('Boarding Checkouts'!$D:$D,$A184,'Boarding Checkouts'!G:G)</f>
        <v>0</v>
      </c>
      <c r="R184" s="12">
        <f t="shared" si="2"/>
        <v>1</v>
      </c>
      <c r="S184" s="15">
        <f t="shared" si="2"/>
        <v>62</v>
      </c>
    </row>
    <row r="185" spans="1:19" x14ac:dyDescent="0.3">
      <c r="A185" s="11">
        <v>90597</v>
      </c>
      <c r="B185" s="10">
        <v>43827</v>
      </c>
      <c r="C185" s="11" t="s">
        <v>613</v>
      </c>
      <c r="D185" s="11" t="s">
        <v>612</v>
      </c>
      <c r="E185" s="11" t="s">
        <v>611</v>
      </c>
      <c r="F185" s="12">
        <v>7</v>
      </c>
      <c r="G185" s="15">
        <v>371</v>
      </c>
      <c r="H185" s="15">
        <v>53</v>
      </c>
      <c r="J185" s="12">
        <v>2</v>
      </c>
      <c r="K185" s="15">
        <v>106</v>
      </c>
      <c r="L185" s="28"/>
      <c r="M185" s="29"/>
      <c r="P185" s="12">
        <f>SUMIF('Boarding Checkouts'!$D:$D,$A185,'Boarding Checkouts'!E:E)</f>
        <v>0</v>
      </c>
      <c r="Q185" s="15">
        <f>SUMIF('Boarding Checkouts'!$D:$D,$A185,'Boarding Checkouts'!G:G)</f>
        <v>0</v>
      </c>
      <c r="R185" s="12">
        <f t="shared" si="2"/>
        <v>2</v>
      </c>
      <c r="S185" s="15">
        <f t="shared" si="2"/>
        <v>106</v>
      </c>
    </row>
    <row r="186" spans="1:19" x14ac:dyDescent="0.3">
      <c r="A186" s="11">
        <v>90609</v>
      </c>
      <c r="B186" s="10">
        <v>43827</v>
      </c>
      <c r="C186" s="11" t="s">
        <v>215</v>
      </c>
      <c r="D186" s="11" t="s">
        <v>612</v>
      </c>
      <c r="E186" s="11" t="s">
        <v>611</v>
      </c>
      <c r="F186" s="12">
        <v>14</v>
      </c>
      <c r="G186" s="15">
        <v>714</v>
      </c>
      <c r="H186" s="15">
        <v>51</v>
      </c>
      <c r="J186" s="12">
        <v>12</v>
      </c>
      <c r="K186" s="15">
        <v>612</v>
      </c>
      <c r="L186" s="28"/>
      <c r="M186" s="29"/>
      <c r="P186" s="12">
        <f>SUMIF('Boarding Checkouts'!$D:$D,$A186,'Boarding Checkouts'!E:E)</f>
        <v>0</v>
      </c>
      <c r="Q186" s="15">
        <f>SUMIF('Boarding Checkouts'!$D:$D,$A186,'Boarding Checkouts'!G:G)</f>
        <v>0</v>
      </c>
      <c r="R186" s="12">
        <f t="shared" si="2"/>
        <v>12</v>
      </c>
      <c r="S186" s="15">
        <f t="shared" si="2"/>
        <v>612</v>
      </c>
    </row>
    <row r="187" spans="1:19" x14ac:dyDescent="0.3">
      <c r="A187" s="11">
        <v>90684</v>
      </c>
      <c r="B187" s="10">
        <v>43823</v>
      </c>
      <c r="C187" s="11" t="s">
        <v>310</v>
      </c>
      <c r="D187" s="11" t="s">
        <v>192</v>
      </c>
      <c r="E187" s="11" t="s">
        <v>611</v>
      </c>
      <c r="F187" s="12">
        <v>14</v>
      </c>
      <c r="G187" s="15">
        <v>1526</v>
      </c>
      <c r="H187" s="15">
        <v>109</v>
      </c>
      <c r="J187" s="12">
        <v>6</v>
      </c>
      <c r="K187" s="15">
        <v>654</v>
      </c>
      <c r="L187" s="28"/>
      <c r="M187" s="29"/>
      <c r="P187" s="12">
        <f>SUMIF('Boarding Checkouts'!$D:$D,$A187,'Boarding Checkouts'!E:E)</f>
        <v>0</v>
      </c>
      <c r="Q187" s="15">
        <f>SUMIF('Boarding Checkouts'!$D:$D,$A187,'Boarding Checkouts'!G:G)</f>
        <v>0</v>
      </c>
      <c r="R187" s="12">
        <f t="shared" si="2"/>
        <v>6</v>
      </c>
      <c r="S187" s="15">
        <f t="shared" si="2"/>
        <v>654</v>
      </c>
    </row>
    <row r="188" spans="1:19" x14ac:dyDescent="0.3">
      <c r="A188" s="11">
        <v>90702</v>
      </c>
      <c r="B188" s="10">
        <v>43825</v>
      </c>
      <c r="C188" s="11" t="s">
        <v>91</v>
      </c>
      <c r="D188" s="11" t="s">
        <v>192</v>
      </c>
      <c r="E188" s="11" t="s">
        <v>611</v>
      </c>
      <c r="F188" s="12">
        <v>14</v>
      </c>
      <c r="G188" s="15">
        <v>1526</v>
      </c>
      <c r="H188" s="15">
        <v>109</v>
      </c>
      <c r="J188" s="12">
        <v>14</v>
      </c>
      <c r="K188" s="15">
        <v>1526</v>
      </c>
      <c r="L188" s="28"/>
      <c r="M188" s="29"/>
      <c r="P188" s="12">
        <f>SUMIF('Boarding Checkouts'!$D:$D,$A188,'Boarding Checkouts'!E:E)</f>
        <v>0</v>
      </c>
      <c r="Q188" s="15">
        <f>SUMIF('Boarding Checkouts'!$D:$D,$A188,'Boarding Checkouts'!G:G)</f>
        <v>0</v>
      </c>
      <c r="R188" s="12">
        <f t="shared" si="2"/>
        <v>14</v>
      </c>
      <c r="S188" s="15">
        <f t="shared" si="2"/>
        <v>1526</v>
      </c>
    </row>
    <row r="189" spans="1:19" x14ac:dyDescent="0.3">
      <c r="A189" s="11">
        <v>90742</v>
      </c>
      <c r="B189" s="10">
        <v>43825</v>
      </c>
      <c r="C189" s="11" t="s">
        <v>223</v>
      </c>
      <c r="D189" s="11" t="s">
        <v>194</v>
      </c>
      <c r="E189" s="11" t="s">
        <v>611</v>
      </c>
      <c r="F189" s="12">
        <v>7</v>
      </c>
      <c r="G189" s="15">
        <v>889</v>
      </c>
      <c r="H189" s="15">
        <v>127</v>
      </c>
      <c r="J189" s="12">
        <v>3</v>
      </c>
      <c r="K189" s="15">
        <v>381</v>
      </c>
      <c r="L189" s="28"/>
      <c r="M189" s="29"/>
      <c r="P189" s="12">
        <f>SUMIF('Boarding Checkouts'!$D:$D,$A189,'Boarding Checkouts'!E:E)</f>
        <v>0</v>
      </c>
      <c r="Q189" s="15">
        <f>SUMIF('Boarding Checkouts'!$D:$D,$A189,'Boarding Checkouts'!G:G)</f>
        <v>0</v>
      </c>
      <c r="R189" s="12">
        <f t="shared" si="2"/>
        <v>3</v>
      </c>
      <c r="S189" s="15">
        <f t="shared" si="2"/>
        <v>381</v>
      </c>
    </row>
    <row r="190" spans="1:19" x14ac:dyDescent="0.3">
      <c r="A190" s="11">
        <v>90802</v>
      </c>
      <c r="B190" s="10">
        <v>43826</v>
      </c>
      <c r="C190" s="11" t="s">
        <v>452</v>
      </c>
      <c r="D190" s="11" t="s">
        <v>185</v>
      </c>
      <c r="E190" s="11" t="s">
        <v>611</v>
      </c>
      <c r="F190" s="12">
        <v>7</v>
      </c>
      <c r="G190" s="15">
        <v>371</v>
      </c>
      <c r="H190" s="15">
        <v>53</v>
      </c>
      <c r="J190" s="12">
        <v>7</v>
      </c>
      <c r="K190" s="15">
        <v>371</v>
      </c>
      <c r="L190" s="28"/>
      <c r="M190" s="29"/>
      <c r="P190" s="12">
        <f>SUMIF('Boarding Checkouts'!$D:$D,$A190,'Boarding Checkouts'!E:E)</f>
        <v>0</v>
      </c>
      <c r="Q190" s="15">
        <f>SUMIF('Boarding Checkouts'!$D:$D,$A190,'Boarding Checkouts'!G:G)</f>
        <v>0</v>
      </c>
      <c r="R190" s="12">
        <f t="shared" si="2"/>
        <v>7</v>
      </c>
      <c r="S190" s="15">
        <f t="shared" si="2"/>
        <v>371</v>
      </c>
    </row>
    <row r="191" spans="1:19" x14ac:dyDescent="0.3">
      <c r="A191" s="11">
        <v>90806</v>
      </c>
      <c r="B191" s="10">
        <v>43826</v>
      </c>
      <c r="C191" s="11" t="s">
        <v>302</v>
      </c>
      <c r="D191" s="11" t="s">
        <v>188</v>
      </c>
      <c r="E191" s="11" t="s">
        <v>611</v>
      </c>
      <c r="F191" s="12">
        <v>7</v>
      </c>
      <c r="G191" s="15">
        <v>434</v>
      </c>
      <c r="H191" s="15">
        <v>62</v>
      </c>
      <c r="J191" s="12">
        <v>5</v>
      </c>
      <c r="K191" s="15">
        <v>310</v>
      </c>
      <c r="L191" s="28"/>
      <c r="M191" s="29"/>
      <c r="P191" s="12">
        <f>SUMIF('Boarding Checkouts'!$D:$D,$A191,'Boarding Checkouts'!E:E)</f>
        <v>0</v>
      </c>
      <c r="Q191" s="15">
        <f>SUMIF('Boarding Checkouts'!$D:$D,$A191,'Boarding Checkouts'!G:G)</f>
        <v>0</v>
      </c>
      <c r="R191" s="12">
        <f t="shared" si="2"/>
        <v>5</v>
      </c>
      <c r="S191" s="15">
        <f t="shared" si="2"/>
        <v>310</v>
      </c>
    </row>
    <row r="192" spans="1:19" x14ac:dyDescent="0.3">
      <c r="A192" s="11">
        <v>90919</v>
      </c>
      <c r="B192" s="10">
        <v>43827</v>
      </c>
      <c r="C192" s="11" t="s">
        <v>465</v>
      </c>
      <c r="D192" s="11" t="s">
        <v>190</v>
      </c>
      <c r="E192" s="11" t="s">
        <v>611</v>
      </c>
      <c r="F192" s="12">
        <v>7</v>
      </c>
      <c r="G192" s="15">
        <v>518</v>
      </c>
      <c r="H192" s="15">
        <v>74</v>
      </c>
      <c r="J192" s="12">
        <v>6</v>
      </c>
      <c r="K192" s="15">
        <v>444</v>
      </c>
      <c r="L192" s="28"/>
      <c r="M192" s="29"/>
      <c r="P192" s="12">
        <f>SUMIF('Boarding Checkouts'!$D:$D,$A192,'Boarding Checkouts'!E:E)</f>
        <v>0</v>
      </c>
      <c r="Q192" s="15">
        <f>SUMIF('Boarding Checkouts'!$D:$D,$A192,'Boarding Checkouts'!G:G)</f>
        <v>0</v>
      </c>
      <c r="R192" s="12">
        <f t="shared" si="2"/>
        <v>6</v>
      </c>
      <c r="S192" s="15">
        <f t="shared" si="2"/>
        <v>444</v>
      </c>
    </row>
  </sheetData>
  <autoFilter ref="A1:S1" xr:uid="{00000000-0009-0000-0000-000001000000}"/>
  <conditionalFormatting sqref="J1:S1 J3:S1048576 J2:O2">
    <cfRule type="cellIs" dxfId="1675" priority="3" operator="equal">
      <formula>0</formula>
    </cfRule>
  </conditionalFormatting>
  <conditionalFormatting sqref="R2:S192">
    <cfRule type="cellIs" dxfId="1674" priority="2" operator="equal">
      <formula>0</formula>
    </cfRule>
  </conditionalFormatting>
  <conditionalFormatting sqref="P2:Q192">
    <cfRule type="cellIs" dxfId="167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863E-F0EA-40B2-A8D8-F456B620BB49}">
  <dimension ref="A1:U2430"/>
  <sheetViews>
    <sheetView topLeftCell="B1" zoomScale="85" zoomScaleNormal="85" workbookViewId="0">
      <pane ySplit="1" topLeftCell="A2" activePane="bottomLeft" state="frozen"/>
      <selection pane="bottomLeft" activeCell="P2" sqref="P2"/>
    </sheetView>
  </sheetViews>
  <sheetFormatPr defaultColWidth="8.88671875" defaultRowHeight="13.8" x14ac:dyDescent="0.3"/>
  <cols>
    <col min="1" max="1" width="12.5546875" style="10" customWidth="1"/>
    <col min="2" max="3" width="32.5546875" style="11" customWidth="1"/>
    <col min="4" max="4" width="8.88671875" style="11" customWidth="1"/>
    <col min="5" max="5" width="8.88671875" style="12" customWidth="1"/>
    <col min="6" max="6" width="20.5546875" style="11" customWidth="1"/>
    <col min="7" max="7" width="9.5546875" style="15" customWidth="1"/>
    <col min="8" max="8" width="9.88671875" style="15" bestFit="1" customWidth="1"/>
    <col min="9" max="9" width="8.88671875" style="13"/>
    <col min="10" max="10" width="6.88671875" style="13" customWidth="1"/>
    <col min="11" max="11" width="3.109375" style="50" customWidth="1"/>
    <col min="12" max="12" width="3.5546875" style="13" customWidth="1"/>
    <col min="13" max="13" width="12.88671875" style="11" customWidth="1"/>
    <col min="14" max="14" width="7.88671875" style="12" customWidth="1"/>
    <col min="15" max="15" width="10.88671875" style="15" bestFit="1" customWidth="1"/>
    <col min="16" max="16" width="7.88671875" style="15" customWidth="1"/>
    <col min="17" max="17" width="2.88671875" style="13" customWidth="1"/>
    <col min="18" max="18" width="3.88671875" style="52" customWidth="1"/>
    <col min="19" max="19" width="16.5546875" style="10" customWidth="1"/>
    <col min="20" max="20" width="6.88671875" style="7" customWidth="1"/>
    <col min="21" max="16384" width="8.88671875" style="13"/>
  </cols>
  <sheetData>
    <row r="1" spans="1:20" s="4" customFormat="1" ht="14.4" x14ac:dyDescent="0.3">
      <c r="A1" s="1" t="s">
        <v>290</v>
      </c>
      <c r="B1" s="2" t="s">
        <v>39</v>
      </c>
      <c r="C1" s="2" t="s">
        <v>291</v>
      </c>
      <c r="D1" s="2" t="s">
        <v>37</v>
      </c>
      <c r="E1" s="26" t="s">
        <v>292</v>
      </c>
      <c r="F1" s="2" t="s">
        <v>293</v>
      </c>
      <c r="G1" s="27" t="s">
        <v>294</v>
      </c>
      <c r="H1" s="27" t="s">
        <v>295</v>
      </c>
      <c r="I1" s="47" t="s">
        <v>287</v>
      </c>
      <c r="J1" s="47" t="s">
        <v>296</v>
      </c>
      <c r="K1" s="48"/>
      <c r="M1" s="2"/>
      <c r="N1" s="26" t="s">
        <v>296</v>
      </c>
      <c r="O1" s="27" t="s">
        <v>297</v>
      </c>
      <c r="P1" s="27" t="s">
        <v>298</v>
      </c>
      <c r="R1" s="49"/>
      <c r="S1" s="1" t="s">
        <v>299</v>
      </c>
      <c r="T1" s="1" t="s">
        <v>292</v>
      </c>
    </row>
    <row r="2" spans="1:20" x14ac:dyDescent="0.3">
      <c r="A2" s="10">
        <v>43831</v>
      </c>
      <c r="B2" s="11" t="s">
        <v>463</v>
      </c>
      <c r="C2" s="11" t="s">
        <v>464</v>
      </c>
      <c r="E2" s="12">
        <v>1</v>
      </c>
      <c r="F2" s="6" t="s">
        <v>304</v>
      </c>
      <c r="G2" s="30">
        <v>72</v>
      </c>
      <c r="I2" s="15">
        <f>IF(ISBLANK(B2),"",SUM(G2:H2))</f>
        <v>72</v>
      </c>
      <c r="J2" s="12">
        <f>IF(ISBLANK(B2),"",E2*(IF(LEFT(RIGHT(F2,2),1)="2",2,IF(LEFT(RIGHT(F2,2),1)="3",3,IF(LEFT(RIGHT(F2,2),1)="4",4,1)))))</f>
        <v>2</v>
      </c>
      <c r="K2" s="50">
        <f>IF(A2= "",0,MONTH(A2))</f>
        <v>1</v>
      </c>
      <c r="L2" s="50">
        <f>MONTH(M2)</f>
        <v>1</v>
      </c>
      <c r="M2" s="51">
        <f>1/31/19</f>
        <v>1.697792869269949E-3</v>
      </c>
      <c r="N2" s="12">
        <f t="shared" ref="N2:N13" si="0">SUMIF($K:$K,$L2,$J:$J)</f>
        <v>13</v>
      </c>
      <c r="O2" s="15">
        <f t="shared" ref="O2:O13" si="1">SUMIF($K:$K,$L2,$I:$I)</f>
        <v>715</v>
      </c>
      <c r="P2" s="15">
        <f>IFERROR(ROUND(O2/N2,2),0)</f>
        <v>55</v>
      </c>
      <c r="R2" s="52">
        <f>INT(($S2-$S$2)/7)+1</f>
        <v>1</v>
      </c>
      <c r="S2" s="10">
        <v>43828</v>
      </c>
      <c r="T2" s="7">
        <v>67</v>
      </c>
    </row>
    <row r="3" spans="1:20" x14ac:dyDescent="0.3">
      <c r="A3" s="10">
        <v>43831</v>
      </c>
      <c r="B3" s="11" t="s">
        <v>564</v>
      </c>
      <c r="C3" s="11" t="s">
        <v>565</v>
      </c>
      <c r="E3" s="12">
        <v>1</v>
      </c>
      <c r="F3" s="6" t="s">
        <v>300</v>
      </c>
      <c r="G3" s="30">
        <v>33</v>
      </c>
      <c r="I3" s="15">
        <f t="shared" ref="I3:I9" si="2">IF(ISBLANK(B3),"",SUM(G3:H3))</f>
        <v>33</v>
      </c>
      <c r="J3" s="12">
        <f t="shared" ref="J3:J9" si="3">IF(ISBLANK(B3),"",E3*(IF(LEFT(RIGHT(F3,2),1)="2",2,IF(LEFT(RIGHT(F3,2),1)="3",3,IF(LEFT(RIGHT(F3,2),1)="4",4,1)))))</f>
        <v>1</v>
      </c>
      <c r="K3" s="50">
        <f t="shared" ref="K3:K19" si="4">IF(A3= "",0,MONTH(A3))</f>
        <v>1</v>
      </c>
      <c r="L3" s="50">
        <f>MONTH(M3)</f>
        <v>2</v>
      </c>
      <c r="M3" s="51">
        <v>43524</v>
      </c>
      <c r="N3" s="12">
        <f t="shared" si="0"/>
        <v>0</v>
      </c>
      <c r="O3" s="15">
        <f t="shared" si="1"/>
        <v>0</v>
      </c>
      <c r="P3" s="15">
        <f t="shared" ref="P3:P13" si="5">IFERROR(ROUND(O3/N3,2),0)</f>
        <v>0</v>
      </c>
      <c r="R3" s="52">
        <f t="shared" ref="R3:R66" si="6">INT(($S3-$S$2)/7)+1</f>
        <v>1</v>
      </c>
      <c r="S3" s="10">
        <v>43829</v>
      </c>
      <c r="T3" s="7">
        <v>58</v>
      </c>
    </row>
    <row r="4" spans="1:20" x14ac:dyDescent="0.3">
      <c r="A4" s="10">
        <v>43831</v>
      </c>
      <c r="B4" s="11" t="s">
        <v>338</v>
      </c>
      <c r="C4" s="11" t="s">
        <v>339</v>
      </c>
      <c r="E4" s="12">
        <v>1</v>
      </c>
      <c r="F4" s="6" t="s">
        <v>301</v>
      </c>
      <c r="G4" s="30">
        <v>42</v>
      </c>
      <c r="H4" s="15">
        <v>40</v>
      </c>
      <c r="I4" s="15">
        <f t="shared" si="2"/>
        <v>82</v>
      </c>
      <c r="J4" s="12">
        <f t="shared" si="3"/>
        <v>1</v>
      </c>
      <c r="K4" s="50">
        <f t="shared" si="4"/>
        <v>1</v>
      </c>
      <c r="L4" s="50">
        <f t="shared" ref="L4:L13" si="7">MONTH(M4)</f>
        <v>3</v>
      </c>
      <c r="M4" s="51">
        <v>43555</v>
      </c>
      <c r="N4" s="12">
        <f t="shared" si="0"/>
        <v>0</v>
      </c>
      <c r="O4" s="15">
        <f t="shared" si="1"/>
        <v>0</v>
      </c>
      <c r="P4" s="15">
        <f t="shared" si="5"/>
        <v>0</v>
      </c>
      <c r="R4" s="52">
        <f t="shared" si="6"/>
        <v>1</v>
      </c>
      <c r="S4" s="10">
        <v>43830</v>
      </c>
      <c r="T4" s="7">
        <v>48</v>
      </c>
    </row>
    <row r="5" spans="1:20" x14ac:dyDescent="0.3">
      <c r="A5" s="10">
        <v>43831</v>
      </c>
      <c r="B5" s="11" t="s">
        <v>614</v>
      </c>
      <c r="C5" s="11" t="s">
        <v>390</v>
      </c>
      <c r="E5" s="12">
        <v>5</v>
      </c>
      <c r="F5" s="6" t="s">
        <v>300</v>
      </c>
      <c r="G5" s="30">
        <v>165</v>
      </c>
      <c r="H5" s="15">
        <v>100</v>
      </c>
      <c r="I5" s="15">
        <f t="shared" si="2"/>
        <v>265</v>
      </c>
      <c r="J5" s="12">
        <f t="shared" si="3"/>
        <v>5</v>
      </c>
      <c r="K5" s="50">
        <f t="shared" si="4"/>
        <v>1</v>
      </c>
      <c r="L5" s="50">
        <f t="shared" si="7"/>
        <v>4</v>
      </c>
      <c r="M5" s="51">
        <v>43585</v>
      </c>
      <c r="N5" s="12">
        <f t="shared" si="0"/>
        <v>0</v>
      </c>
      <c r="O5" s="15">
        <f t="shared" si="1"/>
        <v>0</v>
      </c>
      <c r="P5" s="15">
        <f t="shared" si="5"/>
        <v>0</v>
      </c>
      <c r="R5" s="52">
        <f t="shared" si="6"/>
        <v>1</v>
      </c>
      <c r="S5" s="10">
        <v>43831</v>
      </c>
      <c r="T5" s="7">
        <v>38</v>
      </c>
    </row>
    <row r="6" spans="1:20" x14ac:dyDescent="0.3">
      <c r="A6" s="10">
        <v>43831</v>
      </c>
      <c r="B6" s="11" t="s">
        <v>439</v>
      </c>
      <c r="C6" s="11" t="s">
        <v>440</v>
      </c>
      <c r="E6" s="12">
        <v>1</v>
      </c>
      <c r="F6" s="6" t="s">
        <v>300</v>
      </c>
      <c r="G6" s="30">
        <v>33</v>
      </c>
      <c r="H6" s="15">
        <v>20</v>
      </c>
      <c r="I6" s="15">
        <f t="shared" si="2"/>
        <v>53</v>
      </c>
      <c r="J6" s="12">
        <f t="shared" si="3"/>
        <v>1</v>
      </c>
      <c r="K6" s="50">
        <f t="shared" si="4"/>
        <v>1</v>
      </c>
      <c r="L6" s="50">
        <f t="shared" si="7"/>
        <v>5</v>
      </c>
      <c r="M6" s="51">
        <v>43616</v>
      </c>
      <c r="N6" s="12">
        <f t="shared" si="0"/>
        <v>0</v>
      </c>
      <c r="O6" s="15">
        <f t="shared" si="1"/>
        <v>0</v>
      </c>
      <c r="P6" s="15">
        <f t="shared" si="5"/>
        <v>0</v>
      </c>
      <c r="R6" s="52">
        <f t="shared" si="6"/>
        <v>1</v>
      </c>
      <c r="S6" s="10">
        <v>43832</v>
      </c>
      <c r="T6" s="7">
        <f>IFERROR(VLOOKUP((S6-1),'Boarding Tallies'!$A$1:$C$75,3,FALSE),0)</f>
        <v>25</v>
      </c>
    </row>
    <row r="7" spans="1:20" x14ac:dyDescent="0.3">
      <c r="A7" s="10">
        <v>43831</v>
      </c>
      <c r="B7" s="11" t="s">
        <v>597</v>
      </c>
      <c r="C7" s="11" t="s">
        <v>598</v>
      </c>
      <c r="E7" s="12">
        <v>1</v>
      </c>
      <c r="F7" s="6" t="s">
        <v>306</v>
      </c>
      <c r="G7" s="30">
        <v>57</v>
      </c>
      <c r="H7" s="15">
        <v>40</v>
      </c>
      <c r="I7" s="15">
        <f t="shared" si="2"/>
        <v>97</v>
      </c>
      <c r="J7" s="12">
        <f t="shared" si="3"/>
        <v>1</v>
      </c>
      <c r="K7" s="50">
        <f t="shared" si="4"/>
        <v>1</v>
      </c>
      <c r="L7" s="50">
        <f t="shared" si="7"/>
        <v>6</v>
      </c>
      <c r="M7" s="51">
        <v>43646</v>
      </c>
      <c r="N7" s="12">
        <f t="shared" si="0"/>
        <v>0</v>
      </c>
      <c r="O7" s="15">
        <f t="shared" si="1"/>
        <v>0</v>
      </c>
      <c r="P7" s="15">
        <f t="shared" si="5"/>
        <v>0</v>
      </c>
      <c r="R7" s="52">
        <f t="shared" si="6"/>
        <v>1</v>
      </c>
      <c r="S7" s="10">
        <v>43833</v>
      </c>
      <c r="T7" s="7">
        <f>IFERROR(VLOOKUP((S7-1),'Boarding Tallies'!$A$1:$C$75,3,FALSE),0)</f>
        <v>18</v>
      </c>
    </row>
    <row r="8" spans="1:20" x14ac:dyDescent="0.3">
      <c r="A8" s="10">
        <v>43831</v>
      </c>
      <c r="B8" s="11" t="s">
        <v>570</v>
      </c>
      <c r="C8" s="11" t="s">
        <v>311</v>
      </c>
      <c r="E8" s="12">
        <v>1</v>
      </c>
      <c r="F8" s="6" t="s">
        <v>300</v>
      </c>
      <c r="G8" s="30">
        <v>33</v>
      </c>
      <c r="I8" s="15">
        <f t="shared" si="2"/>
        <v>33</v>
      </c>
      <c r="J8" s="12">
        <f t="shared" si="3"/>
        <v>1</v>
      </c>
      <c r="K8" s="50">
        <f t="shared" si="4"/>
        <v>1</v>
      </c>
      <c r="L8" s="50">
        <f t="shared" si="7"/>
        <v>7</v>
      </c>
      <c r="M8" s="51">
        <v>43677</v>
      </c>
      <c r="N8" s="12">
        <f t="shared" si="0"/>
        <v>0</v>
      </c>
      <c r="O8" s="15">
        <f t="shared" si="1"/>
        <v>0</v>
      </c>
      <c r="P8" s="15">
        <f t="shared" si="5"/>
        <v>0</v>
      </c>
      <c r="R8" s="52">
        <f t="shared" si="6"/>
        <v>1</v>
      </c>
      <c r="S8" s="10">
        <v>43834</v>
      </c>
      <c r="T8" s="7">
        <f>IFERROR(VLOOKUP((S8-1),'Boarding Tallies'!$A$1:$C$75,3,FALSE),0)</f>
        <v>22</v>
      </c>
    </row>
    <row r="9" spans="1:20" x14ac:dyDescent="0.3">
      <c r="A9" s="10">
        <v>43831</v>
      </c>
      <c r="B9" s="11" t="s">
        <v>209</v>
      </c>
      <c r="C9" s="11" t="s">
        <v>309</v>
      </c>
      <c r="D9" s="11">
        <v>88716</v>
      </c>
      <c r="E9" s="12">
        <v>1</v>
      </c>
      <c r="F9" s="53" t="s">
        <v>190</v>
      </c>
      <c r="G9" s="54">
        <v>74</v>
      </c>
      <c r="H9" s="15">
        <v>6</v>
      </c>
      <c r="I9" s="15">
        <f t="shared" si="2"/>
        <v>80</v>
      </c>
      <c r="J9" s="12">
        <f t="shared" si="3"/>
        <v>1</v>
      </c>
      <c r="K9" s="50">
        <f t="shared" si="4"/>
        <v>1</v>
      </c>
      <c r="L9" s="50">
        <f t="shared" si="7"/>
        <v>8</v>
      </c>
      <c r="M9" s="51">
        <v>43708</v>
      </c>
      <c r="N9" s="12">
        <f t="shared" si="0"/>
        <v>0</v>
      </c>
      <c r="O9" s="15">
        <f t="shared" si="1"/>
        <v>0</v>
      </c>
      <c r="P9" s="15">
        <f t="shared" si="5"/>
        <v>0</v>
      </c>
      <c r="R9" s="52">
        <f t="shared" si="6"/>
        <v>2</v>
      </c>
      <c r="S9" s="10">
        <v>43835</v>
      </c>
      <c r="T9" s="7">
        <f>IFERROR(VLOOKUP((S9-1),'Boarding Tallies'!$A$1:$C$75,3,FALSE),0)</f>
        <v>23</v>
      </c>
    </row>
    <row r="10" spans="1:20" x14ac:dyDescent="0.3">
      <c r="A10" s="10">
        <v>43831</v>
      </c>
      <c r="B10" s="11" t="s">
        <v>209</v>
      </c>
      <c r="C10" s="11" t="s">
        <v>309</v>
      </c>
      <c r="D10" s="11">
        <v>90731</v>
      </c>
      <c r="E10" s="12">
        <v>5</v>
      </c>
      <c r="F10" s="53"/>
      <c r="G10" s="54"/>
      <c r="H10" s="15">
        <v>30</v>
      </c>
      <c r="I10" s="15"/>
      <c r="J10" s="12"/>
      <c r="K10" s="50">
        <f t="shared" si="4"/>
        <v>1</v>
      </c>
      <c r="L10" s="50">
        <f t="shared" si="7"/>
        <v>9</v>
      </c>
      <c r="M10" s="51">
        <v>43738</v>
      </c>
      <c r="N10" s="12">
        <f t="shared" si="0"/>
        <v>0</v>
      </c>
      <c r="O10" s="15">
        <f t="shared" si="1"/>
        <v>0</v>
      </c>
      <c r="P10" s="15">
        <f t="shared" si="5"/>
        <v>0</v>
      </c>
      <c r="R10" s="52">
        <f t="shared" si="6"/>
        <v>2</v>
      </c>
      <c r="S10" s="10">
        <v>43836</v>
      </c>
      <c r="T10" s="7">
        <f>IFERROR(VLOOKUP((S10-1),'Boarding Tallies'!$A$1:$C$75,3,FALSE),0)</f>
        <v>10</v>
      </c>
    </row>
    <row r="11" spans="1:20" x14ac:dyDescent="0.3">
      <c r="F11" s="53"/>
      <c r="G11" s="54"/>
      <c r="I11" s="15"/>
      <c r="J11" s="12"/>
      <c r="K11" s="50">
        <f t="shared" si="4"/>
        <v>0</v>
      </c>
      <c r="L11" s="50">
        <f t="shared" si="7"/>
        <v>10</v>
      </c>
      <c r="M11" s="51">
        <v>43769</v>
      </c>
      <c r="N11" s="12">
        <f t="shared" si="0"/>
        <v>0</v>
      </c>
      <c r="O11" s="15">
        <f t="shared" si="1"/>
        <v>0</v>
      </c>
      <c r="P11" s="15">
        <f t="shared" si="5"/>
        <v>0</v>
      </c>
      <c r="R11" s="52">
        <f t="shared" si="6"/>
        <v>2</v>
      </c>
      <c r="S11" s="10">
        <v>43837</v>
      </c>
      <c r="T11" s="7">
        <f>IFERROR(VLOOKUP((S11-1),'Boarding Tallies'!$A$1:$C$75,3,FALSE),0)</f>
        <v>8</v>
      </c>
    </row>
    <row r="12" spans="1:20" x14ac:dyDescent="0.3">
      <c r="F12" s="53"/>
      <c r="G12" s="54"/>
      <c r="I12" s="15"/>
      <c r="J12" s="12"/>
      <c r="K12" s="50">
        <f t="shared" si="4"/>
        <v>0</v>
      </c>
      <c r="L12" s="50">
        <f t="shared" si="7"/>
        <v>11</v>
      </c>
      <c r="M12" s="51">
        <v>43799</v>
      </c>
      <c r="N12" s="12">
        <f t="shared" si="0"/>
        <v>0</v>
      </c>
      <c r="O12" s="15">
        <f t="shared" si="1"/>
        <v>0</v>
      </c>
      <c r="P12" s="15">
        <f t="shared" si="5"/>
        <v>0</v>
      </c>
      <c r="R12" s="52">
        <f t="shared" si="6"/>
        <v>2</v>
      </c>
      <c r="S12" s="10">
        <v>43838</v>
      </c>
      <c r="T12" s="7">
        <f>IFERROR(VLOOKUP((S12-1),'Boarding Tallies'!$A$1:$C$75,3,FALSE),0)</f>
        <v>6</v>
      </c>
    </row>
    <row r="13" spans="1:20" x14ac:dyDescent="0.3">
      <c r="F13" s="53"/>
      <c r="G13" s="54"/>
      <c r="I13" s="15"/>
      <c r="J13" s="12"/>
      <c r="K13" s="50">
        <f t="shared" si="4"/>
        <v>0</v>
      </c>
      <c r="L13" s="50">
        <f t="shared" si="7"/>
        <v>12</v>
      </c>
      <c r="M13" s="51">
        <v>43830</v>
      </c>
      <c r="N13" s="12">
        <f t="shared" si="0"/>
        <v>0</v>
      </c>
      <c r="O13" s="15">
        <f t="shared" si="1"/>
        <v>0</v>
      </c>
      <c r="P13" s="15">
        <f t="shared" si="5"/>
        <v>0</v>
      </c>
      <c r="R13" s="52">
        <f t="shared" si="6"/>
        <v>2</v>
      </c>
      <c r="S13" s="10">
        <v>43839</v>
      </c>
      <c r="T13" s="7">
        <f>IFERROR(VLOOKUP((S13-1),'Boarding Tallies'!$A$1:$C$75,3,FALSE),0)</f>
        <v>5</v>
      </c>
    </row>
    <row r="14" spans="1:20" x14ac:dyDescent="0.3">
      <c r="G14" s="30"/>
      <c r="I14" s="15"/>
      <c r="J14" s="12"/>
      <c r="K14" s="50">
        <f t="shared" si="4"/>
        <v>0</v>
      </c>
      <c r="R14" s="52">
        <f t="shared" si="6"/>
        <v>2</v>
      </c>
      <c r="S14" s="10">
        <v>43840</v>
      </c>
      <c r="T14" s="7">
        <f>IFERROR(VLOOKUP((S14-1),'Boarding Tallies'!$A$1:$C$75,3,FALSE),0)</f>
        <v>4</v>
      </c>
    </row>
    <row r="15" spans="1:20" x14ac:dyDescent="0.3">
      <c r="G15" s="30"/>
      <c r="I15" s="15"/>
      <c r="J15" s="12"/>
      <c r="K15" s="50">
        <f t="shared" si="4"/>
        <v>0</v>
      </c>
      <c r="M15" s="11" t="s">
        <v>474</v>
      </c>
      <c r="R15" s="52">
        <f t="shared" si="6"/>
        <v>2</v>
      </c>
      <c r="S15" s="10">
        <v>43841</v>
      </c>
      <c r="T15" s="7">
        <f>IFERROR(VLOOKUP((S15-1),'Boarding Tallies'!$A$1:$C$75,3,FALSE),0)</f>
        <v>9</v>
      </c>
    </row>
    <row r="16" spans="1:20" x14ac:dyDescent="0.3">
      <c r="G16" s="30"/>
      <c r="I16" s="15"/>
      <c r="J16" s="12"/>
      <c r="K16" s="50">
        <f t="shared" si="4"/>
        <v>0</v>
      </c>
      <c r="M16" s="11" t="s">
        <v>475</v>
      </c>
      <c r="R16" s="52">
        <f t="shared" si="6"/>
        <v>3</v>
      </c>
      <c r="S16" s="10">
        <v>43842</v>
      </c>
      <c r="T16" s="7">
        <f>IFERROR(VLOOKUP((S16-1),'Boarding Tallies'!$A$1:$C$75,3,FALSE),0)</f>
        <v>10</v>
      </c>
    </row>
    <row r="17" spans="5:20" x14ac:dyDescent="0.3">
      <c r="F17" s="53"/>
      <c r="G17" s="54"/>
      <c r="I17" s="15"/>
      <c r="J17" s="12"/>
      <c r="K17" s="50">
        <f t="shared" si="4"/>
        <v>0</v>
      </c>
      <c r="M17" s="11" t="s">
        <v>476</v>
      </c>
      <c r="R17" s="52">
        <f t="shared" si="6"/>
        <v>3</v>
      </c>
      <c r="S17" s="10">
        <v>43843</v>
      </c>
      <c r="T17" s="7">
        <f>IFERROR(VLOOKUP((S17-1),'Boarding Tallies'!$A$1:$C$75,3,FALSE),0)</f>
        <v>10</v>
      </c>
    </row>
    <row r="18" spans="5:20" x14ac:dyDescent="0.3">
      <c r="G18" s="30"/>
      <c r="I18" s="15"/>
      <c r="J18" s="12"/>
      <c r="K18" s="50">
        <f t="shared" si="4"/>
        <v>0</v>
      </c>
      <c r="R18" s="52">
        <f t="shared" si="6"/>
        <v>3</v>
      </c>
      <c r="S18" s="10">
        <v>43844</v>
      </c>
      <c r="T18" s="7">
        <f>IFERROR(VLOOKUP((S18-1),'Boarding Tallies'!$A$1:$C$75,3,FALSE),0)</f>
        <v>9</v>
      </c>
    </row>
    <row r="19" spans="5:20" x14ac:dyDescent="0.3">
      <c r="G19" s="30"/>
      <c r="I19" s="15"/>
      <c r="J19" s="12"/>
      <c r="K19" s="50">
        <f t="shared" si="4"/>
        <v>0</v>
      </c>
      <c r="N19" s="12">
        <f>SUM(N2:N18)</f>
        <v>13</v>
      </c>
      <c r="O19" s="15">
        <f>SUM(O2:O18)</f>
        <v>715</v>
      </c>
      <c r="P19" s="15">
        <f>IFERROR(ROUND(O19/N19,2),0)</f>
        <v>55</v>
      </c>
      <c r="R19" s="52">
        <f t="shared" si="6"/>
        <v>3</v>
      </c>
      <c r="S19" s="10">
        <v>43845</v>
      </c>
      <c r="T19" s="7">
        <f>IFERROR(VLOOKUP((S19-1),'Boarding Tallies'!$A$1:$C$75,3,FALSE),0)</f>
        <v>9</v>
      </c>
    </row>
    <row r="20" spans="5:20" x14ac:dyDescent="0.3">
      <c r="E20" s="7"/>
      <c r="F20" s="6"/>
      <c r="G20" s="30"/>
      <c r="H20" s="30"/>
      <c r="I20" s="30" t="str">
        <f t="shared" ref="I20:I83" si="8">IF(ISBLANK(B20),"",SUM(G20:H20))</f>
        <v/>
      </c>
      <c r="J20" s="7" t="str">
        <f t="shared" ref="J20:J83" si="9">IF(ISBLANK(B20),"",E20*(IF(LEFT(RIGHT(F20,2),1)="2",2,IF(LEFT(RIGHT(F20,2),1)="3",3,IF(LEFT(RIGHT(F20,2),1)="4",4,1)))))</f>
        <v/>
      </c>
      <c r="R20" s="52">
        <f t="shared" si="6"/>
        <v>3</v>
      </c>
      <c r="S20" s="10">
        <v>43846</v>
      </c>
      <c r="T20" s="7">
        <f>IFERROR(VLOOKUP((S20-1),'Boarding Tallies'!$A$1:$C$75,3,FALSE),0)</f>
        <v>6</v>
      </c>
    </row>
    <row r="21" spans="5:20" x14ac:dyDescent="0.3">
      <c r="E21" s="7"/>
      <c r="F21" s="6"/>
      <c r="G21" s="30"/>
      <c r="H21" s="30"/>
      <c r="I21" s="30" t="str">
        <f t="shared" si="8"/>
        <v/>
      </c>
      <c r="J21" s="7" t="str">
        <f t="shared" si="9"/>
        <v/>
      </c>
      <c r="R21" s="52">
        <f t="shared" si="6"/>
        <v>3</v>
      </c>
      <c r="S21" s="10">
        <v>43847</v>
      </c>
      <c r="T21" s="7">
        <f>IFERROR(VLOOKUP((S21-1),'Boarding Tallies'!$A$1:$C$75,3,FALSE),0)</f>
        <v>4</v>
      </c>
    </row>
    <row r="22" spans="5:20" x14ac:dyDescent="0.3">
      <c r="E22" s="7"/>
      <c r="F22" s="6"/>
      <c r="G22" s="30"/>
      <c r="H22" s="30"/>
      <c r="I22" s="30" t="str">
        <f t="shared" si="8"/>
        <v/>
      </c>
      <c r="J22" s="7" t="str">
        <f t="shared" si="9"/>
        <v/>
      </c>
      <c r="R22" s="52">
        <f t="shared" si="6"/>
        <v>3</v>
      </c>
      <c r="S22" s="10">
        <v>43848</v>
      </c>
      <c r="T22" s="7">
        <f>IFERROR(VLOOKUP((S22-1),'Boarding Tallies'!$A$1:$C$75,3,FALSE),0)</f>
        <v>7</v>
      </c>
    </row>
    <row r="23" spans="5:20" x14ac:dyDescent="0.3">
      <c r="E23" s="7"/>
      <c r="F23" s="6"/>
      <c r="G23" s="30"/>
      <c r="H23" s="30"/>
      <c r="I23" s="30" t="str">
        <f t="shared" si="8"/>
        <v/>
      </c>
      <c r="J23" s="7" t="str">
        <f t="shared" si="9"/>
        <v/>
      </c>
      <c r="R23" s="52">
        <f t="shared" si="6"/>
        <v>4</v>
      </c>
      <c r="S23" s="10">
        <v>43849</v>
      </c>
      <c r="T23" s="7">
        <f>IFERROR(VLOOKUP((S23-1),'Boarding Tallies'!$A$1:$C$75,3,FALSE),0)</f>
        <v>7</v>
      </c>
    </row>
    <row r="24" spans="5:20" x14ac:dyDescent="0.3">
      <c r="E24" s="7"/>
      <c r="F24" s="6"/>
      <c r="G24" s="30"/>
      <c r="H24" s="30"/>
      <c r="I24" s="30" t="str">
        <f t="shared" si="8"/>
        <v/>
      </c>
      <c r="J24" s="7" t="str">
        <f t="shared" si="9"/>
        <v/>
      </c>
      <c r="R24" s="52">
        <f t="shared" si="6"/>
        <v>4</v>
      </c>
      <c r="S24" s="10">
        <v>43850</v>
      </c>
      <c r="T24" s="7">
        <f>IFERROR(VLOOKUP((S24-1),'Boarding Tallies'!$A$1:$C$75,3,FALSE),0)</f>
        <v>7</v>
      </c>
    </row>
    <row r="25" spans="5:20" x14ac:dyDescent="0.3">
      <c r="E25" s="7"/>
      <c r="F25" s="6"/>
      <c r="G25" s="30"/>
      <c r="H25" s="30"/>
      <c r="I25" s="30" t="str">
        <f t="shared" si="8"/>
        <v/>
      </c>
      <c r="J25" s="7" t="str">
        <f t="shared" si="9"/>
        <v/>
      </c>
      <c r="R25" s="52">
        <f t="shared" si="6"/>
        <v>4</v>
      </c>
      <c r="S25" s="10">
        <v>43851</v>
      </c>
      <c r="T25" s="7">
        <f>IFERROR(VLOOKUP((S25-1),'Boarding Tallies'!$A$1:$C$75,3,FALSE),0)</f>
        <v>2</v>
      </c>
    </row>
    <row r="26" spans="5:20" x14ac:dyDescent="0.3">
      <c r="E26" s="7"/>
      <c r="F26" s="6"/>
      <c r="G26" s="30"/>
      <c r="H26" s="30"/>
      <c r="I26" s="30" t="str">
        <f t="shared" si="8"/>
        <v/>
      </c>
      <c r="J26" s="7" t="str">
        <f t="shared" si="9"/>
        <v/>
      </c>
      <c r="R26" s="52">
        <f t="shared" si="6"/>
        <v>4</v>
      </c>
      <c r="S26" s="10">
        <v>43852</v>
      </c>
      <c r="T26" s="7">
        <f>IFERROR(VLOOKUP((S26-1),'Boarding Tallies'!$A$1:$C$75,3,FALSE),0)</f>
        <v>2</v>
      </c>
    </row>
    <row r="27" spans="5:20" x14ac:dyDescent="0.3">
      <c r="E27" s="7"/>
      <c r="F27" s="6"/>
      <c r="G27" s="30"/>
      <c r="H27" s="30"/>
      <c r="I27" s="30" t="str">
        <f t="shared" si="8"/>
        <v/>
      </c>
      <c r="J27" s="7" t="str">
        <f t="shared" si="9"/>
        <v/>
      </c>
      <c r="R27" s="52">
        <f t="shared" si="6"/>
        <v>4</v>
      </c>
      <c r="S27" s="10">
        <v>43853</v>
      </c>
      <c r="T27" s="7">
        <f>IFERROR(VLOOKUP((S27-1),'Boarding Tallies'!$A$1:$C$75,3,FALSE),0)</f>
        <v>2</v>
      </c>
    </row>
    <row r="28" spans="5:20" x14ac:dyDescent="0.3">
      <c r="E28" s="7"/>
      <c r="F28" s="6"/>
      <c r="G28" s="30"/>
      <c r="H28" s="30"/>
      <c r="I28" s="30" t="str">
        <f t="shared" si="8"/>
        <v/>
      </c>
      <c r="J28" s="7" t="str">
        <f t="shared" si="9"/>
        <v/>
      </c>
      <c r="R28" s="52">
        <f t="shared" si="6"/>
        <v>4</v>
      </c>
      <c r="S28" s="10">
        <v>43854</v>
      </c>
      <c r="T28" s="7">
        <f>IFERROR(VLOOKUP((S28-1),'Boarding Tallies'!$A$1:$C$75,3,FALSE),0)</f>
        <v>2</v>
      </c>
    </row>
    <row r="29" spans="5:20" x14ac:dyDescent="0.3">
      <c r="E29" s="7"/>
      <c r="F29" s="6"/>
      <c r="G29" s="30"/>
      <c r="H29" s="30"/>
      <c r="I29" s="30" t="str">
        <f t="shared" si="8"/>
        <v/>
      </c>
      <c r="J29" s="7" t="str">
        <f t="shared" si="9"/>
        <v/>
      </c>
      <c r="R29" s="52">
        <f t="shared" si="6"/>
        <v>4</v>
      </c>
      <c r="S29" s="10">
        <v>43855</v>
      </c>
      <c r="T29" s="7">
        <f>IFERROR(VLOOKUP((S29-1),'Boarding Tallies'!$A$1:$C$75,3,FALSE),0)</f>
        <v>1</v>
      </c>
    </row>
    <row r="30" spans="5:20" x14ac:dyDescent="0.3">
      <c r="E30" s="7"/>
      <c r="F30" s="6"/>
      <c r="G30" s="30"/>
      <c r="H30" s="30"/>
      <c r="I30" s="30" t="str">
        <f t="shared" si="8"/>
        <v/>
      </c>
      <c r="J30" s="7" t="str">
        <f t="shared" si="9"/>
        <v/>
      </c>
      <c r="R30" s="52">
        <f t="shared" si="6"/>
        <v>5</v>
      </c>
      <c r="S30" s="10">
        <v>43856</v>
      </c>
      <c r="T30" s="7">
        <f>IFERROR(VLOOKUP((S30-1),'Boarding Tallies'!$A$1:$C$75,3,FALSE),0)</f>
        <v>2</v>
      </c>
    </row>
    <row r="31" spans="5:20" x14ac:dyDescent="0.3">
      <c r="E31" s="7"/>
      <c r="F31" s="6"/>
      <c r="G31" s="30"/>
      <c r="H31" s="30"/>
      <c r="I31" s="30" t="str">
        <f t="shared" si="8"/>
        <v/>
      </c>
      <c r="J31" s="7" t="str">
        <f t="shared" si="9"/>
        <v/>
      </c>
      <c r="R31" s="52">
        <f t="shared" si="6"/>
        <v>5</v>
      </c>
      <c r="S31" s="10">
        <v>43857</v>
      </c>
      <c r="T31" s="7">
        <f>IFERROR(VLOOKUP((S31-1),'Boarding Tallies'!$A$1:$C$75,3,FALSE),0)</f>
        <v>0</v>
      </c>
    </row>
    <row r="32" spans="5:20" x14ac:dyDescent="0.3">
      <c r="E32" s="7"/>
      <c r="F32" s="6"/>
      <c r="G32" s="30"/>
      <c r="H32" s="30"/>
      <c r="I32" s="30" t="str">
        <f t="shared" si="8"/>
        <v/>
      </c>
      <c r="J32" s="7" t="str">
        <f t="shared" si="9"/>
        <v/>
      </c>
      <c r="R32" s="52">
        <f t="shared" si="6"/>
        <v>5</v>
      </c>
      <c r="S32" s="10">
        <v>43858</v>
      </c>
      <c r="T32" s="7">
        <f>IFERROR(VLOOKUP((S32-1),'Boarding Tallies'!$A$1:$C$75,3,FALSE),0)</f>
        <v>1</v>
      </c>
    </row>
    <row r="33" spans="5:20" x14ac:dyDescent="0.3">
      <c r="E33" s="7"/>
      <c r="F33" s="6"/>
      <c r="G33" s="30"/>
      <c r="H33" s="30"/>
      <c r="I33" s="30" t="str">
        <f t="shared" si="8"/>
        <v/>
      </c>
      <c r="J33" s="7" t="str">
        <f t="shared" si="9"/>
        <v/>
      </c>
      <c r="R33" s="52">
        <f t="shared" si="6"/>
        <v>5</v>
      </c>
      <c r="S33" s="10">
        <v>43859</v>
      </c>
      <c r="T33" s="7">
        <f>IFERROR(VLOOKUP((S33-1),'Boarding Tallies'!$A$1:$C$75,3,FALSE),0)</f>
        <v>1</v>
      </c>
    </row>
    <row r="34" spans="5:20" x14ac:dyDescent="0.3">
      <c r="E34" s="7"/>
      <c r="F34" s="6"/>
      <c r="G34" s="30"/>
      <c r="H34" s="30"/>
      <c r="I34" s="30" t="str">
        <f t="shared" si="8"/>
        <v/>
      </c>
      <c r="J34" s="7" t="str">
        <f t="shared" si="9"/>
        <v/>
      </c>
      <c r="R34" s="52">
        <f t="shared" si="6"/>
        <v>5</v>
      </c>
      <c r="S34" s="10">
        <v>43860</v>
      </c>
      <c r="T34" s="7">
        <f>IFERROR(VLOOKUP((S34-1),'Boarding Tallies'!$A$1:$C$75,3,FALSE),0)</f>
        <v>3</v>
      </c>
    </row>
    <row r="35" spans="5:20" x14ac:dyDescent="0.3">
      <c r="E35" s="7"/>
      <c r="F35" s="6"/>
      <c r="G35" s="30"/>
      <c r="H35" s="30"/>
      <c r="I35" s="30" t="str">
        <f t="shared" si="8"/>
        <v/>
      </c>
      <c r="J35" s="7" t="str">
        <f t="shared" si="9"/>
        <v/>
      </c>
      <c r="R35" s="52">
        <f t="shared" si="6"/>
        <v>5</v>
      </c>
      <c r="S35" s="10">
        <v>43861</v>
      </c>
      <c r="T35" s="7">
        <f>IFERROR(VLOOKUP((S35-1),'Boarding Tallies'!$A$1:$C$75,3,FALSE),0)</f>
        <v>3</v>
      </c>
    </row>
    <row r="36" spans="5:20" x14ac:dyDescent="0.3">
      <c r="E36" s="7"/>
      <c r="F36" s="6"/>
      <c r="G36" s="30"/>
      <c r="H36" s="30"/>
      <c r="I36" s="30" t="str">
        <f t="shared" si="8"/>
        <v/>
      </c>
      <c r="J36" s="7" t="str">
        <f t="shared" si="9"/>
        <v/>
      </c>
      <c r="R36" s="52">
        <f t="shared" si="6"/>
        <v>5</v>
      </c>
      <c r="S36" s="10">
        <v>43862</v>
      </c>
      <c r="T36" s="7">
        <f>IFERROR(VLOOKUP((S36-1),'Boarding Tallies'!$A$1:$C$75,3,FALSE),0)</f>
        <v>3</v>
      </c>
    </row>
    <row r="37" spans="5:20" x14ac:dyDescent="0.3">
      <c r="E37" s="7"/>
      <c r="F37" s="6"/>
      <c r="G37" s="30"/>
      <c r="H37" s="30"/>
      <c r="I37" s="30" t="str">
        <f t="shared" si="8"/>
        <v/>
      </c>
      <c r="J37" s="7" t="str">
        <f t="shared" si="9"/>
        <v/>
      </c>
      <c r="R37" s="52">
        <f t="shared" si="6"/>
        <v>6</v>
      </c>
      <c r="S37" s="10">
        <v>43863</v>
      </c>
      <c r="T37" s="7">
        <f>IFERROR(VLOOKUP((S37-1),'Boarding Tallies'!$A$1:$C$75,3,FALSE),0)</f>
        <v>0</v>
      </c>
    </row>
    <row r="38" spans="5:20" x14ac:dyDescent="0.3">
      <c r="E38" s="7"/>
      <c r="F38" s="6"/>
      <c r="G38" s="30"/>
      <c r="H38" s="30"/>
      <c r="I38" s="30" t="str">
        <f t="shared" si="8"/>
        <v/>
      </c>
      <c r="J38" s="7" t="str">
        <f t="shared" si="9"/>
        <v/>
      </c>
      <c r="R38" s="52">
        <f t="shared" si="6"/>
        <v>6</v>
      </c>
      <c r="S38" s="10">
        <v>43864</v>
      </c>
      <c r="T38" s="7">
        <f>IFERROR(VLOOKUP((S38-1),'Boarding Tallies'!$A$1:$C$75,3,FALSE),0)</f>
        <v>0</v>
      </c>
    </row>
    <row r="39" spans="5:20" x14ac:dyDescent="0.3">
      <c r="E39" s="7"/>
      <c r="F39" s="6"/>
      <c r="G39" s="30"/>
      <c r="H39" s="30"/>
      <c r="I39" s="30" t="str">
        <f t="shared" si="8"/>
        <v/>
      </c>
      <c r="J39" s="7" t="str">
        <f t="shared" si="9"/>
        <v/>
      </c>
      <c r="R39" s="52">
        <f t="shared" si="6"/>
        <v>6</v>
      </c>
      <c r="S39" s="10">
        <v>43865</v>
      </c>
      <c r="T39" s="7">
        <f>IFERROR(VLOOKUP((S39-1),'Boarding Tallies'!$A$1:$C$75,3,FALSE),0)</f>
        <v>0</v>
      </c>
    </row>
    <row r="40" spans="5:20" x14ac:dyDescent="0.3">
      <c r="E40" s="7"/>
      <c r="F40" s="6"/>
      <c r="G40" s="30"/>
      <c r="H40" s="30"/>
      <c r="I40" s="30" t="str">
        <f t="shared" si="8"/>
        <v/>
      </c>
      <c r="J40" s="7" t="str">
        <f t="shared" si="9"/>
        <v/>
      </c>
      <c r="R40" s="52">
        <f t="shared" si="6"/>
        <v>6</v>
      </c>
      <c r="S40" s="10">
        <v>43866</v>
      </c>
      <c r="T40" s="7">
        <f>IFERROR(VLOOKUP((S40-1),'Boarding Tallies'!$A$1:$C$75,3,FALSE),0)</f>
        <v>0</v>
      </c>
    </row>
    <row r="41" spans="5:20" x14ac:dyDescent="0.3">
      <c r="E41" s="7"/>
      <c r="F41" s="6"/>
      <c r="G41" s="30"/>
      <c r="H41" s="30"/>
      <c r="I41" s="30" t="str">
        <f t="shared" si="8"/>
        <v/>
      </c>
      <c r="J41" s="7" t="str">
        <f t="shared" si="9"/>
        <v/>
      </c>
      <c r="R41" s="52">
        <f t="shared" si="6"/>
        <v>6</v>
      </c>
      <c r="S41" s="10">
        <v>43867</v>
      </c>
      <c r="T41" s="7">
        <f>IFERROR(VLOOKUP((S41-1),'Boarding Tallies'!$A$1:$C$75,3,FALSE),0)</f>
        <v>0</v>
      </c>
    </row>
    <row r="42" spans="5:20" x14ac:dyDescent="0.3">
      <c r="E42" s="7"/>
      <c r="F42" s="6"/>
      <c r="G42" s="30"/>
      <c r="H42" s="30"/>
      <c r="I42" s="30" t="str">
        <f t="shared" si="8"/>
        <v/>
      </c>
      <c r="J42" s="7" t="str">
        <f t="shared" si="9"/>
        <v/>
      </c>
      <c r="R42" s="52">
        <f t="shared" si="6"/>
        <v>6</v>
      </c>
      <c r="S42" s="10">
        <v>43868</v>
      </c>
      <c r="T42" s="7">
        <f>IFERROR(VLOOKUP((S42-1),'Boarding Tallies'!$A$1:$C$75,3,FALSE),0)</f>
        <v>0</v>
      </c>
    </row>
    <row r="43" spans="5:20" x14ac:dyDescent="0.3">
      <c r="E43" s="7"/>
      <c r="F43" s="6"/>
      <c r="G43" s="30"/>
      <c r="H43" s="30"/>
      <c r="I43" s="30" t="str">
        <f t="shared" si="8"/>
        <v/>
      </c>
      <c r="J43" s="7" t="str">
        <f t="shared" si="9"/>
        <v/>
      </c>
      <c r="R43" s="52">
        <f t="shared" si="6"/>
        <v>6</v>
      </c>
      <c r="S43" s="10">
        <v>43869</v>
      </c>
      <c r="T43" s="7">
        <f>IFERROR(VLOOKUP((S43-1),'Boarding Tallies'!$A$1:$C$75,3,FALSE),0)</f>
        <v>0</v>
      </c>
    </row>
    <row r="44" spans="5:20" x14ac:dyDescent="0.3">
      <c r="E44" s="7"/>
      <c r="F44" s="6"/>
      <c r="G44" s="30"/>
      <c r="H44" s="30"/>
      <c r="I44" s="30" t="str">
        <f t="shared" si="8"/>
        <v/>
      </c>
      <c r="J44" s="7" t="str">
        <f t="shared" si="9"/>
        <v/>
      </c>
      <c r="R44" s="52">
        <f t="shared" si="6"/>
        <v>7</v>
      </c>
      <c r="S44" s="10">
        <v>43870</v>
      </c>
      <c r="T44" s="7">
        <f>IFERROR(VLOOKUP((S44-1),'Boarding Tallies'!$A$1:$C$75,3,FALSE),0)</f>
        <v>0</v>
      </c>
    </row>
    <row r="45" spans="5:20" x14ac:dyDescent="0.3">
      <c r="E45" s="7"/>
      <c r="F45" s="6"/>
      <c r="G45" s="30"/>
      <c r="H45" s="30"/>
      <c r="I45" s="30" t="str">
        <f t="shared" si="8"/>
        <v/>
      </c>
      <c r="J45" s="7" t="str">
        <f t="shared" si="9"/>
        <v/>
      </c>
      <c r="R45" s="52">
        <f t="shared" si="6"/>
        <v>7</v>
      </c>
      <c r="S45" s="10">
        <v>43871</v>
      </c>
      <c r="T45" s="7">
        <f>IFERROR(VLOOKUP((S45-1),'Boarding Tallies'!$A$1:$C$75,3,FALSE),0)</f>
        <v>0</v>
      </c>
    </row>
    <row r="46" spans="5:20" x14ac:dyDescent="0.3">
      <c r="E46" s="7"/>
      <c r="F46" s="6"/>
      <c r="G46" s="30"/>
      <c r="H46" s="30"/>
      <c r="I46" s="30" t="str">
        <f t="shared" si="8"/>
        <v/>
      </c>
      <c r="J46" s="7" t="str">
        <f t="shared" si="9"/>
        <v/>
      </c>
      <c r="R46" s="52">
        <f t="shared" si="6"/>
        <v>7</v>
      </c>
      <c r="S46" s="10">
        <v>43872</v>
      </c>
      <c r="T46" s="7">
        <f>IFERROR(VLOOKUP((S46-1),'Boarding Tallies'!$A$1:$C$75,3,FALSE),0)</f>
        <v>0</v>
      </c>
    </row>
    <row r="47" spans="5:20" x14ac:dyDescent="0.3">
      <c r="E47" s="7"/>
      <c r="F47" s="6"/>
      <c r="G47" s="30"/>
      <c r="H47" s="30"/>
      <c r="I47" s="30" t="str">
        <f t="shared" si="8"/>
        <v/>
      </c>
      <c r="J47" s="7" t="str">
        <f t="shared" si="9"/>
        <v/>
      </c>
      <c r="R47" s="52">
        <f t="shared" si="6"/>
        <v>7</v>
      </c>
      <c r="S47" s="10">
        <v>43873</v>
      </c>
      <c r="T47" s="7">
        <f>IFERROR(VLOOKUP((S47-1),'Boarding Tallies'!$A$1:$C$75,3,FALSE),0)</f>
        <v>0</v>
      </c>
    </row>
    <row r="48" spans="5:20" x14ac:dyDescent="0.3">
      <c r="E48" s="7"/>
      <c r="F48" s="6"/>
      <c r="G48" s="30"/>
      <c r="H48" s="30"/>
      <c r="I48" s="30" t="str">
        <f t="shared" si="8"/>
        <v/>
      </c>
      <c r="J48" s="7" t="str">
        <f t="shared" si="9"/>
        <v/>
      </c>
      <c r="R48" s="52">
        <f t="shared" si="6"/>
        <v>7</v>
      </c>
      <c r="S48" s="10">
        <v>43874</v>
      </c>
      <c r="T48" s="7">
        <f>IFERROR(VLOOKUP((S48-1),'Boarding Tallies'!$A$1:$C$75,3,FALSE),0)</f>
        <v>0</v>
      </c>
    </row>
    <row r="49" spans="5:20" x14ac:dyDescent="0.3">
      <c r="E49" s="7"/>
      <c r="F49" s="6"/>
      <c r="G49" s="30"/>
      <c r="H49" s="30"/>
      <c r="I49" s="30" t="str">
        <f t="shared" si="8"/>
        <v/>
      </c>
      <c r="J49" s="7" t="str">
        <f t="shared" si="9"/>
        <v/>
      </c>
      <c r="R49" s="52">
        <f t="shared" si="6"/>
        <v>7</v>
      </c>
      <c r="S49" s="10">
        <v>43875</v>
      </c>
      <c r="T49" s="7">
        <f>IFERROR(VLOOKUP((S49-1),'Boarding Tallies'!$A$1:$C$75,3,FALSE),0)</f>
        <v>0</v>
      </c>
    </row>
    <row r="50" spans="5:20" x14ac:dyDescent="0.3">
      <c r="E50" s="7"/>
      <c r="F50" s="6"/>
      <c r="G50" s="30"/>
      <c r="H50" s="30"/>
      <c r="I50" s="30" t="str">
        <f t="shared" si="8"/>
        <v/>
      </c>
      <c r="J50" s="7" t="str">
        <f t="shared" si="9"/>
        <v/>
      </c>
      <c r="R50" s="52">
        <f t="shared" si="6"/>
        <v>7</v>
      </c>
      <c r="S50" s="10">
        <v>43876</v>
      </c>
      <c r="T50" s="7">
        <f>IFERROR(VLOOKUP((S50-1),'Boarding Tallies'!$A$1:$C$75,3,FALSE),0)</f>
        <v>0</v>
      </c>
    </row>
    <row r="51" spans="5:20" x14ac:dyDescent="0.3">
      <c r="E51" s="7"/>
      <c r="F51" s="6"/>
      <c r="G51" s="30"/>
      <c r="H51" s="30"/>
      <c r="I51" s="30" t="str">
        <f t="shared" si="8"/>
        <v/>
      </c>
      <c r="J51" s="7" t="str">
        <f t="shared" si="9"/>
        <v/>
      </c>
      <c r="R51" s="52">
        <f t="shared" si="6"/>
        <v>8</v>
      </c>
      <c r="S51" s="10">
        <v>43877</v>
      </c>
      <c r="T51" s="7">
        <f>IFERROR(VLOOKUP((S51-1),'Boarding Tallies'!$A$1:$C$75,3,FALSE),0)</f>
        <v>0</v>
      </c>
    </row>
    <row r="52" spans="5:20" x14ac:dyDescent="0.3">
      <c r="E52" s="7"/>
      <c r="F52" s="6"/>
      <c r="G52" s="30"/>
      <c r="H52" s="30"/>
      <c r="I52" s="30" t="str">
        <f t="shared" si="8"/>
        <v/>
      </c>
      <c r="J52" s="7" t="str">
        <f t="shared" si="9"/>
        <v/>
      </c>
      <c r="R52" s="52">
        <f t="shared" si="6"/>
        <v>8</v>
      </c>
      <c r="S52" s="10">
        <v>43878</v>
      </c>
      <c r="T52" s="7">
        <f>IFERROR(VLOOKUP((S52-1),'Boarding Tallies'!$A$1:$C$75,3,FALSE),0)</f>
        <v>0</v>
      </c>
    </row>
    <row r="53" spans="5:20" x14ac:dyDescent="0.3">
      <c r="E53" s="7"/>
      <c r="F53" s="6"/>
      <c r="G53" s="30"/>
      <c r="H53" s="30"/>
      <c r="I53" s="30" t="str">
        <f t="shared" si="8"/>
        <v/>
      </c>
      <c r="J53" s="7" t="str">
        <f t="shared" si="9"/>
        <v/>
      </c>
      <c r="R53" s="52">
        <f t="shared" si="6"/>
        <v>8</v>
      </c>
      <c r="S53" s="10">
        <v>43879</v>
      </c>
      <c r="T53" s="7">
        <f>IFERROR(VLOOKUP((S53-1),'Boarding Tallies'!$A$1:$C$75,3,FALSE),0)</f>
        <v>0</v>
      </c>
    </row>
    <row r="54" spans="5:20" x14ac:dyDescent="0.3">
      <c r="E54" s="7"/>
      <c r="F54" s="6"/>
      <c r="G54" s="30"/>
      <c r="H54" s="30"/>
      <c r="I54" s="30" t="str">
        <f t="shared" si="8"/>
        <v/>
      </c>
      <c r="J54" s="7" t="str">
        <f t="shared" si="9"/>
        <v/>
      </c>
      <c r="R54" s="52">
        <f t="shared" si="6"/>
        <v>8</v>
      </c>
      <c r="S54" s="10">
        <v>43880</v>
      </c>
      <c r="T54" s="7">
        <f>IFERROR(VLOOKUP((S54-1),'Boarding Tallies'!$A$1:$C$75,3,FALSE),0)</f>
        <v>0</v>
      </c>
    </row>
    <row r="55" spans="5:20" x14ac:dyDescent="0.3">
      <c r="E55" s="7"/>
      <c r="F55" s="6"/>
      <c r="G55" s="30"/>
      <c r="H55" s="30"/>
      <c r="I55" s="30" t="str">
        <f t="shared" si="8"/>
        <v/>
      </c>
      <c r="J55" s="7" t="str">
        <f t="shared" si="9"/>
        <v/>
      </c>
      <c r="R55" s="52">
        <f t="shared" si="6"/>
        <v>8</v>
      </c>
      <c r="S55" s="10">
        <v>43881</v>
      </c>
      <c r="T55" s="7">
        <f>IFERROR(VLOOKUP((S55-1),'Boarding Tallies'!$A$1:$C$75,3,FALSE),0)</f>
        <v>0</v>
      </c>
    </row>
    <row r="56" spans="5:20" x14ac:dyDescent="0.3">
      <c r="E56" s="7"/>
      <c r="F56" s="6"/>
      <c r="G56" s="30"/>
      <c r="H56" s="30"/>
      <c r="I56" s="30" t="str">
        <f t="shared" si="8"/>
        <v/>
      </c>
      <c r="J56" s="7" t="str">
        <f t="shared" si="9"/>
        <v/>
      </c>
      <c r="R56" s="52">
        <f t="shared" si="6"/>
        <v>8</v>
      </c>
      <c r="S56" s="10">
        <v>43882</v>
      </c>
      <c r="T56" s="7">
        <f>IFERROR(VLOOKUP((S56-1),'Boarding Tallies'!$A$1:$C$75,3,FALSE),0)</f>
        <v>0</v>
      </c>
    </row>
    <row r="57" spans="5:20" x14ac:dyDescent="0.3">
      <c r="E57" s="7"/>
      <c r="F57" s="6"/>
      <c r="G57" s="30"/>
      <c r="H57" s="30"/>
      <c r="I57" s="30" t="str">
        <f t="shared" si="8"/>
        <v/>
      </c>
      <c r="J57" s="7" t="str">
        <f t="shared" si="9"/>
        <v/>
      </c>
      <c r="R57" s="52">
        <f t="shared" si="6"/>
        <v>8</v>
      </c>
      <c r="S57" s="10">
        <v>43883</v>
      </c>
      <c r="T57" s="7">
        <f>IFERROR(VLOOKUP((S57-1),'Boarding Tallies'!$A$1:$C$75,3,FALSE),0)</f>
        <v>0</v>
      </c>
    </row>
    <row r="58" spans="5:20" x14ac:dyDescent="0.3">
      <c r="E58" s="7"/>
      <c r="F58" s="6"/>
      <c r="G58" s="30"/>
      <c r="H58" s="30"/>
      <c r="I58" s="30" t="str">
        <f t="shared" si="8"/>
        <v/>
      </c>
      <c r="J58" s="7" t="str">
        <f t="shared" si="9"/>
        <v/>
      </c>
      <c r="R58" s="52">
        <f t="shared" si="6"/>
        <v>9</v>
      </c>
      <c r="S58" s="10">
        <v>43884</v>
      </c>
      <c r="T58" s="7">
        <f>IFERROR(VLOOKUP((S58-1),'Boarding Tallies'!$A$1:$C$75,3,FALSE),0)</f>
        <v>0</v>
      </c>
    </row>
    <row r="59" spans="5:20" x14ac:dyDescent="0.3">
      <c r="E59" s="7"/>
      <c r="F59" s="6"/>
      <c r="G59" s="30"/>
      <c r="H59" s="30"/>
      <c r="I59" s="30" t="str">
        <f t="shared" si="8"/>
        <v/>
      </c>
      <c r="J59" s="7" t="str">
        <f t="shared" si="9"/>
        <v/>
      </c>
      <c r="R59" s="52">
        <f t="shared" si="6"/>
        <v>9</v>
      </c>
      <c r="S59" s="10">
        <v>43885</v>
      </c>
      <c r="T59" s="7">
        <f>IFERROR(VLOOKUP((S59-1),'Boarding Tallies'!$A$1:$C$75,3,FALSE),0)</f>
        <v>0</v>
      </c>
    </row>
    <row r="60" spans="5:20" x14ac:dyDescent="0.3">
      <c r="E60" s="7"/>
      <c r="F60" s="6"/>
      <c r="G60" s="30"/>
      <c r="H60" s="30"/>
      <c r="I60" s="30" t="str">
        <f t="shared" si="8"/>
        <v/>
      </c>
      <c r="J60" s="7" t="str">
        <f t="shared" si="9"/>
        <v/>
      </c>
      <c r="R60" s="52">
        <f t="shared" si="6"/>
        <v>9</v>
      </c>
      <c r="S60" s="10">
        <v>43886</v>
      </c>
      <c r="T60" s="7">
        <f>IFERROR(VLOOKUP((S60-1),'Boarding Tallies'!$A$1:$C$75,3,FALSE),0)</f>
        <v>0</v>
      </c>
    </row>
    <row r="61" spans="5:20" x14ac:dyDescent="0.3">
      <c r="E61" s="7"/>
      <c r="F61" s="6"/>
      <c r="G61" s="30"/>
      <c r="H61" s="30"/>
      <c r="I61" s="30" t="str">
        <f t="shared" si="8"/>
        <v/>
      </c>
      <c r="J61" s="7" t="str">
        <f t="shared" si="9"/>
        <v/>
      </c>
      <c r="R61" s="52">
        <f t="shared" si="6"/>
        <v>9</v>
      </c>
      <c r="S61" s="10">
        <v>43887</v>
      </c>
      <c r="T61" s="7">
        <f>IFERROR(VLOOKUP((S61-1),'Boarding Tallies'!$A$1:$C$75,3,FALSE),0)</f>
        <v>0</v>
      </c>
    </row>
    <row r="62" spans="5:20" x14ac:dyDescent="0.3">
      <c r="E62" s="7"/>
      <c r="F62" s="6"/>
      <c r="G62" s="30"/>
      <c r="H62" s="30"/>
      <c r="I62" s="30" t="str">
        <f t="shared" si="8"/>
        <v/>
      </c>
      <c r="J62" s="7" t="str">
        <f t="shared" si="9"/>
        <v/>
      </c>
      <c r="R62" s="52">
        <f t="shared" si="6"/>
        <v>9</v>
      </c>
      <c r="S62" s="10">
        <v>43888</v>
      </c>
      <c r="T62" s="7">
        <f>IFERROR(VLOOKUP((S62-1),'Boarding Tallies'!$A$1:$C$75,3,FALSE),0)</f>
        <v>0</v>
      </c>
    </row>
    <row r="63" spans="5:20" x14ac:dyDescent="0.3">
      <c r="E63" s="7"/>
      <c r="F63" s="6"/>
      <c r="G63" s="30"/>
      <c r="H63" s="30"/>
      <c r="I63" s="30" t="str">
        <f t="shared" si="8"/>
        <v/>
      </c>
      <c r="J63" s="7" t="str">
        <f t="shared" si="9"/>
        <v/>
      </c>
      <c r="R63" s="52">
        <f t="shared" si="6"/>
        <v>9</v>
      </c>
      <c r="S63" s="10">
        <v>43889</v>
      </c>
      <c r="T63" s="7">
        <f>IFERROR(VLOOKUP((S63-1),'Boarding Tallies'!$A$1:$C$75,3,FALSE),0)</f>
        <v>0</v>
      </c>
    </row>
    <row r="64" spans="5:20" x14ac:dyDescent="0.3">
      <c r="E64" s="7"/>
      <c r="F64" s="6"/>
      <c r="G64" s="30"/>
      <c r="H64" s="30"/>
      <c r="I64" s="30" t="str">
        <f t="shared" si="8"/>
        <v/>
      </c>
      <c r="J64" s="7" t="str">
        <f t="shared" si="9"/>
        <v/>
      </c>
      <c r="R64" s="52">
        <f t="shared" si="6"/>
        <v>9</v>
      </c>
      <c r="S64" s="10">
        <v>43890</v>
      </c>
      <c r="T64" s="7">
        <f>IFERROR(VLOOKUP((S64-1),'Boarding Tallies'!$A$1:$C$75,3,FALSE),0)</f>
        <v>0</v>
      </c>
    </row>
    <row r="65" spans="5:20" x14ac:dyDescent="0.3">
      <c r="E65" s="7"/>
      <c r="F65" s="6"/>
      <c r="G65" s="30"/>
      <c r="H65" s="30"/>
      <c r="I65" s="30" t="str">
        <f t="shared" si="8"/>
        <v/>
      </c>
      <c r="J65" s="7" t="str">
        <f t="shared" si="9"/>
        <v/>
      </c>
      <c r="R65" s="52">
        <f t="shared" si="6"/>
        <v>10</v>
      </c>
      <c r="S65" s="10">
        <v>43891</v>
      </c>
      <c r="T65" s="7">
        <f>IFERROR(VLOOKUP((S65-1),'Boarding Tallies'!$A$1:$C$75,3,FALSE),0)</f>
        <v>0</v>
      </c>
    </row>
    <row r="66" spans="5:20" x14ac:dyDescent="0.3">
      <c r="E66" s="7"/>
      <c r="F66" s="6"/>
      <c r="G66" s="30"/>
      <c r="H66" s="30"/>
      <c r="I66" s="30" t="str">
        <f t="shared" si="8"/>
        <v/>
      </c>
      <c r="J66" s="7" t="str">
        <f t="shared" si="9"/>
        <v/>
      </c>
      <c r="R66" s="52">
        <f t="shared" si="6"/>
        <v>10</v>
      </c>
      <c r="S66" s="10">
        <v>43892</v>
      </c>
      <c r="T66" s="7">
        <f>IFERROR(VLOOKUP((S66-1),'Boarding Tallies'!$A$1:$C$75,3,FALSE),0)</f>
        <v>0</v>
      </c>
    </row>
    <row r="67" spans="5:20" x14ac:dyDescent="0.3">
      <c r="E67" s="7"/>
      <c r="F67" s="6"/>
      <c r="G67" s="30"/>
      <c r="H67" s="30"/>
      <c r="I67" s="30" t="str">
        <f t="shared" si="8"/>
        <v/>
      </c>
      <c r="J67" s="7" t="str">
        <f t="shared" si="9"/>
        <v/>
      </c>
      <c r="R67" s="52">
        <f t="shared" ref="R67:R130" si="10">INT(($S67-$S$2)/7)+1</f>
        <v>10</v>
      </c>
      <c r="S67" s="10">
        <v>43893</v>
      </c>
      <c r="T67" s="7">
        <f>IFERROR(VLOOKUP((S67-1),'Boarding Tallies'!$A$1:$C$75,3,FALSE),0)</f>
        <v>0</v>
      </c>
    </row>
    <row r="68" spans="5:20" x14ac:dyDescent="0.3">
      <c r="E68" s="7"/>
      <c r="F68" s="6"/>
      <c r="G68" s="30"/>
      <c r="H68" s="30"/>
      <c r="I68" s="30" t="str">
        <f t="shared" si="8"/>
        <v/>
      </c>
      <c r="J68" s="7" t="str">
        <f t="shared" si="9"/>
        <v/>
      </c>
      <c r="R68" s="52">
        <f t="shared" si="10"/>
        <v>10</v>
      </c>
      <c r="S68" s="10">
        <v>43894</v>
      </c>
      <c r="T68" s="7">
        <f>IFERROR(VLOOKUP((S68-1),'Boarding Tallies'!$A$1:$C$75,3,FALSE),0)</f>
        <v>0</v>
      </c>
    </row>
    <row r="69" spans="5:20" x14ac:dyDescent="0.3">
      <c r="E69" s="7"/>
      <c r="F69" s="6"/>
      <c r="G69" s="30"/>
      <c r="H69" s="30"/>
      <c r="I69" s="30" t="str">
        <f t="shared" si="8"/>
        <v/>
      </c>
      <c r="J69" s="7" t="str">
        <f t="shared" si="9"/>
        <v/>
      </c>
      <c r="R69" s="52">
        <f t="shared" si="10"/>
        <v>10</v>
      </c>
      <c r="S69" s="10">
        <v>43895</v>
      </c>
      <c r="T69" s="7">
        <f>IFERROR(VLOOKUP((S69-1),'Boarding Tallies'!$A$1:$C$75,3,FALSE),0)</f>
        <v>0</v>
      </c>
    </row>
    <row r="70" spans="5:20" x14ac:dyDescent="0.3">
      <c r="E70" s="7"/>
      <c r="F70" s="6"/>
      <c r="G70" s="30"/>
      <c r="H70" s="30"/>
      <c r="I70" s="30" t="str">
        <f t="shared" si="8"/>
        <v/>
      </c>
      <c r="J70" s="7" t="str">
        <f t="shared" si="9"/>
        <v/>
      </c>
      <c r="R70" s="52">
        <f t="shared" si="10"/>
        <v>10</v>
      </c>
      <c r="S70" s="10">
        <v>43896</v>
      </c>
      <c r="T70" s="7">
        <f>IFERROR(VLOOKUP((S70-1),'Boarding Tallies'!$A$1:$C$75,3,FALSE),0)</f>
        <v>0</v>
      </c>
    </row>
    <row r="71" spans="5:20" x14ac:dyDescent="0.3">
      <c r="E71" s="7"/>
      <c r="F71" s="6"/>
      <c r="G71" s="30"/>
      <c r="H71" s="30"/>
      <c r="I71" s="30" t="str">
        <f t="shared" si="8"/>
        <v/>
      </c>
      <c r="J71" s="7" t="str">
        <f t="shared" si="9"/>
        <v/>
      </c>
      <c r="R71" s="52">
        <f t="shared" si="10"/>
        <v>10</v>
      </c>
      <c r="S71" s="10">
        <v>43897</v>
      </c>
      <c r="T71" s="7">
        <f>IFERROR(VLOOKUP((S71-1),'Boarding Tallies'!$A$1:$C$75,3,FALSE),0)</f>
        <v>0</v>
      </c>
    </row>
    <row r="72" spans="5:20" x14ac:dyDescent="0.3">
      <c r="E72" s="7"/>
      <c r="F72" s="6"/>
      <c r="G72" s="30"/>
      <c r="H72" s="30"/>
      <c r="I72" s="30" t="str">
        <f t="shared" si="8"/>
        <v/>
      </c>
      <c r="J72" s="7" t="str">
        <f t="shared" si="9"/>
        <v/>
      </c>
      <c r="R72" s="52">
        <f t="shared" si="10"/>
        <v>11</v>
      </c>
      <c r="S72" s="10">
        <v>43898</v>
      </c>
      <c r="T72" s="7">
        <f>IFERROR(VLOOKUP((S72-1),'Boarding Tallies'!$A$1:$C$75,3,FALSE),0)</f>
        <v>0</v>
      </c>
    </row>
    <row r="73" spans="5:20" x14ac:dyDescent="0.3">
      <c r="E73" s="7"/>
      <c r="F73" s="6"/>
      <c r="G73" s="30"/>
      <c r="H73" s="30"/>
      <c r="I73" s="30" t="str">
        <f t="shared" si="8"/>
        <v/>
      </c>
      <c r="J73" s="7" t="str">
        <f t="shared" si="9"/>
        <v/>
      </c>
      <c r="R73" s="52">
        <f t="shared" si="10"/>
        <v>11</v>
      </c>
      <c r="S73" s="10">
        <v>43899</v>
      </c>
      <c r="T73" s="7">
        <f>IFERROR(VLOOKUP((S73-1),'Boarding Tallies'!$A$1:$C$75,3,FALSE),0)</f>
        <v>0</v>
      </c>
    </row>
    <row r="74" spans="5:20" x14ac:dyDescent="0.3">
      <c r="E74" s="7"/>
      <c r="F74" s="6"/>
      <c r="G74" s="30"/>
      <c r="H74" s="30"/>
      <c r="I74" s="30" t="str">
        <f t="shared" si="8"/>
        <v/>
      </c>
      <c r="J74" s="7" t="str">
        <f t="shared" si="9"/>
        <v/>
      </c>
      <c r="R74" s="52">
        <f t="shared" si="10"/>
        <v>11</v>
      </c>
      <c r="S74" s="10">
        <v>43900</v>
      </c>
      <c r="T74" s="7">
        <f>IFERROR(VLOOKUP((S74-1),'Boarding Tallies'!$A$1:$C$75,3,FALSE),0)</f>
        <v>0</v>
      </c>
    </row>
    <row r="75" spans="5:20" x14ac:dyDescent="0.3">
      <c r="E75" s="7"/>
      <c r="F75" s="6"/>
      <c r="G75" s="30"/>
      <c r="H75" s="30"/>
      <c r="I75" s="30" t="str">
        <f t="shared" si="8"/>
        <v/>
      </c>
      <c r="J75" s="7" t="str">
        <f t="shared" si="9"/>
        <v/>
      </c>
      <c r="R75" s="52">
        <f t="shared" si="10"/>
        <v>11</v>
      </c>
      <c r="S75" s="10">
        <v>43901</v>
      </c>
      <c r="T75" s="7">
        <f>IFERROR(VLOOKUP((S75-1),'Boarding Tallies'!$A$1:$C$75,3,FALSE),0)</f>
        <v>0</v>
      </c>
    </row>
    <row r="76" spans="5:20" x14ac:dyDescent="0.3">
      <c r="E76" s="7"/>
      <c r="F76" s="6"/>
      <c r="G76" s="30"/>
      <c r="H76" s="30"/>
      <c r="I76" s="30" t="str">
        <f t="shared" si="8"/>
        <v/>
      </c>
      <c r="J76" s="7" t="str">
        <f t="shared" si="9"/>
        <v/>
      </c>
      <c r="R76" s="52">
        <f t="shared" si="10"/>
        <v>11</v>
      </c>
      <c r="S76" s="10">
        <v>43902</v>
      </c>
      <c r="T76" s="7">
        <f>IFERROR(VLOOKUP((S76-1),'Boarding Tallies'!$A$1:$C$75,3,FALSE),0)</f>
        <v>0</v>
      </c>
    </row>
    <row r="77" spans="5:20" x14ac:dyDescent="0.3">
      <c r="E77" s="7"/>
      <c r="F77" s="6"/>
      <c r="G77" s="30"/>
      <c r="H77" s="30"/>
      <c r="I77" s="30" t="str">
        <f t="shared" si="8"/>
        <v/>
      </c>
      <c r="J77" s="7" t="str">
        <f t="shared" si="9"/>
        <v/>
      </c>
      <c r="R77" s="52">
        <f t="shared" si="10"/>
        <v>11</v>
      </c>
      <c r="S77" s="10">
        <v>43903</v>
      </c>
      <c r="T77" s="7">
        <f>IFERROR(VLOOKUP((S77-1),'Boarding Tallies'!$A$1:$C$75,3,FALSE),0)</f>
        <v>0</v>
      </c>
    </row>
    <row r="78" spans="5:20" x14ac:dyDescent="0.3">
      <c r="E78" s="7"/>
      <c r="F78" s="6"/>
      <c r="G78" s="30"/>
      <c r="H78" s="30"/>
      <c r="I78" s="30" t="str">
        <f t="shared" si="8"/>
        <v/>
      </c>
      <c r="J78" s="7" t="str">
        <f t="shared" si="9"/>
        <v/>
      </c>
      <c r="R78" s="52">
        <f t="shared" si="10"/>
        <v>11</v>
      </c>
      <c r="S78" s="10">
        <v>43904</v>
      </c>
      <c r="T78" s="7">
        <f>IFERROR(VLOOKUP((S78-1),'Boarding Tallies'!$A$1:$C$75,3,FALSE),0)</f>
        <v>0</v>
      </c>
    </row>
    <row r="79" spans="5:20" x14ac:dyDescent="0.3">
      <c r="E79" s="7"/>
      <c r="F79" s="6"/>
      <c r="G79" s="30"/>
      <c r="H79" s="30"/>
      <c r="I79" s="30" t="str">
        <f t="shared" si="8"/>
        <v/>
      </c>
      <c r="J79" s="7" t="str">
        <f t="shared" si="9"/>
        <v/>
      </c>
      <c r="R79" s="52">
        <f t="shared" si="10"/>
        <v>12</v>
      </c>
      <c r="S79" s="10">
        <v>43905</v>
      </c>
      <c r="T79" s="7">
        <f>IFERROR(VLOOKUP((S79-1),'Boarding Tallies'!$A$1:$C$75,3,FALSE),0)</f>
        <v>0</v>
      </c>
    </row>
    <row r="80" spans="5:20" x14ac:dyDescent="0.3">
      <c r="E80" s="7"/>
      <c r="F80" s="6"/>
      <c r="G80" s="30"/>
      <c r="H80" s="30"/>
      <c r="I80" s="30" t="str">
        <f t="shared" si="8"/>
        <v/>
      </c>
      <c r="J80" s="7" t="str">
        <f t="shared" si="9"/>
        <v/>
      </c>
      <c r="R80" s="52">
        <f t="shared" si="10"/>
        <v>12</v>
      </c>
      <c r="S80" s="10">
        <v>43906</v>
      </c>
      <c r="T80" s="7">
        <f>IFERROR(VLOOKUP((S80-1),'Boarding Tallies'!$A$1:$C$75,3,FALSE),0)</f>
        <v>0</v>
      </c>
    </row>
    <row r="81" spans="5:20" x14ac:dyDescent="0.3">
      <c r="E81" s="7"/>
      <c r="F81" s="6"/>
      <c r="G81" s="30"/>
      <c r="H81" s="30"/>
      <c r="I81" s="30" t="str">
        <f t="shared" si="8"/>
        <v/>
      </c>
      <c r="J81" s="7" t="str">
        <f t="shared" si="9"/>
        <v/>
      </c>
      <c r="R81" s="52">
        <f t="shared" si="10"/>
        <v>12</v>
      </c>
      <c r="S81" s="10">
        <v>43907</v>
      </c>
      <c r="T81" s="7">
        <f>IFERROR(VLOOKUP((S81-1),'Boarding Tallies'!$A$1:$C$75,3,FALSE),0)</f>
        <v>0</v>
      </c>
    </row>
    <row r="82" spans="5:20" x14ac:dyDescent="0.3">
      <c r="E82" s="7"/>
      <c r="F82" s="6"/>
      <c r="G82" s="30"/>
      <c r="H82" s="30"/>
      <c r="I82" s="30" t="str">
        <f t="shared" si="8"/>
        <v/>
      </c>
      <c r="J82" s="7" t="str">
        <f t="shared" si="9"/>
        <v/>
      </c>
      <c r="R82" s="52">
        <f t="shared" si="10"/>
        <v>12</v>
      </c>
      <c r="S82" s="10">
        <v>43908</v>
      </c>
      <c r="T82" s="7">
        <f>IFERROR(VLOOKUP((S82-1),'Boarding Tallies'!$A$1:$C$75,3,FALSE),0)</f>
        <v>0</v>
      </c>
    </row>
    <row r="83" spans="5:20" x14ac:dyDescent="0.3">
      <c r="E83" s="7"/>
      <c r="F83" s="6"/>
      <c r="G83" s="30"/>
      <c r="H83" s="30"/>
      <c r="I83" s="30" t="str">
        <f t="shared" si="8"/>
        <v/>
      </c>
      <c r="J83" s="7" t="str">
        <f t="shared" si="9"/>
        <v/>
      </c>
      <c r="R83" s="52">
        <f t="shared" si="10"/>
        <v>12</v>
      </c>
      <c r="S83" s="10">
        <v>43909</v>
      </c>
      <c r="T83" s="7">
        <f>IFERROR(VLOOKUP((S83-1),'Boarding Tallies'!$A$1:$C$75,3,FALSE),0)</f>
        <v>0</v>
      </c>
    </row>
    <row r="84" spans="5:20" x14ac:dyDescent="0.3">
      <c r="E84" s="7"/>
      <c r="F84" s="6"/>
      <c r="G84" s="30"/>
      <c r="H84" s="30"/>
      <c r="I84" s="30" t="str">
        <f t="shared" ref="I84:I147" si="11">IF(ISBLANK(B84),"",SUM(G84:H84))</f>
        <v/>
      </c>
      <c r="J84" s="7" t="str">
        <f t="shared" ref="J84:J147" si="12">IF(ISBLANK(B84),"",E84*(IF(LEFT(RIGHT(F84,2),1)="2",2,IF(LEFT(RIGHT(F84,2),1)="3",3,IF(LEFT(RIGHT(F84,2),1)="4",4,1)))))</f>
        <v/>
      </c>
      <c r="R84" s="52">
        <f t="shared" si="10"/>
        <v>12</v>
      </c>
      <c r="S84" s="10">
        <v>43910</v>
      </c>
      <c r="T84" s="7">
        <f>IFERROR(VLOOKUP((S84-1),'Boarding Tallies'!$A$1:$C$75,3,FALSE),0)</f>
        <v>0</v>
      </c>
    </row>
    <row r="85" spans="5:20" x14ac:dyDescent="0.3">
      <c r="E85" s="7"/>
      <c r="F85" s="6"/>
      <c r="G85" s="30"/>
      <c r="H85" s="30"/>
      <c r="I85" s="30" t="str">
        <f t="shared" si="11"/>
        <v/>
      </c>
      <c r="J85" s="7" t="str">
        <f t="shared" si="12"/>
        <v/>
      </c>
      <c r="R85" s="52">
        <f t="shared" si="10"/>
        <v>12</v>
      </c>
      <c r="S85" s="10">
        <v>43911</v>
      </c>
      <c r="T85" s="7">
        <f>IFERROR(VLOOKUP((S85-1),'Boarding Tallies'!$A$1:$C$75,3,FALSE),0)</f>
        <v>0</v>
      </c>
    </row>
    <row r="86" spans="5:20" x14ac:dyDescent="0.3">
      <c r="E86" s="7"/>
      <c r="F86" s="6"/>
      <c r="G86" s="30"/>
      <c r="H86" s="30"/>
      <c r="I86" s="30" t="str">
        <f t="shared" si="11"/>
        <v/>
      </c>
      <c r="J86" s="7" t="str">
        <f t="shared" si="12"/>
        <v/>
      </c>
      <c r="R86" s="52">
        <f t="shared" si="10"/>
        <v>13</v>
      </c>
      <c r="S86" s="10">
        <v>43912</v>
      </c>
      <c r="T86" s="7">
        <f>IFERROR(VLOOKUP((S86-1),'Boarding Tallies'!$A$1:$C$75,3,FALSE),0)</f>
        <v>0</v>
      </c>
    </row>
    <row r="87" spans="5:20" x14ac:dyDescent="0.3">
      <c r="E87" s="7"/>
      <c r="F87" s="6"/>
      <c r="G87" s="30"/>
      <c r="H87" s="30"/>
      <c r="I87" s="30" t="str">
        <f t="shared" si="11"/>
        <v/>
      </c>
      <c r="J87" s="7" t="str">
        <f t="shared" si="12"/>
        <v/>
      </c>
      <c r="R87" s="52">
        <f t="shared" si="10"/>
        <v>13</v>
      </c>
      <c r="S87" s="10">
        <v>43913</v>
      </c>
      <c r="T87" s="7">
        <f>IFERROR(VLOOKUP((S87-1),'Boarding Tallies'!$A$1:$C$75,3,FALSE),0)</f>
        <v>0</v>
      </c>
    </row>
    <row r="88" spans="5:20" x14ac:dyDescent="0.3">
      <c r="E88" s="7"/>
      <c r="F88" s="6"/>
      <c r="G88" s="30"/>
      <c r="H88" s="30"/>
      <c r="I88" s="30" t="str">
        <f t="shared" si="11"/>
        <v/>
      </c>
      <c r="J88" s="7" t="str">
        <f t="shared" si="12"/>
        <v/>
      </c>
      <c r="R88" s="52">
        <f t="shared" si="10"/>
        <v>13</v>
      </c>
      <c r="S88" s="10">
        <v>43914</v>
      </c>
      <c r="T88" s="7">
        <f>IFERROR(VLOOKUP((S88-1),'Boarding Tallies'!$A$1:$C$75,3,FALSE),0)</f>
        <v>0</v>
      </c>
    </row>
    <row r="89" spans="5:20" x14ac:dyDescent="0.3">
      <c r="E89" s="7"/>
      <c r="F89" s="6"/>
      <c r="G89" s="30"/>
      <c r="H89" s="30"/>
      <c r="I89" s="30" t="str">
        <f t="shared" si="11"/>
        <v/>
      </c>
      <c r="J89" s="7" t="str">
        <f t="shared" si="12"/>
        <v/>
      </c>
      <c r="R89" s="52">
        <f t="shared" si="10"/>
        <v>13</v>
      </c>
      <c r="S89" s="10">
        <v>43915</v>
      </c>
      <c r="T89" s="7">
        <f>IFERROR(VLOOKUP((S89-1),'Boarding Tallies'!$A$1:$C$75,3,FALSE),0)</f>
        <v>0</v>
      </c>
    </row>
    <row r="90" spans="5:20" x14ac:dyDescent="0.3">
      <c r="E90" s="7"/>
      <c r="F90" s="6"/>
      <c r="G90" s="30"/>
      <c r="H90" s="30"/>
      <c r="I90" s="30" t="str">
        <f t="shared" si="11"/>
        <v/>
      </c>
      <c r="J90" s="7" t="str">
        <f t="shared" si="12"/>
        <v/>
      </c>
      <c r="R90" s="52">
        <f t="shared" si="10"/>
        <v>13</v>
      </c>
      <c r="S90" s="10">
        <v>43916</v>
      </c>
      <c r="T90" s="7">
        <f>IFERROR(VLOOKUP((S90-1),'Boarding Tallies'!$A$1:$C$75,3,FALSE),0)</f>
        <v>0</v>
      </c>
    </row>
    <row r="91" spans="5:20" x14ac:dyDescent="0.3">
      <c r="E91" s="7"/>
      <c r="F91" s="6"/>
      <c r="G91" s="30"/>
      <c r="H91" s="30"/>
      <c r="I91" s="30" t="str">
        <f t="shared" si="11"/>
        <v/>
      </c>
      <c r="J91" s="7" t="str">
        <f t="shared" si="12"/>
        <v/>
      </c>
      <c r="R91" s="52">
        <f t="shared" si="10"/>
        <v>13</v>
      </c>
      <c r="S91" s="10">
        <v>43917</v>
      </c>
      <c r="T91" s="7">
        <f>IFERROR(VLOOKUP((S91-1),'Boarding Tallies'!$A$1:$C$75,3,FALSE),0)</f>
        <v>0</v>
      </c>
    </row>
    <row r="92" spans="5:20" x14ac:dyDescent="0.3">
      <c r="E92" s="7"/>
      <c r="F92" s="6"/>
      <c r="G92" s="30"/>
      <c r="H92" s="30"/>
      <c r="I92" s="30" t="str">
        <f t="shared" si="11"/>
        <v/>
      </c>
      <c r="J92" s="7" t="str">
        <f t="shared" si="12"/>
        <v/>
      </c>
      <c r="R92" s="52">
        <f t="shared" si="10"/>
        <v>13</v>
      </c>
      <c r="S92" s="10">
        <v>43918</v>
      </c>
      <c r="T92" s="7">
        <f>IFERROR(VLOOKUP((S92-1),'Boarding Tallies'!$A$1:$C$75,3,FALSE),0)</f>
        <v>0</v>
      </c>
    </row>
    <row r="93" spans="5:20" x14ac:dyDescent="0.3">
      <c r="E93" s="7"/>
      <c r="F93" s="6"/>
      <c r="G93" s="30"/>
      <c r="H93" s="30"/>
      <c r="I93" s="30" t="str">
        <f t="shared" si="11"/>
        <v/>
      </c>
      <c r="J93" s="7" t="str">
        <f t="shared" si="12"/>
        <v/>
      </c>
      <c r="R93" s="52">
        <f t="shared" si="10"/>
        <v>14</v>
      </c>
      <c r="S93" s="10">
        <v>43919</v>
      </c>
      <c r="T93" s="7">
        <f>IFERROR(VLOOKUP((S93-1),'Boarding Tallies'!$A$1:$C$75,3,FALSE),0)</f>
        <v>0</v>
      </c>
    </row>
    <row r="94" spans="5:20" x14ac:dyDescent="0.3">
      <c r="E94" s="7"/>
      <c r="F94" s="6"/>
      <c r="G94" s="30"/>
      <c r="H94" s="30"/>
      <c r="I94" s="30" t="str">
        <f t="shared" si="11"/>
        <v/>
      </c>
      <c r="J94" s="7" t="str">
        <f t="shared" si="12"/>
        <v/>
      </c>
      <c r="R94" s="52">
        <f t="shared" si="10"/>
        <v>14</v>
      </c>
      <c r="S94" s="10">
        <v>43920</v>
      </c>
      <c r="T94" s="7">
        <f>IFERROR(VLOOKUP((S94-1),'Boarding Tallies'!$A$1:$C$75,3,FALSE),0)</f>
        <v>0</v>
      </c>
    </row>
    <row r="95" spans="5:20" x14ac:dyDescent="0.3">
      <c r="E95" s="7"/>
      <c r="F95" s="6"/>
      <c r="G95" s="30"/>
      <c r="H95" s="30"/>
      <c r="I95" s="30" t="str">
        <f t="shared" si="11"/>
        <v/>
      </c>
      <c r="J95" s="7" t="str">
        <f t="shared" si="12"/>
        <v/>
      </c>
      <c r="R95" s="52">
        <f t="shared" si="10"/>
        <v>14</v>
      </c>
      <c r="S95" s="10">
        <v>43921</v>
      </c>
      <c r="T95" s="7">
        <f>IFERROR(VLOOKUP((S95-1),'Boarding Tallies'!$A$1:$C$75,3,FALSE),0)</f>
        <v>0</v>
      </c>
    </row>
    <row r="96" spans="5:20" x14ac:dyDescent="0.3">
      <c r="E96" s="7"/>
      <c r="F96" s="6"/>
      <c r="G96" s="30"/>
      <c r="H96" s="30"/>
      <c r="I96" s="30" t="str">
        <f t="shared" si="11"/>
        <v/>
      </c>
      <c r="J96" s="7" t="str">
        <f t="shared" si="12"/>
        <v/>
      </c>
      <c r="R96" s="52">
        <f t="shared" si="10"/>
        <v>14</v>
      </c>
      <c r="S96" s="10">
        <v>43922</v>
      </c>
      <c r="T96" s="7">
        <f>IFERROR(VLOOKUP((S96-1),'Boarding Tallies'!$A$1:$C$75,3,FALSE),0)</f>
        <v>0</v>
      </c>
    </row>
    <row r="97" spans="5:20" x14ac:dyDescent="0.3">
      <c r="E97" s="7"/>
      <c r="F97" s="6"/>
      <c r="G97" s="30"/>
      <c r="H97" s="30"/>
      <c r="I97" s="30" t="str">
        <f t="shared" si="11"/>
        <v/>
      </c>
      <c r="J97" s="7" t="str">
        <f t="shared" si="12"/>
        <v/>
      </c>
      <c r="R97" s="52">
        <f t="shared" si="10"/>
        <v>14</v>
      </c>
      <c r="S97" s="10">
        <v>43923</v>
      </c>
      <c r="T97" s="7">
        <f>IFERROR(VLOOKUP((S97-1),'Boarding Tallies'!$A$1:$C$75,3,FALSE),0)</f>
        <v>0</v>
      </c>
    </row>
    <row r="98" spans="5:20" x14ac:dyDescent="0.3">
      <c r="E98" s="7"/>
      <c r="F98" s="6"/>
      <c r="G98" s="30"/>
      <c r="H98" s="30"/>
      <c r="I98" s="30" t="str">
        <f t="shared" si="11"/>
        <v/>
      </c>
      <c r="J98" s="7" t="str">
        <f t="shared" si="12"/>
        <v/>
      </c>
      <c r="R98" s="52">
        <f t="shared" si="10"/>
        <v>14</v>
      </c>
      <c r="S98" s="10">
        <v>43924</v>
      </c>
      <c r="T98" s="7">
        <f>IFERROR(VLOOKUP((S98-1),'Boarding Tallies'!$A$1:$C$75,3,FALSE),0)</f>
        <v>0</v>
      </c>
    </row>
    <row r="99" spans="5:20" x14ac:dyDescent="0.3">
      <c r="E99" s="7"/>
      <c r="F99" s="6"/>
      <c r="G99" s="30"/>
      <c r="H99" s="30"/>
      <c r="I99" s="30" t="str">
        <f t="shared" si="11"/>
        <v/>
      </c>
      <c r="J99" s="7" t="str">
        <f t="shared" si="12"/>
        <v/>
      </c>
      <c r="R99" s="52">
        <f t="shared" si="10"/>
        <v>14</v>
      </c>
      <c r="S99" s="10">
        <v>43925</v>
      </c>
      <c r="T99" s="7">
        <f>IFERROR(VLOOKUP((S99-1),'Boarding Tallies'!$A$1:$C$75,3,FALSE),0)</f>
        <v>0</v>
      </c>
    </row>
    <row r="100" spans="5:20" x14ac:dyDescent="0.3">
      <c r="E100" s="7"/>
      <c r="F100" s="6"/>
      <c r="G100" s="30"/>
      <c r="H100" s="30"/>
      <c r="I100" s="30" t="str">
        <f t="shared" si="11"/>
        <v/>
      </c>
      <c r="J100" s="7" t="str">
        <f t="shared" si="12"/>
        <v/>
      </c>
      <c r="R100" s="52">
        <f t="shared" si="10"/>
        <v>15</v>
      </c>
      <c r="S100" s="10">
        <v>43926</v>
      </c>
      <c r="T100" s="7">
        <f>IFERROR(VLOOKUP((S100-1),'Boarding Tallies'!$A$1:$C$75,3,FALSE),0)</f>
        <v>0</v>
      </c>
    </row>
    <row r="101" spans="5:20" x14ac:dyDescent="0.3">
      <c r="E101" s="7"/>
      <c r="F101" s="6"/>
      <c r="G101" s="30"/>
      <c r="H101" s="30"/>
      <c r="I101" s="30" t="str">
        <f t="shared" si="11"/>
        <v/>
      </c>
      <c r="J101" s="7" t="str">
        <f t="shared" si="12"/>
        <v/>
      </c>
      <c r="R101" s="52">
        <f t="shared" si="10"/>
        <v>15</v>
      </c>
      <c r="S101" s="10">
        <v>43927</v>
      </c>
      <c r="T101" s="7">
        <f>IFERROR(VLOOKUP((S101-1),'Boarding Tallies'!$A$1:$C$75,3,FALSE),0)</f>
        <v>0</v>
      </c>
    </row>
    <row r="102" spans="5:20" x14ac:dyDescent="0.3">
      <c r="E102" s="7"/>
      <c r="F102" s="6"/>
      <c r="G102" s="30"/>
      <c r="H102" s="30"/>
      <c r="I102" s="30" t="str">
        <f t="shared" si="11"/>
        <v/>
      </c>
      <c r="J102" s="7" t="str">
        <f t="shared" si="12"/>
        <v/>
      </c>
      <c r="R102" s="52">
        <f t="shared" si="10"/>
        <v>15</v>
      </c>
      <c r="S102" s="10">
        <v>43928</v>
      </c>
      <c r="T102" s="7">
        <f>IFERROR(VLOOKUP((S102-1),'Boarding Tallies'!$A$1:$C$75,3,FALSE),0)</f>
        <v>0</v>
      </c>
    </row>
    <row r="103" spans="5:20" x14ac:dyDescent="0.3">
      <c r="E103" s="7"/>
      <c r="F103" s="6"/>
      <c r="G103" s="30"/>
      <c r="H103" s="30"/>
      <c r="I103" s="30" t="str">
        <f t="shared" si="11"/>
        <v/>
      </c>
      <c r="J103" s="7" t="str">
        <f t="shared" si="12"/>
        <v/>
      </c>
      <c r="R103" s="52">
        <f t="shared" si="10"/>
        <v>15</v>
      </c>
      <c r="S103" s="10">
        <v>43929</v>
      </c>
      <c r="T103" s="7">
        <f>IFERROR(VLOOKUP((S103-1),'Boarding Tallies'!$A$1:$C$75,3,FALSE),0)</f>
        <v>0</v>
      </c>
    </row>
    <row r="104" spans="5:20" x14ac:dyDescent="0.3">
      <c r="E104" s="7"/>
      <c r="F104" s="6"/>
      <c r="G104" s="30"/>
      <c r="H104" s="30"/>
      <c r="I104" s="30" t="str">
        <f t="shared" si="11"/>
        <v/>
      </c>
      <c r="J104" s="7" t="str">
        <f t="shared" si="12"/>
        <v/>
      </c>
      <c r="R104" s="52">
        <f t="shared" si="10"/>
        <v>15</v>
      </c>
      <c r="S104" s="10">
        <v>43930</v>
      </c>
      <c r="T104" s="7">
        <f>IFERROR(VLOOKUP((S104-1),'Boarding Tallies'!$A$1:$C$75,3,FALSE),0)</f>
        <v>0</v>
      </c>
    </row>
    <row r="105" spans="5:20" x14ac:dyDescent="0.3">
      <c r="E105" s="7"/>
      <c r="F105" s="6"/>
      <c r="G105" s="30"/>
      <c r="H105" s="30"/>
      <c r="I105" s="30" t="str">
        <f t="shared" si="11"/>
        <v/>
      </c>
      <c r="J105" s="7" t="str">
        <f t="shared" si="12"/>
        <v/>
      </c>
      <c r="R105" s="52">
        <f t="shared" si="10"/>
        <v>15</v>
      </c>
      <c r="S105" s="10">
        <v>43931</v>
      </c>
      <c r="T105" s="7">
        <f>IFERROR(VLOOKUP((S105-1),'Boarding Tallies'!$A$1:$C$75,3,FALSE),0)</f>
        <v>0</v>
      </c>
    </row>
    <row r="106" spans="5:20" x14ac:dyDescent="0.3">
      <c r="E106" s="7"/>
      <c r="F106" s="6"/>
      <c r="G106" s="30"/>
      <c r="H106" s="30"/>
      <c r="I106" s="30" t="str">
        <f t="shared" si="11"/>
        <v/>
      </c>
      <c r="J106" s="7" t="str">
        <f t="shared" si="12"/>
        <v/>
      </c>
      <c r="R106" s="52">
        <f t="shared" si="10"/>
        <v>15</v>
      </c>
      <c r="S106" s="10">
        <v>43932</v>
      </c>
      <c r="T106" s="7">
        <f>IFERROR(VLOOKUP((S106-1),'Boarding Tallies'!$A$1:$C$75,3,FALSE),0)</f>
        <v>0</v>
      </c>
    </row>
    <row r="107" spans="5:20" x14ac:dyDescent="0.3">
      <c r="E107" s="7"/>
      <c r="F107" s="6"/>
      <c r="G107" s="30"/>
      <c r="H107" s="30"/>
      <c r="I107" s="30" t="str">
        <f t="shared" si="11"/>
        <v/>
      </c>
      <c r="J107" s="7" t="str">
        <f t="shared" si="12"/>
        <v/>
      </c>
      <c r="R107" s="52">
        <f t="shared" si="10"/>
        <v>16</v>
      </c>
      <c r="S107" s="10">
        <v>43933</v>
      </c>
      <c r="T107" s="7">
        <f>IFERROR(VLOOKUP((S107-1),'Boarding Tallies'!$A$1:$C$75,3,FALSE),0)</f>
        <v>0</v>
      </c>
    </row>
    <row r="108" spans="5:20" x14ac:dyDescent="0.3">
      <c r="E108" s="7"/>
      <c r="F108" s="6"/>
      <c r="G108" s="30"/>
      <c r="H108" s="30"/>
      <c r="I108" s="30" t="str">
        <f t="shared" si="11"/>
        <v/>
      </c>
      <c r="J108" s="7" t="str">
        <f t="shared" si="12"/>
        <v/>
      </c>
      <c r="R108" s="52">
        <f t="shared" si="10"/>
        <v>16</v>
      </c>
      <c r="S108" s="10">
        <v>43934</v>
      </c>
      <c r="T108" s="7">
        <f>IFERROR(VLOOKUP((S108-1),'Boarding Tallies'!$A$1:$C$75,3,FALSE),0)</f>
        <v>0</v>
      </c>
    </row>
    <row r="109" spans="5:20" x14ac:dyDescent="0.3">
      <c r="E109" s="7"/>
      <c r="F109" s="6"/>
      <c r="G109" s="30"/>
      <c r="H109" s="30"/>
      <c r="I109" s="30" t="str">
        <f t="shared" si="11"/>
        <v/>
      </c>
      <c r="J109" s="7" t="str">
        <f t="shared" si="12"/>
        <v/>
      </c>
      <c r="R109" s="52">
        <f t="shared" si="10"/>
        <v>16</v>
      </c>
      <c r="S109" s="10">
        <v>43935</v>
      </c>
      <c r="T109" s="7">
        <f>IFERROR(VLOOKUP((S109-1),'Boarding Tallies'!$A$1:$C$75,3,FALSE),0)</f>
        <v>0</v>
      </c>
    </row>
    <row r="110" spans="5:20" x14ac:dyDescent="0.3">
      <c r="E110" s="7"/>
      <c r="F110" s="6"/>
      <c r="G110" s="30"/>
      <c r="H110" s="30"/>
      <c r="I110" s="30" t="str">
        <f t="shared" si="11"/>
        <v/>
      </c>
      <c r="J110" s="7" t="str">
        <f t="shared" si="12"/>
        <v/>
      </c>
      <c r="R110" s="52">
        <f t="shared" si="10"/>
        <v>16</v>
      </c>
      <c r="S110" s="10">
        <v>43936</v>
      </c>
      <c r="T110" s="7">
        <f>IFERROR(VLOOKUP((S110-1),'Boarding Tallies'!$A$1:$C$75,3,FALSE),0)</f>
        <v>0</v>
      </c>
    </row>
    <row r="111" spans="5:20" x14ac:dyDescent="0.3">
      <c r="E111" s="7"/>
      <c r="F111" s="6"/>
      <c r="G111" s="30"/>
      <c r="H111" s="30"/>
      <c r="I111" s="30" t="str">
        <f t="shared" si="11"/>
        <v/>
      </c>
      <c r="J111" s="7" t="str">
        <f t="shared" si="12"/>
        <v/>
      </c>
      <c r="R111" s="52">
        <f t="shared" si="10"/>
        <v>16</v>
      </c>
      <c r="S111" s="10">
        <v>43937</v>
      </c>
      <c r="T111" s="7">
        <f>IFERROR(VLOOKUP((S111-1),'Boarding Tallies'!$A$1:$C$75,3,FALSE),0)</f>
        <v>0</v>
      </c>
    </row>
    <row r="112" spans="5:20" x14ac:dyDescent="0.3">
      <c r="E112" s="7"/>
      <c r="F112" s="6"/>
      <c r="G112" s="30"/>
      <c r="H112" s="30"/>
      <c r="I112" s="30" t="str">
        <f t="shared" si="11"/>
        <v/>
      </c>
      <c r="J112" s="7" t="str">
        <f t="shared" si="12"/>
        <v/>
      </c>
      <c r="R112" s="52">
        <f t="shared" si="10"/>
        <v>16</v>
      </c>
      <c r="S112" s="10">
        <v>43938</v>
      </c>
      <c r="T112" s="7">
        <f>IFERROR(VLOOKUP((S112-1),'Boarding Tallies'!$A$1:$C$75,3,FALSE),0)</f>
        <v>0</v>
      </c>
    </row>
    <row r="113" spans="5:20" x14ac:dyDescent="0.3">
      <c r="E113" s="7"/>
      <c r="F113" s="6"/>
      <c r="G113" s="30"/>
      <c r="H113" s="30"/>
      <c r="I113" s="30" t="str">
        <f t="shared" si="11"/>
        <v/>
      </c>
      <c r="J113" s="7" t="str">
        <f t="shared" si="12"/>
        <v/>
      </c>
      <c r="R113" s="52">
        <f t="shared" si="10"/>
        <v>16</v>
      </c>
      <c r="S113" s="10">
        <v>43939</v>
      </c>
      <c r="T113" s="7">
        <f>IFERROR(VLOOKUP((S113-1),'Boarding Tallies'!$A$1:$C$75,3,FALSE),0)</f>
        <v>0</v>
      </c>
    </row>
    <row r="114" spans="5:20" x14ac:dyDescent="0.3">
      <c r="E114" s="7"/>
      <c r="F114" s="6"/>
      <c r="G114" s="30"/>
      <c r="H114" s="30"/>
      <c r="I114" s="30" t="str">
        <f t="shared" si="11"/>
        <v/>
      </c>
      <c r="J114" s="7" t="str">
        <f t="shared" si="12"/>
        <v/>
      </c>
      <c r="R114" s="52">
        <f t="shared" si="10"/>
        <v>17</v>
      </c>
      <c r="S114" s="10">
        <v>43940</v>
      </c>
      <c r="T114" s="7">
        <f>IFERROR(VLOOKUP((S114-1),'Boarding Tallies'!$A$1:$C$75,3,FALSE),0)</f>
        <v>0</v>
      </c>
    </row>
    <row r="115" spans="5:20" x14ac:dyDescent="0.3">
      <c r="E115" s="7"/>
      <c r="F115" s="6"/>
      <c r="G115" s="30"/>
      <c r="H115" s="30"/>
      <c r="I115" s="30" t="str">
        <f t="shared" si="11"/>
        <v/>
      </c>
      <c r="J115" s="7" t="str">
        <f t="shared" si="12"/>
        <v/>
      </c>
      <c r="R115" s="52">
        <f t="shared" si="10"/>
        <v>17</v>
      </c>
      <c r="S115" s="10">
        <v>43941</v>
      </c>
      <c r="T115" s="7">
        <f>IFERROR(VLOOKUP((S115-1),'Boarding Tallies'!$A$1:$C$75,3,FALSE),0)</f>
        <v>0</v>
      </c>
    </row>
    <row r="116" spans="5:20" x14ac:dyDescent="0.3">
      <c r="E116" s="7"/>
      <c r="F116" s="6"/>
      <c r="G116" s="30"/>
      <c r="H116" s="30"/>
      <c r="I116" s="30" t="str">
        <f t="shared" si="11"/>
        <v/>
      </c>
      <c r="J116" s="7" t="str">
        <f t="shared" si="12"/>
        <v/>
      </c>
      <c r="R116" s="52">
        <f t="shared" si="10"/>
        <v>17</v>
      </c>
      <c r="S116" s="10">
        <v>43942</v>
      </c>
      <c r="T116" s="7">
        <f>IFERROR(VLOOKUP((S116-1),'Boarding Tallies'!$A$1:$C$75,3,FALSE),0)</f>
        <v>0</v>
      </c>
    </row>
    <row r="117" spans="5:20" x14ac:dyDescent="0.3">
      <c r="E117" s="7"/>
      <c r="F117" s="6"/>
      <c r="G117" s="30"/>
      <c r="H117" s="30"/>
      <c r="I117" s="30" t="str">
        <f t="shared" si="11"/>
        <v/>
      </c>
      <c r="J117" s="7" t="str">
        <f t="shared" si="12"/>
        <v/>
      </c>
      <c r="R117" s="52">
        <f t="shared" si="10"/>
        <v>17</v>
      </c>
      <c r="S117" s="10">
        <v>43943</v>
      </c>
      <c r="T117" s="7">
        <f>IFERROR(VLOOKUP((S117-1),'Boarding Tallies'!$A$1:$C$75,3,FALSE),0)</f>
        <v>0</v>
      </c>
    </row>
    <row r="118" spans="5:20" x14ac:dyDescent="0.3">
      <c r="E118" s="7"/>
      <c r="F118" s="6"/>
      <c r="G118" s="30"/>
      <c r="H118" s="30"/>
      <c r="I118" s="30" t="str">
        <f t="shared" si="11"/>
        <v/>
      </c>
      <c r="J118" s="7" t="str">
        <f t="shared" si="12"/>
        <v/>
      </c>
      <c r="R118" s="52">
        <f t="shared" si="10"/>
        <v>17</v>
      </c>
      <c r="S118" s="10">
        <v>43944</v>
      </c>
      <c r="T118" s="7">
        <f>IFERROR(VLOOKUP((S118-1),'Boarding Tallies'!$A$1:$C$75,3,FALSE),0)</f>
        <v>0</v>
      </c>
    </row>
    <row r="119" spans="5:20" x14ac:dyDescent="0.3">
      <c r="E119" s="7"/>
      <c r="F119" s="6"/>
      <c r="G119" s="30"/>
      <c r="H119" s="30"/>
      <c r="I119" s="30" t="str">
        <f t="shared" si="11"/>
        <v/>
      </c>
      <c r="J119" s="7" t="str">
        <f t="shared" si="12"/>
        <v/>
      </c>
      <c r="K119" s="141"/>
      <c r="R119" s="52">
        <f t="shared" si="10"/>
        <v>17</v>
      </c>
      <c r="S119" s="10">
        <v>43945</v>
      </c>
      <c r="T119" s="7">
        <f>IFERROR(VLOOKUP((S119-1),'Boarding Tallies'!$A$1:$C$75,3,FALSE),0)</f>
        <v>0</v>
      </c>
    </row>
    <row r="120" spans="5:20" x14ac:dyDescent="0.3">
      <c r="E120" s="7"/>
      <c r="F120" s="6"/>
      <c r="G120" s="30"/>
      <c r="H120" s="30"/>
      <c r="I120" s="30" t="str">
        <f t="shared" si="11"/>
        <v/>
      </c>
      <c r="J120" s="7" t="str">
        <f t="shared" si="12"/>
        <v/>
      </c>
      <c r="R120" s="52">
        <f t="shared" si="10"/>
        <v>17</v>
      </c>
      <c r="S120" s="10">
        <v>43946</v>
      </c>
      <c r="T120" s="7">
        <f>IFERROR(VLOOKUP((S120-1),'Boarding Tallies'!$A$1:$C$75,3,FALSE),0)</f>
        <v>0</v>
      </c>
    </row>
    <row r="121" spans="5:20" x14ac:dyDescent="0.3">
      <c r="E121" s="7"/>
      <c r="F121" s="6"/>
      <c r="G121" s="30"/>
      <c r="H121" s="30"/>
      <c r="I121" s="30" t="str">
        <f t="shared" si="11"/>
        <v/>
      </c>
      <c r="J121" s="7" t="str">
        <f t="shared" si="12"/>
        <v/>
      </c>
      <c r="R121" s="52">
        <f t="shared" si="10"/>
        <v>18</v>
      </c>
      <c r="S121" s="10">
        <v>43947</v>
      </c>
      <c r="T121" s="7">
        <f>IFERROR(VLOOKUP((S121-1),'Boarding Tallies'!$A$1:$C$75,3,FALSE),0)</f>
        <v>0</v>
      </c>
    </row>
    <row r="122" spans="5:20" x14ac:dyDescent="0.3">
      <c r="E122" s="7"/>
      <c r="F122" s="6"/>
      <c r="G122" s="30"/>
      <c r="H122" s="30"/>
      <c r="I122" s="30" t="str">
        <f t="shared" si="11"/>
        <v/>
      </c>
      <c r="J122" s="7" t="str">
        <f t="shared" si="12"/>
        <v/>
      </c>
      <c r="R122" s="52">
        <f t="shared" si="10"/>
        <v>18</v>
      </c>
      <c r="S122" s="10">
        <v>43948</v>
      </c>
      <c r="T122" s="7">
        <f>IFERROR(VLOOKUP((S122-1),'Boarding Tallies'!$A$1:$C$75,3,FALSE),0)</f>
        <v>0</v>
      </c>
    </row>
    <row r="123" spans="5:20" x14ac:dyDescent="0.3">
      <c r="E123" s="7"/>
      <c r="F123" s="6"/>
      <c r="G123" s="30"/>
      <c r="H123" s="30"/>
      <c r="I123" s="30" t="str">
        <f t="shared" si="11"/>
        <v/>
      </c>
      <c r="J123" s="7" t="str">
        <f t="shared" si="12"/>
        <v/>
      </c>
      <c r="R123" s="52">
        <f t="shared" si="10"/>
        <v>18</v>
      </c>
      <c r="S123" s="10">
        <v>43949</v>
      </c>
      <c r="T123" s="7">
        <f>IFERROR(VLOOKUP((S123-1),'Boarding Tallies'!$A$1:$C$75,3,FALSE),0)</f>
        <v>0</v>
      </c>
    </row>
    <row r="124" spans="5:20" x14ac:dyDescent="0.3">
      <c r="E124" s="7"/>
      <c r="F124" s="6"/>
      <c r="G124" s="30"/>
      <c r="H124" s="30"/>
      <c r="I124" s="30" t="str">
        <f t="shared" si="11"/>
        <v/>
      </c>
      <c r="J124" s="7" t="str">
        <f t="shared" si="12"/>
        <v/>
      </c>
      <c r="R124" s="52">
        <f t="shared" si="10"/>
        <v>18</v>
      </c>
      <c r="S124" s="10">
        <v>43950</v>
      </c>
      <c r="T124" s="7">
        <f>IFERROR(VLOOKUP((S124-1),'Boarding Tallies'!$A$1:$C$75,3,FALSE),0)</f>
        <v>0</v>
      </c>
    </row>
    <row r="125" spans="5:20" x14ac:dyDescent="0.3">
      <c r="E125" s="7"/>
      <c r="F125" s="6"/>
      <c r="G125" s="30"/>
      <c r="H125" s="30"/>
      <c r="I125" s="30" t="str">
        <f t="shared" si="11"/>
        <v/>
      </c>
      <c r="J125" s="7" t="str">
        <f t="shared" si="12"/>
        <v/>
      </c>
      <c r="R125" s="52">
        <f t="shared" si="10"/>
        <v>18</v>
      </c>
      <c r="S125" s="10">
        <v>43951</v>
      </c>
      <c r="T125" s="7">
        <f>IFERROR(VLOOKUP((S125-1),'Boarding Tallies'!$A$1:$C$75,3,FALSE),0)</f>
        <v>0</v>
      </c>
    </row>
    <row r="126" spans="5:20" x14ac:dyDescent="0.3">
      <c r="E126" s="7"/>
      <c r="F126" s="6"/>
      <c r="G126" s="30"/>
      <c r="H126" s="30"/>
      <c r="I126" s="30" t="str">
        <f t="shared" si="11"/>
        <v/>
      </c>
      <c r="J126" s="7" t="str">
        <f t="shared" si="12"/>
        <v/>
      </c>
      <c r="R126" s="52">
        <f t="shared" si="10"/>
        <v>18</v>
      </c>
      <c r="S126" s="10">
        <v>43952</v>
      </c>
      <c r="T126" s="7">
        <f>IFERROR(VLOOKUP((S126-1),'Boarding Tallies'!$A$1:$C$75,3,FALSE),0)</f>
        <v>0</v>
      </c>
    </row>
    <row r="127" spans="5:20" x14ac:dyDescent="0.3">
      <c r="E127" s="7"/>
      <c r="F127" s="6"/>
      <c r="G127" s="30"/>
      <c r="H127" s="30"/>
      <c r="I127" s="30" t="str">
        <f t="shared" si="11"/>
        <v/>
      </c>
      <c r="J127" s="7" t="str">
        <f t="shared" si="12"/>
        <v/>
      </c>
      <c r="R127" s="52">
        <f t="shared" si="10"/>
        <v>18</v>
      </c>
      <c r="S127" s="10">
        <v>43953</v>
      </c>
      <c r="T127" s="7">
        <f>IFERROR(VLOOKUP((S127-1),'Boarding Tallies'!$A$1:$C$75,3,FALSE),0)</f>
        <v>0</v>
      </c>
    </row>
    <row r="128" spans="5:20" x14ac:dyDescent="0.3">
      <c r="E128" s="7"/>
      <c r="F128" s="6"/>
      <c r="G128" s="30"/>
      <c r="H128" s="30"/>
      <c r="I128" s="30" t="str">
        <f t="shared" si="11"/>
        <v/>
      </c>
      <c r="J128" s="7" t="str">
        <f t="shared" si="12"/>
        <v/>
      </c>
      <c r="R128" s="52">
        <f t="shared" si="10"/>
        <v>19</v>
      </c>
      <c r="S128" s="10">
        <v>43954</v>
      </c>
      <c r="T128" s="7">
        <f>IFERROR(VLOOKUP((S128-1),'Boarding Tallies'!$A$1:$C$75,3,FALSE),0)</f>
        <v>0</v>
      </c>
    </row>
    <row r="129" spans="5:20" x14ac:dyDescent="0.3">
      <c r="E129" s="7"/>
      <c r="F129" s="6"/>
      <c r="G129" s="30"/>
      <c r="H129" s="30"/>
      <c r="I129" s="30" t="str">
        <f t="shared" si="11"/>
        <v/>
      </c>
      <c r="J129" s="7" t="str">
        <f t="shared" si="12"/>
        <v/>
      </c>
      <c r="R129" s="52">
        <f t="shared" si="10"/>
        <v>19</v>
      </c>
      <c r="S129" s="10">
        <v>43955</v>
      </c>
      <c r="T129" s="7">
        <f>IFERROR(VLOOKUP((S129-1),'Boarding Tallies'!$A$1:$C$75,3,FALSE),0)</f>
        <v>0</v>
      </c>
    </row>
    <row r="130" spans="5:20" x14ac:dyDescent="0.3">
      <c r="E130" s="7"/>
      <c r="F130" s="6"/>
      <c r="G130" s="30"/>
      <c r="H130" s="30"/>
      <c r="I130" s="30" t="str">
        <f t="shared" si="11"/>
        <v/>
      </c>
      <c r="J130" s="7" t="str">
        <f t="shared" si="12"/>
        <v/>
      </c>
      <c r="R130" s="52">
        <f t="shared" si="10"/>
        <v>19</v>
      </c>
      <c r="S130" s="10">
        <v>43956</v>
      </c>
      <c r="T130" s="7">
        <f>IFERROR(VLOOKUP((S130-1),'Boarding Tallies'!$A$1:$C$75,3,FALSE),0)</f>
        <v>0</v>
      </c>
    </row>
    <row r="131" spans="5:20" x14ac:dyDescent="0.3">
      <c r="E131" s="7"/>
      <c r="F131" s="6"/>
      <c r="G131" s="30"/>
      <c r="H131" s="30"/>
      <c r="I131" s="30" t="str">
        <f t="shared" si="11"/>
        <v/>
      </c>
      <c r="J131" s="7" t="str">
        <f t="shared" si="12"/>
        <v/>
      </c>
      <c r="R131" s="52">
        <f t="shared" ref="R131:R194" si="13">INT(($S131-$S$2)/7)+1</f>
        <v>19</v>
      </c>
      <c r="S131" s="10">
        <v>43957</v>
      </c>
      <c r="T131" s="7">
        <f>IFERROR(VLOOKUP((S131-1),'Boarding Tallies'!$A$1:$C$75,3,FALSE),0)</f>
        <v>0</v>
      </c>
    </row>
    <row r="132" spans="5:20" x14ac:dyDescent="0.3">
      <c r="E132" s="7"/>
      <c r="F132" s="6"/>
      <c r="G132" s="30"/>
      <c r="H132" s="30"/>
      <c r="I132" s="30" t="str">
        <f t="shared" si="11"/>
        <v/>
      </c>
      <c r="J132" s="7" t="str">
        <f t="shared" si="12"/>
        <v/>
      </c>
      <c r="R132" s="52">
        <f t="shared" si="13"/>
        <v>19</v>
      </c>
      <c r="S132" s="10">
        <v>43958</v>
      </c>
      <c r="T132" s="7">
        <f>IFERROR(VLOOKUP((S132-1),'Boarding Tallies'!$A$1:$C$75,3,FALSE),0)</f>
        <v>0</v>
      </c>
    </row>
    <row r="133" spans="5:20" x14ac:dyDescent="0.3">
      <c r="E133" s="7"/>
      <c r="F133" s="6"/>
      <c r="G133" s="30"/>
      <c r="H133" s="30"/>
      <c r="I133" s="30" t="str">
        <f t="shared" si="11"/>
        <v/>
      </c>
      <c r="J133" s="7" t="str">
        <f t="shared" si="12"/>
        <v/>
      </c>
      <c r="R133" s="52">
        <f t="shared" si="13"/>
        <v>19</v>
      </c>
      <c r="S133" s="10">
        <v>43959</v>
      </c>
      <c r="T133" s="7">
        <f>IFERROR(VLOOKUP((S133-1),'Boarding Tallies'!$A$1:$C$75,3,FALSE),0)</f>
        <v>0</v>
      </c>
    </row>
    <row r="134" spans="5:20" x14ac:dyDescent="0.3">
      <c r="E134" s="7"/>
      <c r="F134" s="6"/>
      <c r="G134" s="30"/>
      <c r="H134" s="30"/>
      <c r="I134" s="30" t="str">
        <f t="shared" si="11"/>
        <v/>
      </c>
      <c r="J134" s="7" t="str">
        <f t="shared" si="12"/>
        <v/>
      </c>
      <c r="R134" s="52">
        <f t="shared" si="13"/>
        <v>19</v>
      </c>
      <c r="S134" s="10">
        <v>43960</v>
      </c>
      <c r="T134" s="7">
        <f>IFERROR(VLOOKUP((S134-1),'Boarding Tallies'!$A$1:$C$75,3,FALSE),0)</f>
        <v>0</v>
      </c>
    </row>
    <row r="135" spans="5:20" x14ac:dyDescent="0.3">
      <c r="E135" s="7"/>
      <c r="F135" s="6"/>
      <c r="G135" s="30"/>
      <c r="H135" s="30"/>
      <c r="I135" s="30" t="str">
        <f t="shared" si="11"/>
        <v/>
      </c>
      <c r="J135" s="7" t="str">
        <f t="shared" si="12"/>
        <v/>
      </c>
      <c r="R135" s="52">
        <f t="shared" si="13"/>
        <v>20</v>
      </c>
      <c r="S135" s="10">
        <v>43961</v>
      </c>
      <c r="T135" s="7">
        <f>IFERROR(VLOOKUP((S135-1),'Boarding Tallies'!$A$1:$C$75,3,FALSE),0)</f>
        <v>0</v>
      </c>
    </row>
    <row r="136" spans="5:20" x14ac:dyDescent="0.3">
      <c r="E136" s="7"/>
      <c r="F136" s="6"/>
      <c r="G136" s="30"/>
      <c r="H136" s="30"/>
      <c r="I136" s="30" t="str">
        <f t="shared" si="11"/>
        <v/>
      </c>
      <c r="J136" s="7" t="str">
        <f t="shared" si="12"/>
        <v/>
      </c>
      <c r="R136" s="52">
        <f t="shared" si="13"/>
        <v>20</v>
      </c>
      <c r="S136" s="10">
        <v>43962</v>
      </c>
      <c r="T136" s="7">
        <f>IFERROR(VLOOKUP((S136-1),'Boarding Tallies'!$A$1:$C$75,3,FALSE),0)</f>
        <v>0</v>
      </c>
    </row>
    <row r="137" spans="5:20" x14ac:dyDescent="0.3">
      <c r="E137" s="7"/>
      <c r="F137" s="6"/>
      <c r="G137" s="30"/>
      <c r="H137" s="30"/>
      <c r="I137" s="30" t="str">
        <f t="shared" si="11"/>
        <v/>
      </c>
      <c r="J137" s="7" t="str">
        <f t="shared" si="12"/>
        <v/>
      </c>
      <c r="R137" s="52">
        <f t="shared" si="13"/>
        <v>20</v>
      </c>
      <c r="S137" s="10">
        <v>43963</v>
      </c>
      <c r="T137" s="7">
        <f>IFERROR(VLOOKUP((S137-1),'Boarding Tallies'!$A$1:$C$75,3,FALSE),0)</f>
        <v>0</v>
      </c>
    </row>
    <row r="138" spans="5:20" x14ac:dyDescent="0.3">
      <c r="E138" s="7"/>
      <c r="F138" s="6"/>
      <c r="G138" s="30"/>
      <c r="H138" s="30"/>
      <c r="I138" s="30" t="str">
        <f t="shared" si="11"/>
        <v/>
      </c>
      <c r="J138" s="7" t="str">
        <f t="shared" si="12"/>
        <v/>
      </c>
      <c r="R138" s="52">
        <f t="shared" si="13"/>
        <v>20</v>
      </c>
      <c r="S138" s="10">
        <v>43964</v>
      </c>
      <c r="T138" s="7">
        <f>IFERROR(VLOOKUP((S138-1),'Boarding Tallies'!$A$1:$C$75,3,FALSE),0)</f>
        <v>0</v>
      </c>
    </row>
    <row r="139" spans="5:20" x14ac:dyDescent="0.3">
      <c r="E139" s="7"/>
      <c r="F139" s="6"/>
      <c r="G139" s="30"/>
      <c r="H139" s="30"/>
      <c r="I139" s="30" t="str">
        <f t="shared" si="11"/>
        <v/>
      </c>
      <c r="J139" s="7" t="str">
        <f t="shared" si="12"/>
        <v/>
      </c>
      <c r="R139" s="52">
        <f t="shared" si="13"/>
        <v>20</v>
      </c>
      <c r="S139" s="10">
        <v>43965</v>
      </c>
      <c r="T139" s="7">
        <f>IFERROR(VLOOKUP((S139-1),'Boarding Tallies'!$A$1:$C$75,3,FALSE),0)</f>
        <v>0</v>
      </c>
    </row>
    <row r="140" spans="5:20" x14ac:dyDescent="0.3">
      <c r="E140" s="7"/>
      <c r="F140" s="6"/>
      <c r="G140" s="30"/>
      <c r="H140" s="30"/>
      <c r="I140" s="30" t="str">
        <f t="shared" si="11"/>
        <v/>
      </c>
      <c r="J140" s="7" t="str">
        <f t="shared" si="12"/>
        <v/>
      </c>
      <c r="R140" s="52">
        <f t="shared" si="13"/>
        <v>20</v>
      </c>
      <c r="S140" s="10">
        <v>43966</v>
      </c>
      <c r="T140" s="7">
        <f>IFERROR(VLOOKUP((S140-1),'Boarding Tallies'!$A$1:$C$75,3,FALSE),0)</f>
        <v>0</v>
      </c>
    </row>
    <row r="141" spans="5:20" x14ac:dyDescent="0.3">
      <c r="E141" s="7"/>
      <c r="F141" s="6"/>
      <c r="G141" s="30"/>
      <c r="H141" s="30"/>
      <c r="I141" s="30" t="str">
        <f t="shared" si="11"/>
        <v/>
      </c>
      <c r="J141" s="7" t="str">
        <f t="shared" si="12"/>
        <v/>
      </c>
      <c r="R141" s="52">
        <f t="shared" si="13"/>
        <v>20</v>
      </c>
      <c r="S141" s="10">
        <v>43967</v>
      </c>
      <c r="T141" s="7">
        <f>IFERROR(VLOOKUP((S141-1),'Boarding Tallies'!$A$1:$C$75,3,FALSE),0)</f>
        <v>0</v>
      </c>
    </row>
    <row r="142" spans="5:20" x14ac:dyDescent="0.3">
      <c r="E142" s="7"/>
      <c r="F142" s="6"/>
      <c r="G142" s="30"/>
      <c r="H142" s="30"/>
      <c r="I142" s="30" t="str">
        <f t="shared" si="11"/>
        <v/>
      </c>
      <c r="J142" s="7" t="str">
        <f t="shared" si="12"/>
        <v/>
      </c>
      <c r="R142" s="52">
        <f t="shared" si="13"/>
        <v>21</v>
      </c>
      <c r="S142" s="10">
        <v>43968</v>
      </c>
      <c r="T142" s="7">
        <f>IFERROR(VLOOKUP((S142-1),'Boarding Tallies'!$A$1:$C$75,3,FALSE),0)</f>
        <v>0</v>
      </c>
    </row>
    <row r="143" spans="5:20" x14ac:dyDescent="0.3">
      <c r="E143" s="7"/>
      <c r="F143" s="6"/>
      <c r="G143" s="30"/>
      <c r="H143" s="30"/>
      <c r="I143" s="30" t="str">
        <f t="shared" si="11"/>
        <v/>
      </c>
      <c r="J143" s="7" t="str">
        <f t="shared" si="12"/>
        <v/>
      </c>
      <c r="R143" s="52">
        <f t="shared" si="13"/>
        <v>21</v>
      </c>
      <c r="S143" s="10">
        <v>43969</v>
      </c>
      <c r="T143" s="7">
        <f>IFERROR(VLOOKUP((S143-1),'Boarding Tallies'!$A$1:$C$75,3,FALSE),0)</f>
        <v>0</v>
      </c>
    </row>
    <row r="144" spans="5:20" x14ac:dyDescent="0.3">
      <c r="E144" s="7"/>
      <c r="F144" s="6"/>
      <c r="G144" s="30"/>
      <c r="H144" s="30"/>
      <c r="I144" s="30" t="str">
        <f t="shared" si="11"/>
        <v/>
      </c>
      <c r="J144" s="7" t="str">
        <f t="shared" si="12"/>
        <v/>
      </c>
      <c r="R144" s="52">
        <f t="shared" si="13"/>
        <v>21</v>
      </c>
      <c r="S144" s="10">
        <v>43970</v>
      </c>
      <c r="T144" s="7">
        <f>IFERROR(VLOOKUP((S144-1),'Boarding Tallies'!$A$1:$C$75,3,FALSE),0)</f>
        <v>0</v>
      </c>
    </row>
    <row r="145" spans="5:20" x14ac:dyDescent="0.3">
      <c r="E145" s="7"/>
      <c r="F145" s="6"/>
      <c r="G145" s="30"/>
      <c r="H145" s="30"/>
      <c r="I145" s="30" t="str">
        <f t="shared" si="11"/>
        <v/>
      </c>
      <c r="J145" s="7" t="str">
        <f t="shared" si="12"/>
        <v/>
      </c>
      <c r="R145" s="52">
        <f t="shared" si="13"/>
        <v>21</v>
      </c>
      <c r="S145" s="10">
        <v>43971</v>
      </c>
      <c r="T145" s="7">
        <f>IFERROR(VLOOKUP((S145-1),'Boarding Tallies'!$A$1:$C$75,3,FALSE),0)</f>
        <v>0</v>
      </c>
    </row>
    <row r="146" spans="5:20" x14ac:dyDescent="0.3">
      <c r="E146" s="7"/>
      <c r="F146" s="6"/>
      <c r="G146" s="30"/>
      <c r="H146" s="30"/>
      <c r="I146" s="30" t="str">
        <f t="shared" si="11"/>
        <v/>
      </c>
      <c r="J146" s="7" t="str">
        <f t="shared" si="12"/>
        <v/>
      </c>
      <c r="R146" s="52">
        <f t="shared" si="13"/>
        <v>21</v>
      </c>
      <c r="S146" s="10">
        <v>43972</v>
      </c>
      <c r="T146" s="7">
        <f>IFERROR(VLOOKUP((S146-1),'Boarding Tallies'!$A$1:$C$75,3,FALSE),0)</f>
        <v>0</v>
      </c>
    </row>
    <row r="147" spans="5:20" x14ac:dyDescent="0.3">
      <c r="E147" s="7"/>
      <c r="F147" s="6"/>
      <c r="G147" s="30"/>
      <c r="H147" s="30"/>
      <c r="I147" s="30" t="str">
        <f t="shared" si="11"/>
        <v/>
      </c>
      <c r="J147" s="7" t="str">
        <f t="shared" si="12"/>
        <v/>
      </c>
      <c r="R147" s="52">
        <f t="shared" si="13"/>
        <v>21</v>
      </c>
      <c r="S147" s="10">
        <v>43973</v>
      </c>
      <c r="T147" s="7">
        <f>IFERROR(VLOOKUP((S147-1),'Boarding Tallies'!$A$1:$C$75,3,FALSE),0)</f>
        <v>0</v>
      </c>
    </row>
    <row r="148" spans="5:20" x14ac:dyDescent="0.3">
      <c r="E148" s="7"/>
      <c r="F148" s="6"/>
      <c r="G148" s="30"/>
      <c r="H148" s="30"/>
      <c r="I148" s="30" t="str">
        <f t="shared" ref="I148:I211" si="14">IF(ISBLANK(B148),"",SUM(G148:H148))</f>
        <v/>
      </c>
      <c r="J148" s="7" t="str">
        <f t="shared" ref="J148:J211" si="15">IF(ISBLANK(B148),"",E148*(IF(LEFT(RIGHT(F148,2),1)="2",2,IF(LEFT(RIGHT(F148,2),1)="3",3,IF(LEFT(RIGHT(F148,2),1)="4",4,1)))))</f>
        <v/>
      </c>
      <c r="R148" s="52">
        <f t="shared" si="13"/>
        <v>21</v>
      </c>
      <c r="S148" s="10">
        <v>43974</v>
      </c>
      <c r="T148" s="7">
        <f>IFERROR(VLOOKUP((S148-1),'Boarding Tallies'!$A$1:$C$75,3,FALSE),0)</f>
        <v>0</v>
      </c>
    </row>
    <row r="149" spans="5:20" x14ac:dyDescent="0.3">
      <c r="E149" s="7"/>
      <c r="F149" s="6"/>
      <c r="G149" s="30"/>
      <c r="H149" s="30"/>
      <c r="I149" s="30" t="str">
        <f t="shared" si="14"/>
        <v/>
      </c>
      <c r="J149" s="7" t="str">
        <f t="shared" si="15"/>
        <v/>
      </c>
      <c r="R149" s="52">
        <f t="shared" si="13"/>
        <v>22</v>
      </c>
      <c r="S149" s="10">
        <v>43975</v>
      </c>
      <c r="T149" s="7">
        <f>IFERROR(VLOOKUP((S149-1),'Boarding Tallies'!$A$1:$C$75,3,FALSE),0)</f>
        <v>0</v>
      </c>
    </row>
    <row r="150" spans="5:20" x14ac:dyDescent="0.3">
      <c r="E150" s="7"/>
      <c r="F150" s="6"/>
      <c r="G150" s="30"/>
      <c r="H150" s="30"/>
      <c r="I150" s="30" t="str">
        <f t="shared" si="14"/>
        <v/>
      </c>
      <c r="J150" s="7" t="str">
        <f t="shared" si="15"/>
        <v/>
      </c>
      <c r="R150" s="52">
        <f t="shared" si="13"/>
        <v>22</v>
      </c>
      <c r="S150" s="10">
        <v>43976</v>
      </c>
      <c r="T150" s="7">
        <f>IFERROR(VLOOKUP((S150-1),'Boarding Tallies'!$A$1:$C$75,3,FALSE),0)</f>
        <v>0</v>
      </c>
    </row>
    <row r="151" spans="5:20" x14ac:dyDescent="0.3">
      <c r="E151" s="7"/>
      <c r="F151" s="6"/>
      <c r="G151" s="30"/>
      <c r="H151" s="30"/>
      <c r="I151" s="30" t="str">
        <f t="shared" si="14"/>
        <v/>
      </c>
      <c r="J151" s="7" t="str">
        <f t="shared" si="15"/>
        <v/>
      </c>
      <c r="R151" s="52">
        <f t="shared" si="13"/>
        <v>22</v>
      </c>
      <c r="S151" s="10">
        <v>43977</v>
      </c>
      <c r="T151" s="7">
        <f>IFERROR(VLOOKUP((S151-1),'Boarding Tallies'!$A$1:$C$75,3,FALSE),0)</f>
        <v>0</v>
      </c>
    </row>
    <row r="152" spans="5:20" x14ac:dyDescent="0.3">
      <c r="E152" s="7"/>
      <c r="F152" s="6"/>
      <c r="G152" s="30"/>
      <c r="H152" s="30"/>
      <c r="I152" s="30" t="str">
        <f t="shared" si="14"/>
        <v/>
      </c>
      <c r="J152" s="7" t="str">
        <f t="shared" si="15"/>
        <v/>
      </c>
      <c r="R152" s="52">
        <f t="shared" si="13"/>
        <v>22</v>
      </c>
      <c r="S152" s="10">
        <v>43978</v>
      </c>
      <c r="T152" s="7">
        <f>IFERROR(VLOOKUP((S152-1),'Boarding Tallies'!$A$1:$C$75,3,FALSE),0)</f>
        <v>0</v>
      </c>
    </row>
    <row r="153" spans="5:20" x14ac:dyDescent="0.3">
      <c r="E153" s="7"/>
      <c r="F153" s="6"/>
      <c r="G153" s="30"/>
      <c r="H153" s="30"/>
      <c r="I153" s="30" t="str">
        <f t="shared" si="14"/>
        <v/>
      </c>
      <c r="J153" s="7" t="str">
        <f t="shared" si="15"/>
        <v/>
      </c>
      <c r="R153" s="52">
        <f t="shared" si="13"/>
        <v>22</v>
      </c>
      <c r="S153" s="10">
        <v>43979</v>
      </c>
      <c r="T153" s="7">
        <f>IFERROR(VLOOKUP((S153-1),'Boarding Tallies'!$A$1:$C$75,3,FALSE),0)</f>
        <v>0</v>
      </c>
    </row>
    <row r="154" spans="5:20" x14ac:dyDescent="0.3">
      <c r="E154" s="7"/>
      <c r="F154" s="6"/>
      <c r="G154" s="30"/>
      <c r="H154" s="30"/>
      <c r="I154" s="30" t="str">
        <f t="shared" si="14"/>
        <v/>
      </c>
      <c r="J154" s="7" t="str">
        <f t="shared" si="15"/>
        <v/>
      </c>
      <c r="R154" s="52">
        <f t="shared" si="13"/>
        <v>22</v>
      </c>
      <c r="S154" s="10">
        <v>43980</v>
      </c>
      <c r="T154" s="7">
        <f>IFERROR(VLOOKUP((S154-1),'Boarding Tallies'!$A$1:$C$75,3,FALSE),0)</f>
        <v>0</v>
      </c>
    </row>
    <row r="155" spans="5:20" x14ac:dyDescent="0.3">
      <c r="E155" s="7"/>
      <c r="F155" s="6"/>
      <c r="G155" s="30"/>
      <c r="H155" s="30"/>
      <c r="I155" s="30" t="str">
        <f t="shared" si="14"/>
        <v/>
      </c>
      <c r="J155" s="7" t="str">
        <f t="shared" si="15"/>
        <v/>
      </c>
      <c r="R155" s="52">
        <f t="shared" si="13"/>
        <v>22</v>
      </c>
      <c r="S155" s="10">
        <v>43981</v>
      </c>
      <c r="T155" s="7">
        <f>IFERROR(VLOOKUP((S155-1),'Boarding Tallies'!$A$1:$C$75,3,FALSE),0)</f>
        <v>0</v>
      </c>
    </row>
    <row r="156" spans="5:20" x14ac:dyDescent="0.3">
      <c r="E156" s="7"/>
      <c r="F156" s="6"/>
      <c r="G156" s="30"/>
      <c r="H156" s="30"/>
      <c r="I156" s="30" t="str">
        <f t="shared" si="14"/>
        <v/>
      </c>
      <c r="J156" s="7" t="str">
        <f t="shared" si="15"/>
        <v/>
      </c>
      <c r="R156" s="52">
        <f t="shared" si="13"/>
        <v>23</v>
      </c>
      <c r="S156" s="10">
        <v>43982</v>
      </c>
      <c r="T156" s="7">
        <f>IFERROR(VLOOKUP((S156-1),'Boarding Tallies'!$A$1:$C$75,3,FALSE),0)</f>
        <v>0</v>
      </c>
    </row>
    <row r="157" spans="5:20" x14ac:dyDescent="0.3">
      <c r="E157" s="7"/>
      <c r="F157" s="6"/>
      <c r="G157" s="30"/>
      <c r="H157" s="30"/>
      <c r="I157" s="30" t="str">
        <f t="shared" si="14"/>
        <v/>
      </c>
      <c r="J157" s="7" t="str">
        <f t="shared" si="15"/>
        <v/>
      </c>
      <c r="R157" s="52">
        <f t="shared" si="13"/>
        <v>23</v>
      </c>
      <c r="S157" s="10">
        <v>43983</v>
      </c>
      <c r="T157" s="7">
        <f>IFERROR(VLOOKUP((S157-1),'Boarding Tallies'!$A$1:$C$75,3,FALSE),0)</f>
        <v>0</v>
      </c>
    </row>
    <row r="158" spans="5:20" x14ac:dyDescent="0.3">
      <c r="E158" s="7"/>
      <c r="F158" s="6"/>
      <c r="G158" s="30"/>
      <c r="H158" s="30"/>
      <c r="I158" s="30" t="str">
        <f t="shared" si="14"/>
        <v/>
      </c>
      <c r="J158" s="7" t="str">
        <f t="shared" si="15"/>
        <v/>
      </c>
      <c r="R158" s="52">
        <f t="shared" si="13"/>
        <v>23</v>
      </c>
      <c r="S158" s="10">
        <v>43984</v>
      </c>
      <c r="T158" s="7">
        <f>IFERROR(VLOOKUP((S158-1),'Boarding Tallies'!$A$1:$C$75,3,FALSE),0)</f>
        <v>0</v>
      </c>
    </row>
    <row r="159" spans="5:20" x14ac:dyDescent="0.3">
      <c r="E159" s="7"/>
      <c r="F159" s="6"/>
      <c r="G159" s="30"/>
      <c r="H159" s="30"/>
      <c r="I159" s="30" t="str">
        <f t="shared" si="14"/>
        <v/>
      </c>
      <c r="J159" s="7" t="str">
        <f t="shared" si="15"/>
        <v/>
      </c>
      <c r="R159" s="52">
        <f t="shared" si="13"/>
        <v>23</v>
      </c>
      <c r="S159" s="10">
        <v>43985</v>
      </c>
      <c r="T159" s="7">
        <f>IFERROR(VLOOKUP((S159-1),'Boarding Tallies'!$A$1:$C$75,3,FALSE),0)</f>
        <v>0</v>
      </c>
    </row>
    <row r="160" spans="5:20" x14ac:dyDescent="0.3">
      <c r="E160" s="7"/>
      <c r="F160" s="6"/>
      <c r="G160" s="30"/>
      <c r="H160" s="30"/>
      <c r="I160" s="30" t="str">
        <f t="shared" si="14"/>
        <v/>
      </c>
      <c r="J160" s="7" t="str">
        <f t="shared" si="15"/>
        <v/>
      </c>
      <c r="R160" s="52">
        <f t="shared" si="13"/>
        <v>23</v>
      </c>
      <c r="S160" s="10">
        <v>43986</v>
      </c>
      <c r="T160" s="7">
        <f>IFERROR(VLOOKUP((S160-1),'Boarding Tallies'!$A$1:$C$75,3,FALSE),0)</f>
        <v>0</v>
      </c>
    </row>
    <row r="161" spans="5:20" x14ac:dyDescent="0.3">
      <c r="E161" s="7"/>
      <c r="F161" s="6"/>
      <c r="G161" s="30"/>
      <c r="H161" s="30"/>
      <c r="I161" s="30" t="str">
        <f t="shared" si="14"/>
        <v/>
      </c>
      <c r="J161" s="7" t="str">
        <f t="shared" si="15"/>
        <v/>
      </c>
      <c r="R161" s="52">
        <f t="shared" si="13"/>
        <v>23</v>
      </c>
      <c r="S161" s="10">
        <v>43987</v>
      </c>
      <c r="T161" s="7">
        <f>IFERROR(VLOOKUP((S161-1),'Boarding Tallies'!$A$1:$C$75,3,FALSE),0)</f>
        <v>0</v>
      </c>
    </row>
    <row r="162" spans="5:20" x14ac:dyDescent="0.3">
      <c r="E162" s="7"/>
      <c r="F162" s="6"/>
      <c r="G162" s="30"/>
      <c r="H162" s="30"/>
      <c r="I162" s="30" t="str">
        <f t="shared" si="14"/>
        <v/>
      </c>
      <c r="J162" s="7" t="str">
        <f t="shared" si="15"/>
        <v/>
      </c>
      <c r="R162" s="52">
        <f t="shared" si="13"/>
        <v>23</v>
      </c>
      <c r="S162" s="10">
        <v>43988</v>
      </c>
      <c r="T162" s="7">
        <f>IFERROR(VLOOKUP((S162-1),'Boarding Tallies'!$A$1:$C$75,3,FALSE),0)</f>
        <v>0</v>
      </c>
    </row>
    <row r="163" spans="5:20" x14ac:dyDescent="0.3">
      <c r="E163" s="7"/>
      <c r="F163" s="6"/>
      <c r="G163" s="30"/>
      <c r="H163" s="30"/>
      <c r="I163" s="30" t="str">
        <f t="shared" si="14"/>
        <v/>
      </c>
      <c r="J163" s="7" t="str">
        <f t="shared" si="15"/>
        <v/>
      </c>
      <c r="R163" s="52">
        <f t="shared" si="13"/>
        <v>24</v>
      </c>
      <c r="S163" s="10">
        <v>43989</v>
      </c>
      <c r="T163" s="7">
        <f>IFERROR(VLOOKUP((S163-1),'Boarding Tallies'!$A$1:$C$75,3,FALSE),0)</f>
        <v>0</v>
      </c>
    </row>
    <row r="164" spans="5:20" x14ac:dyDescent="0.3">
      <c r="E164" s="7"/>
      <c r="F164" s="6"/>
      <c r="G164" s="30"/>
      <c r="H164" s="30"/>
      <c r="I164" s="30" t="str">
        <f t="shared" si="14"/>
        <v/>
      </c>
      <c r="J164" s="7" t="str">
        <f t="shared" si="15"/>
        <v/>
      </c>
      <c r="R164" s="52">
        <f t="shared" si="13"/>
        <v>24</v>
      </c>
      <c r="S164" s="10">
        <v>43990</v>
      </c>
      <c r="T164" s="7">
        <f>IFERROR(VLOOKUP((S164-1),'Boarding Tallies'!$A$1:$C$75,3,FALSE),0)</f>
        <v>0</v>
      </c>
    </row>
    <row r="165" spans="5:20" x14ac:dyDescent="0.3">
      <c r="E165" s="7"/>
      <c r="F165" s="6"/>
      <c r="G165" s="30"/>
      <c r="H165" s="30"/>
      <c r="I165" s="30" t="str">
        <f t="shared" si="14"/>
        <v/>
      </c>
      <c r="J165" s="7" t="str">
        <f t="shared" si="15"/>
        <v/>
      </c>
      <c r="R165" s="52">
        <f t="shared" si="13"/>
        <v>24</v>
      </c>
      <c r="S165" s="10">
        <v>43991</v>
      </c>
      <c r="T165" s="7">
        <f>IFERROR(VLOOKUP((S165-1),'Boarding Tallies'!$A$1:$C$75,3,FALSE),0)</f>
        <v>0</v>
      </c>
    </row>
    <row r="166" spans="5:20" x14ac:dyDescent="0.3">
      <c r="E166" s="7"/>
      <c r="F166" s="6"/>
      <c r="G166" s="30"/>
      <c r="H166" s="30"/>
      <c r="I166" s="30" t="str">
        <f t="shared" si="14"/>
        <v/>
      </c>
      <c r="J166" s="7" t="str">
        <f t="shared" si="15"/>
        <v/>
      </c>
      <c r="R166" s="52">
        <f t="shared" si="13"/>
        <v>24</v>
      </c>
      <c r="S166" s="10">
        <v>43992</v>
      </c>
      <c r="T166" s="7">
        <f>IFERROR(VLOOKUP((S166-1),'Boarding Tallies'!$A$1:$C$75,3,FALSE),0)</f>
        <v>0</v>
      </c>
    </row>
    <row r="167" spans="5:20" x14ac:dyDescent="0.3">
      <c r="E167" s="7"/>
      <c r="F167" s="6"/>
      <c r="G167" s="30"/>
      <c r="H167" s="30"/>
      <c r="I167" s="30" t="str">
        <f t="shared" si="14"/>
        <v/>
      </c>
      <c r="J167" s="7" t="str">
        <f t="shared" si="15"/>
        <v/>
      </c>
      <c r="R167" s="52">
        <f t="shared" si="13"/>
        <v>24</v>
      </c>
      <c r="S167" s="10">
        <v>43993</v>
      </c>
      <c r="T167" s="7">
        <f>IFERROR(VLOOKUP((S167-1),'Boarding Tallies'!$A$1:$C$75,3,FALSE),0)</f>
        <v>0</v>
      </c>
    </row>
    <row r="168" spans="5:20" x14ac:dyDescent="0.3">
      <c r="E168" s="7"/>
      <c r="F168" s="6"/>
      <c r="G168" s="30"/>
      <c r="H168" s="30"/>
      <c r="I168" s="30" t="str">
        <f t="shared" si="14"/>
        <v/>
      </c>
      <c r="J168" s="7" t="str">
        <f t="shared" si="15"/>
        <v/>
      </c>
      <c r="R168" s="52">
        <f t="shared" si="13"/>
        <v>24</v>
      </c>
      <c r="S168" s="10">
        <v>43994</v>
      </c>
      <c r="T168" s="7">
        <f>IFERROR(VLOOKUP((S168-1),'Boarding Tallies'!$A$1:$C$75,3,FALSE),0)</f>
        <v>0</v>
      </c>
    </row>
    <row r="169" spans="5:20" x14ac:dyDescent="0.3">
      <c r="E169" s="7"/>
      <c r="F169" s="6"/>
      <c r="G169" s="30"/>
      <c r="H169" s="30"/>
      <c r="I169" s="30" t="str">
        <f t="shared" si="14"/>
        <v/>
      </c>
      <c r="J169" s="7" t="str">
        <f t="shared" si="15"/>
        <v/>
      </c>
      <c r="R169" s="52">
        <f t="shared" si="13"/>
        <v>24</v>
      </c>
      <c r="S169" s="10">
        <v>43995</v>
      </c>
      <c r="T169" s="7">
        <f>IFERROR(VLOOKUP((S169-1),'Boarding Tallies'!$A$1:$C$75,3,FALSE),0)</f>
        <v>0</v>
      </c>
    </row>
    <row r="170" spans="5:20" x14ac:dyDescent="0.3">
      <c r="E170" s="7"/>
      <c r="F170" s="6"/>
      <c r="G170" s="30"/>
      <c r="H170" s="30"/>
      <c r="I170" s="30" t="str">
        <f t="shared" si="14"/>
        <v/>
      </c>
      <c r="J170" s="7" t="str">
        <f t="shared" si="15"/>
        <v/>
      </c>
      <c r="R170" s="52">
        <f t="shared" si="13"/>
        <v>25</v>
      </c>
      <c r="S170" s="10">
        <v>43996</v>
      </c>
      <c r="T170" s="7">
        <f>IFERROR(VLOOKUP((S170-1),'Boarding Tallies'!$A$1:$C$75,3,FALSE),0)</f>
        <v>0</v>
      </c>
    </row>
    <row r="171" spans="5:20" x14ac:dyDescent="0.3">
      <c r="E171" s="7"/>
      <c r="F171" s="6"/>
      <c r="G171" s="30"/>
      <c r="H171" s="30"/>
      <c r="I171" s="30" t="str">
        <f t="shared" si="14"/>
        <v/>
      </c>
      <c r="J171" s="7" t="str">
        <f t="shared" si="15"/>
        <v/>
      </c>
      <c r="R171" s="52">
        <f t="shared" si="13"/>
        <v>25</v>
      </c>
      <c r="S171" s="10">
        <v>43997</v>
      </c>
      <c r="T171" s="7">
        <f>IFERROR(VLOOKUP((S171-1),'Boarding Tallies'!$A$1:$C$75,3,FALSE),0)</f>
        <v>0</v>
      </c>
    </row>
    <row r="172" spans="5:20" x14ac:dyDescent="0.3">
      <c r="E172" s="7"/>
      <c r="F172" s="6"/>
      <c r="G172" s="30"/>
      <c r="H172" s="30"/>
      <c r="I172" s="30" t="str">
        <f t="shared" si="14"/>
        <v/>
      </c>
      <c r="J172" s="7" t="str">
        <f t="shared" si="15"/>
        <v/>
      </c>
      <c r="R172" s="52">
        <f t="shared" si="13"/>
        <v>25</v>
      </c>
      <c r="S172" s="10">
        <v>43998</v>
      </c>
      <c r="T172" s="7">
        <f>IFERROR(VLOOKUP((S172-1),'Boarding Tallies'!$A$1:$C$75,3,FALSE),0)</f>
        <v>0</v>
      </c>
    </row>
    <row r="173" spans="5:20" x14ac:dyDescent="0.3">
      <c r="E173" s="7"/>
      <c r="F173" s="6"/>
      <c r="G173" s="30"/>
      <c r="H173" s="30"/>
      <c r="I173" s="30" t="str">
        <f t="shared" si="14"/>
        <v/>
      </c>
      <c r="J173" s="7" t="str">
        <f t="shared" si="15"/>
        <v/>
      </c>
      <c r="R173" s="52">
        <f t="shared" si="13"/>
        <v>25</v>
      </c>
      <c r="S173" s="10">
        <v>43999</v>
      </c>
      <c r="T173" s="7">
        <f>IFERROR(VLOOKUP((S173-1),'Boarding Tallies'!$A$1:$C$75,3,FALSE),0)</f>
        <v>0</v>
      </c>
    </row>
    <row r="174" spans="5:20" x14ac:dyDescent="0.3">
      <c r="E174" s="7"/>
      <c r="F174" s="6"/>
      <c r="G174" s="30"/>
      <c r="H174" s="30"/>
      <c r="I174" s="30" t="str">
        <f t="shared" si="14"/>
        <v/>
      </c>
      <c r="J174" s="7" t="str">
        <f t="shared" si="15"/>
        <v/>
      </c>
      <c r="R174" s="52">
        <f t="shared" si="13"/>
        <v>25</v>
      </c>
      <c r="S174" s="10">
        <v>44000</v>
      </c>
      <c r="T174" s="7">
        <f>IFERROR(VLOOKUP((S174-1),'Boarding Tallies'!$A$1:$C$75,3,FALSE),0)</f>
        <v>0</v>
      </c>
    </row>
    <row r="175" spans="5:20" x14ac:dyDescent="0.3">
      <c r="E175" s="7"/>
      <c r="F175" s="6"/>
      <c r="G175" s="30"/>
      <c r="H175" s="30"/>
      <c r="I175" s="30" t="str">
        <f t="shared" si="14"/>
        <v/>
      </c>
      <c r="J175" s="7" t="str">
        <f t="shared" si="15"/>
        <v/>
      </c>
      <c r="R175" s="52">
        <f t="shared" si="13"/>
        <v>25</v>
      </c>
      <c r="S175" s="10">
        <v>44001</v>
      </c>
      <c r="T175" s="7">
        <f>IFERROR(VLOOKUP((S175-1),'Boarding Tallies'!$A$1:$C$75,3,FALSE),0)</f>
        <v>0</v>
      </c>
    </row>
    <row r="176" spans="5:20" x14ac:dyDescent="0.3">
      <c r="E176" s="7"/>
      <c r="F176" s="6"/>
      <c r="G176" s="30"/>
      <c r="H176" s="30"/>
      <c r="I176" s="30" t="str">
        <f t="shared" si="14"/>
        <v/>
      </c>
      <c r="J176" s="7" t="str">
        <f t="shared" si="15"/>
        <v/>
      </c>
      <c r="R176" s="52">
        <f t="shared" si="13"/>
        <v>25</v>
      </c>
      <c r="S176" s="10">
        <v>44002</v>
      </c>
      <c r="T176" s="7">
        <f>IFERROR(VLOOKUP((S176-1),'Boarding Tallies'!$A$1:$C$75,3,FALSE),0)</f>
        <v>0</v>
      </c>
    </row>
    <row r="177" spans="5:20" x14ac:dyDescent="0.3">
      <c r="E177" s="7"/>
      <c r="F177" s="6"/>
      <c r="G177" s="30"/>
      <c r="H177" s="30"/>
      <c r="I177" s="30" t="str">
        <f t="shared" si="14"/>
        <v/>
      </c>
      <c r="J177" s="7" t="str">
        <f t="shared" si="15"/>
        <v/>
      </c>
      <c r="R177" s="52">
        <f t="shared" si="13"/>
        <v>26</v>
      </c>
      <c r="S177" s="10">
        <v>44003</v>
      </c>
      <c r="T177" s="7">
        <f>IFERROR(VLOOKUP((S177-1),'Boarding Tallies'!$A$1:$C$75,3,FALSE),0)</f>
        <v>0</v>
      </c>
    </row>
    <row r="178" spans="5:20" x14ac:dyDescent="0.3">
      <c r="E178" s="7"/>
      <c r="F178" s="6"/>
      <c r="G178" s="30"/>
      <c r="H178" s="30"/>
      <c r="I178" s="30" t="str">
        <f t="shared" si="14"/>
        <v/>
      </c>
      <c r="J178" s="7" t="str">
        <f t="shared" si="15"/>
        <v/>
      </c>
      <c r="R178" s="52">
        <f t="shared" si="13"/>
        <v>26</v>
      </c>
      <c r="S178" s="10">
        <v>44004</v>
      </c>
      <c r="T178" s="7">
        <f>IFERROR(VLOOKUP((S178-1),'Boarding Tallies'!$A$1:$C$75,3,FALSE),0)</f>
        <v>0</v>
      </c>
    </row>
    <row r="179" spans="5:20" x14ac:dyDescent="0.3">
      <c r="E179" s="7"/>
      <c r="F179" s="6"/>
      <c r="G179" s="30"/>
      <c r="H179" s="30"/>
      <c r="I179" s="30" t="str">
        <f t="shared" si="14"/>
        <v/>
      </c>
      <c r="J179" s="7" t="str">
        <f t="shared" si="15"/>
        <v/>
      </c>
      <c r="R179" s="52">
        <f t="shared" si="13"/>
        <v>26</v>
      </c>
      <c r="S179" s="10">
        <v>44005</v>
      </c>
      <c r="T179" s="7">
        <f>IFERROR(VLOOKUP((S179-1),'Boarding Tallies'!$A$1:$C$75,3,FALSE),0)</f>
        <v>0</v>
      </c>
    </row>
    <row r="180" spans="5:20" x14ac:dyDescent="0.3">
      <c r="E180" s="7"/>
      <c r="F180" s="6"/>
      <c r="G180" s="30"/>
      <c r="H180" s="30"/>
      <c r="I180" s="30" t="str">
        <f t="shared" si="14"/>
        <v/>
      </c>
      <c r="J180" s="7" t="str">
        <f t="shared" si="15"/>
        <v/>
      </c>
      <c r="R180" s="52">
        <f t="shared" si="13"/>
        <v>26</v>
      </c>
      <c r="S180" s="10">
        <v>44006</v>
      </c>
      <c r="T180" s="7">
        <f>IFERROR(VLOOKUP((S180-1),'Boarding Tallies'!$A$1:$C$75,3,FALSE),0)</f>
        <v>0</v>
      </c>
    </row>
    <row r="181" spans="5:20" x14ac:dyDescent="0.3">
      <c r="E181" s="7"/>
      <c r="F181" s="6"/>
      <c r="G181" s="30"/>
      <c r="H181" s="30"/>
      <c r="I181" s="30" t="str">
        <f t="shared" si="14"/>
        <v/>
      </c>
      <c r="J181" s="7" t="str">
        <f t="shared" si="15"/>
        <v/>
      </c>
      <c r="R181" s="52">
        <f t="shared" si="13"/>
        <v>26</v>
      </c>
      <c r="S181" s="10">
        <v>44007</v>
      </c>
      <c r="T181" s="7">
        <f>IFERROR(VLOOKUP((S181-1),'Boarding Tallies'!$A$1:$C$75,3,FALSE),0)</f>
        <v>0</v>
      </c>
    </row>
    <row r="182" spans="5:20" x14ac:dyDescent="0.3">
      <c r="E182" s="7"/>
      <c r="F182" s="6"/>
      <c r="G182" s="30"/>
      <c r="H182" s="30"/>
      <c r="I182" s="30" t="str">
        <f t="shared" si="14"/>
        <v/>
      </c>
      <c r="J182" s="7" t="str">
        <f t="shared" si="15"/>
        <v/>
      </c>
      <c r="R182" s="52">
        <f t="shared" si="13"/>
        <v>26</v>
      </c>
      <c r="S182" s="10">
        <v>44008</v>
      </c>
      <c r="T182" s="7">
        <f>IFERROR(VLOOKUP((S182-1),'Boarding Tallies'!$A$1:$C$75,3,FALSE),0)</f>
        <v>0</v>
      </c>
    </row>
    <row r="183" spans="5:20" x14ac:dyDescent="0.3">
      <c r="E183" s="7"/>
      <c r="F183" s="6"/>
      <c r="G183" s="30"/>
      <c r="H183" s="30"/>
      <c r="I183" s="30" t="str">
        <f t="shared" si="14"/>
        <v/>
      </c>
      <c r="J183" s="7" t="str">
        <f t="shared" si="15"/>
        <v/>
      </c>
      <c r="R183" s="52">
        <f t="shared" si="13"/>
        <v>26</v>
      </c>
      <c r="S183" s="10">
        <v>44009</v>
      </c>
      <c r="T183" s="7">
        <f>IFERROR(VLOOKUP((S183-1),'Boarding Tallies'!$A$1:$C$75,3,FALSE),0)</f>
        <v>0</v>
      </c>
    </row>
    <row r="184" spans="5:20" x14ac:dyDescent="0.3">
      <c r="E184" s="7"/>
      <c r="F184" s="6"/>
      <c r="G184" s="30"/>
      <c r="H184" s="30"/>
      <c r="I184" s="30" t="str">
        <f t="shared" si="14"/>
        <v/>
      </c>
      <c r="J184" s="7" t="str">
        <f t="shared" si="15"/>
        <v/>
      </c>
      <c r="R184" s="52">
        <f t="shared" si="13"/>
        <v>27</v>
      </c>
      <c r="S184" s="10">
        <v>44010</v>
      </c>
      <c r="T184" s="7">
        <f>IFERROR(VLOOKUP((S184-1),'Boarding Tallies'!$A$1:$C$75,3,FALSE),0)</f>
        <v>0</v>
      </c>
    </row>
    <row r="185" spans="5:20" x14ac:dyDescent="0.3">
      <c r="E185" s="7"/>
      <c r="F185" s="6"/>
      <c r="G185" s="30"/>
      <c r="H185" s="30"/>
      <c r="I185" s="30" t="str">
        <f t="shared" si="14"/>
        <v/>
      </c>
      <c r="J185" s="7" t="str">
        <f t="shared" si="15"/>
        <v/>
      </c>
      <c r="R185" s="52">
        <f t="shared" si="13"/>
        <v>27</v>
      </c>
      <c r="S185" s="10">
        <v>44011</v>
      </c>
      <c r="T185" s="7">
        <f>IFERROR(VLOOKUP((S185-1),'Boarding Tallies'!$A$1:$C$75,3,FALSE),0)</f>
        <v>0</v>
      </c>
    </row>
    <row r="186" spans="5:20" x14ac:dyDescent="0.3">
      <c r="E186" s="7"/>
      <c r="F186" s="6"/>
      <c r="G186" s="30"/>
      <c r="H186" s="30"/>
      <c r="I186" s="30" t="str">
        <f t="shared" si="14"/>
        <v/>
      </c>
      <c r="J186" s="7" t="str">
        <f t="shared" si="15"/>
        <v/>
      </c>
      <c r="R186" s="52">
        <f t="shared" si="13"/>
        <v>27</v>
      </c>
      <c r="S186" s="10">
        <v>44012</v>
      </c>
      <c r="T186" s="7">
        <f>IFERROR(VLOOKUP((S186-1),'Boarding Tallies'!$A$1:$C$75,3,FALSE),0)</f>
        <v>0</v>
      </c>
    </row>
    <row r="187" spans="5:20" x14ac:dyDescent="0.3">
      <c r="E187" s="7"/>
      <c r="F187" s="6"/>
      <c r="G187" s="30"/>
      <c r="H187" s="30"/>
      <c r="I187" s="30" t="str">
        <f t="shared" si="14"/>
        <v/>
      </c>
      <c r="J187" s="7" t="str">
        <f t="shared" si="15"/>
        <v/>
      </c>
      <c r="R187" s="52">
        <f t="shared" si="13"/>
        <v>27</v>
      </c>
      <c r="S187" s="10">
        <v>44013</v>
      </c>
      <c r="T187" s="7">
        <f>IFERROR(VLOOKUP((S187-1),'Boarding Tallies'!$A$1:$C$75,3,FALSE),0)</f>
        <v>0</v>
      </c>
    </row>
    <row r="188" spans="5:20" x14ac:dyDescent="0.3">
      <c r="E188" s="7"/>
      <c r="F188" s="6"/>
      <c r="G188" s="30"/>
      <c r="H188" s="30"/>
      <c r="I188" s="30" t="str">
        <f t="shared" si="14"/>
        <v/>
      </c>
      <c r="J188" s="7" t="str">
        <f t="shared" si="15"/>
        <v/>
      </c>
      <c r="R188" s="52">
        <f t="shared" si="13"/>
        <v>27</v>
      </c>
      <c r="S188" s="10">
        <v>44014</v>
      </c>
      <c r="T188" s="7">
        <f>IFERROR(VLOOKUP((S188-1),'Boarding Tallies'!$A$1:$C$75,3,FALSE),0)</f>
        <v>0</v>
      </c>
    </row>
    <row r="189" spans="5:20" x14ac:dyDescent="0.3">
      <c r="E189" s="7"/>
      <c r="F189" s="6"/>
      <c r="G189" s="30"/>
      <c r="H189" s="30"/>
      <c r="I189" s="30" t="str">
        <f t="shared" si="14"/>
        <v/>
      </c>
      <c r="J189" s="7" t="str">
        <f t="shared" si="15"/>
        <v/>
      </c>
      <c r="R189" s="52">
        <f t="shared" si="13"/>
        <v>27</v>
      </c>
      <c r="S189" s="10">
        <v>44015</v>
      </c>
      <c r="T189" s="7">
        <f>IFERROR(VLOOKUP((S189-1),'Boarding Tallies'!$A$1:$C$75,3,FALSE),0)</f>
        <v>0</v>
      </c>
    </row>
    <row r="190" spans="5:20" x14ac:dyDescent="0.3">
      <c r="E190" s="7"/>
      <c r="F190" s="6"/>
      <c r="G190" s="30"/>
      <c r="H190" s="30"/>
      <c r="I190" s="30" t="str">
        <f t="shared" si="14"/>
        <v/>
      </c>
      <c r="J190" s="7" t="str">
        <f t="shared" si="15"/>
        <v/>
      </c>
      <c r="R190" s="52">
        <f t="shared" si="13"/>
        <v>27</v>
      </c>
      <c r="S190" s="10">
        <v>44016</v>
      </c>
      <c r="T190" s="7">
        <f>IFERROR(VLOOKUP((S190-1),'Boarding Tallies'!$A$1:$C$75,3,FALSE),0)</f>
        <v>0</v>
      </c>
    </row>
    <row r="191" spans="5:20" x14ac:dyDescent="0.3">
      <c r="E191" s="7"/>
      <c r="F191" s="6"/>
      <c r="G191" s="30"/>
      <c r="H191" s="30"/>
      <c r="I191" s="30" t="str">
        <f t="shared" si="14"/>
        <v/>
      </c>
      <c r="J191" s="7" t="str">
        <f t="shared" si="15"/>
        <v/>
      </c>
      <c r="R191" s="52">
        <f t="shared" si="13"/>
        <v>28</v>
      </c>
      <c r="S191" s="10">
        <v>44017</v>
      </c>
      <c r="T191" s="7">
        <f>IFERROR(VLOOKUP((S191-1),'Boarding Tallies'!$A$1:$C$75,3,FALSE),0)</f>
        <v>0</v>
      </c>
    </row>
    <row r="192" spans="5:20" x14ac:dyDescent="0.3">
      <c r="E192" s="7"/>
      <c r="F192" s="6"/>
      <c r="G192" s="30"/>
      <c r="H192" s="30"/>
      <c r="I192" s="30" t="str">
        <f t="shared" si="14"/>
        <v/>
      </c>
      <c r="J192" s="7" t="str">
        <f t="shared" si="15"/>
        <v/>
      </c>
      <c r="R192" s="52">
        <f t="shared" si="13"/>
        <v>28</v>
      </c>
      <c r="S192" s="10">
        <v>44018</v>
      </c>
      <c r="T192" s="7">
        <f>IFERROR(VLOOKUP((S192-1),'Boarding Tallies'!$A$1:$C$75,3,FALSE),0)</f>
        <v>0</v>
      </c>
    </row>
    <row r="193" spans="5:20" x14ac:dyDescent="0.3">
      <c r="E193" s="7"/>
      <c r="F193" s="6"/>
      <c r="G193" s="30"/>
      <c r="H193" s="30"/>
      <c r="I193" s="30" t="str">
        <f t="shared" si="14"/>
        <v/>
      </c>
      <c r="J193" s="7" t="str">
        <f t="shared" si="15"/>
        <v/>
      </c>
      <c r="R193" s="52">
        <f t="shared" si="13"/>
        <v>28</v>
      </c>
      <c r="S193" s="10">
        <v>44019</v>
      </c>
      <c r="T193" s="7">
        <f>IFERROR(VLOOKUP((S193-1),'Boarding Tallies'!$A$1:$C$75,3,FALSE),0)</f>
        <v>0</v>
      </c>
    </row>
    <row r="194" spans="5:20" x14ac:dyDescent="0.3">
      <c r="E194" s="7"/>
      <c r="F194" s="6"/>
      <c r="G194" s="30"/>
      <c r="H194" s="30"/>
      <c r="I194" s="30" t="str">
        <f t="shared" si="14"/>
        <v/>
      </c>
      <c r="J194" s="7" t="str">
        <f t="shared" si="15"/>
        <v/>
      </c>
      <c r="R194" s="52">
        <f t="shared" si="13"/>
        <v>28</v>
      </c>
      <c r="S194" s="10">
        <v>44020</v>
      </c>
      <c r="T194" s="7">
        <f>IFERROR(VLOOKUP((S194-1),'Boarding Tallies'!$A$1:$C$75,3,FALSE),0)</f>
        <v>0</v>
      </c>
    </row>
    <row r="195" spans="5:20" x14ac:dyDescent="0.3">
      <c r="E195" s="7"/>
      <c r="F195" s="6"/>
      <c r="G195" s="30"/>
      <c r="H195" s="30"/>
      <c r="I195" s="30" t="str">
        <f t="shared" si="14"/>
        <v/>
      </c>
      <c r="J195" s="7" t="str">
        <f t="shared" si="15"/>
        <v/>
      </c>
      <c r="R195" s="52">
        <f t="shared" ref="R195:R258" si="16">INT(($S195-$S$2)/7)+1</f>
        <v>28</v>
      </c>
      <c r="S195" s="10">
        <v>44021</v>
      </c>
      <c r="T195" s="7">
        <f>IFERROR(VLOOKUP((S195-1),'Boarding Tallies'!$A$1:$C$75,3,FALSE),0)</f>
        <v>0</v>
      </c>
    </row>
    <row r="196" spans="5:20" x14ac:dyDescent="0.3">
      <c r="E196" s="7"/>
      <c r="F196" s="6"/>
      <c r="G196" s="30"/>
      <c r="H196" s="30"/>
      <c r="I196" s="30" t="str">
        <f t="shared" si="14"/>
        <v/>
      </c>
      <c r="J196" s="7" t="str">
        <f t="shared" si="15"/>
        <v/>
      </c>
      <c r="R196" s="52">
        <f t="shared" si="16"/>
        <v>28</v>
      </c>
      <c r="S196" s="10">
        <v>44022</v>
      </c>
      <c r="T196" s="7">
        <f>IFERROR(VLOOKUP((S196-1),'Boarding Tallies'!$A$1:$C$75,3,FALSE),0)</f>
        <v>0</v>
      </c>
    </row>
    <row r="197" spans="5:20" x14ac:dyDescent="0.3">
      <c r="E197" s="7"/>
      <c r="F197" s="6"/>
      <c r="G197" s="30"/>
      <c r="H197" s="30"/>
      <c r="I197" s="30" t="str">
        <f t="shared" si="14"/>
        <v/>
      </c>
      <c r="J197" s="7" t="str">
        <f t="shared" si="15"/>
        <v/>
      </c>
      <c r="R197" s="52">
        <f t="shared" si="16"/>
        <v>28</v>
      </c>
      <c r="S197" s="10">
        <v>44023</v>
      </c>
      <c r="T197" s="7">
        <f>IFERROR(VLOOKUP((S197-1),'Boarding Tallies'!$A$1:$C$75,3,FALSE),0)</f>
        <v>0</v>
      </c>
    </row>
    <row r="198" spans="5:20" x14ac:dyDescent="0.3">
      <c r="E198" s="7"/>
      <c r="F198" s="6"/>
      <c r="G198" s="30"/>
      <c r="H198" s="30"/>
      <c r="I198" s="30" t="str">
        <f t="shared" si="14"/>
        <v/>
      </c>
      <c r="J198" s="7" t="str">
        <f t="shared" si="15"/>
        <v/>
      </c>
      <c r="R198" s="52">
        <f t="shared" si="16"/>
        <v>29</v>
      </c>
      <c r="S198" s="10">
        <v>44024</v>
      </c>
      <c r="T198" s="7">
        <f>IFERROR(VLOOKUP((S198-1),'Boarding Tallies'!$A$1:$C$75,3,FALSE),0)</f>
        <v>0</v>
      </c>
    </row>
    <row r="199" spans="5:20" x14ac:dyDescent="0.3">
      <c r="E199" s="7"/>
      <c r="F199" s="6"/>
      <c r="G199" s="30"/>
      <c r="H199" s="30"/>
      <c r="I199" s="30" t="str">
        <f t="shared" si="14"/>
        <v/>
      </c>
      <c r="J199" s="7" t="str">
        <f t="shared" si="15"/>
        <v/>
      </c>
      <c r="R199" s="52">
        <f t="shared" si="16"/>
        <v>29</v>
      </c>
      <c r="S199" s="10">
        <v>44025</v>
      </c>
      <c r="T199" s="7">
        <f>IFERROR(VLOOKUP((S199-1),'Boarding Tallies'!$A$1:$C$75,3,FALSE),0)</f>
        <v>0</v>
      </c>
    </row>
    <row r="200" spans="5:20" x14ac:dyDescent="0.3">
      <c r="E200" s="7"/>
      <c r="F200" s="6"/>
      <c r="G200" s="30"/>
      <c r="H200" s="30"/>
      <c r="I200" s="30" t="str">
        <f t="shared" si="14"/>
        <v/>
      </c>
      <c r="J200" s="7" t="str">
        <f t="shared" si="15"/>
        <v/>
      </c>
      <c r="R200" s="52">
        <f t="shared" si="16"/>
        <v>29</v>
      </c>
      <c r="S200" s="10">
        <v>44026</v>
      </c>
      <c r="T200" s="7">
        <f>IFERROR(VLOOKUP((S200-1),'Boarding Tallies'!$A$1:$C$75,3,FALSE),0)</f>
        <v>0</v>
      </c>
    </row>
    <row r="201" spans="5:20" x14ac:dyDescent="0.3">
      <c r="E201" s="7"/>
      <c r="F201" s="6"/>
      <c r="G201" s="30"/>
      <c r="H201" s="30"/>
      <c r="I201" s="30" t="str">
        <f t="shared" si="14"/>
        <v/>
      </c>
      <c r="J201" s="7" t="str">
        <f t="shared" si="15"/>
        <v/>
      </c>
      <c r="R201" s="52">
        <f t="shared" si="16"/>
        <v>29</v>
      </c>
      <c r="S201" s="10">
        <v>44027</v>
      </c>
      <c r="T201" s="7">
        <f>IFERROR(VLOOKUP((S201-1),'Boarding Tallies'!$A$1:$C$75,3,FALSE),0)</f>
        <v>0</v>
      </c>
    </row>
    <row r="202" spans="5:20" x14ac:dyDescent="0.3">
      <c r="E202" s="7"/>
      <c r="F202" s="6"/>
      <c r="G202" s="30"/>
      <c r="H202" s="30"/>
      <c r="I202" s="30" t="str">
        <f t="shared" si="14"/>
        <v/>
      </c>
      <c r="J202" s="7" t="str">
        <f t="shared" si="15"/>
        <v/>
      </c>
      <c r="R202" s="52">
        <f t="shared" si="16"/>
        <v>29</v>
      </c>
      <c r="S202" s="10">
        <v>44028</v>
      </c>
      <c r="T202" s="7">
        <f>IFERROR(VLOOKUP((S202-1),'Boarding Tallies'!$A$1:$C$75,3,FALSE),0)</f>
        <v>0</v>
      </c>
    </row>
    <row r="203" spans="5:20" x14ac:dyDescent="0.3">
      <c r="E203" s="7"/>
      <c r="F203" s="6"/>
      <c r="G203" s="30"/>
      <c r="H203" s="30"/>
      <c r="I203" s="30" t="str">
        <f t="shared" si="14"/>
        <v/>
      </c>
      <c r="J203" s="7" t="str">
        <f t="shared" si="15"/>
        <v/>
      </c>
      <c r="R203" s="52">
        <f t="shared" si="16"/>
        <v>29</v>
      </c>
      <c r="S203" s="10">
        <v>44029</v>
      </c>
      <c r="T203" s="7">
        <f>IFERROR(VLOOKUP((S203-1),'Boarding Tallies'!$A$1:$C$75,3,FALSE),0)</f>
        <v>0</v>
      </c>
    </row>
    <row r="204" spans="5:20" x14ac:dyDescent="0.3">
      <c r="E204" s="7"/>
      <c r="F204" s="6"/>
      <c r="G204" s="30"/>
      <c r="H204" s="30"/>
      <c r="I204" s="30" t="str">
        <f t="shared" si="14"/>
        <v/>
      </c>
      <c r="J204" s="7" t="str">
        <f t="shared" si="15"/>
        <v/>
      </c>
      <c r="R204" s="52">
        <f t="shared" si="16"/>
        <v>29</v>
      </c>
      <c r="S204" s="10">
        <v>44030</v>
      </c>
      <c r="T204" s="7">
        <f>IFERROR(VLOOKUP((S204-1),'Boarding Tallies'!$A$1:$C$75,3,FALSE),0)</f>
        <v>0</v>
      </c>
    </row>
    <row r="205" spans="5:20" x14ac:dyDescent="0.3">
      <c r="E205" s="7"/>
      <c r="F205" s="6"/>
      <c r="G205" s="30"/>
      <c r="H205" s="30"/>
      <c r="I205" s="30" t="str">
        <f t="shared" si="14"/>
        <v/>
      </c>
      <c r="J205" s="7" t="str">
        <f t="shared" si="15"/>
        <v/>
      </c>
      <c r="R205" s="52">
        <f t="shared" si="16"/>
        <v>30</v>
      </c>
      <c r="S205" s="10">
        <v>44031</v>
      </c>
      <c r="T205" s="7">
        <f>IFERROR(VLOOKUP((S205-1),'Boarding Tallies'!$A$1:$C$75,3,FALSE),0)</f>
        <v>0</v>
      </c>
    </row>
    <row r="206" spans="5:20" x14ac:dyDescent="0.3">
      <c r="E206" s="7"/>
      <c r="F206" s="6"/>
      <c r="G206" s="30"/>
      <c r="H206" s="30"/>
      <c r="I206" s="30" t="str">
        <f t="shared" si="14"/>
        <v/>
      </c>
      <c r="J206" s="7" t="str">
        <f t="shared" si="15"/>
        <v/>
      </c>
      <c r="R206" s="52">
        <f t="shared" si="16"/>
        <v>30</v>
      </c>
      <c r="S206" s="10">
        <v>44032</v>
      </c>
      <c r="T206" s="7">
        <f>IFERROR(VLOOKUP((S206-1),'Boarding Tallies'!$A$1:$C$75,3,FALSE),0)</f>
        <v>0</v>
      </c>
    </row>
    <row r="207" spans="5:20" x14ac:dyDescent="0.3">
      <c r="E207" s="7"/>
      <c r="F207" s="6"/>
      <c r="G207" s="30"/>
      <c r="H207" s="30"/>
      <c r="I207" s="30" t="str">
        <f t="shared" si="14"/>
        <v/>
      </c>
      <c r="J207" s="7" t="str">
        <f t="shared" si="15"/>
        <v/>
      </c>
      <c r="R207" s="52">
        <f t="shared" si="16"/>
        <v>30</v>
      </c>
      <c r="S207" s="10">
        <v>44033</v>
      </c>
      <c r="T207" s="7">
        <f>IFERROR(VLOOKUP((S207-1),'Boarding Tallies'!$A$1:$C$75,3,FALSE),0)</f>
        <v>0</v>
      </c>
    </row>
    <row r="208" spans="5:20" x14ac:dyDescent="0.3">
      <c r="E208" s="7"/>
      <c r="F208" s="6"/>
      <c r="G208" s="30"/>
      <c r="H208" s="30"/>
      <c r="I208" s="30" t="str">
        <f t="shared" si="14"/>
        <v/>
      </c>
      <c r="J208" s="7" t="str">
        <f t="shared" si="15"/>
        <v/>
      </c>
      <c r="R208" s="52">
        <f t="shared" si="16"/>
        <v>30</v>
      </c>
      <c r="S208" s="10">
        <v>44034</v>
      </c>
      <c r="T208" s="7">
        <f>IFERROR(VLOOKUP((S208-1),'Boarding Tallies'!$A$1:$C$75,3,FALSE),0)</f>
        <v>0</v>
      </c>
    </row>
    <row r="209" spans="5:20" x14ac:dyDescent="0.3">
      <c r="E209" s="7"/>
      <c r="F209" s="6"/>
      <c r="G209" s="30"/>
      <c r="H209" s="30"/>
      <c r="I209" s="30" t="str">
        <f t="shared" si="14"/>
        <v/>
      </c>
      <c r="J209" s="7" t="str">
        <f t="shared" si="15"/>
        <v/>
      </c>
      <c r="R209" s="52">
        <f t="shared" si="16"/>
        <v>30</v>
      </c>
      <c r="S209" s="10">
        <v>44035</v>
      </c>
      <c r="T209" s="7">
        <f>IFERROR(VLOOKUP((S209-1),'Boarding Tallies'!$A$1:$C$75,3,FALSE),0)</f>
        <v>0</v>
      </c>
    </row>
    <row r="210" spans="5:20" x14ac:dyDescent="0.3">
      <c r="E210" s="7"/>
      <c r="F210" s="6"/>
      <c r="G210" s="30"/>
      <c r="H210" s="30"/>
      <c r="I210" s="30" t="str">
        <f t="shared" si="14"/>
        <v/>
      </c>
      <c r="J210" s="7" t="str">
        <f t="shared" si="15"/>
        <v/>
      </c>
      <c r="R210" s="52">
        <f t="shared" si="16"/>
        <v>30</v>
      </c>
      <c r="S210" s="10">
        <v>44036</v>
      </c>
      <c r="T210" s="7">
        <f>IFERROR(VLOOKUP((S210-1),'Boarding Tallies'!$A$1:$C$75,3,FALSE),0)</f>
        <v>0</v>
      </c>
    </row>
    <row r="211" spans="5:20" x14ac:dyDescent="0.3">
      <c r="E211" s="7"/>
      <c r="F211" s="6"/>
      <c r="G211" s="30"/>
      <c r="H211" s="30"/>
      <c r="I211" s="30" t="str">
        <f t="shared" si="14"/>
        <v/>
      </c>
      <c r="J211" s="7" t="str">
        <f t="shared" si="15"/>
        <v/>
      </c>
      <c r="R211" s="52">
        <f t="shared" si="16"/>
        <v>30</v>
      </c>
      <c r="S211" s="10">
        <v>44037</v>
      </c>
      <c r="T211" s="7">
        <f>IFERROR(VLOOKUP((S211-1),'Boarding Tallies'!$A$1:$C$75,3,FALSE),0)</f>
        <v>0</v>
      </c>
    </row>
    <row r="212" spans="5:20" x14ac:dyDescent="0.3">
      <c r="E212" s="7"/>
      <c r="F212" s="6"/>
      <c r="G212" s="30"/>
      <c r="H212" s="30"/>
      <c r="I212" s="30" t="str">
        <f t="shared" ref="I212:I275" si="17">IF(ISBLANK(B212),"",SUM(G212:H212))</f>
        <v/>
      </c>
      <c r="J212" s="7" t="str">
        <f t="shared" ref="J212:J275" si="18">IF(ISBLANK(B212),"",E212*(IF(LEFT(RIGHT(F212,2),1)="2",2,IF(LEFT(RIGHT(F212,2),1)="3",3,IF(LEFT(RIGHT(F212,2),1)="4",4,1)))))</f>
        <v/>
      </c>
      <c r="R212" s="52">
        <f t="shared" si="16"/>
        <v>31</v>
      </c>
      <c r="S212" s="10">
        <v>44038</v>
      </c>
      <c r="T212" s="7">
        <f>IFERROR(VLOOKUP((S212-1),'Boarding Tallies'!$A$1:$C$75,3,FALSE),0)</f>
        <v>0</v>
      </c>
    </row>
    <row r="213" spans="5:20" x14ac:dyDescent="0.3">
      <c r="E213" s="7"/>
      <c r="F213" s="6"/>
      <c r="G213" s="30"/>
      <c r="H213" s="30"/>
      <c r="I213" s="30" t="str">
        <f t="shared" si="17"/>
        <v/>
      </c>
      <c r="J213" s="7" t="str">
        <f t="shared" si="18"/>
        <v/>
      </c>
      <c r="R213" s="52">
        <f t="shared" si="16"/>
        <v>31</v>
      </c>
      <c r="S213" s="10">
        <v>44039</v>
      </c>
      <c r="T213" s="7">
        <f>IFERROR(VLOOKUP((S213-1),'Boarding Tallies'!$A$1:$C$75,3,FALSE),0)</f>
        <v>0</v>
      </c>
    </row>
    <row r="214" spans="5:20" x14ac:dyDescent="0.3">
      <c r="E214" s="7"/>
      <c r="F214" s="6"/>
      <c r="G214" s="30"/>
      <c r="H214" s="30"/>
      <c r="I214" s="30" t="str">
        <f t="shared" si="17"/>
        <v/>
      </c>
      <c r="J214" s="7" t="str">
        <f t="shared" si="18"/>
        <v/>
      </c>
      <c r="R214" s="52">
        <f t="shared" si="16"/>
        <v>31</v>
      </c>
      <c r="S214" s="10">
        <v>44040</v>
      </c>
      <c r="T214" s="7">
        <f>IFERROR(VLOOKUP((S214-1),'Boarding Tallies'!$A$1:$C$75,3,FALSE),0)</f>
        <v>0</v>
      </c>
    </row>
    <row r="215" spans="5:20" x14ac:dyDescent="0.3">
      <c r="E215" s="7"/>
      <c r="F215" s="6"/>
      <c r="G215" s="30"/>
      <c r="H215" s="30"/>
      <c r="I215" s="30" t="str">
        <f t="shared" si="17"/>
        <v/>
      </c>
      <c r="J215" s="7" t="str">
        <f t="shared" si="18"/>
        <v/>
      </c>
      <c r="R215" s="52">
        <f t="shared" si="16"/>
        <v>31</v>
      </c>
      <c r="S215" s="10">
        <v>44041</v>
      </c>
      <c r="T215" s="7">
        <f>IFERROR(VLOOKUP((S215-1),'Boarding Tallies'!$A$1:$C$75,3,FALSE),0)</f>
        <v>0</v>
      </c>
    </row>
    <row r="216" spans="5:20" x14ac:dyDescent="0.3">
      <c r="E216" s="7"/>
      <c r="F216" s="6"/>
      <c r="G216" s="30"/>
      <c r="H216" s="30"/>
      <c r="I216" s="30" t="str">
        <f t="shared" si="17"/>
        <v/>
      </c>
      <c r="J216" s="7" t="str">
        <f t="shared" si="18"/>
        <v/>
      </c>
      <c r="R216" s="52">
        <f t="shared" si="16"/>
        <v>31</v>
      </c>
      <c r="S216" s="10">
        <v>44042</v>
      </c>
      <c r="T216" s="7">
        <f>IFERROR(VLOOKUP((S216-1),'Boarding Tallies'!$A$1:$C$75,3,FALSE),0)</f>
        <v>0</v>
      </c>
    </row>
    <row r="217" spans="5:20" x14ac:dyDescent="0.3">
      <c r="E217" s="7"/>
      <c r="F217" s="6"/>
      <c r="G217" s="30"/>
      <c r="H217" s="30"/>
      <c r="I217" s="30" t="str">
        <f t="shared" si="17"/>
        <v/>
      </c>
      <c r="J217" s="7" t="str">
        <f t="shared" si="18"/>
        <v/>
      </c>
      <c r="R217" s="52">
        <f t="shared" si="16"/>
        <v>31</v>
      </c>
      <c r="S217" s="10">
        <v>44043</v>
      </c>
      <c r="T217" s="7">
        <f>IFERROR(VLOOKUP((S217-1),'Boarding Tallies'!$A$1:$C$75,3,FALSE),0)</f>
        <v>0</v>
      </c>
    </row>
    <row r="218" spans="5:20" x14ac:dyDescent="0.3">
      <c r="E218" s="7"/>
      <c r="F218" s="6"/>
      <c r="G218" s="30"/>
      <c r="H218" s="30"/>
      <c r="I218" s="30" t="str">
        <f t="shared" si="17"/>
        <v/>
      </c>
      <c r="J218" s="7" t="str">
        <f t="shared" si="18"/>
        <v/>
      </c>
      <c r="R218" s="52">
        <f t="shared" si="16"/>
        <v>31</v>
      </c>
      <c r="S218" s="10">
        <v>44044</v>
      </c>
      <c r="T218" s="7">
        <f>IFERROR(VLOOKUP((S218-1),'Boarding Tallies'!$A$1:$C$75,3,FALSE),0)</f>
        <v>0</v>
      </c>
    </row>
    <row r="219" spans="5:20" x14ac:dyDescent="0.3">
      <c r="E219" s="7"/>
      <c r="F219" s="6"/>
      <c r="G219" s="30"/>
      <c r="H219" s="30"/>
      <c r="I219" s="30" t="str">
        <f t="shared" si="17"/>
        <v/>
      </c>
      <c r="J219" s="7" t="str">
        <f t="shared" si="18"/>
        <v/>
      </c>
      <c r="R219" s="52">
        <f t="shared" si="16"/>
        <v>32</v>
      </c>
      <c r="S219" s="10">
        <v>44045</v>
      </c>
      <c r="T219" s="7">
        <f>IFERROR(VLOOKUP((S219-1),'Boarding Tallies'!$A$1:$C$75,3,FALSE),0)</f>
        <v>0</v>
      </c>
    </row>
    <row r="220" spans="5:20" x14ac:dyDescent="0.3">
      <c r="E220" s="7"/>
      <c r="F220" s="6"/>
      <c r="G220" s="30"/>
      <c r="H220" s="30"/>
      <c r="I220" s="30" t="str">
        <f t="shared" si="17"/>
        <v/>
      </c>
      <c r="J220" s="7" t="str">
        <f t="shared" si="18"/>
        <v/>
      </c>
      <c r="R220" s="52">
        <f t="shared" si="16"/>
        <v>32</v>
      </c>
      <c r="S220" s="10">
        <v>44046</v>
      </c>
      <c r="T220" s="7">
        <f>IFERROR(VLOOKUP((S220-1),'Boarding Tallies'!$A$1:$C$75,3,FALSE),0)</f>
        <v>0</v>
      </c>
    </row>
    <row r="221" spans="5:20" x14ac:dyDescent="0.3">
      <c r="E221" s="7"/>
      <c r="F221" s="6"/>
      <c r="G221" s="30"/>
      <c r="H221" s="30"/>
      <c r="I221" s="30" t="str">
        <f t="shared" si="17"/>
        <v/>
      </c>
      <c r="J221" s="7" t="str">
        <f t="shared" si="18"/>
        <v/>
      </c>
      <c r="R221" s="52">
        <f t="shared" si="16"/>
        <v>32</v>
      </c>
      <c r="S221" s="10">
        <v>44047</v>
      </c>
      <c r="T221" s="7">
        <f>IFERROR(VLOOKUP((S221-1),'Boarding Tallies'!$A$1:$C$75,3,FALSE),0)</f>
        <v>0</v>
      </c>
    </row>
    <row r="222" spans="5:20" x14ac:dyDescent="0.3">
      <c r="E222" s="7"/>
      <c r="F222" s="6"/>
      <c r="G222" s="30"/>
      <c r="H222" s="30"/>
      <c r="I222" s="30" t="str">
        <f t="shared" si="17"/>
        <v/>
      </c>
      <c r="J222" s="7" t="str">
        <f t="shared" si="18"/>
        <v/>
      </c>
      <c r="R222" s="52">
        <f t="shared" si="16"/>
        <v>32</v>
      </c>
      <c r="S222" s="10">
        <v>44048</v>
      </c>
      <c r="T222" s="7">
        <f>IFERROR(VLOOKUP((S222-1),'Boarding Tallies'!$A$1:$C$75,3,FALSE),0)</f>
        <v>0</v>
      </c>
    </row>
    <row r="223" spans="5:20" x14ac:dyDescent="0.3">
      <c r="E223" s="7"/>
      <c r="F223" s="6"/>
      <c r="G223" s="30"/>
      <c r="H223" s="30"/>
      <c r="I223" s="30" t="str">
        <f t="shared" si="17"/>
        <v/>
      </c>
      <c r="J223" s="7" t="str">
        <f t="shared" si="18"/>
        <v/>
      </c>
      <c r="R223" s="52">
        <f t="shared" si="16"/>
        <v>32</v>
      </c>
      <c r="S223" s="10">
        <v>44049</v>
      </c>
      <c r="T223" s="7">
        <f>IFERROR(VLOOKUP((S223-1),'Boarding Tallies'!$A$1:$C$75,3,FALSE),0)</f>
        <v>0</v>
      </c>
    </row>
    <row r="224" spans="5:20" x14ac:dyDescent="0.3">
      <c r="E224" s="7"/>
      <c r="F224" s="6"/>
      <c r="G224" s="30"/>
      <c r="H224" s="30"/>
      <c r="I224" s="30" t="str">
        <f t="shared" si="17"/>
        <v/>
      </c>
      <c r="J224" s="7" t="str">
        <f t="shared" si="18"/>
        <v/>
      </c>
      <c r="R224" s="52">
        <f t="shared" si="16"/>
        <v>32</v>
      </c>
      <c r="S224" s="10">
        <v>44050</v>
      </c>
      <c r="T224" s="7">
        <f>IFERROR(VLOOKUP((S224-1),'Boarding Tallies'!$A$1:$C$75,3,FALSE),0)</f>
        <v>0</v>
      </c>
    </row>
    <row r="225" spans="5:20" x14ac:dyDescent="0.3">
      <c r="E225" s="7"/>
      <c r="F225" s="6"/>
      <c r="G225" s="30"/>
      <c r="H225" s="30"/>
      <c r="I225" s="30" t="str">
        <f t="shared" si="17"/>
        <v/>
      </c>
      <c r="J225" s="7" t="str">
        <f t="shared" si="18"/>
        <v/>
      </c>
      <c r="R225" s="52">
        <f t="shared" si="16"/>
        <v>32</v>
      </c>
      <c r="S225" s="10">
        <v>44051</v>
      </c>
      <c r="T225" s="7">
        <f>IFERROR(VLOOKUP((S225-1),'Boarding Tallies'!$A$1:$C$75,3,FALSE),0)</f>
        <v>0</v>
      </c>
    </row>
    <row r="226" spans="5:20" x14ac:dyDescent="0.3">
      <c r="E226" s="7"/>
      <c r="F226" s="6"/>
      <c r="G226" s="30"/>
      <c r="H226" s="30"/>
      <c r="I226" s="30" t="str">
        <f t="shared" si="17"/>
        <v/>
      </c>
      <c r="J226" s="7" t="str">
        <f t="shared" si="18"/>
        <v/>
      </c>
      <c r="R226" s="52">
        <f t="shared" si="16"/>
        <v>33</v>
      </c>
      <c r="S226" s="10">
        <v>44052</v>
      </c>
      <c r="T226" s="7">
        <f>IFERROR(VLOOKUP((S226-1),'Boarding Tallies'!$A$1:$C$75,3,FALSE),0)</f>
        <v>0</v>
      </c>
    </row>
    <row r="227" spans="5:20" x14ac:dyDescent="0.3">
      <c r="E227" s="7"/>
      <c r="F227" s="6"/>
      <c r="G227" s="30"/>
      <c r="H227" s="30"/>
      <c r="I227" s="30" t="str">
        <f t="shared" si="17"/>
        <v/>
      </c>
      <c r="J227" s="7" t="str">
        <f t="shared" si="18"/>
        <v/>
      </c>
      <c r="R227" s="52">
        <f t="shared" si="16"/>
        <v>33</v>
      </c>
      <c r="S227" s="10">
        <v>44053</v>
      </c>
      <c r="T227" s="7">
        <f>IFERROR(VLOOKUP((S227-1),'Boarding Tallies'!$A$1:$C$75,3,FALSE),0)</f>
        <v>0</v>
      </c>
    </row>
    <row r="228" spans="5:20" x14ac:dyDescent="0.3">
      <c r="E228" s="7"/>
      <c r="F228" s="6"/>
      <c r="G228" s="30"/>
      <c r="H228" s="30"/>
      <c r="I228" s="30" t="str">
        <f t="shared" si="17"/>
        <v/>
      </c>
      <c r="J228" s="7" t="str">
        <f t="shared" si="18"/>
        <v/>
      </c>
      <c r="R228" s="52">
        <f t="shared" si="16"/>
        <v>33</v>
      </c>
      <c r="S228" s="10">
        <v>44054</v>
      </c>
      <c r="T228" s="7">
        <f>IFERROR(VLOOKUP((S228-1),'Boarding Tallies'!$A$1:$C$75,3,FALSE),0)</f>
        <v>0</v>
      </c>
    </row>
    <row r="229" spans="5:20" x14ac:dyDescent="0.3">
      <c r="E229" s="7"/>
      <c r="F229" s="6"/>
      <c r="G229" s="30"/>
      <c r="H229" s="30"/>
      <c r="I229" s="30" t="str">
        <f t="shared" si="17"/>
        <v/>
      </c>
      <c r="J229" s="7" t="str">
        <f t="shared" si="18"/>
        <v/>
      </c>
      <c r="R229" s="52">
        <f t="shared" si="16"/>
        <v>33</v>
      </c>
      <c r="S229" s="10">
        <v>44055</v>
      </c>
      <c r="T229" s="7">
        <f>IFERROR(VLOOKUP((S229-1),'Boarding Tallies'!$A$1:$C$75,3,FALSE),0)</f>
        <v>0</v>
      </c>
    </row>
    <row r="230" spans="5:20" x14ac:dyDescent="0.3">
      <c r="E230" s="7"/>
      <c r="F230" s="6"/>
      <c r="G230" s="30"/>
      <c r="H230" s="30"/>
      <c r="I230" s="30" t="str">
        <f t="shared" si="17"/>
        <v/>
      </c>
      <c r="J230" s="7" t="str">
        <f t="shared" si="18"/>
        <v/>
      </c>
      <c r="R230" s="52">
        <f t="shared" si="16"/>
        <v>33</v>
      </c>
      <c r="S230" s="10">
        <v>44056</v>
      </c>
      <c r="T230" s="7">
        <f>IFERROR(VLOOKUP((S230-1),'Boarding Tallies'!$A$1:$C$75,3,FALSE),0)</f>
        <v>0</v>
      </c>
    </row>
    <row r="231" spans="5:20" x14ac:dyDescent="0.3">
      <c r="E231" s="7"/>
      <c r="F231" s="6"/>
      <c r="G231" s="30"/>
      <c r="H231" s="30"/>
      <c r="I231" s="30" t="str">
        <f t="shared" si="17"/>
        <v/>
      </c>
      <c r="J231" s="7" t="str">
        <f t="shared" si="18"/>
        <v/>
      </c>
      <c r="R231" s="52">
        <f t="shared" si="16"/>
        <v>33</v>
      </c>
      <c r="S231" s="10">
        <v>44057</v>
      </c>
      <c r="T231" s="7">
        <f>IFERROR(VLOOKUP((S231-1),'Boarding Tallies'!$A$1:$C$75,3,FALSE),0)</f>
        <v>0</v>
      </c>
    </row>
    <row r="232" spans="5:20" x14ac:dyDescent="0.3">
      <c r="E232" s="7"/>
      <c r="F232" s="6"/>
      <c r="G232" s="30"/>
      <c r="H232" s="30"/>
      <c r="I232" s="30" t="str">
        <f t="shared" si="17"/>
        <v/>
      </c>
      <c r="J232" s="7" t="str">
        <f t="shared" si="18"/>
        <v/>
      </c>
      <c r="R232" s="52">
        <f t="shared" si="16"/>
        <v>33</v>
      </c>
      <c r="S232" s="10">
        <v>44058</v>
      </c>
      <c r="T232" s="7">
        <f>IFERROR(VLOOKUP((S232-1),'Boarding Tallies'!$A$1:$C$75,3,FALSE),0)</f>
        <v>0</v>
      </c>
    </row>
    <row r="233" spans="5:20" x14ac:dyDescent="0.3">
      <c r="E233" s="7"/>
      <c r="F233" s="6"/>
      <c r="G233" s="30"/>
      <c r="H233" s="30"/>
      <c r="I233" s="30" t="str">
        <f t="shared" si="17"/>
        <v/>
      </c>
      <c r="J233" s="7" t="str">
        <f t="shared" si="18"/>
        <v/>
      </c>
      <c r="R233" s="52">
        <f t="shared" si="16"/>
        <v>34</v>
      </c>
      <c r="S233" s="10">
        <v>44059</v>
      </c>
      <c r="T233" s="7">
        <f>IFERROR(VLOOKUP((S233-1),'Boarding Tallies'!$A$1:$C$75,3,FALSE),0)</f>
        <v>0</v>
      </c>
    </row>
    <row r="234" spans="5:20" x14ac:dyDescent="0.3">
      <c r="E234" s="7"/>
      <c r="F234" s="6"/>
      <c r="G234" s="30"/>
      <c r="H234" s="30"/>
      <c r="I234" s="30" t="str">
        <f t="shared" si="17"/>
        <v/>
      </c>
      <c r="J234" s="7" t="str">
        <f t="shared" si="18"/>
        <v/>
      </c>
      <c r="R234" s="52">
        <f t="shared" si="16"/>
        <v>34</v>
      </c>
      <c r="S234" s="10">
        <v>44060</v>
      </c>
      <c r="T234" s="7">
        <f>IFERROR(VLOOKUP((S234-1),'Boarding Tallies'!$A$1:$C$75,3,FALSE),0)</f>
        <v>0</v>
      </c>
    </row>
    <row r="235" spans="5:20" x14ac:dyDescent="0.3">
      <c r="E235" s="7"/>
      <c r="F235" s="6"/>
      <c r="G235" s="30"/>
      <c r="H235" s="30"/>
      <c r="I235" s="30" t="str">
        <f t="shared" si="17"/>
        <v/>
      </c>
      <c r="J235" s="7" t="str">
        <f t="shared" si="18"/>
        <v/>
      </c>
      <c r="R235" s="52">
        <f t="shared" si="16"/>
        <v>34</v>
      </c>
      <c r="S235" s="10">
        <v>44061</v>
      </c>
      <c r="T235" s="7">
        <f>IFERROR(VLOOKUP((S235-1),'Boarding Tallies'!$A$1:$C$75,3,FALSE),0)</f>
        <v>0</v>
      </c>
    </row>
    <row r="236" spans="5:20" x14ac:dyDescent="0.3">
      <c r="E236" s="7"/>
      <c r="F236" s="6"/>
      <c r="G236" s="30"/>
      <c r="H236" s="30"/>
      <c r="I236" s="30" t="str">
        <f t="shared" si="17"/>
        <v/>
      </c>
      <c r="J236" s="7" t="str">
        <f t="shared" si="18"/>
        <v/>
      </c>
      <c r="R236" s="52">
        <f t="shared" si="16"/>
        <v>34</v>
      </c>
      <c r="S236" s="10">
        <v>44062</v>
      </c>
      <c r="T236" s="7">
        <f>IFERROR(VLOOKUP((S236-1),'Boarding Tallies'!$A$1:$C$75,3,FALSE),0)</f>
        <v>0</v>
      </c>
    </row>
    <row r="237" spans="5:20" x14ac:dyDescent="0.3">
      <c r="E237" s="7"/>
      <c r="F237" s="6"/>
      <c r="G237" s="30"/>
      <c r="H237" s="30"/>
      <c r="I237" s="30" t="str">
        <f t="shared" si="17"/>
        <v/>
      </c>
      <c r="J237" s="7" t="str">
        <f t="shared" si="18"/>
        <v/>
      </c>
      <c r="R237" s="52">
        <f t="shared" si="16"/>
        <v>34</v>
      </c>
      <c r="S237" s="10">
        <v>44063</v>
      </c>
      <c r="T237" s="7">
        <f>IFERROR(VLOOKUP((S237-1),'Boarding Tallies'!$A$1:$C$75,3,FALSE),0)</f>
        <v>0</v>
      </c>
    </row>
    <row r="238" spans="5:20" x14ac:dyDescent="0.3">
      <c r="E238" s="7"/>
      <c r="F238" s="6"/>
      <c r="G238" s="30"/>
      <c r="H238" s="30"/>
      <c r="I238" s="30" t="str">
        <f t="shared" si="17"/>
        <v/>
      </c>
      <c r="J238" s="7" t="str">
        <f t="shared" si="18"/>
        <v/>
      </c>
      <c r="R238" s="52">
        <f t="shared" si="16"/>
        <v>34</v>
      </c>
      <c r="S238" s="10">
        <v>44064</v>
      </c>
      <c r="T238" s="7">
        <f>IFERROR(VLOOKUP((S238-1),'Boarding Tallies'!$A$1:$C$75,3,FALSE),0)</f>
        <v>0</v>
      </c>
    </row>
    <row r="239" spans="5:20" x14ac:dyDescent="0.3">
      <c r="E239" s="7"/>
      <c r="F239" s="6"/>
      <c r="G239" s="30"/>
      <c r="H239" s="30"/>
      <c r="I239" s="30" t="str">
        <f t="shared" si="17"/>
        <v/>
      </c>
      <c r="J239" s="7" t="str">
        <f t="shared" si="18"/>
        <v/>
      </c>
      <c r="R239" s="52">
        <f t="shared" si="16"/>
        <v>34</v>
      </c>
      <c r="S239" s="10">
        <v>44065</v>
      </c>
      <c r="T239" s="7">
        <f>IFERROR(VLOOKUP((S239-1),'Boarding Tallies'!$A$1:$C$75,3,FALSE),0)</f>
        <v>0</v>
      </c>
    </row>
    <row r="240" spans="5:20" x14ac:dyDescent="0.3">
      <c r="E240" s="7"/>
      <c r="F240" s="6"/>
      <c r="G240" s="30"/>
      <c r="H240" s="30"/>
      <c r="I240" s="30" t="str">
        <f t="shared" si="17"/>
        <v/>
      </c>
      <c r="J240" s="7" t="str">
        <f t="shared" si="18"/>
        <v/>
      </c>
      <c r="R240" s="52">
        <f t="shared" si="16"/>
        <v>35</v>
      </c>
      <c r="S240" s="10">
        <v>44066</v>
      </c>
      <c r="T240" s="7">
        <f>IFERROR(VLOOKUP((S240-1),'Boarding Tallies'!$A$1:$C$75,3,FALSE),0)</f>
        <v>0</v>
      </c>
    </row>
    <row r="241" spans="5:20" x14ac:dyDescent="0.3">
      <c r="E241" s="7"/>
      <c r="F241" s="6"/>
      <c r="G241" s="30"/>
      <c r="H241" s="30"/>
      <c r="I241" s="30" t="str">
        <f t="shared" si="17"/>
        <v/>
      </c>
      <c r="J241" s="7" t="str">
        <f t="shared" si="18"/>
        <v/>
      </c>
      <c r="R241" s="52">
        <f t="shared" si="16"/>
        <v>35</v>
      </c>
      <c r="S241" s="10">
        <v>44067</v>
      </c>
      <c r="T241" s="7">
        <f>IFERROR(VLOOKUP((S241-1),'Boarding Tallies'!$A$1:$C$75,3,FALSE),0)</f>
        <v>0</v>
      </c>
    </row>
    <row r="242" spans="5:20" x14ac:dyDescent="0.3">
      <c r="E242" s="7"/>
      <c r="F242" s="6"/>
      <c r="G242" s="30"/>
      <c r="H242" s="30"/>
      <c r="I242" s="30" t="str">
        <f t="shared" si="17"/>
        <v/>
      </c>
      <c r="J242" s="7" t="str">
        <f t="shared" si="18"/>
        <v/>
      </c>
      <c r="R242" s="52">
        <f t="shared" si="16"/>
        <v>35</v>
      </c>
      <c r="S242" s="10">
        <v>44068</v>
      </c>
      <c r="T242" s="7">
        <f>IFERROR(VLOOKUP((S242-1),'Boarding Tallies'!$A$1:$C$75,3,FALSE),0)</f>
        <v>0</v>
      </c>
    </row>
    <row r="243" spans="5:20" x14ac:dyDescent="0.3">
      <c r="E243" s="7"/>
      <c r="F243" s="6"/>
      <c r="G243" s="30"/>
      <c r="H243" s="30"/>
      <c r="I243" s="30" t="str">
        <f t="shared" si="17"/>
        <v/>
      </c>
      <c r="J243" s="7" t="str">
        <f t="shared" si="18"/>
        <v/>
      </c>
      <c r="R243" s="52">
        <f t="shared" si="16"/>
        <v>35</v>
      </c>
      <c r="S243" s="10">
        <v>44069</v>
      </c>
      <c r="T243" s="7">
        <f>IFERROR(VLOOKUP((S243-1),'Boarding Tallies'!$A$1:$C$75,3,FALSE),0)</f>
        <v>0</v>
      </c>
    </row>
    <row r="244" spans="5:20" x14ac:dyDescent="0.3">
      <c r="E244" s="7"/>
      <c r="F244" s="6"/>
      <c r="G244" s="30"/>
      <c r="H244" s="30"/>
      <c r="I244" s="30" t="str">
        <f t="shared" si="17"/>
        <v/>
      </c>
      <c r="J244" s="7" t="str">
        <f t="shared" si="18"/>
        <v/>
      </c>
      <c r="R244" s="52">
        <f t="shared" si="16"/>
        <v>35</v>
      </c>
      <c r="S244" s="10">
        <v>44070</v>
      </c>
      <c r="T244" s="7">
        <f>IFERROR(VLOOKUP((S244-1),'Boarding Tallies'!$A$1:$C$75,3,FALSE),0)</f>
        <v>0</v>
      </c>
    </row>
    <row r="245" spans="5:20" x14ac:dyDescent="0.3">
      <c r="E245" s="7"/>
      <c r="F245" s="6"/>
      <c r="G245" s="30"/>
      <c r="H245" s="30"/>
      <c r="I245" s="30" t="str">
        <f t="shared" si="17"/>
        <v/>
      </c>
      <c r="J245" s="7" t="str">
        <f t="shared" si="18"/>
        <v/>
      </c>
      <c r="R245" s="52">
        <f t="shared" si="16"/>
        <v>35</v>
      </c>
      <c r="S245" s="10">
        <v>44071</v>
      </c>
      <c r="T245" s="7">
        <f>IFERROR(VLOOKUP((S245-1),'Boarding Tallies'!$A$1:$C$75,3,FALSE),0)</f>
        <v>0</v>
      </c>
    </row>
    <row r="246" spans="5:20" x14ac:dyDescent="0.3">
      <c r="E246" s="7"/>
      <c r="F246" s="6"/>
      <c r="G246" s="30"/>
      <c r="H246" s="30"/>
      <c r="I246" s="30" t="str">
        <f t="shared" si="17"/>
        <v/>
      </c>
      <c r="J246" s="7" t="str">
        <f t="shared" si="18"/>
        <v/>
      </c>
      <c r="R246" s="52">
        <f t="shared" si="16"/>
        <v>35</v>
      </c>
      <c r="S246" s="10">
        <v>44072</v>
      </c>
      <c r="T246" s="7">
        <f>IFERROR(VLOOKUP((S246-1),'Boarding Tallies'!$A$1:$C$75,3,FALSE),0)</f>
        <v>0</v>
      </c>
    </row>
    <row r="247" spans="5:20" x14ac:dyDescent="0.3">
      <c r="E247" s="7"/>
      <c r="F247" s="6"/>
      <c r="G247" s="30"/>
      <c r="H247" s="30"/>
      <c r="I247" s="30" t="str">
        <f t="shared" si="17"/>
        <v/>
      </c>
      <c r="J247" s="7" t="str">
        <f t="shared" si="18"/>
        <v/>
      </c>
      <c r="R247" s="52">
        <f t="shared" si="16"/>
        <v>36</v>
      </c>
      <c r="S247" s="10">
        <v>44073</v>
      </c>
      <c r="T247" s="7">
        <f>IFERROR(VLOOKUP((S247-1),'Boarding Tallies'!$A$1:$C$75,3,FALSE),0)</f>
        <v>0</v>
      </c>
    </row>
    <row r="248" spans="5:20" x14ac:dyDescent="0.3">
      <c r="E248" s="7"/>
      <c r="F248" s="6"/>
      <c r="G248" s="30"/>
      <c r="H248" s="30"/>
      <c r="I248" s="30" t="str">
        <f t="shared" si="17"/>
        <v/>
      </c>
      <c r="J248" s="7" t="str">
        <f t="shared" si="18"/>
        <v/>
      </c>
      <c r="R248" s="52">
        <f t="shared" si="16"/>
        <v>36</v>
      </c>
      <c r="S248" s="10">
        <v>44074</v>
      </c>
      <c r="T248" s="7">
        <f>IFERROR(VLOOKUP((S248-1),'Boarding Tallies'!$A$1:$C$75,3,FALSE),0)</f>
        <v>0</v>
      </c>
    </row>
    <row r="249" spans="5:20" x14ac:dyDescent="0.3">
      <c r="E249" s="7"/>
      <c r="F249" s="6"/>
      <c r="G249" s="30"/>
      <c r="H249" s="30"/>
      <c r="I249" s="30" t="str">
        <f t="shared" si="17"/>
        <v/>
      </c>
      <c r="J249" s="7" t="str">
        <f t="shared" si="18"/>
        <v/>
      </c>
      <c r="R249" s="52">
        <f t="shared" si="16"/>
        <v>36</v>
      </c>
      <c r="S249" s="10">
        <v>44075</v>
      </c>
      <c r="T249" s="7">
        <f>IFERROR(VLOOKUP((S249-1),'Boarding Tallies'!$A$1:$C$75,3,FALSE),0)</f>
        <v>0</v>
      </c>
    </row>
    <row r="250" spans="5:20" x14ac:dyDescent="0.3">
      <c r="E250" s="7"/>
      <c r="F250" s="6"/>
      <c r="G250" s="30"/>
      <c r="H250" s="30"/>
      <c r="I250" s="30" t="str">
        <f t="shared" si="17"/>
        <v/>
      </c>
      <c r="J250" s="7" t="str">
        <f t="shared" si="18"/>
        <v/>
      </c>
      <c r="R250" s="52">
        <f t="shared" si="16"/>
        <v>36</v>
      </c>
      <c r="S250" s="10">
        <v>44076</v>
      </c>
      <c r="T250" s="7">
        <f>IFERROR(VLOOKUP((S250-1),'Boarding Tallies'!$A$1:$C$75,3,FALSE),0)</f>
        <v>0</v>
      </c>
    </row>
    <row r="251" spans="5:20" x14ac:dyDescent="0.3">
      <c r="E251" s="7"/>
      <c r="F251" s="6"/>
      <c r="G251" s="30"/>
      <c r="H251" s="30"/>
      <c r="I251" s="30" t="str">
        <f t="shared" si="17"/>
        <v/>
      </c>
      <c r="J251" s="7" t="str">
        <f t="shared" si="18"/>
        <v/>
      </c>
      <c r="R251" s="52">
        <f t="shared" si="16"/>
        <v>36</v>
      </c>
      <c r="S251" s="10">
        <v>44077</v>
      </c>
      <c r="T251" s="7">
        <f>IFERROR(VLOOKUP((S251-1),'Boarding Tallies'!$A$1:$C$75,3,FALSE),0)</f>
        <v>0</v>
      </c>
    </row>
    <row r="252" spans="5:20" x14ac:dyDescent="0.3">
      <c r="E252" s="7"/>
      <c r="F252" s="6"/>
      <c r="G252" s="30"/>
      <c r="H252" s="30"/>
      <c r="I252" s="30" t="str">
        <f t="shared" si="17"/>
        <v/>
      </c>
      <c r="J252" s="7" t="str">
        <f t="shared" si="18"/>
        <v/>
      </c>
      <c r="R252" s="52">
        <f t="shared" si="16"/>
        <v>36</v>
      </c>
      <c r="S252" s="10">
        <v>44078</v>
      </c>
      <c r="T252" s="7">
        <f>IFERROR(VLOOKUP((S252-1),'Boarding Tallies'!$A$1:$C$75,3,FALSE),0)</f>
        <v>0</v>
      </c>
    </row>
    <row r="253" spans="5:20" x14ac:dyDescent="0.3">
      <c r="E253" s="7"/>
      <c r="F253" s="6"/>
      <c r="G253" s="30"/>
      <c r="H253" s="30"/>
      <c r="I253" s="30" t="str">
        <f t="shared" si="17"/>
        <v/>
      </c>
      <c r="J253" s="7" t="str">
        <f t="shared" si="18"/>
        <v/>
      </c>
      <c r="R253" s="52">
        <f t="shared" si="16"/>
        <v>36</v>
      </c>
      <c r="S253" s="10">
        <v>44079</v>
      </c>
      <c r="T253" s="7">
        <f>IFERROR(VLOOKUP((S253-1),'Boarding Tallies'!$A$1:$C$75,3,FALSE),0)</f>
        <v>0</v>
      </c>
    </row>
    <row r="254" spans="5:20" x14ac:dyDescent="0.3">
      <c r="E254" s="7"/>
      <c r="F254" s="6"/>
      <c r="G254" s="30"/>
      <c r="H254" s="30"/>
      <c r="I254" s="30" t="str">
        <f t="shared" si="17"/>
        <v/>
      </c>
      <c r="J254" s="7" t="str">
        <f t="shared" si="18"/>
        <v/>
      </c>
      <c r="R254" s="52">
        <f t="shared" si="16"/>
        <v>37</v>
      </c>
      <c r="S254" s="10">
        <v>44080</v>
      </c>
      <c r="T254" s="7">
        <f>IFERROR(VLOOKUP((S254-1),'Boarding Tallies'!$A$1:$C$75,3,FALSE),0)</f>
        <v>0</v>
      </c>
    </row>
    <row r="255" spans="5:20" x14ac:dyDescent="0.3">
      <c r="E255" s="7"/>
      <c r="F255" s="6"/>
      <c r="G255" s="30"/>
      <c r="H255" s="30"/>
      <c r="I255" s="30" t="str">
        <f t="shared" si="17"/>
        <v/>
      </c>
      <c r="J255" s="7" t="str">
        <f t="shared" si="18"/>
        <v/>
      </c>
      <c r="R255" s="52">
        <f t="shared" si="16"/>
        <v>37</v>
      </c>
      <c r="S255" s="10">
        <v>44081</v>
      </c>
      <c r="T255" s="7">
        <f>IFERROR(VLOOKUP((S255-1),'Boarding Tallies'!$A$1:$C$75,3,FALSE),0)</f>
        <v>0</v>
      </c>
    </row>
    <row r="256" spans="5:20" x14ac:dyDescent="0.3">
      <c r="E256" s="7"/>
      <c r="F256" s="6"/>
      <c r="G256" s="30"/>
      <c r="H256" s="30"/>
      <c r="I256" s="30" t="str">
        <f t="shared" si="17"/>
        <v/>
      </c>
      <c r="J256" s="7" t="str">
        <f t="shared" si="18"/>
        <v/>
      </c>
      <c r="R256" s="52">
        <f t="shared" si="16"/>
        <v>37</v>
      </c>
      <c r="S256" s="10">
        <v>44082</v>
      </c>
      <c r="T256" s="7">
        <f>IFERROR(VLOOKUP((S256-1),'Boarding Tallies'!$A$1:$C$75,3,FALSE),0)</f>
        <v>0</v>
      </c>
    </row>
    <row r="257" spans="5:20" x14ac:dyDescent="0.3">
      <c r="E257" s="7"/>
      <c r="F257" s="6"/>
      <c r="G257" s="30"/>
      <c r="H257" s="30"/>
      <c r="I257" s="30" t="str">
        <f t="shared" si="17"/>
        <v/>
      </c>
      <c r="J257" s="7" t="str">
        <f t="shared" si="18"/>
        <v/>
      </c>
      <c r="R257" s="52">
        <f t="shared" si="16"/>
        <v>37</v>
      </c>
      <c r="S257" s="10">
        <v>44083</v>
      </c>
      <c r="T257" s="7">
        <f>IFERROR(VLOOKUP((S257-1),'Boarding Tallies'!$A$1:$C$75,3,FALSE),0)</f>
        <v>0</v>
      </c>
    </row>
    <row r="258" spans="5:20" x14ac:dyDescent="0.3">
      <c r="E258" s="7"/>
      <c r="F258" s="6"/>
      <c r="G258" s="30"/>
      <c r="H258" s="30"/>
      <c r="I258" s="30" t="str">
        <f t="shared" si="17"/>
        <v/>
      </c>
      <c r="J258" s="7" t="str">
        <f t="shared" si="18"/>
        <v/>
      </c>
      <c r="R258" s="52">
        <f t="shared" si="16"/>
        <v>37</v>
      </c>
      <c r="S258" s="10">
        <v>44084</v>
      </c>
      <c r="T258" s="7">
        <f>IFERROR(VLOOKUP((S258-1),'Boarding Tallies'!$A$1:$C$75,3,FALSE),0)</f>
        <v>0</v>
      </c>
    </row>
    <row r="259" spans="5:20" x14ac:dyDescent="0.3">
      <c r="E259" s="7"/>
      <c r="F259" s="6"/>
      <c r="G259" s="30"/>
      <c r="H259" s="30"/>
      <c r="I259" s="30" t="str">
        <f t="shared" si="17"/>
        <v/>
      </c>
      <c r="J259" s="7" t="str">
        <f t="shared" si="18"/>
        <v/>
      </c>
      <c r="R259" s="52">
        <f t="shared" ref="R259:R322" si="19">INT(($S259-$S$2)/7)+1</f>
        <v>37</v>
      </c>
      <c r="S259" s="10">
        <v>44085</v>
      </c>
      <c r="T259" s="7">
        <f>IFERROR(VLOOKUP((S259-1),'Boarding Tallies'!$A$1:$C$75,3,FALSE),0)</f>
        <v>0</v>
      </c>
    </row>
    <row r="260" spans="5:20" x14ac:dyDescent="0.3">
      <c r="E260" s="7"/>
      <c r="F260" s="6"/>
      <c r="G260" s="30"/>
      <c r="H260" s="30"/>
      <c r="I260" s="30" t="str">
        <f t="shared" si="17"/>
        <v/>
      </c>
      <c r="J260" s="7" t="str">
        <f t="shared" si="18"/>
        <v/>
      </c>
      <c r="R260" s="52">
        <f t="shared" si="19"/>
        <v>37</v>
      </c>
      <c r="S260" s="10">
        <v>44086</v>
      </c>
      <c r="T260" s="7">
        <f>IFERROR(VLOOKUP((S260-1),'Boarding Tallies'!$A$1:$C$75,3,FALSE),0)</f>
        <v>0</v>
      </c>
    </row>
    <row r="261" spans="5:20" x14ac:dyDescent="0.3">
      <c r="E261" s="7"/>
      <c r="F261" s="6"/>
      <c r="G261" s="30"/>
      <c r="H261" s="30"/>
      <c r="I261" s="30" t="str">
        <f t="shared" si="17"/>
        <v/>
      </c>
      <c r="J261" s="7" t="str">
        <f t="shared" si="18"/>
        <v/>
      </c>
      <c r="R261" s="52">
        <f t="shared" si="19"/>
        <v>38</v>
      </c>
      <c r="S261" s="10">
        <v>44087</v>
      </c>
      <c r="T261" s="7">
        <f>IFERROR(VLOOKUP((S261-1),'Boarding Tallies'!$A$1:$C$75,3,FALSE),0)</f>
        <v>0</v>
      </c>
    </row>
    <row r="262" spans="5:20" x14ac:dyDescent="0.3">
      <c r="E262" s="7"/>
      <c r="F262" s="6"/>
      <c r="G262" s="30"/>
      <c r="H262" s="30"/>
      <c r="I262" s="30" t="str">
        <f t="shared" si="17"/>
        <v/>
      </c>
      <c r="J262" s="7" t="str">
        <f t="shared" si="18"/>
        <v/>
      </c>
      <c r="R262" s="52">
        <f t="shared" si="19"/>
        <v>38</v>
      </c>
      <c r="S262" s="10">
        <v>44088</v>
      </c>
      <c r="T262" s="7">
        <f>IFERROR(VLOOKUP((S262-1),'Boarding Tallies'!$A$1:$C$75,3,FALSE),0)</f>
        <v>0</v>
      </c>
    </row>
    <row r="263" spans="5:20" x14ac:dyDescent="0.3">
      <c r="E263" s="7"/>
      <c r="F263" s="6"/>
      <c r="G263" s="30"/>
      <c r="H263" s="30"/>
      <c r="I263" s="30" t="str">
        <f t="shared" si="17"/>
        <v/>
      </c>
      <c r="J263" s="7" t="str">
        <f t="shared" si="18"/>
        <v/>
      </c>
      <c r="R263" s="52">
        <f t="shared" si="19"/>
        <v>38</v>
      </c>
      <c r="S263" s="10">
        <v>44089</v>
      </c>
      <c r="T263" s="7">
        <f>IFERROR(VLOOKUP((S263-1),'Boarding Tallies'!$A$1:$C$75,3,FALSE),0)</f>
        <v>0</v>
      </c>
    </row>
    <row r="264" spans="5:20" x14ac:dyDescent="0.3">
      <c r="E264" s="7"/>
      <c r="F264" s="6"/>
      <c r="G264" s="30"/>
      <c r="H264" s="30"/>
      <c r="I264" s="30" t="str">
        <f t="shared" si="17"/>
        <v/>
      </c>
      <c r="J264" s="7" t="str">
        <f t="shared" si="18"/>
        <v/>
      </c>
      <c r="R264" s="52">
        <f t="shared" si="19"/>
        <v>38</v>
      </c>
      <c r="S264" s="10">
        <v>44090</v>
      </c>
      <c r="T264" s="7">
        <f>IFERROR(VLOOKUP((S264-1),'Boarding Tallies'!$A$1:$C$75,3,FALSE),0)</f>
        <v>0</v>
      </c>
    </row>
    <row r="265" spans="5:20" x14ac:dyDescent="0.3">
      <c r="E265" s="7"/>
      <c r="F265" s="6"/>
      <c r="G265" s="30"/>
      <c r="H265" s="30"/>
      <c r="I265" s="30" t="str">
        <f t="shared" si="17"/>
        <v/>
      </c>
      <c r="J265" s="7" t="str">
        <f t="shared" si="18"/>
        <v/>
      </c>
      <c r="R265" s="52">
        <f t="shared" si="19"/>
        <v>38</v>
      </c>
      <c r="S265" s="10">
        <v>44091</v>
      </c>
      <c r="T265" s="7">
        <f>IFERROR(VLOOKUP((S265-1),'Boarding Tallies'!$A$1:$C$75,3,FALSE),0)</f>
        <v>0</v>
      </c>
    </row>
    <row r="266" spans="5:20" x14ac:dyDescent="0.3">
      <c r="E266" s="7"/>
      <c r="F266" s="6"/>
      <c r="G266" s="30"/>
      <c r="H266" s="30"/>
      <c r="I266" s="30" t="str">
        <f t="shared" si="17"/>
        <v/>
      </c>
      <c r="J266" s="7" t="str">
        <f t="shared" si="18"/>
        <v/>
      </c>
      <c r="R266" s="52">
        <f t="shared" si="19"/>
        <v>38</v>
      </c>
      <c r="S266" s="10">
        <v>44092</v>
      </c>
      <c r="T266" s="7">
        <f>IFERROR(VLOOKUP((S266-1),'Boarding Tallies'!$A$1:$C$75,3,FALSE),0)</f>
        <v>0</v>
      </c>
    </row>
    <row r="267" spans="5:20" x14ac:dyDescent="0.3">
      <c r="E267" s="7"/>
      <c r="F267" s="6"/>
      <c r="G267" s="30"/>
      <c r="H267" s="30"/>
      <c r="I267" s="30" t="str">
        <f t="shared" si="17"/>
        <v/>
      </c>
      <c r="J267" s="7" t="str">
        <f t="shared" si="18"/>
        <v/>
      </c>
      <c r="R267" s="52">
        <f t="shared" si="19"/>
        <v>38</v>
      </c>
      <c r="S267" s="10">
        <v>44093</v>
      </c>
      <c r="T267" s="7">
        <f>IFERROR(VLOOKUP((S267-1),'Boarding Tallies'!$A$1:$C$75,3,FALSE),0)</f>
        <v>0</v>
      </c>
    </row>
    <row r="268" spans="5:20" x14ac:dyDescent="0.3">
      <c r="E268" s="7"/>
      <c r="F268" s="6"/>
      <c r="G268" s="30"/>
      <c r="H268" s="30"/>
      <c r="I268" s="30" t="str">
        <f t="shared" si="17"/>
        <v/>
      </c>
      <c r="J268" s="7" t="str">
        <f t="shared" si="18"/>
        <v/>
      </c>
      <c r="R268" s="52">
        <f t="shared" si="19"/>
        <v>39</v>
      </c>
      <c r="S268" s="10">
        <v>44094</v>
      </c>
      <c r="T268" s="7">
        <f>IFERROR(VLOOKUP((S268-1),'Boarding Tallies'!$A$1:$C$75,3,FALSE),0)</f>
        <v>0</v>
      </c>
    </row>
    <row r="269" spans="5:20" x14ac:dyDescent="0.3">
      <c r="E269" s="7"/>
      <c r="F269" s="6"/>
      <c r="G269" s="30"/>
      <c r="H269" s="30"/>
      <c r="I269" s="30" t="str">
        <f t="shared" si="17"/>
        <v/>
      </c>
      <c r="J269" s="7" t="str">
        <f t="shared" si="18"/>
        <v/>
      </c>
      <c r="R269" s="52">
        <f t="shared" si="19"/>
        <v>39</v>
      </c>
      <c r="S269" s="10">
        <v>44095</v>
      </c>
      <c r="T269" s="7">
        <f>IFERROR(VLOOKUP((S269-1),'Boarding Tallies'!$A$1:$C$75,3,FALSE),0)</f>
        <v>0</v>
      </c>
    </row>
    <row r="270" spans="5:20" x14ac:dyDescent="0.3">
      <c r="E270" s="7"/>
      <c r="F270" s="6"/>
      <c r="G270" s="30"/>
      <c r="H270" s="30"/>
      <c r="I270" s="30" t="str">
        <f t="shared" si="17"/>
        <v/>
      </c>
      <c r="J270" s="7" t="str">
        <f t="shared" si="18"/>
        <v/>
      </c>
      <c r="R270" s="52">
        <f t="shared" si="19"/>
        <v>39</v>
      </c>
      <c r="S270" s="10">
        <v>44096</v>
      </c>
      <c r="T270" s="7">
        <f>IFERROR(VLOOKUP((S270-1),'Boarding Tallies'!$A$1:$C$75,3,FALSE),0)</f>
        <v>0</v>
      </c>
    </row>
    <row r="271" spans="5:20" x14ac:dyDescent="0.3">
      <c r="E271" s="7"/>
      <c r="F271" s="6"/>
      <c r="G271" s="30"/>
      <c r="H271" s="30"/>
      <c r="I271" s="30" t="str">
        <f t="shared" si="17"/>
        <v/>
      </c>
      <c r="J271" s="7" t="str">
        <f t="shared" si="18"/>
        <v/>
      </c>
      <c r="R271" s="52">
        <f t="shared" si="19"/>
        <v>39</v>
      </c>
      <c r="S271" s="10">
        <v>44097</v>
      </c>
      <c r="T271" s="7">
        <f>IFERROR(VLOOKUP((S271-1),'Boarding Tallies'!$A$1:$C$75,3,FALSE),0)</f>
        <v>0</v>
      </c>
    </row>
    <row r="272" spans="5:20" x14ac:dyDescent="0.3">
      <c r="E272" s="7"/>
      <c r="F272" s="6"/>
      <c r="G272" s="30"/>
      <c r="H272" s="30"/>
      <c r="I272" s="30" t="str">
        <f t="shared" si="17"/>
        <v/>
      </c>
      <c r="J272" s="7" t="str">
        <f t="shared" si="18"/>
        <v/>
      </c>
      <c r="R272" s="52">
        <f t="shared" si="19"/>
        <v>39</v>
      </c>
      <c r="S272" s="10">
        <v>44098</v>
      </c>
      <c r="T272" s="7">
        <f>IFERROR(VLOOKUP((S272-1),'Boarding Tallies'!$A$1:$C$75,3,FALSE),0)</f>
        <v>0</v>
      </c>
    </row>
    <row r="273" spans="5:20" x14ac:dyDescent="0.3">
      <c r="E273" s="7"/>
      <c r="F273" s="6"/>
      <c r="G273" s="30"/>
      <c r="H273" s="30"/>
      <c r="I273" s="30" t="str">
        <f t="shared" si="17"/>
        <v/>
      </c>
      <c r="J273" s="7" t="str">
        <f t="shared" si="18"/>
        <v/>
      </c>
      <c r="R273" s="52">
        <f t="shared" si="19"/>
        <v>39</v>
      </c>
      <c r="S273" s="10">
        <v>44099</v>
      </c>
      <c r="T273" s="7">
        <f>IFERROR(VLOOKUP((S273-1),'Boarding Tallies'!$A$1:$C$75,3,FALSE),0)</f>
        <v>0</v>
      </c>
    </row>
    <row r="274" spans="5:20" x14ac:dyDescent="0.3">
      <c r="E274" s="7"/>
      <c r="F274" s="6"/>
      <c r="G274" s="30"/>
      <c r="H274" s="30"/>
      <c r="I274" s="30" t="str">
        <f t="shared" si="17"/>
        <v/>
      </c>
      <c r="J274" s="7" t="str">
        <f t="shared" si="18"/>
        <v/>
      </c>
      <c r="R274" s="52">
        <f t="shared" si="19"/>
        <v>39</v>
      </c>
      <c r="S274" s="10">
        <v>44100</v>
      </c>
      <c r="T274" s="7">
        <f>IFERROR(VLOOKUP((S274-1),'Boarding Tallies'!$A$1:$C$75,3,FALSE),0)</f>
        <v>0</v>
      </c>
    </row>
    <row r="275" spans="5:20" x14ac:dyDescent="0.3">
      <c r="E275" s="7"/>
      <c r="F275" s="6"/>
      <c r="G275" s="30"/>
      <c r="H275" s="30"/>
      <c r="I275" s="30" t="str">
        <f t="shared" si="17"/>
        <v/>
      </c>
      <c r="J275" s="7" t="str">
        <f t="shared" si="18"/>
        <v/>
      </c>
      <c r="R275" s="52">
        <f t="shared" si="19"/>
        <v>40</v>
      </c>
      <c r="S275" s="10">
        <v>44101</v>
      </c>
      <c r="T275" s="7">
        <f>IFERROR(VLOOKUP((S275-1),'Boarding Tallies'!$A$1:$C$75,3,FALSE),0)</f>
        <v>0</v>
      </c>
    </row>
    <row r="276" spans="5:20" x14ac:dyDescent="0.3">
      <c r="E276" s="7"/>
      <c r="F276" s="6"/>
      <c r="G276" s="30"/>
      <c r="H276" s="30"/>
      <c r="I276" s="30" t="str">
        <f t="shared" ref="I276:I339" si="20">IF(ISBLANK(B276),"",SUM(G276:H276))</f>
        <v/>
      </c>
      <c r="J276" s="7" t="str">
        <f t="shared" ref="J276:J339" si="21">IF(ISBLANK(B276),"",E276*(IF(LEFT(RIGHT(F276,2),1)="2",2,IF(LEFT(RIGHT(F276,2),1)="3",3,IF(LEFT(RIGHT(F276,2),1)="4",4,1)))))</f>
        <v/>
      </c>
      <c r="R276" s="52">
        <f t="shared" si="19"/>
        <v>40</v>
      </c>
      <c r="S276" s="10">
        <v>44102</v>
      </c>
      <c r="T276" s="7">
        <f>IFERROR(VLOOKUP((S276-1),'Boarding Tallies'!$A$1:$C$75,3,FALSE),0)</f>
        <v>0</v>
      </c>
    </row>
    <row r="277" spans="5:20" x14ac:dyDescent="0.3">
      <c r="E277" s="7"/>
      <c r="F277" s="6"/>
      <c r="G277" s="30"/>
      <c r="H277" s="30"/>
      <c r="I277" s="30" t="str">
        <f t="shared" si="20"/>
        <v/>
      </c>
      <c r="J277" s="7" t="str">
        <f t="shared" si="21"/>
        <v/>
      </c>
      <c r="R277" s="52">
        <f t="shared" si="19"/>
        <v>40</v>
      </c>
      <c r="S277" s="10">
        <v>44103</v>
      </c>
      <c r="T277" s="7">
        <f>IFERROR(VLOOKUP((S277-1),'Boarding Tallies'!$A$1:$C$75,3,FALSE),0)</f>
        <v>0</v>
      </c>
    </row>
    <row r="278" spans="5:20" x14ac:dyDescent="0.3">
      <c r="E278" s="7"/>
      <c r="F278" s="6"/>
      <c r="G278" s="30"/>
      <c r="H278" s="30"/>
      <c r="I278" s="30" t="str">
        <f t="shared" si="20"/>
        <v/>
      </c>
      <c r="J278" s="7" t="str">
        <f t="shared" si="21"/>
        <v/>
      </c>
      <c r="R278" s="52">
        <f t="shared" si="19"/>
        <v>40</v>
      </c>
      <c r="S278" s="10">
        <v>44104</v>
      </c>
      <c r="T278" s="7">
        <f>IFERROR(VLOOKUP((S278-1),'Boarding Tallies'!$A$1:$C$75,3,FALSE),0)</f>
        <v>0</v>
      </c>
    </row>
    <row r="279" spans="5:20" x14ac:dyDescent="0.3">
      <c r="E279" s="7"/>
      <c r="F279" s="6"/>
      <c r="G279" s="30"/>
      <c r="H279" s="30"/>
      <c r="I279" s="30" t="str">
        <f t="shared" si="20"/>
        <v/>
      </c>
      <c r="J279" s="7" t="str">
        <f t="shared" si="21"/>
        <v/>
      </c>
      <c r="R279" s="52">
        <f t="shared" si="19"/>
        <v>40</v>
      </c>
      <c r="S279" s="10">
        <v>44105</v>
      </c>
      <c r="T279" s="7">
        <f>IFERROR(VLOOKUP((S279-1),'Boarding Tallies'!$A$1:$C$75,3,FALSE),0)</f>
        <v>0</v>
      </c>
    </row>
    <row r="280" spans="5:20" x14ac:dyDescent="0.3">
      <c r="E280" s="7"/>
      <c r="F280" s="6"/>
      <c r="G280" s="30"/>
      <c r="H280" s="30"/>
      <c r="I280" s="30" t="str">
        <f t="shared" si="20"/>
        <v/>
      </c>
      <c r="J280" s="7" t="str">
        <f t="shared" si="21"/>
        <v/>
      </c>
      <c r="R280" s="52">
        <f t="shared" si="19"/>
        <v>40</v>
      </c>
      <c r="S280" s="10">
        <v>44106</v>
      </c>
      <c r="T280" s="7">
        <f>IFERROR(VLOOKUP((S280-1),'Boarding Tallies'!$A$1:$C$75,3,FALSE),0)</f>
        <v>0</v>
      </c>
    </row>
    <row r="281" spans="5:20" x14ac:dyDescent="0.3">
      <c r="E281" s="7"/>
      <c r="F281" s="6"/>
      <c r="G281" s="30"/>
      <c r="H281" s="30"/>
      <c r="I281" s="30" t="str">
        <f t="shared" si="20"/>
        <v/>
      </c>
      <c r="J281" s="7" t="str">
        <f t="shared" si="21"/>
        <v/>
      </c>
      <c r="R281" s="52">
        <f t="shared" si="19"/>
        <v>40</v>
      </c>
      <c r="S281" s="10">
        <v>44107</v>
      </c>
      <c r="T281" s="7">
        <f>IFERROR(VLOOKUP((S281-1),'Boarding Tallies'!$A$1:$C$75,3,FALSE),0)</f>
        <v>0</v>
      </c>
    </row>
    <row r="282" spans="5:20" x14ac:dyDescent="0.3">
      <c r="E282" s="7"/>
      <c r="F282" s="6"/>
      <c r="G282" s="30"/>
      <c r="H282" s="30"/>
      <c r="I282" s="30" t="str">
        <f t="shared" si="20"/>
        <v/>
      </c>
      <c r="J282" s="7" t="str">
        <f t="shared" si="21"/>
        <v/>
      </c>
      <c r="R282" s="52">
        <f t="shared" si="19"/>
        <v>41</v>
      </c>
      <c r="S282" s="10">
        <v>44108</v>
      </c>
      <c r="T282" s="7">
        <f>IFERROR(VLOOKUP((S282-1),'Boarding Tallies'!$A$1:$C$75,3,FALSE),0)</f>
        <v>0</v>
      </c>
    </row>
    <row r="283" spans="5:20" x14ac:dyDescent="0.3">
      <c r="E283" s="7"/>
      <c r="F283" s="6"/>
      <c r="G283" s="30"/>
      <c r="H283" s="30"/>
      <c r="I283" s="30" t="str">
        <f t="shared" si="20"/>
        <v/>
      </c>
      <c r="J283" s="7" t="str">
        <f t="shared" si="21"/>
        <v/>
      </c>
      <c r="R283" s="52">
        <f t="shared" si="19"/>
        <v>41</v>
      </c>
      <c r="S283" s="10">
        <v>44109</v>
      </c>
      <c r="T283" s="7">
        <f>IFERROR(VLOOKUP((S283-1),'Boarding Tallies'!$A$1:$C$75,3,FALSE),0)</f>
        <v>0</v>
      </c>
    </row>
    <row r="284" spans="5:20" x14ac:dyDescent="0.3">
      <c r="E284" s="7"/>
      <c r="F284" s="6"/>
      <c r="G284" s="30"/>
      <c r="H284" s="30"/>
      <c r="I284" s="30" t="str">
        <f t="shared" si="20"/>
        <v/>
      </c>
      <c r="J284" s="7" t="str">
        <f t="shared" si="21"/>
        <v/>
      </c>
      <c r="R284" s="52">
        <f t="shared" si="19"/>
        <v>41</v>
      </c>
      <c r="S284" s="10">
        <v>44110</v>
      </c>
      <c r="T284" s="7">
        <f>IFERROR(VLOOKUP((S284-1),'Boarding Tallies'!$A$1:$C$75,3,FALSE),0)</f>
        <v>0</v>
      </c>
    </row>
    <row r="285" spans="5:20" x14ac:dyDescent="0.3">
      <c r="E285" s="7"/>
      <c r="F285" s="6"/>
      <c r="G285" s="30"/>
      <c r="H285" s="30"/>
      <c r="I285" s="30" t="str">
        <f t="shared" si="20"/>
        <v/>
      </c>
      <c r="J285" s="7" t="str">
        <f t="shared" si="21"/>
        <v/>
      </c>
      <c r="R285" s="52">
        <f t="shared" si="19"/>
        <v>41</v>
      </c>
      <c r="S285" s="10">
        <v>44111</v>
      </c>
      <c r="T285" s="7">
        <f>IFERROR(VLOOKUP((S285-1),'Boarding Tallies'!$A$1:$C$75,3,FALSE),0)</f>
        <v>0</v>
      </c>
    </row>
    <row r="286" spans="5:20" x14ac:dyDescent="0.3">
      <c r="E286" s="7"/>
      <c r="F286" s="6"/>
      <c r="G286" s="30"/>
      <c r="H286" s="30"/>
      <c r="I286" s="30" t="str">
        <f t="shared" si="20"/>
        <v/>
      </c>
      <c r="J286" s="7" t="str">
        <f t="shared" si="21"/>
        <v/>
      </c>
      <c r="R286" s="52">
        <f t="shared" si="19"/>
        <v>41</v>
      </c>
      <c r="S286" s="10">
        <v>44112</v>
      </c>
      <c r="T286" s="7">
        <f>IFERROR(VLOOKUP((S286-1),'Boarding Tallies'!$A$1:$C$75,3,FALSE),0)</f>
        <v>0</v>
      </c>
    </row>
    <row r="287" spans="5:20" x14ac:dyDescent="0.3">
      <c r="E287" s="7"/>
      <c r="F287" s="6"/>
      <c r="G287" s="30"/>
      <c r="H287" s="30"/>
      <c r="I287" s="30" t="str">
        <f t="shared" si="20"/>
        <v/>
      </c>
      <c r="J287" s="7" t="str">
        <f t="shared" si="21"/>
        <v/>
      </c>
      <c r="R287" s="52">
        <f t="shared" si="19"/>
        <v>41</v>
      </c>
      <c r="S287" s="10">
        <v>44113</v>
      </c>
      <c r="T287" s="7">
        <f>IFERROR(VLOOKUP((S287-1),'Boarding Tallies'!$A$1:$C$75,3,FALSE),0)</f>
        <v>0</v>
      </c>
    </row>
    <row r="288" spans="5:20" x14ac:dyDescent="0.3">
      <c r="E288" s="7"/>
      <c r="F288" s="6"/>
      <c r="G288" s="30"/>
      <c r="H288" s="30"/>
      <c r="I288" s="30" t="str">
        <f t="shared" si="20"/>
        <v/>
      </c>
      <c r="J288" s="7" t="str">
        <f t="shared" si="21"/>
        <v/>
      </c>
      <c r="R288" s="52">
        <f t="shared" si="19"/>
        <v>41</v>
      </c>
      <c r="S288" s="10">
        <v>44114</v>
      </c>
      <c r="T288" s="7">
        <f>IFERROR(VLOOKUP((S288-1),'Boarding Tallies'!$A$1:$C$75,3,FALSE),0)</f>
        <v>0</v>
      </c>
    </row>
    <row r="289" spans="5:20" x14ac:dyDescent="0.3">
      <c r="E289" s="7"/>
      <c r="F289" s="6"/>
      <c r="G289" s="30"/>
      <c r="H289" s="30"/>
      <c r="I289" s="30" t="str">
        <f t="shared" si="20"/>
        <v/>
      </c>
      <c r="J289" s="7" t="str">
        <f t="shared" si="21"/>
        <v/>
      </c>
      <c r="R289" s="52">
        <f t="shared" si="19"/>
        <v>42</v>
      </c>
      <c r="S289" s="10">
        <v>44115</v>
      </c>
      <c r="T289" s="7">
        <f>IFERROR(VLOOKUP((S289-1),'Boarding Tallies'!$A$1:$C$75,3,FALSE),0)</f>
        <v>0</v>
      </c>
    </row>
    <row r="290" spans="5:20" x14ac:dyDescent="0.3">
      <c r="E290" s="7"/>
      <c r="F290" s="6"/>
      <c r="G290" s="30"/>
      <c r="H290" s="30"/>
      <c r="I290" s="30" t="str">
        <f t="shared" si="20"/>
        <v/>
      </c>
      <c r="J290" s="7" t="str">
        <f t="shared" si="21"/>
        <v/>
      </c>
      <c r="R290" s="52">
        <f t="shared" si="19"/>
        <v>42</v>
      </c>
      <c r="S290" s="10">
        <v>44116</v>
      </c>
      <c r="T290" s="7">
        <f>IFERROR(VLOOKUP((S290-1),'Boarding Tallies'!$A$1:$C$75,3,FALSE),0)</f>
        <v>0</v>
      </c>
    </row>
    <row r="291" spans="5:20" x14ac:dyDescent="0.3">
      <c r="E291" s="7"/>
      <c r="F291" s="6"/>
      <c r="G291" s="30"/>
      <c r="H291" s="30"/>
      <c r="I291" s="30" t="str">
        <f t="shared" si="20"/>
        <v/>
      </c>
      <c r="J291" s="7" t="str">
        <f t="shared" si="21"/>
        <v/>
      </c>
      <c r="R291" s="52">
        <f t="shared" si="19"/>
        <v>42</v>
      </c>
      <c r="S291" s="10">
        <v>44117</v>
      </c>
      <c r="T291" s="7">
        <f>IFERROR(VLOOKUP((S291-1),'Boarding Tallies'!$A$1:$C$75,3,FALSE),0)</f>
        <v>0</v>
      </c>
    </row>
    <row r="292" spans="5:20" x14ac:dyDescent="0.3">
      <c r="E292" s="7"/>
      <c r="F292" s="6"/>
      <c r="G292" s="30"/>
      <c r="H292" s="30"/>
      <c r="I292" s="30" t="str">
        <f t="shared" si="20"/>
        <v/>
      </c>
      <c r="J292" s="7" t="str">
        <f t="shared" si="21"/>
        <v/>
      </c>
      <c r="R292" s="52">
        <f t="shared" si="19"/>
        <v>42</v>
      </c>
      <c r="S292" s="10">
        <v>44118</v>
      </c>
      <c r="T292" s="7">
        <f>IFERROR(VLOOKUP((S292-1),'Boarding Tallies'!$A$1:$C$75,3,FALSE),0)</f>
        <v>0</v>
      </c>
    </row>
    <row r="293" spans="5:20" x14ac:dyDescent="0.3">
      <c r="E293" s="7"/>
      <c r="F293" s="6"/>
      <c r="G293" s="30"/>
      <c r="H293" s="30"/>
      <c r="I293" s="30" t="str">
        <f t="shared" si="20"/>
        <v/>
      </c>
      <c r="J293" s="7" t="str">
        <f t="shared" si="21"/>
        <v/>
      </c>
      <c r="R293" s="52">
        <f t="shared" si="19"/>
        <v>42</v>
      </c>
      <c r="S293" s="10">
        <v>44119</v>
      </c>
      <c r="T293" s="7">
        <f>IFERROR(VLOOKUP((S293-1),'Boarding Tallies'!$A$1:$C$75,3,FALSE),0)</f>
        <v>0</v>
      </c>
    </row>
    <row r="294" spans="5:20" x14ac:dyDescent="0.3">
      <c r="E294" s="7"/>
      <c r="F294" s="6"/>
      <c r="G294" s="30"/>
      <c r="H294" s="30"/>
      <c r="I294" s="30" t="str">
        <f t="shared" si="20"/>
        <v/>
      </c>
      <c r="J294" s="7" t="str">
        <f t="shared" si="21"/>
        <v/>
      </c>
      <c r="R294" s="52">
        <f t="shared" si="19"/>
        <v>42</v>
      </c>
      <c r="S294" s="10">
        <v>44120</v>
      </c>
      <c r="T294" s="7">
        <f>IFERROR(VLOOKUP((S294-1),'Boarding Tallies'!$A$1:$C$75,3,FALSE),0)</f>
        <v>0</v>
      </c>
    </row>
    <row r="295" spans="5:20" x14ac:dyDescent="0.3">
      <c r="E295" s="7"/>
      <c r="F295" s="6"/>
      <c r="G295" s="30"/>
      <c r="H295" s="30"/>
      <c r="I295" s="30" t="str">
        <f t="shared" si="20"/>
        <v/>
      </c>
      <c r="J295" s="7" t="str">
        <f t="shared" si="21"/>
        <v/>
      </c>
      <c r="R295" s="52">
        <f t="shared" si="19"/>
        <v>42</v>
      </c>
      <c r="S295" s="10">
        <v>44121</v>
      </c>
      <c r="T295" s="7">
        <f>IFERROR(VLOOKUP((S295-1),'Boarding Tallies'!$A$1:$C$75,3,FALSE),0)</f>
        <v>0</v>
      </c>
    </row>
    <row r="296" spans="5:20" x14ac:dyDescent="0.3">
      <c r="E296" s="7"/>
      <c r="F296" s="6"/>
      <c r="G296" s="30"/>
      <c r="H296" s="30"/>
      <c r="I296" s="30" t="str">
        <f t="shared" si="20"/>
        <v/>
      </c>
      <c r="J296" s="7" t="str">
        <f t="shared" si="21"/>
        <v/>
      </c>
      <c r="R296" s="52">
        <f t="shared" si="19"/>
        <v>43</v>
      </c>
      <c r="S296" s="10">
        <v>44122</v>
      </c>
      <c r="T296" s="7">
        <f>IFERROR(VLOOKUP((S296-1),'Boarding Tallies'!$A$1:$C$75,3,FALSE),0)</f>
        <v>0</v>
      </c>
    </row>
    <row r="297" spans="5:20" x14ac:dyDescent="0.3">
      <c r="E297" s="7"/>
      <c r="F297" s="6"/>
      <c r="G297" s="30"/>
      <c r="H297" s="30"/>
      <c r="I297" s="30" t="str">
        <f t="shared" si="20"/>
        <v/>
      </c>
      <c r="J297" s="7" t="str">
        <f t="shared" si="21"/>
        <v/>
      </c>
      <c r="R297" s="52">
        <f t="shared" si="19"/>
        <v>43</v>
      </c>
      <c r="S297" s="10">
        <v>44123</v>
      </c>
      <c r="T297" s="7">
        <f>IFERROR(VLOOKUP((S297-1),'Boarding Tallies'!$A$1:$C$75,3,FALSE),0)</f>
        <v>0</v>
      </c>
    </row>
    <row r="298" spans="5:20" x14ac:dyDescent="0.3">
      <c r="E298" s="7"/>
      <c r="F298" s="6"/>
      <c r="G298" s="30"/>
      <c r="H298" s="30"/>
      <c r="I298" s="30" t="str">
        <f t="shared" si="20"/>
        <v/>
      </c>
      <c r="J298" s="7" t="str">
        <f t="shared" si="21"/>
        <v/>
      </c>
      <c r="R298" s="52">
        <f t="shared" si="19"/>
        <v>43</v>
      </c>
      <c r="S298" s="10">
        <v>44124</v>
      </c>
      <c r="T298" s="7">
        <f>IFERROR(VLOOKUP((S298-1),'Boarding Tallies'!$A$1:$C$75,3,FALSE),0)</f>
        <v>0</v>
      </c>
    </row>
    <row r="299" spans="5:20" x14ac:dyDescent="0.3">
      <c r="E299" s="7"/>
      <c r="F299" s="6"/>
      <c r="G299" s="30"/>
      <c r="H299" s="30"/>
      <c r="I299" s="30" t="str">
        <f t="shared" si="20"/>
        <v/>
      </c>
      <c r="J299" s="7" t="str">
        <f t="shared" si="21"/>
        <v/>
      </c>
      <c r="R299" s="52">
        <f t="shared" si="19"/>
        <v>43</v>
      </c>
      <c r="S299" s="10">
        <v>44125</v>
      </c>
      <c r="T299" s="7">
        <f>IFERROR(VLOOKUP((S299-1),'Boarding Tallies'!$A$1:$C$75,3,FALSE),0)</f>
        <v>0</v>
      </c>
    </row>
    <row r="300" spans="5:20" x14ac:dyDescent="0.3">
      <c r="E300" s="7"/>
      <c r="F300" s="6"/>
      <c r="G300" s="30"/>
      <c r="H300" s="30"/>
      <c r="I300" s="30" t="str">
        <f t="shared" si="20"/>
        <v/>
      </c>
      <c r="J300" s="7" t="str">
        <f t="shared" si="21"/>
        <v/>
      </c>
      <c r="R300" s="52">
        <f t="shared" si="19"/>
        <v>43</v>
      </c>
      <c r="S300" s="10">
        <v>44126</v>
      </c>
      <c r="T300" s="7">
        <f>IFERROR(VLOOKUP((S300-1),'Boarding Tallies'!$A$1:$C$75,3,FALSE),0)</f>
        <v>0</v>
      </c>
    </row>
    <row r="301" spans="5:20" x14ac:dyDescent="0.3">
      <c r="E301" s="7"/>
      <c r="F301" s="6"/>
      <c r="G301" s="30"/>
      <c r="H301" s="30"/>
      <c r="I301" s="30" t="str">
        <f t="shared" si="20"/>
        <v/>
      </c>
      <c r="J301" s="7" t="str">
        <f t="shared" si="21"/>
        <v/>
      </c>
      <c r="R301" s="52">
        <f t="shared" si="19"/>
        <v>43</v>
      </c>
      <c r="S301" s="10">
        <v>44127</v>
      </c>
      <c r="T301" s="7">
        <f>IFERROR(VLOOKUP((S301-1),'Boarding Tallies'!$A$1:$C$75,3,FALSE),0)</f>
        <v>0</v>
      </c>
    </row>
    <row r="302" spans="5:20" x14ac:dyDescent="0.3">
      <c r="E302" s="7"/>
      <c r="F302" s="6"/>
      <c r="G302" s="30"/>
      <c r="H302" s="30"/>
      <c r="I302" s="30" t="str">
        <f t="shared" si="20"/>
        <v/>
      </c>
      <c r="J302" s="7" t="str">
        <f t="shared" si="21"/>
        <v/>
      </c>
      <c r="R302" s="52">
        <f t="shared" si="19"/>
        <v>43</v>
      </c>
      <c r="S302" s="10">
        <v>44128</v>
      </c>
      <c r="T302" s="7">
        <f>IFERROR(VLOOKUP((S302-1),'Boarding Tallies'!$A$1:$C$75,3,FALSE),0)</f>
        <v>0</v>
      </c>
    </row>
    <row r="303" spans="5:20" x14ac:dyDescent="0.3">
      <c r="E303" s="7"/>
      <c r="F303" s="6"/>
      <c r="G303" s="30"/>
      <c r="H303" s="30"/>
      <c r="I303" s="30" t="str">
        <f t="shared" si="20"/>
        <v/>
      </c>
      <c r="J303" s="7" t="str">
        <f t="shared" si="21"/>
        <v/>
      </c>
      <c r="R303" s="52">
        <f t="shared" si="19"/>
        <v>44</v>
      </c>
      <c r="S303" s="10">
        <v>44129</v>
      </c>
      <c r="T303" s="7">
        <f>IFERROR(VLOOKUP((S303-1),'Boarding Tallies'!$A$1:$C$75,3,FALSE),0)</f>
        <v>0</v>
      </c>
    </row>
    <row r="304" spans="5:20" x14ac:dyDescent="0.3">
      <c r="E304" s="7"/>
      <c r="F304" s="6"/>
      <c r="G304" s="30"/>
      <c r="H304" s="30"/>
      <c r="I304" s="30" t="str">
        <f t="shared" si="20"/>
        <v/>
      </c>
      <c r="J304" s="7" t="str">
        <f t="shared" si="21"/>
        <v/>
      </c>
      <c r="O304" s="15" t="s">
        <v>391</v>
      </c>
      <c r="R304" s="52">
        <f t="shared" si="19"/>
        <v>44</v>
      </c>
      <c r="S304" s="10">
        <v>44130</v>
      </c>
      <c r="T304" s="7">
        <f>IFERROR(VLOOKUP((S304-1),'Boarding Tallies'!$A$1:$C$75,3,FALSE),0)</f>
        <v>0</v>
      </c>
    </row>
    <row r="305" spans="5:20" x14ac:dyDescent="0.3">
      <c r="E305" s="7"/>
      <c r="F305" s="6"/>
      <c r="G305" s="30"/>
      <c r="H305" s="30"/>
      <c r="I305" s="30" t="str">
        <f t="shared" si="20"/>
        <v/>
      </c>
      <c r="J305" s="7" t="str">
        <f t="shared" si="21"/>
        <v/>
      </c>
      <c r="R305" s="52">
        <f t="shared" si="19"/>
        <v>44</v>
      </c>
      <c r="S305" s="10">
        <v>44131</v>
      </c>
      <c r="T305" s="7">
        <f>IFERROR(VLOOKUP((S305-1),'Boarding Tallies'!$A$1:$C$75,3,FALSE),0)</f>
        <v>0</v>
      </c>
    </row>
    <row r="306" spans="5:20" x14ac:dyDescent="0.3">
      <c r="E306" s="7"/>
      <c r="F306" s="6"/>
      <c r="G306" s="30"/>
      <c r="H306" s="30"/>
      <c r="I306" s="30" t="str">
        <f t="shared" si="20"/>
        <v/>
      </c>
      <c r="J306" s="7" t="str">
        <f t="shared" si="21"/>
        <v/>
      </c>
      <c r="R306" s="52">
        <f t="shared" si="19"/>
        <v>44</v>
      </c>
      <c r="S306" s="10">
        <v>44132</v>
      </c>
      <c r="T306" s="7">
        <f>IFERROR(VLOOKUP((S306-1),'Boarding Tallies'!$A$1:$C$75,3,FALSE),0)</f>
        <v>0</v>
      </c>
    </row>
    <row r="307" spans="5:20" x14ac:dyDescent="0.3">
      <c r="E307" s="7"/>
      <c r="F307" s="6"/>
      <c r="G307" s="30"/>
      <c r="H307" s="30"/>
      <c r="I307" s="30" t="str">
        <f t="shared" si="20"/>
        <v/>
      </c>
      <c r="J307" s="7" t="str">
        <f t="shared" si="21"/>
        <v/>
      </c>
      <c r="R307" s="52">
        <f t="shared" si="19"/>
        <v>44</v>
      </c>
      <c r="S307" s="10">
        <v>44133</v>
      </c>
      <c r="T307" s="7">
        <f>IFERROR(VLOOKUP((S307-1),'Boarding Tallies'!$A$1:$C$75,3,FALSE),0)</f>
        <v>0</v>
      </c>
    </row>
    <row r="308" spans="5:20" x14ac:dyDescent="0.3">
      <c r="E308" s="7"/>
      <c r="F308" s="6"/>
      <c r="G308" s="30"/>
      <c r="H308" s="30"/>
      <c r="I308" s="30" t="str">
        <f t="shared" si="20"/>
        <v/>
      </c>
      <c r="J308" s="7" t="str">
        <f t="shared" si="21"/>
        <v/>
      </c>
      <c r="R308" s="52">
        <f t="shared" si="19"/>
        <v>44</v>
      </c>
      <c r="S308" s="10">
        <v>44134</v>
      </c>
      <c r="T308" s="7">
        <f>IFERROR(VLOOKUP((S308-1),'Boarding Tallies'!$A$1:$C$75,3,FALSE),0)</f>
        <v>0</v>
      </c>
    </row>
    <row r="309" spans="5:20" x14ac:dyDescent="0.3">
      <c r="E309" s="7"/>
      <c r="F309" s="6"/>
      <c r="G309" s="30"/>
      <c r="H309" s="30"/>
      <c r="I309" s="30" t="str">
        <f t="shared" si="20"/>
        <v/>
      </c>
      <c r="J309" s="7" t="str">
        <f t="shared" si="21"/>
        <v/>
      </c>
      <c r="R309" s="52">
        <f t="shared" si="19"/>
        <v>44</v>
      </c>
      <c r="S309" s="10">
        <v>44135</v>
      </c>
      <c r="T309" s="7">
        <f>IFERROR(VLOOKUP((S309-1),'Boarding Tallies'!$A$1:$C$75,3,FALSE),0)</f>
        <v>0</v>
      </c>
    </row>
    <row r="310" spans="5:20" x14ac:dyDescent="0.3">
      <c r="E310" s="7"/>
      <c r="F310" s="6"/>
      <c r="G310" s="30"/>
      <c r="H310" s="30"/>
      <c r="I310" s="30" t="str">
        <f t="shared" si="20"/>
        <v/>
      </c>
      <c r="J310" s="7" t="str">
        <f t="shared" si="21"/>
        <v/>
      </c>
      <c r="R310" s="52">
        <f t="shared" si="19"/>
        <v>45</v>
      </c>
      <c r="S310" s="10">
        <v>44136</v>
      </c>
      <c r="T310" s="7">
        <f>IFERROR(VLOOKUP((S310-1),'Boarding Tallies'!$A$1:$C$75,3,FALSE),0)</f>
        <v>0</v>
      </c>
    </row>
    <row r="311" spans="5:20" x14ac:dyDescent="0.3">
      <c r="E311" s="7"/>
      <c r="F311" s="6"/>
      <c r="G311" s="30"/>
      <c r="H311" s="30"/>
      <c r="I311" s="30" t="str">
        <f t="shared" si="20"/>
        <v/>
      </c>
      <c r="J311" s="7" t="str">
        <f t="shared" si="21"/>
        <v/>
      </c>
      <c r="R311" s="52">
        <f t="shared" si="19"/>
        <v>45</v>
      </c>
      <c r="S311" s="10">
        <v>44137</v>
      </c>
      <c r="T311" s="7">
        <f>IFERROR(VLOOKUP((S311-1),'Boarding Tallies'!$A$1:$C$75,3,FALSE),0)</f>
        <v>0</v>
      </c>
    </row>
    <row r="312" spans="5:20" x14ac:dyDescent="0.3">
      <c r="E312" s="7"/>
      <c r="F312" s="6"/>
      <c r="G312" s="30"/>
      <c r="H312" s="30"/>
      <c r="I312" s="30" t="str">
        <f t="shared" si="20"/>
        <v/>
      </c>
      <c r="J312" s="7" t="str">
        <f t="shared" si="21"/>
        <v/>
      </c>
      <c r="R312" s="52">
        <f t="shared" si="19"/>
        <v>45</v>
      </c>
      <c r="S312" s="10">
        <v>44138</v>
      </c>
      <c r="T312" s="7">
        <f>IFERROR(VLOOKUP((S312-1),'Boarding Tallies'!$A$1:$C$75,3,FALSE),0)</f>
        <v>0</v>
      </c>
    </row>
    <row r="313" spans="5:20" x14ac:dyDescent="0.3">
      <c r="E313" s="7"/>
      <c r="F313" s="6"/>
      <c r="G313" s="30"/>
      <c r="H313" s="30"/>
      <c r="I313" s="30" t="str">
        <f t="shared" si="20"/>
        <v/>
      </c>
      <c r="J313" s="7" t="str">
        <f t="shared" si="21"/>
        <v/>
      </c>
      <c r="R313" s="52">
        <f t="shared" si="19"/>
        <v>45</v>
      </c>
      <c r="S313" s="10">
        <v>44139</v>
      </c>
      <c r="T313" s="7">
        <f>IFERROR(VLOOKUP((S313-1),'Boarding Tallies'!$A$1:$C$75,3,FALSE),0)</f>
        <v>0</v>
      </c>
    </row>
    <row r="314" spans="5:20" x14ac:dyDescent="0.3">
      <c r="E314" s="7"/>
      <c r="F314" s="6"/>
      <c r="G314" s="30"/>
      <c r="H314" s="30"/>
      <c r="I314" s="30" t="str">
        <f t="shared" si="20"/>
        <v/>
      </c>
      <c r="J314" s="7" t="str">
        <f t="shared" si="21"/>
        <v/>
      </c>
      <c r="R314" s="52">
        <f t="shared" si="19"/>
        <v>45</v>
      </c>
      <c r="S314" s="10">
        <v>44140</v>
      </c>
      <c r="T314" s="7">
        <f>IFERROR(VLOOKUP((S314-1),'Boarding Tallies'!$A$1:$C$75,3,FALSE),0)</f>
        <v>0</v>
      </c>
    </row>
    <row r="315" spans="5:20" x14ac:dyDescent="0.3">
      <c r="E315" s="7"/>
      <c r="F315" s="6"/>
      <c r="G315" s="30"/>
      <c r="H315" s="30"/>
      <c r="I315" s="30" t="str">
        <f t="shared" si="20"/>
        <v/>
      </c>
      <c r="J315" s="7" t="str">
        <f t="shared" si="21"/>
        <v/>
      </c>
      <c r="R315" s="52">
        <f t="shared" si="19"/>
        <v>45</v>
      </c>
      <c r="S315" s="10">
        <v>44141</v>
      </c>
      <c r="T315" s="7">
        <f>IFERROR(VLOOKUP((S315-1),'Boarding Tallies'!$A$1:$C$75,3,FALSE),0)</f>
        <v>0</v>
      </c>
    </row>
    <row r="316" spans="5:20" x14ac:dyDescent="0.3">
      <c r="E316" s="7"/>
      <c r="F316" s="6"/>
      <c r="G316" s="30"/>
      <c r="H316" s="30"/>
      <c r="I316" s="30" t="str">
        <f t="shared" si="20"/>
        <v/>
      </c>
      <c r="J316" s="7" t="str">
        <f t="shared" si="21"/>
        <v/>
      </c>
      <c r="R316" s="52">
        <f t="shared" si="19"/>
        <v>45</v>
      </c>
      <c r="S316" s="10">
        <v>44142</v>
      </c>
      <c r="T316" s="7">
        <f>IFERROR(VLOOKUP((S316-1),'Boarding Tallies'!$A$1:$C$75,3,FALSE),0)</f>
        <v>0</v>
      </c>
    </row>
    <row r="317" spans="5:20" x14ac:dyDescent="0.3">
      <c r="E317" s="7"/>
      <c r="F317" s="6"/>
      <c r="G317" s="30"/>
      <c r="H317" s="30"/>
      <c r="I317" s="30" t="str">
        <f t="shared" si="20"/>
        <v/>
      </c>
      <c r="J317" s="7" t="str">
        <f t="shared" si="21"/>
        <v/>
      </c>
      <c r="R317" s="52">
        <f t="shared" si="19"/>
        <v>46</v>
      </c>
      <c r="S317" s="10">
        <v>44143</v>
      </c>
      <c r="T317" s="7">
        <f>IFERROR(VLOOKUP((S317-1),'Boarding Tallies'!$A$1:$C$75,3,FALSE),0)</f>
        <v>0</v>
      </c>
    </row>
    <row r="318" spans="5:20" x14ac:dyDescent="0.3">
      <c r="E318" s="7"/>
      <c r="F318" s="6"/>
      <c r="G318" s="30"/>
      <c r="H318" s="30"/>
      <c r="I318" s="30" t="str">
        <f t="shared" si="20"/>
        <v/>
      </c>
      <c r="J318" s="7" t="str">
        <f t="shared" si="21"/>
        <v/>
      </c>
      <c r="R318" s="52">
        <f t="shared" si="19"/>
        <v>46</v>
      </c>
      <c r="S318" s="10">
        <v>44144</v>
      </c>
      <c r="T318" s="7">
        <f>IFERROR(VLOOKUP((S318-1),'Boarding Tallies'!$A$1:$C$75,3,FALSE),0)</f>
        <v>0</v>
      </c>
    </row>
    <row r="319" spans="5:20" x14ac:dyDescent="0.3">
      <c r="E319" s="7"/>
      <c r="F319" s="6"/>
      <c r="G319" s="30"/>
      <c r="H319" s="30"/>
      <c r="I319" s="30" t="str">
        <f t="shared" si="20"/>
        <v/>
      </c>
      <c r="J319" s="7" t="str">
        <f t="shared" si="21"/>
        <v/>
      </c>
      <c r="R319" s="52">
        <f t="shared" si="19"/>
        <v>46</v>
      </c>
      <c r="S319" s="10">
        <v>44145</v>
      </c>
      <c r="T319" s="7">
        <f>IFERROR(VLOOKUP((S319-1),'Boarding Tallies'!$A$1:$C$75,3,FALSE),0)</f>
        <v>0</v>
      </c>
    </row>
    <row r="320" spans="5:20" x14ac:dyDescent="0.3">
      <c r="E320" s="7"/>
      <c r="F320" s="6"/>
      <c r="G320" s="30"/>
      <c r="H320" s="30"/>
      <c r="I320" s="30" t="str">
        <f t="shared" si="20"/>
        <v/>
      </c>
      <c r="J320" s="7" t="str">
        <f t="shared" si="21"/>
        <v/>
      </c>
      <c r="R320" s="52">
        <f t="shared" si="19"/>
        <v>46</v>
      </c>
      <c r="S320" s="10">
        <v>44146</v>
      </c>
      <c r="T320" s="7">
        <f>IFERROR(VLOOKUP((S320-1),'Boarding Tallies'!$A$1:$C$75,3,FALSE),0)</f>
        <v>0</v>
      </c>
    </row>
    <row r="321" spans="5:20" x14ac:dyDescent="0.3">
      <c r="E321" s="7"/>
      <c r="F321" s="6"/>
      <c r="G321" s="30"/>
      <c r="H321" s="30"/>
      <c r="I321" s="30" t="str">
        <f t="shared" si="20"/>
        <v/>
      </c>
      <c r="J321" s="7" t="str">
        <f t="shared" si="21"/>
        <v/>
      </c>
      <c r="R321" s="52">
        <f t="shared" si="19"/>
        <v>46</v>
      </c>
      <c r="S321" s="10">
        <v>44147</v>
      </c>
      <c r="T321" s="7">
        <f>IFERROR(VLOOKUP((S321-1),'Boarding Tallies'!$A$1:$C$75,3,FALSE),0)</f>
        <v>0</v>
      </c>
    </row>
    <row r="322" spans="5:20" x14ac:dyDescent="0.3">
      <c r="E322" s="7"/>
      <c r="F322" s="6"/>
      <c r="G322" s="30"/>
      <c r="H322" s="30"/>
      <c r="I322" s="30" t="str">
        <f t="shared" si="20"/>
        <v/>
      </c>
      <c r="J322" s="7" t="str">
        <f t="shared" si="21"/>
        <v/>
      </c>
      <c r="R322" s="52">
        <f t="shared" si="19"/>
        <v>46</v>
      </c>
      <c r="S322" s="10">
        <v>44148</v>
      </c>
      <c r="T322" s="7">
        <f>IFERROR(VLOOKUP((S322-1),'Boarding Tallies'!$A$1:$C$75,3,FALSE),0)</f>
        <v>0</v>
      </c>
    </row>
    <row r="323" spans="5:20" x14ac:dyDescent="0.3">
      <c r="E323" s="7"/>
      <c r="F323" s="6"/>
      <c r="G323" s="30"/>
      <c r="H323" s="30"/>
      <c r="I323" s="30" t="str">
        <f t="shared" si="20"/>
        <v/>
      </c>
      <c r="J323" s="7" t="str">
        <f t="shared" si="21"/>
        <v/>
      </c>
      <c r="R323" s="52">
        <f t="shared" ref="R323:R368" si="22">INT(($S323-$S$2)/7)+1</f>
        <v>46</v>
      </c>
      <c r="S323" s="10">
        <v>44149</v>
      </c>
      <c r="T323" s="7">
        <f>IFERROR(VLOOKUP((S323-1),'Boarding Tallies'!$A$1:$C$75,3,FALSE),0)</f>
        <v>0</v>
      </c>
    </row>
    <row r="324" spans="5:20" x14ac:dyDescent="0.3">
      <c r="E324" s="7"/>
      <c r="F324" s="6"/>
      <c r="G324" s="30"/>
      <c r="H324" s="30"/>
      <c r="I324" s="30" t="str">
        <f t="shared" si="20"/>
        <v/>
      </c>
      <c r="J324" s="7" t="str">
        <f t="shared" si="21"/>
        <v/>
      </c>
      <c r="R324" s="52">
        <f t="shared" si="22"/>
        <v>47</v>
      </c>
      <c r="S324" s="10">
        <v>44150</v>
      </c>
      <c r="T324" s="7">
        <f>IFERROR(VLOOKUP((S324-1),'Boarding Tallies'!$A$1:$C$75,3,FALSE),0)</f>
        <v>0</v>
      </c>
    </row>
    <row r="325" spans="5:20" x14ac:dyDescent="0.3">
      <c r="E325" s="7"/>
      <c r="F325" s="6"/>
      <c r="G325" s="30"/>
      <c r="H325" s="30"/>
      <c r="I325" s="30" t="str">
        <f t="shared" si="20"/>
        <v/>
      </c>
      <c r="J325" s="7" t="str">
        <f t="shared" si="21"/>
        <v/>
      </c>
      <c r="R325" s="52">
        <f t="shared" si="22"/>
        <v>47</v>
      </c>
      <c r="S325" s="10">
        <v>44151</v>
      </c>
      <c r="T325" s="7">
        <f>IFERROR(VLOOKUP((S325-1),'Boarding Tallies'!$A$1:$C$75,3,FALSE),0)</f>
        <v>0</v>
      </c>
    </row>
    <row r="326" spans="5:20" x14ac:dyDescent="0.3">
      <c r="E326" s="7"/>
      <c r="F326" s="6"/>
      <c r="G326" s="30"/>
      <c r="H326" s="30"/>
      <c r="I326" s="30" t="str">
        <f t="shared" si="20"/>
        <v/>
      </c>
      <c r="J326" s="7" t="str">
        <f t="shared" si="21"/>
        <v/>
      </c>
      <c r="R326" s="52">
        <f t="shared" si="22"/>
        <v>47</v>
      </c>
      <c r="S326" s="10">
        <v>44152</v>
      </c>
      <c r="T326" s="7">
        <f>IFERROR(VLOOKUP((S326-1),'Boarding Tallies'!$A$1:$C$75,3,FALSE),0)</f>
        <v>0</v>
      </c>
    </row>
    <row r="327" spans="5:20" x14ac:dyDescent="0.3">
      <c r="E327" s="7"/>
      <c r="F327" s="6"/>
      <c r="G327" s="30"/>
      <c r="H327" s="30"/>
      <c r="I327" s="30" t="str">
        <f t="shared" si="20"/>
        <v/>
      </c>
      <c r="J327" s="7" t="str">
        <f t="shared" si="21"/>
        <v/>
      </c>
      <c r="R327" s="52">
        <f t="shared" si="22"/>
        <v>47</v>
      </c>
      <c r="S327" s="10">
        <v>44153</v>
      </c>
      <c r="T327" s="7">
        <f>IFERROR(VLOOKUP((S327-1),'Boarding Tallies'!$A$1:$C$75,3,FALSE),0)</f>
        <v>0</v>
      </c>
    </row>
    <row r="328" spans="5:20" x14ac:dyDescent="0.3">
      <c r="E328" s="7"/>
      <c r="F328" s="6"/>
      <c r="G328" s="30"/>
      <c r="H328" s="30"/>
      <c r="I328" s="30" t="str">
        <f t="shared" si="20"/>
        <v/>
      </c>
      <c r="J328" s="7" t="str">
        <f t="shared" si="21"/>
        <v/>
      </c>
      <c r="R328" s="52">
        <f t="shared" si="22"/>
        <v>47</v>
      </c>
      <c r="S328" s="10">
        <v>44154</v>
      </c>
      <c r="T328" s="7">
        <f>IFERROR(VLOOKUP((S328-1),'Boarding Tallies'!$A$1:$C$75,3,FALSE),0)</f>
        <v>0</v>
      </c>
    </row>
    <row r="329" spans="5:20" x14ac:dyDescent="0.3">
      <c r="E329" s="7"/>
      <c r="F329" s="6"/>
      <c r="G329" s="30"/>
      <c r="H329" s="30"/>
      <c r="I329" s="30" t="str">
        <f t="shared" si="20"/>
        <v/>
      </c>
      <c r="J329" s="7" t="str">
        <f t="shared" si="21"/>
        <v/>
      </c>
      <c r="R329" s="52">
        <f t="shared" si="22"/>
        <v>47</v>
      </c>
      <c r="S329" s="10">
        <v>44155</v>
      </c>
      <c r="T329" s="7">
        <f>IFERROR(VLOOKUP((S329-1),'Boarding Tallies'!$A$1:$C$75,3,FALSE),0)</f>
        <v>0</v>
      </c>
    </row>
    <row r="330" spans="5:20" x14ac:dyDescent="0.3">
      <c r="E330" s="7"/>
      <c r="F330" s="6"/>
      <c r="G330" s="30"/>
      <c r="H330" s="30"/>
      <c r="I330" s="30" t="str">
        <f t="shared" si="20"/>
        <v/>
      </c>
      <c r="J330" s="7" t="str">
        <f t="shared" si="21"/>
        <v/>
      </c>
      <c r="R330" s="52">
        <f t="shared" si="22"/>
        <v>47</v>
      </c>
      <c r="S330" s="10">
        <v>44156</v>
      </c>
      <c r="T330" s="7">
        <f>IFERROR(VLOOKUP((S330-1),'Boarding Tallies'!$A$1:$C$75,3,FALSE),0)</f>
        <v>0</v>
      </c>
    </row>
    <row r="331" spans="5:20" x14ac:dyDescent="0.3">
      <c r="E331" s="7"/>
      <c r="F331" s="6"/>
      <c r="G331" s="30"/>
      <c r="H331" s="30"/>
      <c r="I331" s="30" t="str">
        <f t="shared" si="20"/>
        <v/>
      </c>
      <c r="J331" s="7" t="str">
        <f t="shared" si="21"/>
        <v/>
      </c>
      <c r="R331" s="52">
        <f t="shared" si="22"/>
        <v>48</v>
      </c>
      <c r="S331" s="10">
        <v>44157</v>
      </c>
      <c r="T331" s="7">
        <f>IFERROR(VLOOKUP((S331-1),'Boarding Tallies'!$A$1:$C$75,3,FALSE),0)</f>
        <v>0</v>
      </c>
    </row>
    <row r="332" spans="5:20" x14ac:dyDescent="0.3">
      <c r="E332" s="7"/>
      <c r="F332" s="6"/>
      <c r="G332" s="30"/>
      <c r="H332" s="30"/>
      <c r="I332" s="30" t="str">
        <f t="shared" si="20"/>
        <v/>
      </c>
      <c r="J332" s="7" t="str">
        <f t="shared" si="21"/>
        <v/>
      </c>
      <c r="R332" s="52">
        <f t="shared" si="22"/>
        <v>48</v>
      </c>
      <c r="S332" s="10">
        <v>44158</v>
      </c>
      <c r="T332" s="7">
        <f>IFERROR(VLOOKUP((S332-1),'Boarding Tallies'!$A$1:$C$75,3,FALSE),0)</f>
        <v>0</v>
      </c>
    </row>
    <row r="333" spans="5:20" x14ac:dyDescent="0.3">
      <c r="E333" s="7"/>
      <c r="F333" s="6"/>
      <c r="G333" s="30"/>
      <c r="H333" s="30"/>
      <c r="I333" s="30" t="str">
        <f t="shared" si="20"/>
        <v/>
      </c>
      <c r="J333" s="7" t="str">
        <f t="shared" si="21"/>
        <v/>
      </c>
      <c r="R333" s="52">
        <f t="shared" si="22"/>
        <v>48</v>
      </c>
      <c r="S333" s="10">
        <v>44159</v>
      </c>
      <c r="T333" s="7">
        <f>IFERROR(VLOOKUP((S333-1),'Boarding Tallies'!$A$1:$C$75,3,FALSE),0)</f>
        <v>0</v>
      </c>
    </row>
    <row r="334" spans="5:20" x14ac:dyDescent="0.3">
      <c r="E334" s="7"/>
      <c r="F334" s="6"/>
      <c r="G334" s="30"/>
      <c r="H334" s="30"/>
      <c r="I334" s="30" t="str">
        <f t="shared" si="20"/>
        <v/>
      </c>
      <c r="J334" s="7" t="str">
        <f t="shared" si="21"/>
        <v/>
      </c>
      <c r="R334" s="52">
        <f t="shared" si="22"/>
        <v>48</v>
      </c>
      <c r="S334" s="10">
        <v>44160</v>
      </c>
      <c r="T334" s="7">
        <f>IFERROR(VLOOKUP((S334-1),'Boarding Tallies'!$A$1:$C$75,3,FALSE),0)</f>
        <v>0</v>
      </c>
    </row>
    <row r="335" spans="5:20" x14ac:dyDescent="0.3">
      <c r="E335" s="7"/>
      <c r="F335" s="6"/>
      <c r="G335" s="30"/>
      <c r="H335" s="30"/>
      <c r="I335" s="30" t="str">
        <f t="shared" si="20"/>
        <v/>
      </c>
      <c r="J335" s="7" t="str">
        <f t="shared" si="21"/>
        <v/>
      </c>
      <c r="R335" s="52">
        <f t="shared" si="22"/>
        <v>48</v>
      </c>
      <c r="S335" s="10">
        <v>44161</v>
      </c>
      <c r="T335" s="7">
        <f>IFERROR(VLOOKUP((S335-1),'Boarding Tallies'!$A$1:$C$75,3,FALSE),0)</f>
        <v>0</v>
      </c>
    </row>
    <row r="336" spans="5:20" x14ac:dyDescent="0.3">
      <c r="E336" s="7"/>
      <c r="F336" s="6"/>
      <c r="G336" s="30"/>
      <c r="H336" s="30"/>
      <c r="I336" s="30" t="str">
        <f t="shared" si="20"/>
        <v/>
      </c>
      <c r="J336" s="7" t="str">
        <f t="shared" si="21"/>
        <v/>
      </c>
      <c r="R336" s="52">
        <f t="shared" si="22"/>
        <v>48</v>
      </c>
      <c r="S336" s="10">
        <v>44162</v>
      </c>
      <c r="T336" s="7">
        <f>IFERROR(VLOOKUP((S336-1),'Boarding Tallies'!$A$1:$C$75,3,FALSE),0)</f>
        <v>0</v>
      </c>
    </row>
    <row r="337" spans="5:20" x14ac:dyDescent="0.3">
      <c r="E337" s="7"/>
      <c r="F337" s="6"/>
      <c r="G337" s="30"/>
      <c r="H337" s="30"/>
      <c r="I337" s="30" t="str">
        <f t="shared" si="20"/>
        <v/>
      </c>
      <c r="J337" s="7" t="str">
        <f t="shared" si="21"/>
        <v/>
      </c>
      <c r="R337" s="52">
        <f t="shared" si="22"/>
        <v>48</v>
      </c>
      <c r="S337" s="10">
        <v>44163</v>
      </c>
      <c r="T337" s="7">
        <f>IFERROR(VLOOKUP((S337-1),'Boarding Tallies'!$A$1:$C$75,3,FALSE),0)</f>
        <v>0</v>
      </c>
    </row>
    <row r="338" spans="5:20" x14ac:dyDescent="0.3">
      <c r="E338" s="7"/>
      <c r="F338" s="6"/>
      <c r="G338" s="30"/>
      <c r="H338" s="30"/>
      <c r="I338" s="30" t="str">
        <f t="shared" si="20"/>
        <v/>
      </c>
      <c r="J338" s="7" t="str">
        <f t="shared" si="21"/>
        <v/>
      </c>
      <c r="R338" s="52">
        <f t="shared" si="22"/>
        <v>49</v>
      </c>
      <c r="S338" s="10">
        <v>44164</v>
      </c>
      <c r="T338" s="7">
        <f>IFERROR(VLOOKUP((S338-1),'Boarding Tallies'!$A$1:$C$75,3,FALSE),0)</f>
        <v>0</v>
      </c>
    </row>
    <row r="339" spans="5:20" x14ac:dyDescent="0.3">
      <c r="E339" s="7"/>
      <c r="F339" s="6"/>
      <c r="G339" s="30"/>
      <c r="H339" s="30"/>
      <c r="I339" s="30" t="str">
        <f t="shared" si="20"/>
        <v/>
      </c>
      <c r="J339" s="7" t="str">
        <f t="shared" si="21"/>
        <v/>
      </c>
      <c r="R339" s="52">
        <f t="shared" si="22"/>
        <v>49</v>
      </c>
      <c r="S339" s="10">
        <v>44165</v>
      </c>
      <c r="T339" s="7">
        <f>IFERROR(VLOOKUP((S339-1),'Boarding Tallies'!$A$1:$C$75,3,FALSE),0)</f>
        <v>0</v>
      </c>
    </row>
    <row r="340" spans="5:20" x14ac:dyDescent="0.3">
      <c r="E340" s="7"/>
      <c r="F340" s="6"/>
      <c r="G340" s="30"/>
      <c r="H340" s="30"/>
      <c r="I340" s="30" t="str">
        <f t="shared" ref="I340:I403" si="23">IF(ISBLANK(B340),"",SUM(G340:H340))</f>
        <v/>
      </c>
      <c r="J340" s="7" t="str">
        <f t="shared" ref="J340:J403" si="24">IF(ISBLANK(B340),"",E340*(IF(LEFT(RIGHT(F340,2),1)="2",2,IF(LEFT(RIGHT(F340,2),1)="3",3,IF(LEFT(RIGHT(F340,2),1)="4",4,1)))))</f>
        <v/>
      </c>
      <c r="R340" s="52">
        <f t="shared" si="22"/>
        <v>49</v>
      </c>
      <c r="S340" s="10">
        <v>44166</v>
      </c>
      <c r="T340" s="7">
        <f>IFERROR(VLOOKUP((S340-1),'Boarding Tallies'!$A$1:$C$75,3,FALSE),0)</f>
        <v>0</v>
      </c>
    </row>
    <row r="341" spans="5:20" x14ac:dyDescent="0.3">
      <c r="E341" s="7"/>
      <c r="F341" s="6"/>
      <c r="G341" s="30"/>
      <c r="H341" s="30"/>
      <c r="I341" s="30" t="str">
        <f t="shared" si="23"/>
        <v/>
      </c>
      <c r="J341" s="7" t="str">
        <f t="shared" si="24"/>
        <v/>
      </c>
      <c r="R341" s="52">
        <f t="shared" si="22"/>
        <v>49</v>
      </c>
      <c r="S341" s="10">
        <v>44167</v>
      </c>
      <c r="T341" s="7">
        <f>IFERROR(VLOOKUP((S341-1),'Boarding Tallies'!$A$1:$C$75,3,FALSE),0)</f>
        <v>0</v>
      </c>
    </row>
    <row r="342" spans="5:20" x14ac:dyDescent="0.3">
      <c r="E342" s="7"/>
      <c r="F342" s="6"/>
      <c r="G342" s="30"/>
      <c r="H342" s="30"/>
      <c r="I342" s="30" t="str">
        <f t="shared" si="23"/>
        <v/>
      </c>
      <c r="J342" s="7" t="str">
        <f t="shared" si="24"/>
        <v/>
      </c>
      <c r="R342" s="52">
        <f t="shared" si="22"/>
        <v>49</v>
      </c>
      <c r="S342" s="10">
        <v>44168</v>
      </c>
      <c r="T342" s="7">
        <f>IFERROR(VLOOKUP((S342-1),'Boarding Tallies'!$A$1:$C$75,3,FALSE),0)</f>
        <v>0</v>
      </c>
    </row>
    <row r="343" spans="5:20" x14ac:dyDescent="0.3">
      <c r="E343" s="7"/>
      <c r="F343" s="6"/>
      <c r="G343" s="30"/>
      <c r="H343" s="30"/>
      <c r="I343" s="30" t="str">
        <f t="shared" si="23"/>
        <v/>
      </c>
      <c r="J343" s="7" t="str">
        <f t="shared" si="24"/>
        <v/>
      </c>
      <c r="R343" s="52">
        <f t="shared" si="22"/>
        <v>49</v>
      </c>
      <c r="S343" s="10">
        <v>44169</v>
      </c>
      <c r="T343" s="7">
        <f>IFERROR(VLOOKUP((S343-1),'Boarding Tallies'!$A$1:$C$75,3,FALSE),0)</f>
        <v>0</v>
      </c>
    </row>
    <row r="344" spans="5:20" x14ac:dyDescent="0.3">
      <c r="E344" s="7"/>
      <c r="F344" s="6"/>
      <c r="G344" s="30"/>
      <c r="H344" s="30"/>
      <c r="I344" s="30" t="str">
        <f t="shared" si="23"/>
        <v/>
      </c>
      <c r="J344" s="7" t="str">
        <f t="shared" si="24"/>
        <v/>
      </c>
      <c r="R344" s="52">
        <f t="shared" si="22"/>
        <v>49</v>
      </c>
      <c r="S344" s="10">
        <v>44170</v>
      </c>
      <c r="T344" s="7">
        <f>IFERROR(VLOOKUP((S344-1),'Boarding Tallies'!$A$1:$C$75,3,FALSE),0)</f>
        <v>0</v>
      </c>
    </row>
    <row r="345" spans="5:20" x14ac:dyDescent="0.3">
      <c r="E345" s="7"/>
      <c r="F345" s="6"/>
      <c r="G345" s="30"/>
      <c r="H345" s="30"/>
      <c r="I345" s="30" t="str">
        <f t="shared" si="23"/>
        <v/>
      </c>
      <c r="J345" s="7" t="str">
        <f t="shared" si="24"/>
        <v/>
      </c>
      <c r="R345" s="52">
        <f t="shared" si="22"/>
        <v>50</v>
      </c>
      <c r="S345" s="10">
        <v>44171</v>
      </c>
      <c r="T345" s="7">
        <f>IFERROR(VLOOKUP((S345-1),'Boarding Tallies'!$A$1:$C$75,3,FALSE),0)</f>
        <v>0</v>
      </c>
    </row>
    <row r="346" spans="5:20" x14ac:dyDescent="0.3">
      <c r="E346" s="7"/>
      <c r="F346" s="6"/>
      <c r="G346" s="30"/>
      <c r="H346" s="30"/>
      <c r="I346" s="30" t="str">
        <f t="shared" si="23"/>
        <v/>
      </c>
      <c r="J346" s="7" t="str">
        <f t="shared" si="24"/>
        <v/>
      </c>
      <c r="R346" s="52">
        <f t="shared" si="22"/>
        <v>50</v>
      </c>
      <c r="S346" s="10">
        <v>44172</v>
      </c>
      <c r="T346" s="7">
        <f>IFERROR(VLOOKUP((S346-1),'Boarding Tallies'!$A$1:$C$75,3,FALSE),0)</f>
        <v>0</v>
      </c>
    </row>
    <row r="347" spans="5:20" x14ac:dyDescent="0.3">
      <c r="E347" s="7"/>
      <c r="F347" s="6"/>
      <c r="G347" s="30"/>
      <c r="H347" s="30"/>
      <c r="I347" s="30" t="str">
        <f t="shared" si="23"/>
        <v/>
      </c>
      <c r="J347" s="7" t="str">
        <f t="shared" si="24"/>
        <v/>
      </c>
      <c r="R347" s="52">
        <f t="shared" si="22"/>
        <v>50</v>
      </c>
      <c r="S347" s="10">
        <v>44173</v>
      </c>
      <c r="T347" s="7">
        <f>IFERROR(VLOOKUP((S347-1),'Boarding Tallies'!$A$1:$C$75,3,FALSE),0)</f>
        <v>0</v>
      </c>
    </row>
    <row r="348" spans="5:20" x14ac:dyDescent="0.3">
      <c r="E348" s="7"/>
      <c r="F348" s="6"/>
      <c r="G348" s="30"/>
      <c r="H348" s="30"/>
      <c r="I348" s="30" t="str">
        <f t="shared" si="23"/>
        <v/>
      </c>
      <c r="J348" s="7" t="str">
        <f t="shared" si="24"/>
        <v/>
      </c>
      <c r="R348" s="52">
        <f t="shared" si="22"/>
        <v>50</v>
      </c>
      <c r="S348" s="10">
        <v>44174</v>
      </c>
      <c r="T348" s="7">
        <f>IFERROR(VLOOKUP((S348-1),'Boarding Tallies'!$A$1:$C$75,3,FALSE),0)</f>
        <v>0</v>
      </c>
    </row>
    <row r="349" spans="5:20" x14ac:dyDescent="0.3">
      <c r="E349" s="7"/>
      <c r="F349" s="6"/>
      <c r="G349" s="30"/>
      <c r="H349" s="30"/>
      <c r="I349" s="30" t="str">
        <f t="shared" si="23"/>
        <v/>
      </c>
      <c r="J349" s="7" t="str">
        <f t="shared" si="24"/>
        <v/>
      </c>
      <c r="R349" s="52">
        <f t="shared" si="22"/>
        <v>50</v>
      </c>
      <c r="S349" s="10">
        <v>44175</v>
      </c>
      <c r="T349" s="7">
        <f>IFERROR(VLOOKUP((S349-1),'Boarding Tallies'!$A$1:$C$75,3,FALSE),0)</f>
        <v>0</v>
      </c>
    </row>
    <row r="350" spans="5:20" x14ac:dyDescent="0.3">
      <c r="E350" s="7"/>
      <c r="F350" s="6"/>
      <c r="G350" s="30"/>
      <c r="H350" s="30"/>
      <c r="I350" s="30" t="str">
        <f t="shared" si="23"/>
        <v/>
      </c>
      <c r="J350" s="7" t="str">
        <f t="shared" si="24"/>
        <v/>
      </c>
      <c r="R350" s="52">
        <f t="shared" si="22"/>
        <v>50</v>
      </c>
      <c r="S350" s="10">
        <v>44176</v>
      </c>
      <c r="T350" s="7">
        <f>IFERROR(VLOOKUP((S350-1),'Boarding Tallies'!$A$1:$C$75,3,FALSE),0)</f>
        <v>0</v>
      </c>
    </row>
    <row r="351" spans="5:20" x14ac:dyDescent="0.3">
      <c r="E351" s="7"/>
      <c r="F351" s="6"/>
      <c r="G351" s="30"/>
      <c r="H351" s="30"/>
      <c r="I351" s="30" t="str">
        <f t="shared" si="23"/>
        <v/>
      </c>
      <c r="J351" s="7" t="str">
        <f t="shared" si="24"/>
        <v/>
      </c>
      <c r="R351" s="52">
        <f t="shared" si="22"/>
        <v>50</v>
      </c>
      <c r="S351" s="10">
        <v>44177</v>
      </c>
      <c r="T351" s="7">
        <f>IFERROR(VLOOKUP((S351-1),'Boarding Tallies'!$A$1:$C$75,3,FALSE),0)</f>
        <v>0</v>
      </c>
    </row>
    <row r="352" spans="5:20" x14ac:dyDescent="0.3">
      <c r="E352" s="7"/>
      <c r="F352" s="6"/>
      <c r="G352" s="30"/>
      <c r="H352" s="30"/>
      <c r="I352" s="30" t="str">
        <f t="shared" si="23"/>
        <v/>
      </c>
      <c r="J352" s="7" t="str">
        <f t="shared" si="24"/>
        <v/>
      </c>
      <c r="R352" s="52">
        <f t="shared" si="22"/>
        <v>51</v>
      </c>
      <c r="S352" s="10">
        <v>44178</v>
      </c>
      <c r="T352" s="7">
        <f>IFERROR(VLOOKUP((S352-1),'Boarding Tallies'!$A$1:$C$75,3,FALSE),0)</f>
        <v>0</v>
      </c>
    </row>
    <row r="353" spans="5:20" x14ac:dyDescent="0.3">
      <c r="E353" s="7"/>
      <c r="F353" s="6"/>
      <c r="G353" s="30"/>
      <c r="H353" s="30"/>
      <c r="I353" s="30" t="str">
        <f t="shared" si="23"/>
        <v/>
      </c>
      <c r="J353" s="7" t="str">
        <f t="shared" si="24"/>
        <v/>
      </c>
      <c r="R353" s="52">
        <f t="shared" si="22"/>
        <v>51</v>
      </c>
      <c r="S353" s="10">
        <v>44179</v>
      </c>
      <c r="T353" s="7">
        <f>IFERROR(VLOOKUP((S353-1),'Boarding Tallies'!$A$1:$C$75,3,FALSE),0)</f>
        <v>0</v>
      </c>
    </row>
    <row r="354" spans="5:20" x14ac:dyDescent="0.3">
      <c r="E354" s="7"/>
      <c r="F354" s="6"/>
      <c r="G354" s="30"/>
      <c r="H354" s="30"/>
      <c r="I354" s="30" t="str">
        <f t="shared" si="23"/>
        <v/>
      </c>
      <c r="J354" s="7" t="str">
        <f t="shared" si="24"/>
        <v/>
      </c>
      <c r="R354" s="52">
        <f t="shared" si="22"/>
        <v>51</v>
      </c>
      <c r="S354" s="10">
        <v>44180</v>
      </c>
      <c r="T354" s="7">
        <f>IFERROR(VLOOKUP((S354-1),'Boarding Tallies'!$A$1:$C$75,3,FALSE),0)</f>
        <v>0</v>
      </c>
    </row>
    <row r="355" spans="5:20" x14ac:dyDescent="0.3">
      <c r="E355" s="7"/>
      <c r="F355" s="6"/>
      <c r="G355" s="30"/>
      <c r="H355" s="30"/>
      <c r="I355" s="30" t="str">
        <f t="shared" si="23"/>
        <v/>
      </c>
      <c r="J355" s="7" t="str">
        <f t="shared" si="24"/>
        <v/>
      </c>
      <c r="R355" s="52">
        <f t="shared" si="22"/>
        <v>51</v>
      </c>
      <c r="S355" s="10">
        <v>44181</v>
      </c>
      <c r="T355" s="7">
        <f>IFERROR(VLOOKUP((S355-1),'Boarding Tallies'!$A$1:$C$75,3,FALSE),0)</f>
        <v>0</v>
      </c>
    </row>
    <row r="356" spans="5:20" x14ac:dyDescent="0.3">
      <c r="E356" s="7"/>
      <c r="F356" s="6"/>
      <c r="G356" s="30"/>
      <c r="H356" s="30"/>
      <c r="I356" s="30" t="str">
        <f t="shared" si="23"/>
        <v/>
      </c>
      <c r="J356" s="7" t="str">
        <f t="shared" si="24"/>
        <v/>
      </c>
      <c r="R356" s="52">
        <f t="shared" si="22"/>
        <v>51</v>
      </c>
      <c r="S356" s="10">
        <v>44182</v>
      </c>
      <c r="T356" s="7">
        <f>IFERROR(VLOOKUP((S356-1),'Boarding Tallies'!$A$1:$C$75,3,FALSE),0)</f>
        <v>0</v>
      </c>
    </row>
    <row r="357" spans="5:20" x14ac:dyDescent="0.3">
      <c r="E357" s="7"/>
      <c r="F357" s="6"/>
      <c r="G357" s="30"/>
      <c r="H357" s="30"/>
      <c r="I357" s="30" t="str">
        <f t="shared" si="23"/>
        <v/>
      </c>
      <c r="J357" s="7" t="str">
        <f t="shared" si="24"/>
        <v/>
      </c>
      <c r="R357" s="52">
        <f t="shared" si="22"/>
        <v>51</v>
      </c>
      <c r="S357" s="10">
        <v>44183</v>
      </c>
      <c r="T357" s="7">
        <f>IFERROR(VLOOKUP((S357-1),'Boarding Tallies'!$A$1:$C$75,3,FALSE),0)</f>
        <v>0</v>
      </c>
    </row>
    <row r="358" spans="5:20" x14ac:dyDescent="0.3">
      <c r="E358" s="7"/>
      <c r="F358" s="6"/>
      <c r="G358" s="30"/>
      <c r="H358" s="30"/>
      <c r="I358" s="30" t="str">
        <f t="shared" si="23"/>
        <v/>
      </c>
      <c r="J358" s="7" t="str">
        <f t="shared" si="24"/>
        <v/>
      </c>
      <c r="R358" s="52">
        <f t="shared" si="22"/>
        <v>51</v>
      </c>
      <c r="S358" s="10">
        <v>44184</v>
      </c>
      <c r="T358" s="7">
        <f>IFERROR(VLOOKUP((S358-1),'Boarding Tallies'!$A$1:$C$75,3,FALSE),0)</f>
        <v>0</v>
      </c>
    </row>
    <row r="359" spans="5:20" x14ac:dyDescent="0.3">
      <c r="E359" s="7"/>
      <c r="F359" s="6"/>
      <c r="G359" s="30"/>
      <c r="H359" s="30"/>
      <c r="I359" s="30" t="str">
        <f t="shared" si="23"/>
        <v/>
      </c>
      <c r="J359" s="7" t="str">
        <f t="shared" si="24"/>
        <v/>
      </c>
      <c r="R359" s="52">
        <f t="shared" si="22"/>
        <v>52</v>
      </c>
      <c r="S359" s="10">
        <v>44185</v>
      </c>
      <c r="T359" s="7">
        <f>IFERROR(VLOOKUP((S359-1),'Boarding Tallies'!$A$1:$C$75,3,FALSE),0)</f>
        <v>0</v>
      </c>
    </row>
    <row r="360" spans="5:20" x14ac:dyDescent="0.3">
      <c r="E360" s="7"/>
      <c r="F360" s="6"/>
      <c r="G360" s="30"/>
      <c r="H360" s="30"/>
      <c r="I360" s="30" t="str">
        <f t="shared" si="23"/>
        <v/>
      </c>
      <c r="J360" s="7" t="str">
        <f t="shared" si="24"/>
        <v/>
      </c>
      <c r="R360" s="52">
        <f t="shared" si="22"/>
        <v>52</v>
      </c>
      <c r="S360" s="10">
        <v>44186</v>
      </c>
      <c r="T360" s="7">
        <f>IFERROR(VLOOKUP((S360-1),'Boarding Tallies'!$A$1:$C$75,3,FALSE),0)</f>
        <v>0</v>
      </c>
    </row>
    <row r="361" spans="5:20" x14ac:dyDescent="0.3">
      <c r="E361" s="7"/>
      <c r="F361" s="6"/>
      <c r="G361" s="30"/>
      <c r="H361" s="30"/>
      <c r="I361" s="30" t="str">
        <f t="shared" si="23"/>
        <v/>
      </c>
      <c r="J361" s="7" t="str">
        <f t="shared" si="24"/>
        <v/>
      </c>
      <c r="R361" s="52">
        <f t="shared" si="22"/>
        <v>52</v>
      </c>
      <c r="S361" s="10">
        <v>44187</v>
      </c>
      <c r="T361" s="7">
        <f>IFERROR(VLOOKUP((S361-1),'Boarding Tallies'!$A$1:$C$75,3,FALSE),0)</f>
        <v>0</v>
      </c>
    </row>
    <row r="362" spans="5:20" x14ac:dyDescent="0.3">
      <c r="E362" s="7"/>
      <c r="F362" s="6"/>
      <c r="G362" s="30"/>
      <c r="H362" s="30"/>
      <c r="I362" s="30" t="str">
        <f t="shared" si="23"/>
        <v/>
      </c>
      <c r="J362" s="7" t="str">
        <f t="shared" si="24"/>
        <v/>
      </c>
      <c r="R362" s="52">
        <f t="shared" si="22"/>
        <v>52</v>
      </c>
      <c r="S362" s="10">
        <v>44188</v>
      </c>
      <c r="T362" s="7">
        <f>IFERROR(VLOOKUP((S362-1),'Boarding Tallies'!$A$1:$C$75,3,FALSE),0)</f>
        <v>0</v>
      </c>
    </row>
    <row r="363" spans="5:20" x14ac:dyDescent="0.3">
      <c r="E363" s="7"/>
      <c r="F363" s="6"/>
      <c r="G363" s="30"/>
      <c r="H363" s="30"/>
      <c r="I363" s="30" t="str">
        <f t="shared" si="23"/>
        <v/>
      </c>
      <c r="J363" s="7" t="str">
        <f t="shared" si="24"/>
        <v/>
      </c>
      <c r="R363" s="52">
        <f t="shared" si="22"/>
        <v>52</v>
      </c>
      <c r="S363" s="10">
        <v>44189</v>
      </c>
      <c r="T363" s="7">
        <f>IFERROR(VLOOKUP((S363-1),'Boarding Tallies'!$A$1:$C$75,3,FALSE),0)</f>
        <v>0</v>
      </c>
    </row>
    <row r="364" spans="5:20" x14ac:dyDescent="0.3">
      <c r="E364" s="7"/>
      <c r="F364" s="6"/>
      <c r="G364" s="30"/>
      <c r="H364" s="30"/>
      <c r="I364" s="30" t="str">
        <f t="shared" si="23"/>
        <v/>
      </c>
      <c r="J364" s="7" t="str">
        <f t="shared" si="24"/>
        <v/>
      </c>
      <c r="R364" s="52">
        <f t="shared" si="22"/>
        <v>52</v>
      </c>
      <c r="S364" s="10">
        <v>44190</v>
      </c>
      <c r="T364" s="7">
        <f>IFERROR(VLOOKUP((S364-1),'Boarding Tallies'!$A$1:$C$75,3,FALSE),0)</f>
        <v>0</v>
      </c>
    </row>
    <row r="365" spans="5:20" x14ac:dyDescent="0.3">
      <c r="E365" s="7"/>
      <c r="F365" s="6"/>
      <c r="G365" s="30"/>
      <c r="H365" s="30"/>
      <c r="I365" s="30" t="str">
        <f t="shared" si="23"/>
        <v/>
      </c>
      <c r="J365" s="7" t="str">
        <f t="shared" si="24"/>
        <v/>
      </c>
      <c r="R365" s="52">
        <f t="shared" si="22"/>
        <v>52</v>
      </c>
      <c r="S365" s="10">
        <v>44191</v>
      </c>
      <c r="T365" s="7">
        <f>IFERROR(VLOOKUP((S365-1),'Boarding Tallies'!$A$1:$C$75,3,FALSE),0)</f>
        <v>0</v>
      </c>
    </row>
    <row r="366" spans="5:20" x14ac:dyDescent="0.3">
      <c r="E366" s="7"/>
      <c r="F366" s="6"/>
      <c r="G366" s="30"/>
      <c r="H366" s="30"/>
      <c r="I366" s="30" t="str">
        <f t="shared" si="23"/>
        <v/>
      </c>
      <c r="J366" s="7" t="str">
        <f t="shared" si="24"/>
        <v/>
      </c>
      <c r="R366" s="52">
        <f t="shared" si="22"/>
        <v>53</v>
      </c>
      <c r="S366" s="10">
        <v>44192</v>
      </c>
      <c r="T366" s="7">
        <f>IFERROR(VLOOKUP((S366-1),'Boarding Tallies'!$A$1:$C$75,3,FALSE),0)</f>
        <v>0</v>
      </c>
    </row>
    <row r="367" spans="5:20" x14ac:dyDescent="0.3">
      <c r="E367" s="7"/>
      <c r="F367" s="6"/>
      <c r="G367" s="30"/>
      <c r="H367" s="30"/>
      <c r="I367" s="30" t="str">
        <f t="shared" si="23"/>
        <v/>
      </c>
      <c r="J367" s="7" t="str">
        <f t="shared" si="24"/>
        <v/>
      </c>
      <c r="R367" s="52">
        <f t="shared" si="22"/>
        <v>53</v>
      </c>
      <c r="S367" s="10">
        <v>44193</v>
      </c>
      <c r="T367" s="7">
        <f>IFERROR(VLOOKUP((S367-1),'Boarding Tallies'!$A$1:$C$75,3,FALSE),0)</f>
        <v>0</v>
      </c>
    </row>
    <row r="368" spans="5:20" x14ac:dyDescent="0.3">
      <c r="E368" s="7"/>
      <c r="F368" s="6"/>
      <c r="G368" s="30"/>
      <c r="H368" s="30"/>
      <c r="I368" s="30" t="str">
        <f t="shared" si="23"/>
        <v/>
      </c>
      <c r="J368" s="7" t="str">
        <f t="shared" si="24"/>
        <v/>
      </c>
      <c r="R368" s="52">
        <f t="shared" si="22"/>
        <v>53</v>
      </c>
      <c r="S368" s="10">
        <v>44194</v>
      </c>
      <c r="T368" s="7">
        <f>IFERROR(VLOOKUP((S368-1),'Boarding Tallies'!$A$1:$C$75,3,FALSE),0)</f>
        <v>0</v>
      </c>
    </row>
    <row r="369" spans="5:20" x14ac:dyDescent="0.3">
      <c r="E369" s="7"/>
      <c r="F369" s="6"/>
      <c r="G369" s="30"/>
      <c r="H369" s="30"/>
      <c r="I369" s="30" t="str">
        <f t="shared" si="23"/>
        <v/>
      </c>
      <c r="J369" s="7" t="str">
        <f t="shared" si="24"/>
        <v/>
      </c>
      <c r="S369" s="10">
        <v>44195</v>
      </c>
      <c r="T369" s="7">
        <f>IFERROR(VLOOKUP((S369-1),'Boarding Tallies'!$A$1:$C$75,3,FALSE),0)</f>
        <v>0</v>
      </c>
    </row>
    <row r="370" spans="5:20" x14ac:dyDescent="0.3">
      <c r="E370" s="7"/>
      <c r="F370" s="6"/>
      <c r="G370" s="30"/>
      <c r="H370" s="30"/>
      <c r="I370" s="30" t="str">
        <f t="shared" si="23"/>
        <v/>
      </c>
      <c r="J370" s="7" t="str">
        <f t="shared" si="24"/>
        <v/>
      </c>
      <c r="S370" s="10">
        <v>44196</v>
      </c>
      <c r="T370" s="7">
        <f>IFERROR(VLOOKUP((S370-1),'Boarding Tallies'!$A$1:$C$75,3,FALSE),0)</f>
        <v>0</v>
      </c>
    </row>
    <row r="371" spans="5:20" x14ac:dyDescent="0.3">
      <c r="E371" s="7"/>
      <c r="F371" s="6"/>
      <c r="G371" s="30"/>
      <c r="H371" s="30"/>
      <c r="I371" s="30" t="str">
        <f t="shared" si="23"/>
        <v/>
      </c>
      <c r="J371" s="7" t="str">
        <f t="shared" si="24"/>
        <v/>
      </c>
    </row>
    <row r="372" spans="5:20" x14ac:dyDescent="0.3">
      <c r="E372" s="7"/>
      <c r="F372" s="6"/>
      <c r="G372" s="30"/>
      <c r="H372" s="30"/>
      <c r="I372" s="30" t="str">
        <f t="shared" si="23"/>
        <v/>
      </c>
      <c r="J372" s="7" t="str">
        <f t="shared" si="24"/>
        <v/>
      </c>
    </row>
    <row r="373" spans="5:20" x14ac:dyDescent="0.3">
      <c r="E373" s="7"/>
      <c r="F373" s="6"/>
      <c r="G373" s="30"/>
      <c r="H373" s="30"/>
      <c r="I373" s="30" t="str">
        <f t="shared" si="23"/>
        <v/>
      </c>
      <c r="J373" s="7" t="str">
        <f t="shared" si="24"/>
        <v/>
      </c>
    </row>
    <row r="374" spans="5:20" x14ac:dyDescent="0.3">
      <c r="E374" s="7"/>
      <c r="F374" s="6"/>
      <c r="G374" s="30"/>
      <c r="H374" s="30"/>
      <c r="I374" s="30" t="str">
        <f t="shared" si="23"/>
        <v/>
      </c>
      <c r="J374" s="7" t="str">
        <f t="shared" si="24"/>
        <v/>
      </c>
    </row>
    <row r="375" spans="5:20" x14ac:dyDescent="0.3">
      <c r="E375" s="7"/>
      <c r="F375" s="6"/>
      <c r="G375" s="30"/>
      <c r="H375" s="30"/>
      <c r="I375" s="30" t="str">
        <f t="shared" si="23"/>
        <v/>
      </c>
      <c r="J375" s="7" t="str">
        <f t="shared" si="24"/>
        <v/>
      </c>
      <c r="R375" s="52">
        <f>INT(($S375-$S$2)/7)+1</f>
        <v>-6261</v>
      </c>
    </row>
    <row r="376" spans="5:20" x14ac:dyDescent="0.3">
      <c r="E376" s="7"/>
      <c r="F376" s="6"/>
      <c r="G376" s="30"/>
      <c r="H376" s="30"/>
      <c r="I376" s="30" t="str">
        <f t="shared" si="23"/>
        <v/>
      </c>
      <c r="J376" s="7" t="str">
        <f t="shared" si="24"/>
        <v/>
      </c>
    </row>
    <row r="377" spans="5:20" x14ac:dyDescent="0.3">
      <c r="E377" s="7"/>
      <c r="F377" s="6"/>
      <c r="G377" s="30"/>
      <c r="H377" s="30"/>
      <c r="I377" s="30" t="str">
        <f t="shared" si="23"/>
        <v/>
      </c>
      <c r="J377" s="7" t="str">
        <f t="shared" si="24"/>
        <v/>
      </c>
    </row>
    <row r="378" spans="5:20" x14ac:dyDescent="0.3">
      <c r="E378" s="7"/>
      <c r="F378" s="6"/>
      <c r="G378" s="30"/>
      <c r="H378" s="30"/>
      <c r="I378" s="30" t="str">
        <f t="shared" si="23"/>
        <v/>
      </c>
      <c r="J378" s="7" t="str">
        <f t="shared" si="24"/>
        <v/>
      </c>
    </row>
    <row r="379" spans="5:20" x14ac:dyDescent="0.3">
      <c r="E379" s="7"/>
      <c r="F379" s="6"/>
      <c r="G379" s="30"/>
      <c r="H379" s="30"/>
      <c r="I379" s="30" t="str">
        <f t="shared" si="23"/>
        <v/>
      </c>
      <c r="J379" s="7" t="str">
        <f t="shared" si="24"/>
        <v/>
      </c>
    </row>
    <row r="380" spans="5:20" x14ac:dyDescent="0.3">
      <c r="E380" s="7"/>
      <c r="F380" s="6"/>
      <c r="G380" s="30"/>
      <c r="H380" s="30"/>
      <c r="I380" s="30" t="str">
        <f t="shared" si="23"/>
        <v/>
      </c>
      <c r="J380" s="7" t="str">
        <f t="shared" si="24"/>
        <v/>
      </c>
    </row>
    <row r="381" spans="5:20" x14ac:dyDescent="0.3">
      <c r="E381" s="7"/>
      <c r="F381" s="6"/>
      <c r="G381" s="30"/>
      <c r="H381" s="30"/>
      <c r="I381" s="30" t="str">
        <f t="shared" si="23"/>
        <v/>
      </c>
      <c r="J381" s="7" t="str">
        <f t="shared" si="24"/>
        <v/>
      </c>
    </row>
    <row r="382" spans="5:20" x14ac:dyDescent="0.3">
      <c r="E382" s="7"/>
      <c r="F382" s="6"/>
      <c r="G382" s="30"/>
      <c r="H382" s="30"/>
      <c r="I382" s="30" t="str">
        <f t="shared" si="23"/>
        <v/>
      </c>
      <c r="J382" s="7" t="str">
        <f t="shared" si="24"/>
        <v/>
      </c>
    </row>
    <row r="383" spans="5:20" x14ac:dyDescent="0.3">
      <c r="E383" s="7"/>
      <c r="F383" s="6"/>
      <c r="G383" s="30"/>
      <c r="H383" s="30"/>
      <c r="I383" s="30" t="str">
        <f t="shared" si="23"/>
        <v/>
      </c>
      <c r="J383" s="7" t="str">
        <f t="shared" si="24"/>
        <v/>
      </c>
    </row>
    <row r="384" spans="5:20" x14ac:dyDescent="0.3">
      <c r="E384" s="7"/>
      <c r="F384" s="6"/>
      <c r="G384" s="30"/>
      <c r="H384" s="30"/>
      <c r="I384" s="30" t="str">
        <f t="shared" si="23"/>
        <v/>
      </c>
      <c r="J384" s="7" t="str">
        <f t="shared" si="24"/>
        <v/>
      </c>
    </row>
    <row r="385" spans="5:10" x14ac:dyDescent="0.3">
      <c r="E385" s="7"/>
      <c r="F385" s="6"/>
      <c r="G385" s="30"/>
      <c r="H385" s="30"/>
      <c r="I385" s="30" t="str">
        <f t="shared" si="23"/>
        <v/>
      </c>
      <c r="J385" s="7" t="str">
        <f t="shared" si="24"/>
        <v/>
      </c>
    </row>
    <row r="386" spans="5:10" x14ac:dyDescent="0.3">
      <c r="E386" s="7"/>
      <c r="F386" s="6"/>
      <c r="G386" s="30"/>
      <c r="H386" s="30"/>
      <c r="I386" s="30" t="str">
        <f t="shared" si="23"/>
        <v/>
      </c>
      <c r="J386" s="7" t="str">
        <f t="shared" si="24"/>
        <v/>
      </c>
    </row>
    <row r="387" spans="5:10" x14ac:dyDescent="0.3">
      <c r="E387" s="7"/>
      <c r="F387" s="6"/>
      <c r="G387" s="30"/>
      <c r="H387" s="30"/>
      <c r="I387" s="30" t="str">
        <f t="shared" si="23"/>
        <v/>
      </c>
      <c r="J387" s="7" t="str">
        <f t="shared" si="24"/>
        <v/>
      </c>
    </row>
    <row r="388" spans="5:10" x14ac:dyDescent="0.3">
      <c r="E388" s="7"/>
      <c r="F388" s="6"/>
      <c r="G388" s="30"/>
      <c r="H388" s="30"/>
      <c r="I388" s="30" t="str">
        <f t="shared" si="23"/>
        <v/>
      </c>
      <c r="J388" s="7" t="str">
        <f t="shared" si="24"/>
        <v/>
      </c>
    </row>
    <row r="389" spans="5:10" x14ac:dyDescent="0.3">
      <c r="E389" s="7"/>
      <c r="F389" s="6"/>
      <c r="G389" s="30"/>
      <c r="H389" s="30"/>
      <c r="I389" s="30" t="str">
        <f t="shared" si="23"/>
        <v/>
      </c>
      <c r="J389" s="7" t="str">
        <f t="shared" si="24"/>
        <v/>
      </c>
    </row>
    <row r="390" spans="5:10" x14ac:dyDescent="0.3">
      <c r="E390" s="7"/>
      <c r="F390" s="6"/>
      <c r="G390" s="30"/>
      <c r="H390" s="30"/>
      <c r="I390" s="30" t="str">
        <f t="shared" si="23"/>
        <v/>
      </c>
      <c r="J390" s="7" t="str">
        <f t="shared" si="24"/>
        <v/>
      </c>
    </row>
    <row r="391" spans="5:10" x14ac:dyDescent="0.3">
      <c r="E391" s="7"/>
      <c r="F391" s="6"/>
      <c r="G391" s="30"/>
      <c r="H391" s="30"/>
      <c r="I391" s="30" t="str">
        <f t="shared" si="23"/>
        <v/>
      </c>
      <c r="J391" s="7" t="str">
        <f t="shared" si="24"/>
        <v/>
      </c>
    </row>
    <row r="392" spans="5:10" x14ac:dyDescent="0.3">
      <c r="E392" s="7"/>
      <c r="F392" s="6"/>
      <c r="G392" s="30"/>
      <c r="H392" s="30"/>
      <c r="I392" s="30" t="str">
        <f t="shared" si="23"/>
        <v/>
      </c>
      <c r="J392" s="7" t="str">
        <f t="shared" si="24"/>
        <v/>
      </c>
    </row>
    <row r="393" spans="5:10" x14ac:dyDescent="0.3">
      <c r="E393" s="7"/>
      <c r="F393" s="6"/>
      <c r="G393" s="30"/>
      <c r="H393" s="30"/>
      <c r="I393" s="30" t="str">
        <f t="shared" si="23"/>
        <v/>
      </c>
      <c r="J393" s="7" t="str">
        <f t="shared" si="24"/>
        <v/>
      </c>
    </row>
    <row r="394" spans="5:10" x14ac:dyDescent="0.3">
      <c r="E394" s="7"/>
      <c r="F394" s="6"/>
      <c r="G394" s="30"/>
      <c r="H394" s="30"/>
      <c r="I394" s="30" t="str">
        <f t="shared" si="23"/>
        <v/>
      </c>
      <c r="J394" s="7" t="str">
        <f t="shared" si="24"/>
        <v/>
      </c>
    </row>
    <row r="395" spans="5:10" x14ac:dyDescent="0.3">
      <c r="E395" s="7"/>
      <c r="F395" s="6"/>
      <c r="G395" s="30"/>
      <c r="H395" s="30"/>
      <c r="I395" s="30" t="str">
        <f t="shared" si="23"/>
        <v/>
      </c>
      <c r="J395" s="7" t="str">
        <f t="shared" si="24"/>
        <v/>
      </c>
    </row>
    <row r="396" spans="5:10" x14ac:dyDescent="0.3">
      <c r="E396" s="7"/>
      <c r="F396" s="6"/>
      <c r="G396" s="30"/>
      <c r="H396" s="30"/>
      <c r="I396" s="30" t="str">
        <f t="shared" si="23"/>
        <v/>
      </c>
      <c r="J396" s="7" t="str">
        <f t="shared" si="24"/>
        <v/>
      </c>
    </row>
    <row r="397" spans="5:10" x14ac:dyDescent="0.3">
      <c r="E397" s="7"/>
      <c r="F397" s="6"/>
      <c r="G397" s="30"/>
      <c r="H397" s="30"/>
      <c r="I397" s="30" t="str">
        <f t="shared" si="23"/>
        <v/>
      </c>
      <c r="J397" s="7" t="str">
        <f t="shared" si="24"/>
        <v/>
      </c>
    </row>
    <row r="398" spans="5:10" x14ac:dyDescent="0.3">
      <c r="E398" s="7"/>
      <c r="F398" s="6"/>
      <c r="G398" s="30"/>
      <c r="H398" s="30"/>
      <c r="I398" s="30" t="str">
        <f t="shared" si="23"/>
        <v/>
      </c>
      <c r="J398" s="7" t="str">
        <f t="shared" si="24"/>
        <v/>
      </c>
    </row>
    <row r="399" spans="5:10" x14ac:dyDescent="0.3">
      <c r="E399" s="7"/>
      <c r="F399" s="6"/>
      <c r="G399" s="30"/>
      <c r="H399" s="30"/>
      <c r="I399" s="30" t="str">
        <f t="shared" si="23"/>
        <v/>
      </c>
      <c r="J399" s="7" t="str">
        <f t="shared" si="24"/>
        <v/>
      </c>
    </row>
    <row r="400" spans="5:10" x14ac:dyDescent="0.3">
      <c r="E400" s="7"/>
      <c r="F400" s="6"/>
      <c r="G400" s="30"/>
      <c r="H400" s="30"/>
      <c r="I400" s="30" t="str">
        <f t="shared" si="23"/>
        <v/>
      </c>
      <c r="J400" s="7" t="str">
        <f t="shared" si="24"/>
        <v/>
      </c>
    </row>
    <row r="401" spans="5:10" x14ac:dyDescent="0.3">
      <c r="E401" s="7"/>
      <c r="F401" s="6"/>
      <c r="G401" s="30"/>
      <c r="H401" s="30"/>
      <c r="I401" s="30" t="str">
        <f t="shared" si="23"/>
        <v/>
      </c>
      <c r="J401" s="7" t="str">
        <f t="shared" si="24"/>
        <v/>
      </c>
    </row>
    <row r="402" spans="5:10" x14ac:dyDescent="0.3">
      <c r="E402" s="7"/>
      <c r="F402" s="6"/>
      <c r="G402" s="30"/>
      <c r="H402" s="30"/>
      <c r="I402" s="30" t="str">
        <f t="shared" si="23"/>
        <v/>
      </c>
      <c r="J402" s="7" t="str">
        <f t="shared" si="24"/>
        <v/>
      </c>
    </row>
    <row r="403" spans="5:10" x14ac:dyDescent="0.3">
      <c r="E403" s="7"/>
      <c r="F403" s="6"/>
      <c r="G403" s="30"/>
      <c r="H403" s="30"/>
      <c r="I403" s="30" t="str">
        <f t="shared" si="23"/>
        <v/>
      </c>
      <c r="J403" s="7" t="str">
        <f t="shared" si="24"/>
        <v/>
      </c>
    </row>
    <row r="404" spans="5:10" x14ac:dyDescent="0.3">
      <c r="E404" s="7"/>
      <c r="F404" s="6"/>
      <c r="G404" s="30"/>
      <c r="H404" s="30"/>
      <c r="I404" s="30" t="str">
        <f t="shared" ref="I404:I467" si="25">IF(ISBLANK(B404),"",SUM(G404:H404))</f>
        <v/>
      </c>
      <c r="J404" s="7" t="str">
        <f t="shared" ref="J404:J467" si="26">IF(ISBLANK(B404),"",E404*(IF(LEFT(RIGHT(F404,2),1)="2",2,IF(LEFT(RIGHT(F404,2),1)="3",3,IF(LEFT(RIGHT(F404,2),1)="4",4,1)))))</f>
        <v/>
      </c>
    </row>
    <row r="405" spans="5:10" x14ac:dyDescent="0.3">
      <c r="E405" s="7"/>
      <c r="F405" s="6"/>
      <c r="G405" s="30"/>
      <c r="H405" s="30"/>
      <c r="I405" s="30" t="str">
        <f t="shared" si="25"/>
        <v/>
      </c>
      <c r="J405" s="7" t="str">
        <f t="shared" si="26"/>
        <v/>
      </c>
    </row>
    <row r="406" spans="5:10" x14ac:dyDescent="0.3">
      <c r="E406" s="7"/>
      <c r="F406" s="6"/>
      <c r="G406" s="30"/>
      <c r="H406" s="30"/>
      <c r="I406" s="30" t="str">
        <f t="shared" si="25"/>
        <v/>
      </c>
      <c r="J406" s="7" t="str">
        <f t="shared" si="26"/>
        <v/>
      </c>
    </row>
    <row r="407" spans="5:10" x14ac:dyDescent="0.3">
      <c r="E407" s="7"/>
      <c r="F407" s="6"/>
      <c r="G407" s="30"/>
      <c r="H407" s="30"/>
      <c r="I407" s="30" t="str">
        <f t="shared" si="25"/>
        <v/>
      </c>
      <c r="J407" s="7" t="str">
        <f t="shared" si="26"/>
        <v/>
      </c>
    </row>
    <row r="408" spans="5:10" x14ac:dyDescent="0.3">
      <c r="E408" s="7"/>
      <c r="F408" s="6"/>
      <c r="G408" s="30"/>
      <c r="H408" s="30"/>
      <c r="I408" s="30" t="str">
        <f t="shared" si="25"/>
        <v/>
      </c>
      <c r="J408" s="7" t="str">
        <f t="shared" si="26"/>
        <v/>
      </c>
    </row>
    <row r="409" spans="5:10" x14ac:dyDescent="0.3">
      <c r="E409" s="7"/>
      <c r="F409" s="6"/>
      <c r="G409" s="30"/>
      <c r="H409" s="30"/>
      <c r="I409" s="30" t="str">
        <f t="shared" si="25"/>
        <v/>
      </c>
      <c r="J409" s="7" t="str">
        <f t="shared" si="26"/>
        <v/>
      </c>
    </row>
    <row r="410" spans="5:10" x14ac:dyDescent="0.3">
      <c r="E410" s="7"/>
      <c r="F410" s="6"/>
      <c r="G410" s="30"/>
      <c r="H410" s="30"/>
      <c r="I410" s="30" t="str">
        <f t="shared" si="25"/>
        <v/>
      </c>
      <c r="J410" s="7" t="str">
        <f t="shared" si="26"/>
        <v/>
      </c>
    </row>
    <row r="411" spans="5:10" x14ac:dyDescent="0.3">
      <c r="E411" s="7"/>
      <c r="F411" s="6"/>
      <c r="G411" s="30"/>
      <c r="H411" s="30"/>
      <c r="I411" s="30" t="str">
        <f t="shared" si="25"/>
        <v/>
      </c>
      <c r="J411" s="7" t="str">
        <f t="shared" si="26"/>
        <v/>
      </c>
    </row>
    <row r="412" spans="5:10" x14ac:dyDescent="0.3">
      <c r="E412" s="7"/>
      <c r="F412" s="6"/>
      <c r="G412" s="30"/>
      <c r="H412" s="30"/>
      <c r="I412" s="30" t="str">
        <f t="shared" si="25"/>
        <v/>
      </c>
      <c r="J412" s="7" t="str">
        <f t="shared" si="26"/>
        <v/>
      </c>
    </row>
    <row r="413" spans="5:10" x14ac:dyDescent="0.3">
      <c r="E413" s="7"/>
      <c r="F413" s="6"/>
      <c r="G413" s="30"/>
      <c r="H413" s="30"/>
      <c r="I413" s="30" t="str">
        <f t="shared" si="25"/>
        <v/>
      </c>
      <c r="J413" s="7" t="str">
        <f t="shared" si="26"/>
        <v/>
      </c>
    </row>
    <row r="414" spans="5:10" x14ac:dyDescent="0.3">
      <c r="E414" s="7"/>
      <c r="F414" s="6"/>
      <c r="G414" s="30"/>
      <c r="H414" s="30"/>
      <c r="I414" s="30" t="str">
        <f t="shared" si="25"/>
        <v/>
      </c>
      <c r="J414" s="7" t="str">
        <f t="shared" si="26"/>
        <v/>
      </c>
    </row>
    <row r="415" spans="5:10" x14ac:dyDescent="0.3">
      <c r="E415" s="7"/>
      <c r="F415" s="6"/>
      <c r="G415" s="30"/>
      <c r="H415" s="30"/>
      <c r="I415" s="30" t="str">
        <f t="shared" si="25"/>
        <v/>
      </c>
      <c r="J415" s="7" t="str">
        <f t="shared" si="26"/>
        <v/>
      </c>
    </row>
    <row r="416" spans="5:10" x14ac:dyDescent="0.3">
      <c r="E416" s="7"/>
      <c r="F416" s="6"/>
      <c r="G416" s="30"/>
      <c r="H416" s="30"/>
      <c r="I416" s="30" t="str">
        <f t="shared" si="25"/>
        <v/>
      </c>
      <c r="J416" s="7" t="str">
        <f t="shared" si="26"/>
        <v/>
      </c>
    </row>
    <row r="417" spans="5:10" x14ac:dyDescent="0.3">
      <c r="E417" s="7"/>
      <c r="F417" s="6"/>
      <c r="G417" s="30"/>
      <c r="H417" s="30"/>
      <c r="I417" s="30" t="str">
        <f t="shared" si="25"/>
        <v/>
      </c>
      <c r="J417" s="7" t="str">
        <f t="shared" si="26"/>
        <v/>
      </c>
    </row>
    <row r="418" spans="5:10" x14ac:dyDescent="0.3">
      <c r="E418" s="7"/>
      <c r="F418" s="6"/>
      <c r="G418" s="30"/>
      <c r="H418" s="30"/>
      <c r="I418" s="30" t="str">
        <f t="shared" si="25"/>
        <v/>
      </c>
      <c r="J418" s="7" t="str">
        <f t="shared" si="26"/>
        <v/>
      </c>
    </row>
    <row r="419" spans="5:10" x14ac:dyDescent="0.3">
      <c r="E419" s="7"/>
      <c r="F419" s="6"/>
      <c r="G419" s="30"/>
      <c r="H419" s="30"/>
      <c r="I419" s="30" t="str">
        <f t="shared" si="25"/>
        <v/>
      </c>
      <c r="J419" s="7" t="str">
        <f t="shared" si="26"/>
        <v/>
      </c>
    </row>
    <row r="420" spans="5:10" x14ac:dyDescent="0.3">
      <c r="E420" s="7"/>
      <c r="F420" s="6"/>
      <c r="G420" s="30"/>
      <c r="H420" s="30"/>
      <c r="I420" s="30" t="str">
        <f t="shared" si="25"/>
        <v/>
      </c>
      <c r="J420" s="7" t="str">
        <f t="shared" si="26"/>
        <v/>
      </c>
    </row>
    <row r="421" spans="5:10" x14ac:dyDescent="0.3">
      <c r="E421" s="7"/>
      <c r="F421" s="6"/>
      <c r="G421" s="30"/>
      <c r="H421" s="30"/>
      <c r="I421" s="30" t="str">
        <f t="shared" si="25"/>
        <v/>
      </c>
      <c r="J421" s="7" t="str">
        <f t="shared" si="26"/>
        <v/>
      </c>
    </row>
    <row r="422" spans="5:10" x14ac:dyDescent="0.3">
      <c r="E422" s="7"/>
      <c r="F422" s="6"/>
      <c r="G422" s="30"/>
      <c r="H422" s="30"/>
      <c r="I422" s="30" t="str">
        <f t="shared" si="25"/>
        <v/>
      </c>
      <c r="J422" s="7" t="str">
        <f t="shared" si="26"/>
        <v/>
      </c>
    </row>
    <row r="423" spans="5:10" x14ac:dyDescent="0.3">
      <c r="E423" s="7"/>
      <c r="F423" s="6"/>
      <c r="G423" s="30"/>
      <c r="H423" s="30"/>
      <c r="I423" s="30" t="str">
        <f t="shared" si="25"/>
        <v/>
      </c>
      <c r="J423" s="7" t="str">
        <f t="shared" si="26"/>
        <v/>
      </c>
    </row>
    <row r="424" spans="5:10" x14ac:dyDescent="0.3">
      <c r="E424" s="7"/>
      <c r="F424" s="6"/>
      <c r="G424" s="30"/>
      <c r="H424" s="30"/>
      <c r="I424" s="30" t="str">
        <f t="shared" si="25"/>
        <v/>
      </c>
      <c r="J424" s="7" t="str">
        <f t="shared" si="26"/>
        <v/>
      </c>
    </row>
    <row r="425" spans="5:10" x14ac:dyDescent="0.3">
      <c r="E425" s="7"/>
      <c r="F425" s="6"/>
      <c r="G425" s="30"/>
      <c r="H425" s="30"/>
      <c r="I425" s="30" t="str">
        <f t="shared" si="25"/>
        <v/>
      </c>
      <c r="J425" s="7" t="str">
        <f t="shared" si="26"/>
        <v/>
      </c>
    </row>
    <row r="426" spans="5:10" x14ac:dyDescent="0.3">
      <c r="E426" s="7"/>
      <c r="F426" s="6"/>
      <c r="G426" s="30"/>
      <c r="H426" s="30"/>
      <c r="I426" s="30" t="str">
        <f t="shared" si="25"/>
        <v/>
      </c>
      <c r="J426" s="7" t="str">
        <f t="shared" si="26"/>
        <v/>
      </c>
    </row>
    <row r="427" spans="5:10" x14ac:dyDescent="0.3">
      <c r="E427" s="7"/>
      <c r="F427" s="6"/>
      <c r="G427" s="30"/>
      <c r="H427" s="30"/>
      <c r="I427" s="30" t="str">
        <f t="shared" si="25"/>
        <v/>
      </c>
      <c r="J427" s="7" t="str">
        <f t="shared" si="26"/>
        <v/>
      </c>
    </row>
    <row r="428" spans="5:10" x14ac:dyDescent="0.3">
      <c r="E428" s="7"/>
      <c r="F428" s="6"/>
      <c r="G428" s="30"/>
      <c r="H428" s="30"/>
      <c r="I428" s="30" t="str">
        <f t="shared" si="25"/>
        <v/>
      </c>
      <c r="J428" s="7" t="str">
        <f t="shared" si="26"/>
        <v/>
      </c>
    </row>
    <row r="429" spans="5:10" x14ac:dyDescent="0.3">
      <c r="E429" s="7"/>
      <c r="F429" s="6"/>
      <c r="G429" s="30"/>
      <c r="H429" s="30"/>
      <c r="I429" s="30" t="str">
        <f t="shared" si="25"/>
        <v/>
      </c>
      <c r="J429" s="7" t="str">
        <f t="shared" si="26"/>
        <v/>
      </c>
    </row>
    <row r="430" spans="5:10" x14ac:dyDescent="0.3">
      <c r="E430" s="7"/>
      <c r="F430" s="6"/>
      <c r="G430" s="30"/>
      <c r="H430" s="30"/>
      <c r="I430" s="30" t="str">
        <f t="shared" si="25"/>
        <v/>
      </c>
      <c r="J430" s="7" t="str">
        <f t="shared" si="26"/>
        <v/>
      </c>
    </row>
    <row r="431" spans="5:10" x14ac:dyDescent="0.3">
      <c r="E431" s="7"/>
      <c r="F431" s="6"/>
      <c r="G431" s="30"/>
      <c r="H431" s="30"/>
      <c r="I431" s="30" t="str">
        <f t="shared" si="25"/>
        <v/>
      </c>
      <c r="J431" s="7" t="str">
        <f t="shared" si="26"/>
        <v/>
      </c>
    </row>
    <row r="432" spans="5:10" x14ac:dyDescent="0.3">
      <c r="E432" s="7"/>
      <c r="F432" s="6"/>
      <c r="G432" s="30"/>
      <c r="H432" s="30"/>
      <c r="I432" s="30" t="str">
        <f t="shared" si="25"/>
        <v/>
      </c>
      <c r="J432" s="7" t="str">
        <f t="shared" si="26"/>
        <v/>
      </c>
    </row>
    <row r="433" spans="5:10" x14ac:dyDescent="0.3">
      <c r="E433" s="7"/>
      <c r="F433" s="6"/>
      <c r="G433" s="30"/>
      <c r="H433" s="30"/>
      <c r="I433" s="30" t="str">
        <f t="shared" si="25"/>
        <v/>
      </c>
      <c r="J433" s="7" t="str">
        <f t="shared" si="26"/>
        <v/>
      </c>
    </row>
    <row r="434" spans="5:10" x14ac:dyDescent="0.3">
      <c r="E434" s="7"/>
      <c r="F434" s="6"/>
      <c r="G434" s="30"/>
      <c r="H434" s="30"/>
      <c r="I434" s="30" t="str">
        <f t="shared" si="25"/>
        <v/>
      </c>
      <c r="J434" s="7" t="str">
        <f t="shared" si="26"/>
        <v/>
      </c>
    </row>
    <row r="435" spans="5:10" x14ac:dyDescent="0.3">
      <c r="E435" s="7"/>
      <c r="F435" s="6"/>
      <c r="G435" s="30"/>
      <c r="H435" s="30"/>
      <c r="I435" s="30" t="str">
        <f t="shared" si="25"/>
        <v/>
      </c>
      <c r="J435" s="7" t="str">
        <f t="shared" si="26"/>
        <v/>
      </c>
    </row>
    <row r="436" spans="5:10" x14ac:dyDescent="0.3">
      <c r="E436" s="7"/>
      <c r="F436" s="6"/>
      <c r="G436" s="30"/>
      <c r="H436" s="30"/>
      <c r="I436" s="30" t="str">
        <f t="shared" si="25"/>
        <v/>
      </c>
      <c r="J436" s="7" t="str">
        <f t="shared" si="26"/>
        <v/>
      </c>
    </row>
    <row r="437" spans="5:10" x14ac:dyDescent="0.3">
      <c r="E437" s="7"/>
      <c r="F437" s="6"/>
      <c r="G437" s="30"/>
      <c r="H437" s="30"/>
      <c r="I437" s="30" t="str">
        <f t="shared" si="25"/>
        <v/>
      </c>
      <c r="J437" s="7" t="str">
        <f t="shared" si="26"/>
        <v/>
      </c>
    </row>
    <row r="438" spans="5:10" x14ac:dyDescent="0.3">
      <c r="E438" s="7"/>
      <c r="F438" s="6"/>
      <c r="G438" s="30"/>
      <c r="H438" s="30"/>
      <c r="I438" s="30" t="str">
        <f t="shared" si="25"/>
        <v/>
      </c>
      <c r="J438" s="7" t="str">
        <f t="shared" si="26"/>
        <v/>
      </c>
    </row>
    <row r="439" spans="5:10" x14ac:dyDescent="0.3">
      <c r="E439" s="7"/>
      <c r="F439" s="6"/>
      <c r="G439" s="30"/>
      <c r="H439" s="30"/>
      <c r="I439" s="30" t="str">
        <f t="shared" si="25"/>
        <v/>
      </c>
      <c r="J439" s="7" t="str">
        <f t="shared" si="26"/>
        <v/>
      </c>
    </row>
    <row r="440" spans="5:10" x14ac:dyDescent="0.3">
      <c r="E440" s="7"/>
      <c r="F440" s="6"/>
      <c r="G440" s="30"/>
      <c r="H440" s="30"/>
      <c r="I440" s="30" t="str">
        <f t="shared" si="25"/>
        <v/>
      </c>
      <c r="J440" s="7" t="str">
        <f t="shared" si="26"/>
        <v/>
      </c>
    </row>
    <row r="441" spans="5:10" x14ac:dyDescent="0.3">
      <c r="E441" s="7"/>
      <c r="F441" s="6"/>
      <c r="G441" s="30"/>
      <c r="H441" s="30"/>
      <c r="I441" s="30" t="str">
        <f t="shared" si="25"/>
        <v/>
      </c>
      <c r="J441" s="7" t="str">
        <f t="shared" si="26"/>
        <v/>
      </c>
    </row>
    <row r="442" spans="5:10" x14ac:dyDescent="0.3">
      <c r="E442" s="7"/>
      <c r="F442" s="6"/>
      <c r="G442" s="30"/>
      <c r="H442" s="30"/>
      <c r="I442" s="30" t="str">
        <f t="shared" si="25"/>
        <v/>
      </c>
      <c r="J442" s="7" t="str">
        <f t="shared" si="26"/>
        <v/>
      </c>
    </row>
    <row r="443" spans="5:10" x14ac:dyDescent="0.3">
      <c r="E443" s="7"/>
      <c r="F443" s="6"/>
      <c r="G443" s="30"/>
      <c r="H443" s="30"/>
      <c r="I443" s="30" t="str">
        <f t="shared" si="25"/>
        <v/>
      </c>
      <c r="J443" s="7" t="str">
        <f t="shared" si="26"/>
        <v/>
      </c>
    </row>
    <row r="444" spans="5:10" x14ac:dyDescent="0.3">
      <c r="E444" s="7"/>
      <c r="F444" s="6"/>
      <c r="G444" s="30"/>
      <c r="H444" s="30"/>
      <c r="I444" s="30" t="str">
        <f t="shared" si="25"/>
        <v/>
      </c>
      <c r="J444" s="7" t="str">
        <f t="shared" si="26"/>
        <v/>
      </c>
    </row>
    <row r="445" spans="5:10" x14ac:dyDescent="0.3">
      <c r="E445" s="7"/>
      <c r="F445" s="6"/>
      <c r="G445" s="30"/>
      <c r="H445" s="30"/>
      <c r="I445" s="30" t="str">
        <f t="shared" si="25"/>
        <v/>
      </c>
      <c r="J445" s="7" t="str">
        <f t="shared" si="26"/>
        <v/>
      </c>
    </row>
    <row r="446" spans="5:10" x14ac:dyDescent="0.3">
      <c r="E446" s="7"/>
      <c r="F446" s="6"/>
      <c r="G446" s="30"/>
      <c r="H446" s="30"/>
      <c r="I446" s="30" t="str">
        <f t="shared" si="25"/>
        <v/>
      </c>
      <c r="J446" s="7" t="str">
        <f t="shared" si="26"/>
        <v/>
      </c>
    </row>
    <row r="447" spans="5:10" x14ac:dyDescent="0.3">
      <c r="E447" s="7"/>
      <c r="F447" s="6"/>
      <c r="G447" s="30"/>
      <c r="H447" s="30"/>
      <c r="I447" s="30" t="str">
        <f t="shared" si="25"/>
        <v/>
      </c>
      <c r="J447" s="7" t="str">
        <f t="shared" si="26"/>
        <v/>
      </c>
    </row>
    <row r="448" spans="5:10" x14ac:dyDescent="0.3">
      <c r="E448" s="7"/>
      <c r="F448" s="6"/>
      <c r="G448" s="30"/>
      <c r="H448" s="30"/>
      <c r="I448" s="30" t="str">
        <f t="shared" si="25"/>
        <v/>
      </c>
      <c r="J448" s="7" t="str">
        <f t="shared" si="26"/>
        <v/>
      </c>
    </row>
    <row r="449" spans="5:10" x14ac:dyDescent="0.3">
      <c r="E449" s="7"/>
      <c r="F449" s="6"/>
      <c r="G449" s="30"/>
      <c r="H449" s="30"/>
      <c r="I449" s="30" t="str">
        <f t="shared" si="25"/>
        <v/>
      </c>
      <c r="J449" s="7" t="str">
        <f t="shared" si="26"/>
        <v/>
      </c>
    </row>
    <row r="450" spans="5:10" x14ac:dyDescent="0.3">
      <c r="E450" s="7"/>
      <c r="F450" s="6"/>
      <c r="G450" s="30"/>
      <c r="H450" s="30"/>
      <c r="I450" s="30" t="str">
        <f t="shared" si="25"/>
        <v/>
      </c>
      <c r="J450" s="7" t="str">
        <f t="shared" si="26"/>
        <v/>
      </c>
    </row>
    <row r="451" spans="5:10" x14ac:dyDescent="0.3">
      <c r="E451" s="7"/>
      <c r="F451" s="6"/>
      <c r="G451" s="30"/>
      <c r="H451" s="30"/>
      <c r="I451" s="30" t="str">
        <f t="shared" si="25"/>
        <v/>
      </c>
      <c r="J451" s="7" t="str">
        <f t="shared" si="26"/>
        <v/>
      </c>
    </row>
    <row r="452" spans="5:10" x14ac:dyDescent="0.3">
      <c r="E452" s="7"/>
      <c r="F452" s="6"/>
      <c r="G452" s="30"/>
      <c r="H452" s="30"/>
      <c r="I452" s="30" t="str">
        <f t="shared" si="25"/>
        <v/>
      </c>
      <c r="J452" s="7" t="str">
        <f t="shared" si="26"/>
        <v/>
      </c>
    </row>
    <row r="453" spans="5:10" x14ac:dyDescent="0.3">
      <c r="E453" s="7"/>
      <c r="F453" s="6"/>
      <c r="G453" s="30"/>
      <c r="H453" s="30"/>
      <c r="I453" s="30" t="str">
        <f t="shared" si="25"/>
        <v/>
      </c>
      <c r="J453" s="7" t="str">
        <f t="shared" si="26"/>
        <v/>
      </c>
    </row>
    <row r="454" spans="5:10" x14ac:dyDescent="0.3">
      <c r="E454" s="7"/>
      <c r="F454" s="6"/>
      <c r="G454" s="30"/>
      <c r="H454" s="30"/>
      <c r="I454" s="30" t="str">
        <f t="shared" si="25"/>
        <v/>
      </c>
      <c r="J454" s="7" t="str">
        <f t="shared" si="26"/>
        <v/>
      </c>
    </row>
    <row r="455" spans="5:10" x14ac:dyDescent="0.3">
      <c r="E455" s="7"/>
      <c r="F455" s="6"/>
      <c r="G455" s="30"/>
      <c r="H455" s="30"/>
      <c r="I455" s="30" t="str">
        <f t="shared" si="25"/>
        <v/>
      </c>
      <c r="J455" s="7" t="str">
        <f t="shared" si="26"/>
        <v/>
      </c>
    </row>
    <row r="456" spans="5:10" x14ac:dyDescent="0.3">
      <c r="E456" s="7"/>
      <c r="F456" s="6"/>
      <c r="G456" s="30"/>
      <c r="H456" s="30"/>
      <c r="I456" s="30" t="str">
        <f t="shared" si="25"/>
        <v/>
      </c>
      <c r="J456" s="7" t="str">
        <f t="shared" si="26"/>
        <v/>
      </c>
    </row>
    <row r="457" spans="5:10" x14ac:dyDescent="0.3">
      <c r="E457" s="7"/>
      <c r="F457" s="6"/>
      <c r="G457" s="30"/>
      <c r="H457" s="30"/>
      <c r="I457" s="30" t="str">
        <f t="shared" si="25"/>
        <v/>
      </c>
      <c r="J457" s="7" t="str">
        <f t="shared" si="26"/>
        <v/>
      </c>
    </row>
    <row r="458" spans="5:10" x14ac:dyDescent="0.3">
      <c r="E458" s="7"/>
      <c r="F458" s="6"/>
      <c r="G458" s="30"/>
      <c r="H458" s="30"/>
      <c r="I458" s="30" t="str">
        <f t="shared" si="25"/>
        <v/>
      </c>
      <c r="J458" s="7" t="str">
        <f t="shared" si="26"/>
        <v/>
      </c>
    </row>
    <row r="459" spans="5:10" x14ac:dyDescent="0.3">
      <c r="E459" s="7"/>
      <c r="F459" s="6"/>
      <c r="G459" s="30"/>
      <c r="H459" s="30"/>
      <c r="I459" s="30" t="str">
        <f t="shared" si="25"/>
        <v/>
      </c>
      <c r="J459" s="7" t="str">
        <f t="shared" si="26"/>
        <v/>
      </c>
    </row>
    <row r="460" spans="5:10" x14ac:dyDescent="0.3">
      <c r="E460" s="7"/>
      <c r="F460" s="6"/>
      <c r="G460" s="30"/>
      <c r="H460" s="30"/>
      <c r="I460" s="30" t="str">
        <f t="shared" si="25"/>
        <v/>
      </c>
      <c r="J460" s="7" t="str">
        <f t="shared" si="26"/>
        <v/>
      </c>
    </row>
    <row r="461" spans="5:10" x14ac:dyDescent="0.3">
      <c r="E461" s="7"/>
      <c r="F461" s="6"/>
      <c r="G461" s="30"/>
      <c r="H461" s="30"/>
      <c r="I461" s="30" t="str">
        <f t="shared" si="25"/>
        <v/>
      </c>
      <c r="J461" s="7" t="str">
        <f t="shared" si="26"/>
        <v/>
      </c>
    </row>
    <row r="462" spans="5:10" x14ac:dyDescent="0.3">
      <c r="E462" s="7"/>
      <c r="F462" s="6"/>
      <c r="G462" s="30"/>
      <c r="H462" s="30"/>
      <c r="I462" s="30" t="str">
        <f t="shared" si="25"/>
        <v/>
      </c>
      <c r="J462" s="7" t="str">
        <f t="shared" si="26"/>
        <v/>
      </c>
    </row>
    <row r="463" spans="5:10" x14ac:dyDescent="0.3">
      <c r="E463" s="7"/>
      <c r="F463" s="6"/>
      <c r="G463" s="30"/>
      <c r="H463" s="30"/>
      <c r="I463" s="30" t="str">
        <f t="shared" si="25"/>
        <v/>
      </c>
      <c r="J463" s="7" t="str">
        <f t="shared" si="26"/>
        <v/>
      </c>
    </row>
    <row r="464" spans="5:10" x14ac:dyDescent="0.3">
      <c r="E464" s="7"/>
      <c r="F464" s="6"/>
      <c r="G464" s="30"/>
      <c r="H464" s="30"/>
      <c r="I464" s="30" t="str">
        <f t="shared" si="25"/>
        <v/>
      </c>
      <c r="J464" s="7" t="str">
        <f t="shared" si="26"/>
        <v/>
      </c>
    </row>
    <row r="465" spans="5:10" x14ac:dyDescent="0.3">
      <c r="E465" s="7"/>
      <c r="F465" s="6"/>
      <c r="G465" s="30"/>
      <c r="H465" s="30"/>
      <c r="I465" s="30" t="str">
        <f t="shared" si="25"/>
        <v/>
      </c>
      <c r="J465" s="7" t="str">
        <f t="shared" si="26"/>
        <v/>
      </c>
    </row>
    <row r="466" spans="5:10" x14ac:dyDescent="0.3">
      <c r="E466" s="7"/>
      <c r="F466" s="6"/>
      <c r="G466" s="30"/>
      <c r="H466" s="30"/>
      <c r="I466" s="30" t="str">
        <f t="shared" si="25"/>
        <v/>
      </c>
      <c r="J466" s="7" t="str">
        <f t="shared" si="26"/>
        <v/>
      </c>
    </row>
    <row r="467" spans="5:10" x14ac:dyDescent="0.3">
      <c r="E467" s="7"/>
      <c r="F467" s="6"/>
      <c r="G467" s="30"/>
      <c r="H467" s="30"/>
      <c r="I467" s="30" t="str">
        <f t="shared" si="25"/>
        <v/>
      </c>
      <c r="J467" s="7" t="str">
        <f t="shared" si="26"/>
        <v/>
      </c>
    </row>
    <row r="468" spans="5:10" x14ac:dyDescent="0.3">
      <c r="E468" s="7"/>
      <c r="F468" s="6"/>
      <c r="G468" s="30"/>
      <c r="H468" s="30"/>
      <c r="I468" s="30" t="str">
        <f t="shared" ref="I468:I494" si="27">IF(ISBLANK(B468),"",SUM(G468:H468))</f>
        <v/>
      </c>
      <c r="J468" s="7" t="str">
        <f t="shared" ref="J468:J531" si="28">IF(ISBLANK(B468),"",E468*(IF(LEFT(RIGHT(F468,2),1)="2",2,IF(LEFT(RIGHT(F468,2),1)="3",3,IF(LEFT(RIGHT(F468,2),1)="4",4,1)))))</f>
        <v/>
      </c>
    </row>
    <row r="469" spans="5:10" x14ac:dyDescent="0.3">
      <c r="E469" s="7"/>
      <c r="F469" s="6"/>
      <c r="G469" s="30"/>
      <c r="H469" s="30"/>
      <c r="I469" s="30" t="str">
        <f t="shared" si="27"/>
        <v/>
      </c>
      <c r="J469" s="7" t="str">
        <f t="shared" si="28"/>
        <v/>
      </c>
    </row>
    <row r="470" spans="5:10" x14ac:dyDescent="0.3">
      <c r="E470" s="7"/>
      <c r="F470" s="6"/>
      <c r="G470" s="30"/>
      <c r="H470" s="30"/>
      <c r="I470" s="30" t="str">
        <f t="shared" si="27"/>
        <v/>
      </c>
      <c r="J470" s="7" t="str">
        <f t="shared" si="28"/>
        <v/>
      </c>
    </row>
    <row r="471" spans="5:10" x14ac:dyDescent="0.3">
      <c r="E471" s="7"/>
      <c r="F471" s="6"/>
      <c r="G471" s="30"/>
      <c r="H471" s="30"/>
      <c r="I471" s="30" t="str">
        <f t="shared" si="27"/>
        <v/>
      </c>
      <c r="J471" s="7" t="str">
        <f t="shared" si="28"/>
        <v/>
      </c>
    </row>
    <row r="472" spans="5:10" x14ac:dyDescent="0.3">
      <c r="E472" s="7"/>
      <c r="F472" s="6"/>
      <c r="G472" s="30"/>
      <c r="H472" s="30"/>
      <c r="I472" s="30" t="str">
        <f t="shared" si="27"/>
        <v/>
      </c>
      <c r="J472" s="7" t="str">
        <f t="shared" si="28"/>
        <v/>
      </c>
    </row>
    <row r="473" spans="5:10" x14ac:dyDescent="0.3">
      <c r="E473" s="7"/>
      <c r="F473" s="6"/>
      <c r="G473" s="30"/>
      <c r="H473" s="30"/>
      <c r="I473" s="30" t="str">
        <f t="shared" si="27"/>
        <v/>
      </c>
      <c r="J473" s="7" t="str">
        <f t="shared" si="28"/>
        <v/>
      </c>
    </row>
    <row r="474" spans="5:10" x14ac:dyDescent="0.3">
      <c r="E474" s="7"/>
      <c r="F474" s="6"/>
      <c r="G474" s="30"/>
      <c r="H474" s="30"/>
      <c r="I474" s="30" t="str">
        <f t="shared" si="27"/>
        <v/>
      </c>
      <c r="J474" s="7" t="str">
        <f t="shared" si="28"/>
        <v/>
      </c>
    </row>
    <row r="475" spans="5:10" x14ac:dyDescent="0.3">
      <c r="E475" s="7"/>
      <c r="F475" s="6"/>
      <c r="G475" s="30"/>
      <c r="H475" s="30"/>
      <c r="I475" s="30" t="str">
        <f t="shared" si="27"/>
        <v/>
      </c>
      <c r="J475" s="7" t="str">
        <f t="shared" si="28"/>
        <v/>
      </c>
    </row>
    <row r="476" spans="5:10" x14ac:dyDescent="0.3">
      <c r="E476" s="7"/>
      <c r="F476" s="6"/>
      <c r="G476" s="30"/>
      <c r="H476" s="30"/>
      <c r="I476" s="30" t="str">
        <f t="shared" si="27"/>
        <v/>
      </c>
      <c r="J476" s="7" t="str">
        <f t="shared" si="28"/>
        <v/>
      </c>
    </row>
    <row r="477" spans="5:10" x14ac:dyDescent="0.3">
      <c r="E477" s="7"/>
      <c r="F477" s="6"/>
      <c r="G477" s="30"/>
      <c r="H477" s="30"/>
      <c r="I477" s="30" t="str">
        <f t="shared" si="27"/>
        <v/>
      </c>
      <c r="J477" s="7" t="str">
        <f t="shared" si="28"/>
        <v/>
      </c>
    </row>
    <row r="478" spans="5:10" x14ac:dyDescent="0.3">
      <c r="E478" s="7"/>
      <c r="F478" s="6"/>
      <c r="G478" s="30"/>
      <c r="H478" s="30"/>
      <c r="I478" s="30" t="str">
        <f t="shared" si="27"/>
        <v/>
      </c>
      <c r="J478" s="7" t="str">
        <f t="shared" si="28"/>
        <v/>
      </c>
    </row>
    <row r="479" spans="5:10" x14ac:dyDescent="0.3">
      <c r="E479" s="7"/>
      <c r="F479" s="6"/>
      <c r="G479" s="30"/>
      <c r="H479" s="30"/>
      <c r="I479" s="30" t="str">
        <f t="shared" si="27"/>
        <v/>
      </c>
      <c r="J479" s="7" t="str">
        <f t="shared" si="28"/>
        <v/>
      </c>
    </row>
    <row r="480" spans="5:10" x14ac:dyDescent="0.3">
      <c r="E480" s="7"/>
      <c r="F480" s="6"/>
      <c r="G480" s="30"/>
      <c r="H480" s="30"/>
      <c r="I480" s="30" t="str">
        <f t="shared" si="27"/>
        <v/>
      </c>
      <c r="J480" s="7" t="str">
        <f t="shared" si="28"/>
        <v/>
      </c>
    </row>
    <row r="481" spans="5:10" x14ac:dyDescent="0.3">
      <c r="E481" s="7"/>
      <c r="F481" s="6"/>
      <c r="G481" s="30"/>
      <c r="H481" s="30"/>
      <c r="I481" s="30" t="str">
        <f t="shared" si="27"/>
        <v/>
      </c>
      <c r="J481" s="7" t="str">
        <f t="shared" si="28"/>
        <v/>
      </c>
    </row>
    <row r="482" spans="5:10" x14ac:dyDescent="0.3">
      <c r="E482" s="7"/>
      <c r="F482" s="6"/>
      <c r="G482" s="30"/>
      <c r="H482" s="30"/>
      <c r="I482" s="30" t="str">
        <f t="shared" si="27"/>
        <v/>
      </c>
      <c r="J482" s="7" t="str">
        <f t="shared" si="28"/>
        <v/>
      </c>
    </row>
    <row r="483" spans="5:10" x14ac:dyDescent="0.3">
      <c r="E483" s="7"/>
      <c r="F483" s="6"/>
      <c r="G483" s="30"/>
      <c r="H483" s="30"/>
      <c r="I483" s="30" t="str">
        <f t="shared" si="27"/>
        <v/>
      </c>
      <c r="J483" s="7" t="str">
        <f t="shared" si="28"/>
        <v/>
      </c>
    </row>
    <row r="484" spans="5:10" x14ac:dyDescent="0.3">
      <c r="E484" s="7"/>
      <c r="F484" s="6"/>
      <c r="G484" s="30"/>
      <c r="H484" s="30"/>
      <c r="I484" s="30" t="str">
        <f t="shared" si="27"/>
        <v/>
      </c>
      <c r="J484" s="7" t="str">
        <f t="shared" si="28"/>
        <v/>
      </c>
    </row>
    <row r="485" spans="5:10" x14ac:dyDescent="0.3">
      <c r="E485" s="7"/>
      <c r="F485" s="6"/>
      <c r="G485" s="30"/>
      <c r="H485" s="30"/>
      <c r="I485" s="30" t="str">
        <f t="shared" si="27"/>
        <v/>
      </c>
      <c r="J485" s="7" t="str">
        <f t="shared" si="28"/>
        <v/>
      </c>
    </row>
    <row r="486" spans="5:10" x14ac:dyDescent="0.3">
      <c r="E486" s="7"/>
      <c r="F486" s="6"/>
      <c r="G486" s="30"/>
      <c r="H486" s="30"/>
      <c r="I486" s="30" t="str">
        <f t="shared" si="27"/>
        <v/>
      </c>
      <c r="J486" s="7" t="str">
        <f t="shared" si="28"/>
        <v/>
      </c>
    </row>
    <row r="487" spans="5:10" x14ac:dyDescent="0.3">
      <c r="E487" s="7"/>
      <c r="F487" s="6"/>
      <c r="G487" s="30"/>
      <c r="H487" s="30"/>
      <c r="I487" s="30" t="str">
        <f t="shared" si="27"/>
        <v/>
      </c>
      <c r="J487" s="7" t="str">
        <f t="shared" si="28"/>
        <v/>
      </c>
    </row>
    <row r="488" spans="5:10" x14ac:dyDescent="0.3">
      <c r="E488" s="7"/>
      <c r="F488" s="6"/>
      <c r="G488" s="30"/>
      <c r="H488" s="30"/>
      <c r="I488" s="30" t="str">
        <f t="shared" si="27"/>
        <v/>
      </c>
      <c r="J488" s="7" t="str">
        <f t="shared" si="28"/>
        <v/>
      </c>
    </row>
    <row r="489" spans="5:10" x14ac:dyDescent="0.3">
      <c r="E489" s="7"/>
      <c r="F489" s="6"/>
      <c r="G489" s="30"/>
      <c r="H489" s="30"/>
      <c r="I489" s="30" t="str">
        <f t="shared" si="27"/>
        <v/>
      </c>
      <c r="J489" s="7" t="str">
        <f t="shared" si="28"/>
        <v/>
      </c>
    </row>
    <row r="490" spans="5:10" x14ac:dyDescent="0.3">
      <c r="E490" s="7"/>
      <c r="F490" s="6"/>
      <c r="G490" s="30"/>
      <c r="H490" s="30"/>
      <c r="I490" s="30" t="str">
        <f t="shared" si="27"/>
        <v/>
      </c>
      <c r="J490" s="7" t="str">
        <f t="shared" si="28"/>
        <v/>
      </c>
    </row>
    <row r="491" spans="5:10" x14ac:dyDescent="0.3">
      <c r="E491" s="7"/>
      <c r="F491" s="6"/>
      <c r="G491" s="30"/>
      <c r="H491" s="30"/>
      <c r="I491" s="30" t="str">
        <f t="shared" si="27"/>
        <v/>
      </c>
      <c r="J491" s="7" t="str">
        <f t="shared" si="28"/>
        <v/>
      </c>
    </row>
    <row r="492" spans="5:10" x14ac:dyDescent="0.3">
      <c r="E492" s="7"/>
      <c r="F492" s="6"/>
      <c r="G492" s="30"/>
      <c r="H492" s="30"/>
      <c r="I492" s="30" t="str">
        <f t="shared" si="27"/>
        <v/>
      </c>
      <c r="J492" s="7" t="str">
        <f t="shared" si="28"/>
        <v/>
      </c>
    </row>
    <row r="493" spans="5:10" x14ac:dyDescent="0.3">
      <c r="E493" s="7"/>
      <c r="F493" s="6"/>
      <c r="G493" s="30"/>
      <c r="H493" s="30"/>
      <c r="I493" s="30" t="str">
        <f t="shared" si="27"/>
        <v/>
      </c>
      <c r="J493" s="7" t="str">
        <f t="shared" si="28"/>
        <v/>
      </c>
    </row>
    <row r="494" spans="5:10" x14ac:dyDescent="0.3">
      <c r="E494" s="7"/>
      <c r="F494" s="6"/>
      <c r="G494" s="30"/>
      <c r="H494" s="30"/>
      <c r="I494" s="30" t="str">
        <f t="shared" si="27"/>
        <v/>
      </c>
      <c r="J494" s="7" t="str">
        <f t="shared" si="28"/>
        <v/>
      </c>
    </row>
    <row r="495" spans="5:10" x14ac:dyDescent="0.3">
      <c r="E495" s="7"/>
      <c r="F495" s="6"/>
      <c r="G495" s="30"/>
      <c r="H495" s="30"/>
      <c r="I495" s="30" t="str">
        <f t="shared" ref="I495:I558" si="29">IF(ISBLANK(B495),"",SUM(G495:H495))</f>
        <v/>
      </c>
      <c r="J495" s="7" t="str">
        <f t="shared" si="28"/>
        <v/>
      </c>
    </row>
    <row r="496" spans="5:10" x14ac:dyDescent="0.3">
      <c r="E496" s="7"/>
      <c r="F496" s="6"/>
      <c r="G496" s="30"/>
      <c r="H496" s="30"/>
      <c r="I496" s="30" t="str">
        <f t="shared" si="29"/>
        <v/>
      </c>
      <c r="J496" s="7" t="str">
        <f t="shared" si="28"/>
        <v/>
      </c>
    </row>
    <row r="497" spans="5:10" x14ac:dyDescent="0.3">
      <c r="E497" s="7"/>
      <c r="F497" s="6"/>
      <c r="G497" s="30"/>
      <c r="H497" s="30"/>
      <c r="I497" s="30" t="str">
        <f t="shared" si="29"/>
        <v/>
      </c>
      <c r="J497" s="7" t="str">
        <f t="shared" si="28"/>
        <v/>
      </c>
    </row>
    <row r="498" spans="5:10" x14ac:dyDescent="0.3">
      <c r="E498" s="7"/>
      <c r="F498" s="6"/>
      <c r="G498" s="30"/>
      <c r="H498" s="30"/>
      <c r="I498" s="30" t="str">
        <f t="shared" si="29"/>
        <v/>
      </c>
      <c r="J498" s="7" t="str">
        <f t="shared" si="28"/>
        <v/>
      </c>
    </row>
    <row r="499" spans="5:10" x14ac:dyDescent="0.3">
      <c r="E499" s="7"/>
      <c r="F499" s="6"/>
      <c r="G499" s="30"/>
      <c r="H499" s="30"/>
      <c r="I499" s="30" t="str">
        <f t="shared" si="29"/>
        <v/>
      </c>
      <c r="J499" s="7" t="str">
        <f t="shared" si="28"/>
        <v/>
      </c>
    </row>
    <row r="500" spans="5:10" x14ac:dyDescent="0.3">
      <c r="E500" s="7"/>
      <c r="F500" s="6"/>
      <c r="G500" s="30"/>
      <c r="H500" s="30"/>
      <c r="I500" s="30" t="str">
        <f t="shared" si="29"/>
        <v/>
      </c>
      <c r="J500" s="7" t="str">
        <f t="shared" si="28"/>
        <v/>
      </c>
    </row>
    <row r="501" spans="5:10" x14ac:dyDescent="0.3">
      <c r="E501" s="7"/>
      <c r="F501" s="6"/>
      <c r="G501" s="30"/>
      <c r="H501" s="30"/>
      <c r="I501" s="30" t="str">
        <f t="shared" si="29"/>
        <v/>
      </c>
      <c r="J501" s="7" t="str">
        <f t="shared" si="28"/>
        <v/>
      </c>
    </row>
    <row r="502" spans="5:10" x14ac:dyDescent="0.3">
      <c r="E502" s="7"/>
      <c r="F502" s="6"/>
      <c r="G502" s="30"/>
      <c r="H502" s="30"/>
      <c r="I502" s="30" t="str">
        <f t="shared" si="29"/>
        <v/>
      </c>
      <c r="J502" s="7" t="str">
        <f t="shared" si="28"/>
        <v/>
      </c>
    </row>
    <row r="503" spans="5:10" x14ac:dyDescent="0.3">
      <c r="E503" s="7"/>
      <c r="F503" s="6"/>
      <c r="G503" s="30"/>
      <c r="H503" s="30"/>
      <c r="I503" s="30" t="str">
        <f t="shared" si="29"/>
        <v/>
      </c>
      <c r="J503" s="7" t="str">
        <f t="shared" si="28"/>
        <v/>
      </c>
    </row>
    <row r="504" spans="5:10" x14ac:dyDescent="0.3">
      <c r="E504" s="7"/>
      <c r="F504" s="6"/>
      <c r="G504" s="30"/>
      <c r="H504" s="30"/>
      <c r="I504" s="30" t="str">
        <f t="shared" si="29"/>
        <v/>
      </c>
      <c r="J504" s="7" t="str">
        <f t="shared" si="28"/>
        <v/>
      </c>
    </row>
    <row r="505" spans="5:10" x14ac:dyDescent="0.3">
      <c r="E505" s="7"/>
      <c r="F505" s="6"/>
      <c r="G505" s="30"/>
      <c r="H505" s="30"/>
      <c r="I505" s="30" t="str">
        <f t="shared" si="29"/>
        <v/>
      </c>
      <c r="J505" s="7" t="str">
        <f t="shared" si="28"/>
        <v/>
      </c>
    </row>
    <row r="506" spans="5:10" x14ac:dyDescent="0.3">
      <c r="E506" s="7"/>
      <c r="F506" s="6"/>
      <c r="G506" s="30"/>
      <c r="H506" s="30"/>
      <c r="I506" s="30" t="str">
        <f t="shared" si="29"/>
        <v/>
      </c>
      <c r="J506" s="7" t="str">
        <f t="shared" si="28"/>
        <v/>
      </c>
    </row>
    <row r="507" spans="5:10" x14ac:dyDescent="0.3">
      <c r="E507" s="7"/>
      <c r="F507" s="6"/>
      <c r="G507" s="30"/>
      <c r="H507" s="30"/>
      <c r="I507" s="30" t="str">
        <f t="shared" si="29"/>
        <v/>
      </c>
      <c r="J507" s="7" t="str">
        <f t="shared" si="28"/>
        <v/>
      </c>
    </row>
    <row r="508" spans="5:10" x14ac:dyDescent="0.3">
      <c r="E508" s="7"/>
      <c r="F508" s="6"/>
      <c r="G508" s="30"/>
      <c r="H508" s="30"/>
      <c r="I508" s="30" t="str">
        <f t="shared" si="29"/>
        <v/>
      </c>
      <c r="J508" s="7" t="str">
        <f t="shared" si="28"/>
        <v/>
      </c>
    </row>
    <row r="509" spans="5:10" x14ac:dyDescent="0.3">
      <c r="E509" s="7"/>
      <c r="F509" s="6"/>
      <c r="G509" s="30"/>
      <c r="H509" s="30"/>
      <c r="I509" s="30" t="str">
        <f t="shared" si="29"/>
        <v/>
      </c>
      <c r="J509" s="7" t="str">
        <f t="shared" si="28"/>
        <v/>
      </c>
    </row>
    <row r="510" spans="5:10" x14ac:dyDescent="0.3">
      <c r="E510" s="7"/>
      <c r="F510" s="6"/>
      <c r="G510" s="30"/>
      <c r="H510" s="30"/>
      <c r="I510" s="30" t="str">
        <f t="shared" si="29"/>
        <v/>
      </c>
      <c r="J510" s="7" t="str">
        <f t="shared" si="28"/>
        <v/>
      </c>
    </row>
    <row r="511" spans="5:10" x14ac:dyDescent="0.3">
      <c r="E511" s="7"/>
      <c r="F511" s="6"/>
      <c r="G511" s="30"/>
      <c r="H511" s="30"/>
      <c r="I511" s="30" t="str">
        <f t="shared" si="29"/>
        <v/>
      </c>
      <c r="J511" s="7" t="str">
        <f t="shared" si="28"/>
        <v/>
      </c>
    </row>
    <row r="512" spans="5:10" x14ac:dyDescent="0.3">
      <c r="E512" s="7"/>
      <c r="F512" s="6"/>
      <c r="G512" s="30"/>
      <c r="H512" s="30"/>
      <c r="I512" s="30" t="str">
        <f t="shared" si="29"/>
        <v/>
      </c>
      <c r="J512" s="7" t="str">
        <f t="shared" si="28"/>
        <v/>
      </c>
    </row>
    <row r="513" spans="5:10" x14ac:dyDescent="0.3">
      <c r="E513" s="7"/>
      <c r="F513" s="6"/>
      <c r="G513" s="30"/>
      <c r="H513" s="30"/>
      <c r="I513" s="30" t="str">
        <f t="shared" si="29"/>
        <v/>
      </c>
      <c r="J513" s="7" t="str">
        <f t="shared" si="28"/>
        <v/>
      </c>
    </row>
    <row r="514" spans="5:10" x14ac:dyDescent="0.3">
      <c r="E514" s="7"/>
      <c r="F514" s="6"/>
      <c r="G514" s="30"/>
      <c r="H514" s="30"/>
      <c r="I514" s="30" t="str">
        <f t="shared" si="29"/>
        <v/>
      </c>
      <c r="J514" s="7" t="str">
        <f t="shared" si="28"/>
        <v/>
      </c>
    </row>
    <row r="515" spans="5:10" x14ac:dyDescent="0.3">
      <c r="E515" s="7"/>
      <c r="F515" s="6"/>
      <c r="G515" s="30"/>
      <c r="H515" s="30"/>
      <c r="I515" s="30" t="str">
        <f t="shared" si="29"/>
        <v/>
      </c>
      <c r="J515" s="7" t="str">
        <f t="shared" si="28"/>
        <v/>
      </c>
    </row>
    <row r="516" spans="5:10" x14ac:dyDescent="0.3">
      <c r="E516" s="7"/>
      <c r="F516" s="6"/>
      <c r="G516" s="30"/>
      <c r="H516" s="30"/>
      <c r="I516" s="30" t="str">
        <f t="shared" si="29"/>
        <v/>
      </c>
      <c r="J516" s="7" t="str">
        <f t="shared" si="28"/>
        <v/>
      </c>
    </row>
    <row r="517" spans="5:10" x14ac:dyDescent="0.3">
      <c r="E517" s="7"/>
      <c r="F517" s="6"/>
      <c r="G517" s="30"/>
      <c r="H517" s="30"/>
      <c r="I517" s="30" t="str">
        <f t="shared" si="29"/>
        <v/>
      </c>
      <c r="J517" s="7" t="str">
        <f t="shared" si="28"/>
        <v/>
      </c>
    </row>
    <row r="518" spans="5:10" x14ac:dyDescent="0.3">
      <c r="E518" s="7"/>
      <c r="F518" s="6"/>
      <c r="G518" s="30"/>
      <c r="H518" s="30"/>
      <c r="I518" s="30" t="str">
        <f t="shared" si="29"/>
        <v/>
      </c>
      <c r="J518" s="7" t="str">
        <f t="shared" si="28"/>
        <v/>
      </c>
    </row>
    <row r="519" spans="5:10" x14ac:dyDescent="0.3">
      <c r="E519" s="7"/>
      <c r="F519" s="6"/>
      <c r="G519" s="30"/>
      <c r="H519" s="30"/>
      <c r="I519" s="30" t="str">
        <f t="shared" si="29"/>
        <v/>
      </c>
      <c r="J519" s="7" t="str">
        <f t="shared" si="28"/>
        <v/>
      </c>
    </row>
    <row r="520" spans="5:10" x14ac:dyDescent="0.3">
      <c r="E520" s="7"/>
      <c r="F520" s="6"/>
      <c r="G520" s="30"/>
      <c r="H520" s="30"/>
      <c r="I520" s="30" t="str">
        <f t="shared" si="29"/>
        <v/>
      </c>
      <c r="J520" s="7" t="str">
        <f t="shared" si="28"/>
        <v/>
      </c>
    </row>
    <row r="521" spans="5:10" x14ac:dyDescent="0.3">
      <c r="E521" s="7"/>
      <c r="F521" s="6"/>
      <c r="G521" s="30"/>
      <c r="H521" s="30"/>
      <c r="I521" s="30" t="str">
        <f t="shared" si="29"/>
        <v/>
      </c>
      <c r="J521" s="7" t="str">
        <f t="shared" si="28"/>
        <v/>
      </c>
    </row>
    <row r="522" spans="5:10" x14ac:dyDescent="0.3">
      <c r="E522" s="7"/>
      <c r="F522" s="6"/>
      <c r="G522" s="30"/>
      <c r="H522" s="30"/>
      <c r="I522" s="30" t="str">
        <f t="shared" si="29"/>
        <v/>
      </c>
      <c r="J522" s="7" t="str">
        <f t="shared" si="28"/>
        <v/>
      </c>
    </row>
    <row r="523" spans="5:10" x14ac:dyDescent="0.3">
      <c r="E523" s="7"/>
      <c r="F523" s="6"/>
      <c r="G523" s="30"/>
      <c r="H523" s="30"/>
      <c r="I523" s="30" t="str">
        <f t="shared" si="29"/>
        <v/>
      </c>
      <c r="J523" s="7" t="str">
        <f t="shared" si="28"/>
        <v/>
      </c>
    </row>
    <row r="524" spans="5:10" x14ac:dyDescent="0.3">
      <c r="E524" s="7"/>
      <c r="F524" s="6"/>
      <c r="G524" s="30"/>
      <c r="H524" s="30"/>
      <c r="I524" s="30" t="str">
        <f t="shared" si="29"/>
        <v/>
      </c>
      <c r="J524" s="7" t="str">
        <f t="shared" si="28"/>
        <v/>
      </c>
    </row>
    <row r="525" spans="5:10" x14ac:dyDescent="0.3">
      <c r="E525" s="7"/>
      <c r="F525" s="6"/>
      <c r="G525" s="30"/>
      <c r="H525" s="30"/>
      <c r="I525" s="30" t="str">
        <f t="shared" si="29"/>
        <v/>
      </c>
      <c r="J525" s="7" t="str">
        <f t="shared" si="28"/>
        <v/>
      </c>
    </row>
    <row r="526" spans="5:10" x14ac:dyDescent="0.3">
      <c r="E526" s="7"/>
      <c r="F526" s="6"/>
      <c r="G526" s="30"/>
      <c r="H526" s="30"/>
      <c r="I526" s="30" t="str">
        <f t="shared" si="29"/>
        <v/>
      </c>
      <c r="J526" s="7" t="str">
        <f t="shared" si="28"/>
        <v/>
      </c>
    </row>
    <row r="527" spans="5:10" x14ac:dyDescent="0.3">
      <c r="E527" s="7"/>
      <c r="F527" s="6"/>
      <c r="G527" s="30"/>
      <c r="H527" s="30"/>
      <c r="I527" s="30" t="str">
        <f t="shared" si="29"/>
        <v/>
      </c>
      <c r="J527" s="7" t="str">
        <f t="shared" si="28"/>
        <v/>
      </c>
    </row>
    <row r="528" spans="5:10" x14ac:dyDescent="0.3">
      <c r="E528" s="7"/>
      <c r="F528" s="6"/>
      <c r="G528" s="30"/>
      <c r="H528" s="30"/>
      <c r="I528" s="30" t="str">
        <f t="shared" si="29"/>
        <v/>
      </c>
      <c r="J528" s="7" t="str">
        <f t="shared" si="28"/>
        <v/>
      </c>
    </row>
    <row r="529" spans="5:10" x14ac:dyDescent="0.3">
      <c r="E529" s="7"/>
      <c r="F529" s="6"/>
      <c r="G529" s="30"/>
      <c r="H529" s="30"/>
      <c r="I529" s="30" t="str">
        <f t="shared" si="29"/>
        <v/>
      </c>
      <c r="J529" s="7" t="str">
        <f t="shared" si="28"/>
        <v/>
      </c>
    </row>
    <row r="530" spans="5:10" x14ac:dyDescent="0.3">
      <c r="E530" s="7"/>
      <c r="F530" s="6"/>
      <c r="G530" s="30"/>
      <c r="H530" s="30"/>
      <c r="I530" s="30" t="str">
        <f t="shared" si="29"/>
        <v/>
      </c>
      <c r="J530" s="7" t="str">
        <f t="shared" si="28"/>
        <v/>
      </c>
    </row>
    <row r="531" spans="5:10" x14ac:dyDescent="0.3">
      <c r="E531" s="7"/>
      <c r="F531" s="6"/>
      <c r="G531" s="30"/>
      <c r="H531" s="30"/>
      <c r="I531" s="30" t="str">
        <f t="shared" si="29"/>
        <v/>
      </c>
      <c r="J531" s="7" t="str">
        <f t="shared" si="28"/>
        <v/>
      </c>
    </row>
    <row r="532" spans="5:10" x14ac:dyDescent="0.3">
      <c r="E532" s="7"/>
      <c r="F532" s="6"/>
      <c r="G532" s="30"/>
      <c r="H532" s="30"/>
      <c r="I532" s="30" t="str">
        <f t="shared" si="29"/>
        <v/>
      </c>
      <c r="J532" s="7" t="str">
        <f t="shared" ref="J532:J595" si="30">IF(ISBLANK(B532),"",E532*(IF(LEFT(RIGHT(F532,2),1)="2",2,IF(LEFT(RIGHT(F532,2),1)="3",3,IF(LEFT(RIGHT(F532,2),1)="4",4,1)))))</f>
        <v/>
      </c>
    </row>
    <row r="533" spans="5:10" x14ac:dyDescent="0.3">
      <c r="E533" s="7"/>
      <c r="F533" s="6"/>
      <c r="G533" s="30"/>
      <c r="H533" s="30"/>
      <c r="I533" s="30" t="str">
        <f t="shared" si="29"/>
        <v/>
      </c>
      <c r="J533" s="7" t="str">
        <f t="shared" si="30"/>
        <v/>
      </c>
    </row>
    <row r="534" spans="5:10" x14ac:dyDescent="0.3">
      <c r="E534" s="7"/>
      <c r="F534" s="6"/>
      <c r="G534" s="30"/>
      <c r="H534" s="30"/>
      <c r="I534" s="30" t="str">
        <f t="shared" si="29"/>
        <v/>
      </c>
      <c r="J534" s="7" t="str">
        <f t="shared" si="30"/>
        <v/>
      </c>
    </row>
    <row r="535" spans="5:10" x14ac:dyDescent="0.3">
      <c r="E535" s="7"/>
      <c r="F535" s="6"/>
      <c r="G535" s="30"/>
      <c r="H535" s="30"/>
      <c r="I535" s="30" t="str">
        <f t="shared" si="29"/>
        <v/>
      </c>
      <c r="J535" s="7" t="str">
        <f t="shared" si="30"/>
        <v/>
      </c>
    </row>
    <row r="536" spans="5:10" x14ac:dyDescent="0.3">
      <c r="E536" s="7"/>
      <c r="F536" s="6"/>
      <c r="G536" s="30"/>
      <c r="H536" s="30"/>
      <c r="I536" s="30" t="str">
        <f t="shared" si="29"/>
        <v/>
      </c>
      <c r="J536" s="7" t="str">
        <f t="shared" si="30"/>
        <v/>
      </c>
    </row>
    <row r="537" spans="5:10" x14ac:dyDescent="0.3">
      <c r="E537" s="7"/>
      <c r="F537" s="6"/>
      <c r="G537" s="30"/>
      <c r="H537" s="30"/>
      <c r="I537" s="30" t="str">
        <f t="shared" si="29"/>
        <v/>
      </c>
      <c r="J537" s="7" t="str">
        <f t="shared" si="30"/>
        <v/>
      </c>
    </row>
    <row r="538" spans="5:10" x14ac:dyDescent="0.3">
      <c r="E538" s="7"/>
      <c r="F538" s="6"/>
      <c r="G538" s="30"/>
      <c r="H538" s="30"/>
      <c r="I538" s="30" t="str">
        <f t="shared" si="29"/>
        <v/>
      </c>
      <c r="J538" s="7" t="str">
        <f t="shared" si="30"/>
        <v/>
      </c>
    </row>
    <row r="539" spans="5:10" x14ac:dyDescent="0.3">
      <c r="E539" s="7"/>
      <c r="F539" s="6"/>
      <c r="G539" s="30"/>
      <c r="H539" s="30"/>
      <c r="I539" s="30" t="str">
        <f t="shared" si="29"/>
        <v/>
      </c>
      <c r="J539" s="7" t="str">
        <f t="shared" si="30"/>
        <v/>
      </c>
    </row>
    <row r="540" spans="5:10" x14ac:dyDescent="0.3">
      <c r="E540" s="7"/>
      <c r="F540" s="6"/>
      <c r="G540" s="30"/>
      <c r="H540" s="30"/>
      <c r="I540" s="30" t="str">
        <f t="shared" si="29"/>
        <v/>
      </c>
      <c r="J540" s="7" t="str">
        <f t="shared" si="30"/>
        <v/>
      </c>
    </row>
    <row r="541" spans="5:10" x14ac:dyDescent="0.3">
      <c r="E541" s="7"/>
      <c r="F541" s="6"/>
      <c r="G541" s="30"/>
      <c r="H541" s="30"/>
      <c r="I541" s="30" t="str">
        <f t="shared" si="29"/>
        <v/>
      </c>
      <c r="J541" s="7" t="str">
        <f t="shared" si="30"/>
        <v/>
      </c>
    </row>
    <row r="542" spans="5:10" x14ac:dyDescent="0.3">
      <c r="E542" s="7"/>
      <c r="F542" s="6"/>
      <c r="G542" s="30"/>
      <c r="H542" s="30"/>
      <c r="I542" s="30" t="str">
        <f t="shared" si="29"/>
        <v/>
      </c>
      <c r="J542" s="7" t="str">
        <f t="shared" si="30"/>
        <v/>
      </c>
    </row>
    <row r="543" spans="5:10" x14ac:dyDescent="0.3">
      <c r="E543" s="7"/>
      <c r="F543" s="6"/>
      <c r="G543" s="30"/>
      <c r="H543" s="30"/>
      <c r="I543" s="30" t="str">
        <f t="shared" si="29"/>
        <v/>
      </c>
      <c r="J543" s="7" t="str">
        <f t="shared" si="30"/>
        <v/>
      </c>
    </row>
    <row r="544" spans="5:10" x14ac:dyDescent="0.3">
      <c r="E544" s="7"/>
      <c r="F544" s="6"/>
      <c r="G544" s="30"/>
      <c r="H544" s="30"/>
      <c r="I544" s="30" t="str">
        <f t="shared" si="29"/>
        <v/>
      </c>
      <c r="J544" s="7" t="str">
        <f t="shared" si="30"/>
        <v/>
      </c>
    </row>
    <row r="545" spans="5:10" x14ac:dyDescent="0.3">
      <c r="E545" s="7"/>
      <c r="F545" s="6"/>
      <c r="G545" s="30"/>
      <c r="H545" s="30"/>
      <c r="I545" s="30" t="str">
        <f t="shared" si="29"/>
        <v/>
      </c>
      <c r="J545" s="7" t="str">
        <f t="shared" si="30"/>
        <v/>
      </c>
    </row>
    <row r="546" spans="5:10" x14ac:dyDescent="0.3">
      <c r="E546" s="7"/>
      <c r="F546" s="6"/>
      <c r="G546" s="30"/>
      <c r="H546" s="30"/>
      <c r="I546" s="30" t="str">
        <f t="shared" si="29"/>
        <v/>
      </c>
      <c r="J546" s="7" t="str">
        <f t="shared" si="30"/>
        <v/>
      </c>
    </row>
    <row r="547" spans="5:10" x14ac:dyDescent="0.3">
      <c r="E547" s="7"/>
      <c r="F547" s="6"/>
      <c r="G547" s="30"/>
      <c r="H547" s="30"/>
      <c r="I547" s="30" t="str">
        <f t="shared" si="29"/>
        <v/>
      </c>
      <c r="J547" s="7" t="str">
        <f t="shared" si="30"/>
        <v/>
      </c>
    </row>
    <row r="548" spans="5:10" x14ac:dyDescent="0.3">
      <c r="E548" s="7"/>
      <c r="F548" s="6"/>
      <c r="G548" s="30"/>
      <c r="H548" s="30"/>
      <c r="I548" s="30" t="str">
        <f t="shared" si="29"/>
        <v/>
      </c>
      <c r="J548" s="7" t="str">
        <f t="shared" si="30"/>
        <v/>
      </c>
    </row>
    <row r="549" spans="5:10" x14ac:dyDescent="0.3">
      <c r="E549" s="7"/>
      <c r="F549" s="6"/>
      <c r="G549" s="30"/>
      <c r="H549" s="30"/>
      <c r="I549" s="30" t="str">
        <f t="shared" si="29"/>
        <v/>
      </c>
      <c r="J549" s="7" t="str">
        <f t="shared" si="30"/>
        <v/>
      </c>
    </row>
    <row r="550" spans="5:10" x14ac:dyDescent="0.3">
      <c r="E550" s="7"/>
      <c r="F550" s="6"/>
      <c r="G550" s="30"/>
      <c r="H550" s="30"/>
      <c r="I550" s="30" t="str">
        <f t="shared" si="29"/>
        <v/>
      </c>
      <c r="J550" s="7" t="str">
        <f t="shared" si="30"/>
        <v/>
      </c>
    </row>
    <row r="551" spans="5:10" x14ac:dyDescent="0.3">
      <c r="E551" s="7"/>
      <c r="F551" s="6"/>
      <c r="G551" s="30"/>
      <c r="H551" s="30"/>
      <c r="I551" s="30" t="str">
        <f t="shared" si="29"/>
        <v/>
      </c>
      <c r="J551" s="7" t="str">
        <f t="shared" si="30"/>
        <v/>
      </c>
    </row>
    <row r="552" spans="5:10" x14ac:dyDescent="0.3">
      <c r="E552" s="7"/>
      <c r="F552" s="6"/>
      <c r="G552" s="30"/>
      <c r="H552" s="30"/>
      <c r="I552" s="30" t="str">
        <f t="shared" si="29"/>
        <v/>
      </c>
      <c r="J552" s="7" t="str">
        <f t="shared" si="30"/>
        <v/>
      </c>
    </row>
    <row r="553" spans="5:10" x14ac:dyDescent="0.3">
      <c r="E553" s="7"/>
      <c r="F553" s="6"/>
      <c r="G553" s="30"/>
      <c r="H553" s="30"/>
      <c r="I553" s="30" t="str">
        <f t="shared" si="29"/>
        <v/>
      </c>
      <c r="J553" s="7" t="str">
        <f t="shared" si="30"/>
        <v/>
      </c>
    </row>
    <row r="554" spans="5:10" x14ac:dyDescent="0.3">
      <c r="E554" s="7"/>
      <c r="F554" s="6"/>
      <c r="G554" s="30"/>
      <c r="H554" s="30"/>
      <c r="I554" s="30" t="str">
        <f t="shared" si="29"/>
        <v/>
      </c>
      <c r="J554" s="7" t="str">
        <f t="shared" si="30"/>
        <v/>
      </c>
    </row>
    <row r="555" spans="5:10" x14ac:dyDescent="0.3">
      <c r="E555" s="7"/>
      <c r="F555" s="6"/>
      <c r="G555" s="30"/>
      <c r="H555" s="30"/>
      <c r="I555" s="30" t="str">
        <f t="shared" si="29"/>
        <v/>
      </c>
      <c r="J555" s="7" t="str">
        <f t="shared" si="30"/>
        <v/>
      </c>
    </row>
    <row r="556" spans="5:10" x14ac:dyDescent="0.3">
      <c r="E556" s="7"/>
      <c r="F556" s="6"/>
      <c r="G556" s="30"/>
      <c r="H556" s="30"/>
      <c r="I556" s="30" t="str">
        <f t="shared" si="29"/>
        <v/>
      </c>
      <c r="J556" s="7" t="str">
        <f t="shared" si="30"/>
        <v/>
      </c>
    </row>
    <row r="557" spans="5:10" x14ac:dyDescent="0.3">
      <c r="E557" s="7"/>
      <c r="F557" s="6"/>
      <c r="G557" s="30"/>
      <c r="H557" s="30"/>
      <c r="I557" s="30" t="str">
        <f t="shared" si="29"/>
        <v/>
      </c>
      <c r="J557" s="7" t="str">
        <f t="shared" si="30"/>
        <v/>
      </c>
    </row>
    <row r="558" spans="5:10" x14ac:dyDescent="0.3">
      <c r="E558" s="7"/>
      <c r="F558" s="6"/>
      <c r="G558" s="30"/>
      <c r="H558" s="30"/>
      <c r="I558" s="30" t="str">
        <f t="shared" si="29"/>
        <v/>
      </c>
      <c r="J558" s="7" t="str">
        <f t="shared" si="30"/>
        <v/>
      </c>
    </row>
    <row r="559" spans="5:10" x14ac:dyDescent="0.3">
      <c r="E559" s="7"/>
      <c r="F559" s="6"/>
      <c r="G559" s="30"/>
      <c r="H559" s="30"/>
      <c r="I559" s="30" t="str">
        <f t="shared" ref="I559:I622" si="31">IF(ISBLANK(B559),"",SUM(G559:H559))</f>
        <v/>
      </c>
      <c r="J559" s="7" t="str">
        <f t="shared" si="30"/>
        <v/>
      </c>
    </row>
    <row r="560" spans="5:10" x14ac:dyDescent="0.3">
      <c r="E560" s="7"/>
      <c r="F560" s="6"/>
      <c r="G560" s="30"/>
      <c r="H560" s="30"/>
      <c r="I560" s="30" t="str">
        <f t="shared" si="31"/>
        <v/>
      </c>
      <c r="J560" s="7" t="str">
        <f t="shared" si="30"/>
        <v/>
      </c>
    </row>
    <row r="561" spans="5:10" x14ac:dyDescent="0.3">
      <c r="E561" s="7"/>
      <c r="F561" s="6"/>
      <c r="G561" s="30"/>
      <c r="H561" s="30"/>
      <c r="I561" s="30" t="str">
        <f t="shared" si="31"/>
        <v/>
      </c>
      <c r="J561" s="7" t="str">
        <f t="shared" si="30"/>
        <v/>
      </c>
    </row>
    <row r="562" spans="5:10" x14ac:dyDescent="0.3">
      <c r="E562" s="7"/>
      <c r="F562" s="6"/>
      <c r="G562" s="30"/>
      <c r="H562" s="30"/>
      <c r="I562" s="30" t="str">
        <f t="shared" si="31"/>
        <v/>
      </c>
      <c r="J562" s="7" t="str">
        <f t="shared" si="30"/>
        <v/>
      </c>
    </row>
    <row r="563" spans="5:10" x14ac:dyDescent="0.3">
      <c r="E563" s="7"/>
      <c r="F563" s="6"/>
      <c r="G563" s="30"/>
      <c r="H563" s="30"/>
      <c r="I563" s="30" t="str">
        <f t="shared" si="31"/>
        <v/>
      </c>
      <c r="J563" s="7" t="str">
        <f t="shared" si="30"/>
        <v/>
      </c>
    </row>
    <row r="564" spans="5:10" x14ac:dyDescent="0.3">
      <c r="E564" s="7"/>
      <c r="F564" s="6"/>
      <c r="G564" s="30"/>
      <c r="H564" s="30"/>
      <c r="I564" s="30" t="str">
        <f t="shared" si="31"/>
        <v/>
      </c>
      <c r="J564" s="7" t="str">
        <f t="shared" si="30"/>
        <v/>
      </c>
    </row>
    <row r="565" spans="5:10" x14ac:dyDescent="0.3">
      <c r="E565" s="7"/>
      <c r="F565" s="6"/>
      <c r="G565" s="30"/>
      <c r="H565" s="30"/>
      <c r="I565" s="30" t="str">
        <f t="shared" si="31"/>
        <v/>
      </c>
      <c r="J565" s="7" t="str">
        <f t="shared" si="30"/>
        <v/>
      </c>
    </row>
    <row r="566" spans="5:10" x14ac:dyDescent="0.3">
      <c r="E566" s="7"/>
      <c r="F566" s="6"/>
      <c r="G566" s="30"/>
      <c r="H566" s="30"/>
      <c r="I566" s="30" t="str">
        <f t="shared" si="31"/>
        <v/>
      </c>
      <c r="J566" s="7" t="str">
        <f t="shared" si="30"/>
        <v/>
      </c>
    </row>
    <row r="567" spans="5:10" x14ac:dyDescent="0.3">
      <c r="E567" s="7"/>
      <c r="F567" s="6"/>
      <c r="G567" s="30"/>
      <c r="H567" s="30"/>
      <c r="I567" s="30" t="str">
        <f t="shared" si="31"/>
        <v/>
      </c>
      <c r="J567" s="7" t="str">
        <f t="shared" si="30"/>
        <v/>
      </c>
    </row>
    <row r="568" spans="5:10" x14ac:dyDescent="0.3">
      <c r="E568" s="7"/>
      <c r="F568" s="6"/>
      <c r="G568" s="30"/>
      <c r="H568" s="30"/>
      <c r="I568" s="30" t="str">
        <f t="shared" si="31"/>
        <v/>
      </c>
      <c r="J568" s="7" t="str">
        <f t="shared" si="30"/>
        <v/>
      </c>
    </row>
    <row r="569" spans="5:10" x14ac:dyDescent="0.3">
      <c r="E569" s="7"/>
      <c r="F569" s="6"/>
      <c r="G569" s="30"/>
      <c r="H569" s="30"/>
      <c r="I569" s="30" t="str">
        <f t="shared" si="31"/>
        <v/>
      </c>
      <c r="J569" s="7" t="str">
        <f t="shared" si="30"/>
        <v/>
      </c>
    </row>
    <row r="570" spans="5:10" x14ac:dyDescent="0.3">
      <c r="E570" s="7"/>
      <c r="F570" s="6"/>
      <c r="G570" s="30"/>
      <c r="H570" s="30"/>
      <c r="I570" s="30" t="str">
        <f t="shared" si="31"/>
        <v/>
      </c>
      <c r="J570" s="7" t="str">
        <f t="shared" si="30"/>
        <v/>
      </c>
    </row>
    <row r="571" spans="5:10" x14ac:dyDescent="0.3">
      <c r="E571" s="7"/>
      <c r="F571" s="6"/>
      <c r="G571" s="30"/>
      <c r="H571" s="30"/>
      <c r="I571" s="30" t="str">
        <f t="shared" si="31"/>
        <v/>
      </c>
      <c r="J571" s="7" t="str">
        <f t="shared" si="30"/>
        <v/>
      </c>
    </row>
    <row r="572" spans="5:10" x14ac:dyDescent="0.3">
      <c r="E572" s="7"/>
      <c r="F572" s="6"/>
      <c r="G572" s="30"/>
      <c r="H572" s="30"/>
      <c r="I572" s="30" t="str">
        <f t="shared" si="31"/>
        <v/>
      </c>
      <c r="J572" s="7" t="str">
        <f t="shared" si="30"/>
        <v/>
      </c>
    </row>
    <row r="573" spans="5:10" x14ac:dyDescent="0.3">
      <c r="E573" s="7"/>
      <c r="F573" s="6"/>
      <c r="G573" s="30"/>
      <c r="H573" s="30"/>
      <c r="I573" s="30" t="str">
        <f t="shared" si="31"/>
        <v/>
      </c>
      <c r="J573" s="7" t="str">
        <f t="shared" si="30"/>
        <v/>
      </c>
    </row>
    <row r="574" spans="5:10" x14ac:dyDescent="0.3">
      <c r="E574" s="7"/>
      <c r="F574" s="6"/>
      <c r="G574" s="30"/>
      <c r="H574" s="30"/>
      <c r="I574" s="30" t="str">
        <f t="shared" si="31"/>
        <v/>
      </c>
      <c r="J574" s="7" t="str">
        <f t="shared" si="30"/>
        <v/>
      </c>
    </row>
    <row r="575" spans="5:10" x14ac:dyDescent="0.3">
      <c r="E575" s="7"/>
      <c r="F575" s="6"/>
      <c r="G575" s="30"/>
      <c r="H575" s="30"/>
      <c r="I575" s="30" t="str">
        <f t="shared" si="31"/>
        <v/>
      </c>
      <c r="J575" s="7" t="str">
        <f t="shared" si="30"/>
        <v/>
      </c>
    </row>
    <row r="576" spans="5:10" x14ac:dyDescent="0.3">
      <c r="E576" s="7"/>
      <c r="F576" s="6"/>
      <c r="G576" s="30"/>
      <c r="H576" s="30"/>
      <c r="I576" s="30" t="str">
        <f t="shared" si="31"/>
        <v/>
      </c>
      <c r="J576" s="7" t="str">
        <f t="shared" si="30"/>
        <v/>
      </c>
    </row>
    <row r="577" spans="5:10" x14ac:dyDescent="0.3">
      <c r="E577" s="7"/>
      <c r="F577" s="6"/>
      <c r="G577" s="30"/>
      <c r="H577" s="30"/>
      <c r="I577" s="30" t="str">
        <f t="shared" si="31"/>
        <v/>
      </c>
      <c r="J577" s="7" t="str">
        <f t="shared" si="30"/>
        <v/>
      </c>
    </row>
    <row r="578" spans="5:10" x14ac:dyDescent="0.3">
      <c r="E578" s="7"/>
      <c r="F578" s="6"/>
      <c r="G578" s="30"/>
      <c r="H578" s="30"/>
      <c r="I578" s="30" t="str">
        <f t="shared" si="31"/>
        <v/>
      </c>
      <c r="J578" s="7" t="str">
        <f t="shared" si="30"/>
        <v/>
      </c>
    </row>
    <row r="579" spans="5:10" x14ac:dyDescent="0.3">
      <c r="E579" s="7"/>
      <c r="F579" s="6"/>
      <c r="G579" s="30"/>
      <c r="H579" s="30"/>
      <c r="I579" s="30" t="str">
        <f t="shared" si="31"/>
        <v/>
      </c>
      <c r="J579" s="7" t="str">
        <f t="shared" si="30"/>
        <v/>
      </c>
    </row>
    <row r="580" spans="5:10" x14ac:dyDescent="0.3">
      <c r="E580" s="7"/>
      <c r="F580" s="6"/>
      <c r="G580" s="30"/>
      <c r="H580" s="30"/>
      <c r="I580" s="30" t="str">
        <f t="shared" si="31"/>
        <v/>
      </c>
      <c r="J580" s="7" t="str">
        <f t="shared" si="30"/>
        <v/>
      </c>
    </row>
    <row r="581" spans="5:10" x14ac:dyDescent="0.3">
      <c r="E581" s="7"/>
      <c r="F581" s="6"/>
      <c r="G581" s="30"/>
      <c r="H581" s="30"/>
      <c r="I581" s="30" t="str">
        <f t="shared" si="31"/>
        <v/>
      </c>
      <c r="J581" s="7" t="str">
        <f t="shared" si="30"/>
        <v/>
      </c>
    </row>
    <row r="582" spans="5:10" x14ac:dyDescent="0.3">
      <c r="E582" s="7"/>
      <c r="F582" s="6"/>
      <c r="G582" s="30"/>
      <c r="H582" s="30"/>
      <c r="I582" s="30" t="str">
        <f t="shared" si="31"/>
        <v/>
      </c>
      <c r="J582" s="7" t="str">
        <f t="shared" si="30"/>
        <v/>
      </c>
    </row>
    <row r="583" spans="5:10" x14ac:dyDescent="0.3">
      <c r="E583" s="7"/>
      <c r="F583" s="6"/>
      <c r="G583" s="30"/>
      <c r="H583" s="30"/>
      <c r="I583" s="30" t="str">
        <f t="shared" si="31"/>
        <v/>
      </c>
      <c r="J583" s="7" t="str">
        <f t="shared" si="30"/>
        <v/>
      </c>
    </row>
    <row r="584" spans="5:10" x14ac:dyDescent="0.3">
      <c r="E584" s="7"/>
      <c r="F584" s="6"/>
      <c r="G584" s="30"/>
      <c r="H584" s="30"/>
      <c r="I584" s="30" t="str">
        <f t="shared" si="31"/>
        <v/>
      </c>
      <c r="J584" s="7" t="str">
        <f t="shared" si="30"/>
        <v/>
      </c>
    </row>
    <row r="585" spans="5:10" x14ac:dyDescent="0.3">
      <c r="E585" s="7"/>
      <c r="F585" s="6"/>
      <c r="G585" s="30"/>
      <c r="H585" s="30"/>
      <c r="I585" s="30" t="str">
        <f t="shared" si="31"/>
        <v/>
      </c>
      <c r="J585" s="7" t="str">
        <f t="shared" si="30"/>
        <v/>
      </c>
    </row>
    <row r="586" spans="5:10" x14ac:dyDescent="0.3">
      <c r="E586" s="7"/>
      <c r="F586" s="6"/>
      <c r="G586" s="30"/>
      <c r="H586" s="30"/>
      <c r="I586" s="30" t="str">
        <f t="shared" si="31"/>
        <v/>
      </c>
      <c r="J586" s="7" t="str">
        <f t="shared" si="30"/>
        <v/>
      </c>
    </row>
    <row r="587" spans="5:10" x14ac:dyDescent="0.3">
      <c r="E587" s="7"/>
      <c r="F587" s="6"/>
      <c r="G587" s="30"/>
      <c r="H587" s="30"/>
      <c r="I587" s="30" t="str">
        <f t="shared" si="31"/>
        <v/>
      </c>
      <c r="J587" s="7" t="str">
        <f t="shared" si="30"/>
        <v/>
      </c>
    </row>
    <row r="588" spans="5:10" x14ac:dyDescent="0.3">
      <c r="E588" s="7"/>
      <c r="F588" s="6"/>
      <c r="G588" s="30"/>
      <c r="H588" s="30"/>
      <c r="I588" s="30" t="str">
        <f t="shared" si="31"/>
        <v/>
      </c>
      <c r="J588" s="7" t="str">
        <f t="shared" si="30"/>
        <v/>
      </c>
    </row>
    <row r="589" spans="5:10" x14ac:dyDescent="0.3">
      <c r="E589" s="7"/>
      <c r="F589" s="6"/>
      <c r="G589" s="30"/>
      <c r="H589" s="30"/>
      <c r="I589" s="30" t="str">
        <f t="shared" si="31"/>
        <v/>
      </c>
      <c r="J589" s="7" t="str">
        <f t="shared" si="30"/>
        <v/>
      </c>
    </row>
    <row r="590" spans="5:10" x14ac:dyDescent="0.3">
      <c r="E590" s="7"/>
      <c r="F590" s="6"/>
      <c r="G590" s="30"/>
      <c r="H590" s="30"/>
      <c r="I590" s="30" t="str">
        <f t="shared" si="31"/>
        <v/>
      </c>
      <c r="J590" s="7" t="str">
        <f t="shared" si="30"/>
        <v/>
      </c>
    </row>
    <row r="591" spans="5:10" x14ac:dyDescent="0.3">
      <c r="E591" s="7"/>
      <c r="F591" s="6"/>
      <c r="G591" s="30"/>
      <c r="H591" s="30"/>
      <c r="I591" s="30" t="str">
        <f t="shared" si="31"/>
        <v/>
      </c>
      <c r="J591" s="7" t="str">
        <f t="shared" si="30"/>
        <v/>
      </c>
    </row>
    <row r="592" spans="5:10" x14ac:dyDescent="0.3">
      <c r="E592" s="7"/>
      <c r="F592" s="6"/>
      <c r="G592" s="30"/>
      <c r="H592" s="30"/>
      <c r="I592" s="30" t="str">
        <f t="shared" si="31"/>
        <v/>
      </c>
      <c r="J592" s="7" t="str">
        <f t="shared" si="30"/>
        <v/>
      </c>
    </row>
    <row r="593" spans="5:10" x14ac:dyDescent="0.3">
      <c r="E593" s="7"/>
      <c r="F593" s="6"/>
      <c r="G593" s="30"/>
      <c r="H593" s="30"/>
      <c r="I593" s="30" t="str">
        <f t="shared" si="31"/>
        <v/>
      </c>
      <c r="J593" s="7" t="str">
        <f t="shared" si="30"/>
        <v/>
      </c>
    </row>
    <row r="594" spans="5:10" x14ac:dyDescent="0.3">
      <c r="E594" s="7"/>
      <c r="F594" s="6"/>
      <c r="G594" s="30"/>
      <c r="H594" s="30"/>
      <c r="I594" s="30" t="str">
        <f t="shared" si="31"/>
        <v/>
      </c>
      <c r="J594" s="7" t="str">
        <f t="shared" si="30"/>
        <v/>
      </c>
    </row>
    <row r="595" spans="5:10" x14ac:dyDescent="0.3">
      <c r="E595" s="7"/>
      <c r="F595" s="6"/>
      <c r="G595" s="30"/>
      <c r="H595" s="30"/>
      <c r="I595" s="30" t="str">
        <f t="shared" si="31"/>
        <v/>
      </c>
      <c r="J595" s="7" t="str">
        <f t="shared" si="30"/>
        <v/>
      </c>
    </row>
    <row r="596" spans="5:10" x14ac:dyDescent="0.3">
      <c r="E596" s="7"/>
      <c r="F596" s="6"/>
      <c r="G596" s="30"/>
      <c r="H596" s="30"/>
      <c r="I596" s="30" t="str">
        <f t="shared" si="31"/>
        <v/>
      </c>
      <c r="J596" s="7" t="str">
        <f t="shared" ref="J596:J659" si="32">IF(ISBLANK(B596),"",E596*(IF(LEFT(RIGHT(F596,2),1)="2",2,IF(LEFT(RIGHT(F596,2),1)="3",3,IF(LEFT(RIGHT(F596,2),1)="4",4,1)))))</f>
        <v/>
      </c>
    </row>
    <row r="597" spans="5:10" x14ac:dyDescent="0.3">
      <c r="E597" s="7"/>
      <c r="F597" s="6"/>
      <c r="G597" s="30"/>
      <c r="H597" s="30"/>
      <c r="I597" s="30" t="str">
        <f t="shared" si="31"/>
        <v/>
      </c>
      <c r="J597" s="7" t="str">
        <f t="shared" si="32"/>
        <v/>
      </c>
    </row>
    <row r="598" spans="5:10" x14ac:dyDescent="0.3">
      <c r="E598" s="7"/>
      <c r="F598" s="6"/>
      <c r="G598" s="30"/>
      <c r="H598" s="30"/>
      <c r="I598" s="30" t="str">
        <f t="shared" si="31"/>
        <v/>
      </c>
      <c r="J598" s="7" t="str">
        <f t="shared" si="32"/>
        <v/>
      </c>
    </row>
    <row r="599" spans="5:10" x14ac:dyDescent="0.3">
      <c r="E599" s="7"/>
      <c r="F599" s="6"/>
      <c r="G599" s="30"/>
      <c r="H599" s="30"/>
      <c r="I599" s="30" t="str">
        <f t="shared" si="31"/>
        <v/>
      </c>
      <c r="J599" s="7" t="str">
        <f t="shared" si="32"/>
        <v/>
      </c>
    </row>
    <row r="600" spans="5:10" x14ac:dyDescent="0.3">
      <c r="E600" s="7"/>
      <c r="F600" s="6"/>
      <c r="G600" s="30"/>
      <c r="H600" s="30"/>
      <c r="I600" s="30" t="str">
        <f t="shared" si="31"/>
        <v/>
      </c>
      <c r="J600" s="7" t="str">
        <f t="shared" si="32"/>
        <v/>
      </c>
    </row>
    <row r="601" spans="5:10" x14ac:dyDescent="0.3">
      <c r="E601" s="7"/>
      <c r="F601" s="6"/>
      <c r="G601" s="30"/>
      <c r="H601" s="30"/>
      <c r="I601" s="30" t="str">
        <f t="shared" si="31"/>
        <v/>
      </c>
      <c r="J601" s="7" t="str">
        <f t="shared" si="32"/>
        <v/>
      </c>
    </row>
    <row r="602" spans="5:10" x14ac:dyDescent="0.3">
      <c r="E602" s="7"/>
      <c r="F602" s="6"/>
      <c r="G602" s="30"/>
      <c r="H602" s="30"/>
      <c r="I602" s="30" t="str">
        <f t="shared" si="31"/>
        <v/>
      </c>
      <c r="J602" s="7" t="str">
        <f t="shared" si="32"/>
        <v/>
      </c>
    </row>
    <row r="603" spans="5:10" x14ac:dyDescent="0.3">
      <c r="E603" s="7"/>
      <c r="F603" s="6"/>
      <c r="G603" s="30"/>
      <c r="H603" s="30"/>
      <c r="I603" s="30" t="str">
        <f t="shared" si="31"/>
        <v/>
      </c>
      <c r="J603" s="7" t="str">
        <f t="shared" si="32"/>
        <v/>
      </c>
    </row>
    <row r="604" spans="5:10" x14ac:dyDescent="0.3">
      <c r="E604" s="7"/>
      <c r="F604" s="6"/>
      <c r="G604" s="30"/>
      <c r="H604" s="30"/>
      <c r="I604" s="30" t="str">
        <f t="shared" si="31"/>
        <v/>
      </c>
      <c r="J604" s="7" t="str">
        <f t="shared" si="32"/>
        <v/>
      </c>
    </row>
    <row r="605" spans="5:10" x14ac:dyDescent="0.3">
      <c r="E605" s="7"/>
      <c r="F605" s="6"/>
      <c r="G605" s="30"/>
      <c r="H605" s="30"/>
      <c r="I605" s="30" t="str">
        <f t="shared" si="31"/>
        <v/>
      </c>
      <c r="J605" s="7" t="str">
        <f t="shared" si="32"/>
        <v/>
      </c>
    </row>
    <row r="606" spans="5:10" x14ac:dyDescent="0.3">
      <c r="E606" s="7"/>
      <c r="F606" s="6"/>
      <c r="G606" s="30"/>
      <c r="H606" s="30"/>
      <c r="I606" s="30" t="str">
        <f t="shared" si="31"/>
        <v/>
      </c>
      <c r="J606" s="7" t="str">
        <f t="shared" si="32"/>
        <v/>
      </c>
    </row>
    <row r="607" spans="5:10" x14ac:dyDescent="0.3">
      <c r="E607" s="7"/>
      <c r="F607" s="6"/>
      <c r="G607" s="30"/>
      <c r="H607" s="30"/>
      <c r="I607" s="30" t="str">
        <f t="shared" si="31"/>
        <v/>
      </c>
      <c r="J607" s="7" t="str">
        <f t="shared" si="32"/>
        <v/>
      </c>
    </row>
    <row r="608" spans="5:10" x14ac:dyDescent="0.3">
      <c r="E608" s="7"/>
      <c r="F608" s="6"/>
      <c r="G608" s="30"/>
      <c r="H608" s="30"/>
      <c r="I608" s="30" t="str">
        <f t="shared" si="31"/>
        <v/>
      </c>
      <c r="J608" s="7" t="str">
        <f t="shared" si="32"/>
        <v/>
      </c>
    </row>
    <row r="609" spans="5:10" x14ac:dyDescent="0.3">
      <c r="E609" s="7"/>
      <c r="F609" s="6"/>
      <c r="G609" s="30"/>
      <c r="H609" s="30"/>
      <c r="I609" s="30" t="str">
        <f t="shared" si="31"/>
        <v/>
      </c>
      <c r="J609" s="7" t="str">
        <f t="shared" si="32"/>
        <v/>
      </c>
    </row>
    <row r="610" spans="5:10" x14ac:dyDescent="0.3">
      <c r="E610" s="7"/>
      <c r="F610" s="6"/>
      <c r="G610" s="30"/>
      <c r="H610" s="30"/>
      <c r="I610" s="30" t="str">
        <f t="shared" si="31"/>
        <v/>
      </c>
      <c r="J610" s="7" t="str">
        <f t="shared" si="32"/>
        <v/>
      </c>
    </row>
    <row r="611" spans="5:10" x14ac:dyDescent="0.3">
      <c r="E611" s="7"/>
      <c r="F611" s="6"/>
      <c r="G611" s="30"/>
      <c r="H611" s="30"/>
      <c r="I611" s="30" t="str">
        <f t="shared" si="31"/>
        <v/>
      </c>
      <c r="J611" s="7" t="str">
        <f t="shared" si="32"/>
        <v/>
      </c>
    </row>
    <row r="612" spans="5:10" x14ac:dyDescent="0.3">
      <c r="E612" s="7"/>
      <c r="F612" s="6"/>
      <c r="G612" s="30"/>
      <c r="H612" s="30"/>
      <c r="I612" s="30" t="str">
        <f t="shared" si="31"/>
        <v/>
      </c>
      <c r="J612" s="7" t="str">
        <f t="shared" si="32"/>
        <v/>
      </c>
    </row>
    <row r="613" spans="5:10" x14ac:dyDescent="0.3">
      <c r="E613" s="7"/>
      <c r="F613" s="6"/>
      <c r="G613" s="30"/>
      <c r="H613" s="30"/>
      <c r="I613" s="30" t="str">
        <f t="shared" si="31"/>
        <v/>
      </c>
      <c r="J613" s="7" t="str">
        <f t="shared" si="32"/>
        <v/>
      </c>
    </row>
    <row r="614" spans="5:10" x14ac:dyDescent="0.3">
      <c r="E614" s="7"/>
      <c r="F614" s="6"/>
      <c r="G614" s="30"/>
      <c r="H614" s="30"/>
      <c r="I614" s="30" t="str">
        <f t="shared" si="31"/>
        <v/>
      </c>
      <c r="J614" s="7" t="str">
        <f t="shared" si="32"/>
        <v/>
      </c>
    </row>
    <row r="615" spans="5:10" x14ac:dyDescent="0.3">
      <c r="E615" s="7"/>
      <c r="F615" s="6"/>
      <c r="G615" s="30"/>
      <c r="H615" s="30"/>
      <c r="I615" s="30" t="str">
        <f t="shared" si="31"/>
        <v/>
      </c>
      <c r="J615" s="7" t="str">
        <f t="shared" si="32"/>
        <v/>
      </c>
    </row>
    <row r="616" spans="5:10" x14ac:dyDescent="0.3">
      <c r="E616" s="7"/>
      <c r="F616" s="6"/>
      <c r="G616" s="30"/>
      <c r="H616" s="30"/>
      <c r="I616" s="30" t="str">
        <f t="shared" si="31"/>
        <v/>
      </c>
      <c r="J616" s="7" t="str">
        <f t="shared" si="32"/>
        <v/>
      </c>
    </row>
    <row r="617" spans="5:10" x14ac:dyDescent="0.3">
      <c r="E617" s="7"/>
      <c r="F617" s="6"/>
      <c r="G617" s="30"/>
      <c r="H617" s="30"/>
      <c r="I617" s="30" t="str">
        <f t="shared" si="31"/>
        <v/>
      </c>
      <c r="J617" s="7" t="str">
        <f t="shared" si="32"/>
        <v/>
      </c>
    </row>
    <row r="618" spans="5:10" x14ac:dyDescent="0.3">
      <c r="E618" s="7"/>
      <c r="F618" s="6"/>
      <c r="G618" s="30"/>
      <c r="H618" s="30"/>
      <c r="I618" s="30" t="str">
        <f t="shared" si="31"/>
        <v/>
      </c>
      <c r="J618" s="7" t="str">
        <f t="shared" si="32"/>
        <v/>
      </c>
    </row>
    <row r="619" spans="5:10" x14ac:dyDescent="0.3">
      <c r="E619" s="7"/>
      <c r="F619" s="6"/>
      <c r="G619" s="30"/>
      <c r="H619" s="30"/>
      <c r="I619" s="30" t="str">
        <f t="shared" si="31"/>
        <v/>
      </c>
      <c r="J619" s="7" t="str">
        <f t="shared" si="32"/>
        <v/>
      </c>
    </row>
    <row r="620" spans="5:10" x14ac:dyDescent="0.3">
      <c r="E620" s="7"/>
      <c r="F620" s="6"/>
      <c r="G620" s="30"/>
      <c r="H620" s="30"/>
      <c r="I620" s="30" t="str">
        <f t="shared" si="31"/>
        <v/>
      </c>
      <c r="J620" s="7" t="str">
        <f t="shared" si="32"/>
        <v/>
      </c>
    </row>
    <row r="621" spans="5:10" x14ac:dyDescent="0.3">
      <c r="E621" s="7"/>
      <c r="F621" s="6"/>
      <c r="G621" s="30"/>
      <c r="H621" s="30"/>
      <c r="I621" s="30" t="str">
        <f t="shared" si="31"/>
        <v/>
      </c>
      <c r="J621" s="7" t="str">
        <f t="shared" si="32"/>
        <v/>
      </c>
    </row>
    <row r="622" spans="5:10" x14ac:dyDescent="0.3">
      <c r="E622" s="7"/>
      <c r="F622" s="6"/>
      <c r="G622" s="30"/>
      <c r="H622" s="30"/>
      <c r="I622" s="30" t="str">
        <f t="shared" si="31"/>
        <v/>
      </c>
      <c r="J622" s="7" t="str">
        <f t="shared" si="32"/>
        <v/>
      </c>
    </row>
    <row r="623" spans="5:10" x14ac:dyDescent="0.3">
      <c r="E623" s="7"/>
      <c r="F623" s="6"/>
      <c r="G623" s="30"/>
      <c r="H623" s="30"/>
      <c r="I623" s="30" t="str">
        <f t="shared" ref="I623:I686" si="33">IF(ISBLANK(B623),"",SUM(G623:H623))</f>
        <v/>
      </c>
      <c r="J623" s="7" t="str">
        <f t="shared" si="32"/>
        <v/>
      </c>
    </row>
    <row r="624" spans="5:10" x14ac:dyDescent="0.3">
      <c r="E624" s="7"/>
      <c r="F624" s="6"/>
      <c r="G624" s="30"/>
      <c r="H624" s="30"/>
      <c r="I624" s="30" t="str">
        <f t="shared" si="33"/>
        <v/>
      </c>
      <c r="J624" s="7" t="str">
        <f t="shared" si="32"/>
        <v/>
      </c>
    </row>
    <row r="625" spans="5:10" x14ac:dyDescent="0.3">
      <c r="E625" s="7"/>
      <c r="F625" s="6"/>
      <c r="G625" s="30"/>
      <c r="H625" s="30"/>
      <c r="I625" s="30" t="str">
        <f t="shared" si="33"/>
        <v/>
      </c>
      <c r="J625" s="7" t="str">
        <f t="shared" si="32"/>
        <v/>
      </c>
    </row>
    <row r="626" spans="5:10" x14ac:dyDescent="0.3">
      <c r="E626" s="7"/>
      <c r="F626" s="6"/>
      <c r="G626" s="30"/>
      <c r="H626" s="30"/>
      <c r="I626" s="30" t="str">
        <f t="shared" si="33"/>
        <v/>
      </c>
      <c r="J626" s="7" t="str">
        <f t="shared" si="32"/>
        <v/>
      </c>
    </row>
    <row r="627" spans="5:10" x14ac:dyDescent="0.3">
      <c r="E627" s="7"/>
      <c r="F627" s="6"/>
      <c r="G627" s="30"/>
      <c r="H627" s="30"/>
      <c r="I627" s="30" t="str">
        <f t="shared" si="33"/>
        <v/>
      </c>
      <c r="J627" s="7" t="str">
        <f t="shared" si="32"/>
        <v/>
      </c>
    </row>
    <row r="628" spans="5:10" x14ac:dyDescent="0.3">
      <c r="E628" s="7"/>
      <c r="F628" s="6"/>
      <c r="G628" s="30"/>
      <c r="H628" s="30"/>
      <c r="I628" s="30" t="str">
        <f t="shared" si="33"/>
        <v/>
      </c>
      <c r="J628" s="7" t="str">
        <f t="shared" si="32"/>
        <v/>
      </c>
    </row>
    <row r="629" spans="5:10" x14ac:dyDescent="0.3">
      <c r="E629" s="7"/>
      <c r="F629" s="6"/>
      <c r="G629" s="30"/>
      <c r="H629" s="30"/>
      <c r="I629" s="30" t="str">
        <f t="shared" si="33"/>
        <v/>
      </c>
      <c r="J629" s="7" t="str">
        <f t="shared" si="32"/>
        <v/>
      </c>
    </row>
    <row r="630" spans="5:10" x14ac:dyDescent="0.3">
      <c r="E630" s="7"/>
      <c r="F630" s="6"/>
      <c r="G630" s="30"/>
      <c r="H630" s="30"/>
      <c r="I630" s="30" t="str">
        <f t="shared" si="33"/>
        <v/>
      </c>
      <c r="J630" s="7" t="str">
        <f t="shared" si="32"/>
        <v/>
      </c>
    </row>
    <row r="631" spans="5:10" x14ac:dyDescent="0.3">
      <c r="E631" s="7"/>
      <c r="F631" s="6"/>
      <c r="G631" s="30"/>
      <c r="H631" s="30"/>
      <c r="I631" s="30" t="str">
        <f t="shared" si="33"/>
        <v/>
      </c>
      <c r="J631" s="7" t="str">
        <f t="shared" si="32"/>
        <v/>
      </c>
    </row>
    <row r="632" spans="5:10" x14ac:dyDescent="0.3">
      <c r="E632" s="7"/>
      <c r="F632" s="6"/>
      <c r="G632" s="30"/>
      <c r="H632" s="30"/>
      <c r="I632" s="30" t="str">
        <f t="shared" si="33"/>
        <v/>
      </c>
      <c r="J632" s="7" t="str">
        <f t="shared" si="32"/>
        <v/>
      </c>
    </row>
    <row r="633" spans="5:10" x14ac:dyDescent="0.3">
      <c r="E633" s="7"/>
      <c r="F633" s="6"/>
      <c r="G633" s="30"/>
      <c r="H633" s="30"/>
      <c r="I633" s="30" t="str">
        <f t="shared" si="33"/>
        <v/>
      </c>
      <c r="J633" s="7" t="str">
        <f t="shared" si="32"/>
        <v/>
      </c>
    </row>
    <row r="634" spans="5:10" x14ac:dyDescent="0.3">
      <c r="E634" s="7"/>
      <c r="F634" s="6"/>
      <c r="G634" s="30"/>
      <c r="H634" s="30"/>
      <c r="I634" s="30" t="str">
        <f t="shared" si="33"/>
        <v/>
      </c>
      <c r="J634" s="7" t="str">
        <f t="shared" si="32"/>
        <v/>
      </c>
    </row>
    <row r="635" spans="5:10" x14ac:dyDescent="0.3">
      <c r="E635" s="7"/>
      <c r="F635" s="6"/>
      <c r="G635" s="30"/>
      <c r="H635" s="30"/>
      <c r="I635" s="30" t="str">
        <f t="shared" si="33"/>
        <v/>
      </c>
      <c r="J635" s="7" t="str">
        <f t="shared" si="32"/>
        <v/>
      </c>
    </row>
    <row r="636" spans="5:10" x14ac:dyDescent="0.3">
      <c r="E636" s="7"/>
      <c r="F636" s="6"/>
      <c r="G636" s="30"/>
      <c r="H636" s="30"/>
      <c r="I636" s="30" t="str">
        <f t="shared" si="33"/>
        <v/>
      </c>
      <c r="J636" s="7" t="str">
        <f t="shared" si="32"/>
        <v/>
      </c>
    </row>
    <row r="637" spans="5:10" x14ac:dyDescent="0.3">
      <c r="E637" s="7"/>
      <c r="F637" s="6"/>
      <c r="G637" s="30"/>
      <c r="H637" s="30"/>
      <c r="I637" s="30" t="str">
        <f t="shared" si="33"/>
        <v/>
      </c>
      <c r="J637" s="7" t="str">
        <f t="shared" si="32"/>
        <v/>
      </c>
    </row>
    <row r="638" spans="5:10" x14ac:dyDescent="0.3">
      <c r="E638" s="7"/>
      <c r="F638" s="6"/>
      <c r="G638" s="30"/>
      <c r="H638" s="30"/>
      <c r="I638" s="30" t="str">
        <f t="shared" si="33"/>
        <v/>
      </c>
      <c r="J638" s="7" t="str">
        <f t="shared" si="32"/>
        <v/>
      </c>
    </row>
    <row r="639" spans="5:10" x14ac:dyDescent="0.3">
      <c r="E639" s="7"/>
      <c r="F639" s="6"/>
      <c r="G639" s="30"/>
      <c r="H639" s="30"/>
      <c r="I639" s="30" t="str">
        <f t="shared" si="33"/>
        <v/>
      </c>
      <c r="J639" s="7" t="str">
        <f t="shared" si="32"/>
        <v/>
      </c>
    </row>
    <row r="640" spans="5:10" x14ac:dyDescent="0.3">
      <c r="E640" s="7"/>
      <c r="F640" s="6"/>
      <c r="G640" s="30"/>
      <c r="H640" s="30"/>
      <c r="I640" s="30" t="str">
        <f t="shared" si="33"/>
        <v/>
      </c>
      <c r="J640" s="7" t="str">
        <f t="shared" si="32"/>
        <v/>
      </c>
    </row>
    <row r="641" spans="5:10" x14ac:dyDescent="0.3">
      <c r="E641" s="7"/>
      <c r="F641" s="6"/>
      <c r="G641" s="30"/>
      <c r="H641" s="30"/>
      <c r="I641" s="30" t="str">
        <f t="shared" si="33"/>
        <v/>
      </c>
      <c r="J641" s="7" t="str">
        <f t="shared" si="32"/>
        <v/>
      </c>
    </row>
    <row r="642" spans="5:10" x14ac:dyDescent="0.3">
      <c r="E642" s="7"/>
      <c r="F642" s="6"/>
      <c r="G642" s="30"/>
      <c r="H642" s="30"/>
      <c r="I642" s="30" t="str">
        <f t="shared" si="33"/>
        <v/>
      </c>
      <c r="J642" s="7" t="str">
        <f t="shared" si="32"/>
        <v/>
      </c>
    </row>
    <row r="643" spans="5:10" x14ac:dyDescent="0.3">
      <c r="E643" s="7"/>
      <c r="F643" s="6"/>
      <c r="G643" s="30"/>
      <c r="H643" s="30"/>
      <c r="I643" s="30" t="str">
        <f t="shared" si="33"/>
        <v/>
      </c>
      <c r="J643" s="7" t="str">
        <f t="shared" si="32"/>
        <v/>
      </c>
    </row>
    <row r="644" spans="5:10" x14ac:dyDescent="0.3">
      <c r="E644" s="7"/>
      <c r="F644" s="6"/>
      <c r="G644" s="30"/>
      <c r="H644" s="30"/>
      <c r="I644" s="30" t="str">
        <f t="shared" si="33"/>
        <v/>
      </c>
      <c r="J644" s="7" t="str">
        <f t="shared" si="32"/>
        <v/>
      </c>
    </row>
    <row r="645" spans="5:10" x14ac:dyDescent="0.3">
      <c r="E645" s="7"/>
      <c r="F645" s="6"/>
      <c r="G645" s="30"/>
      <c r="H645" s="30"/>
      <c r="I645" s="30" t="str">
        <f t="shared" si="33"/>
        <v/>
      </c>
      <c r="J645" s="7" t="str">
        <f t="shared" si="32"/>
        <v/>
      </c>
    </row>
    <row r="646" spans="5:10" x14ac:dyDescent="0.3">
      <c r="E646" s="7"/>
      <c r="F646" s="6"/>
      <c r="G646" s="30"/>
      <c r="H646" s="30"/>
      <c r="I646" s="30" t="str">
        <f t="shared" si="33"/>
        <v/>
      </c>
      <c r="J646" s="7" t="str">
        <f t="shared" si="32"/>
        <v/>
      </c>
    </row>
    <row r="647" spans="5:10" x14ac:dyDescent="0.3">
      <c r="E647" s="7"/>
      <c r="F647" s="6"/>
      <c r="G647" s="30"/>
      <c r="H647" s="30"/>
      <c r="I647" s="30" t="str">
        <f t="shared" si="33"/>
        <v/>
      </c>
      <c r="J647" s="7" t="str">
        <f t="shared" si="32"/>
        <v/>
      </c>
    </row>
    <row r="648" spans="5:10" x14ac:dyDescent="0.3">
      <c r="E648" s="7"/>
      <c r="F648" s="6"/>
      <c r="G648" s="30"/>
      <c r="H648" s="30"/>
      <c r="I648" s="30" t="str">
        <f t="shared" si="33"/>
        <v/>
      </c>
      <c r="J648" s="7" t="str">
        <f t="shared" si="32"/>
        <v/>
      </c>
    </row>
    <row r="649" spans="5:10" x14ac:dyDescent="0.3">
      <c r="E649" s="7"/>
      <c r="F649" s="6"/>
      <c r="G649" s="30"/>
      <c r="H649" s="30"/>
      <c r="I649" s="30" t="str">
        <f t="shared" si="33"/>
        <v/>
      </c>
      <c r="J649" s="7" t="str">
        <f t="shared" si="32"/>
        <v/>
      </c>
    </row>
    <row r="650" spans="5:10" x14ac:dyDescent="0.3">
      <c r="E650" s="7"/>
      <c r="F650" s="6"/>
      <c r="G650" s="30"/>
      <c r="H650" s="30"/>
      <c r="I650" s="30" t="str">
        <f t="shared" si="33"/>
        <v/>
      </c>
      <c r="J650" s="7" t="str">
        <f t="shared" si="32"/>
        <v/>
      </c>
    </row>
    <row r="651" spans="5:10" x14ac:dyDescent="0.3">
      <c r="E651" s="7"/>
      <c r="F651" s="6"/>
      <c r="G651" s="30"/>
      <c r="H651" s="30"/>
      <c r="I651" s="30" t="str">
        <f t="shared" si="33"/>
        <v/>
      </c>
      <c r="J651" s="7" t="str">
        <f t="shared" si="32"/>
        <v/>
      </c>
    </row>
    <row r="652" spans="5:10" x14ac:dyDescent="0.3">
      <c r="E652" s="7"/>
      <c r="F652" s="6"/>
      <c r="G652" s="30"/>
      <c r="H652" s="30"/>
      <c r="I652" s="30" t="str">
        <f t="shared" si="33"/>
        <v/>
      </c>
      <c r="J652" s="7" t="str">
        <f t="shared" si="32"/>
        <v/>
      </c>
    </row>
    <row r="653" spans="5:10" x14ac:dyDescent="0.3">
      <c r="E653" s="7"/>
      <c r="F653" s="6"/>
      <c r="G653" s="30"/>
      <c r="H653" s="30"/>
      <c r="I653" s="30" t="str">
        <f t="shared" si="33"/>
        <v/>
      </c>
      <c r="J653" s="7" t="str">
        <f t="shared" si="32"/>
        <v/>
      </c>
    </row>
    <row r="654" spans="5:10" x14ac:dyDescent="0.3">
      <c r="E654" s="7"/>
      <c r="F654" s="6"/>
      <c r="G654" s="30"/>
      <c r="H654" s="30"/>
      <c r="I654" s="30" t="str">
        <f t="shared" si="33"/>
        <v/>
      </c>
      <c r="J654" s="7" t="str">
        <f t="shared" si="32"/>
        <v/>
      </c>
    </row>
    <row r="655" spans="5:10" x14ac:dyDescent="0.3">
      <c r="E655" s="7"/>
      <c r="F655" s="6"/>
      <c r="G655" s="30"/>
      <c r="H655" s="30"/>
      <c r="I655" s="30" t="str">
        <f t="shared" si="33"/>
        <v/>
      </c>
      <c r="J655" s="7" t="str">
        <f t="shared" si="32"/>
        <v/>
      </c>
    </row>
    <row r="656" spans="5:10" x14ac:dyDescent="0.3">
      <c r="E656" s="7"/>
      <c r="F656" s="6"/>
      <c r="G656" s="30"/>
      <c r="H656" s="30"/>
      <c r="I656" s="30" t="str">
        <f t="shared" si="33"/>
        <v/>
      </c>
      <c r="J656" s="7" t="str">
        <f t="shared" si="32"/>
        <v/>
      </c>
    </row>
    <row r="657" spans="5:10" x14ac:dyDescent="0.3">
      <c r="E657" s="7"/>
      <c r="F657" s="6"/>
      <c r="G657" s="30"/>
      <c r="H657" s="30"/>
      <c r="I657" s="30" t="str">
        <f t="shared" si="33"/>
        <v/>
      </c>
      <c r="J657" s="7" t="str">
        <f t="shared" si="32"/>
        <v/>
      </c>
    </row>
    <row r="658" spans="5:10" x14ac:dyDescent="0.3">
      <c r="E658" s="7"/>
      <c r="F658" s="6"/>
      <c r="G658" s="30"/>
      <c r="H658" s="30"/>
      <c r="I658" s="30" t="str">
        <f t="shared" si="33"/>
        <v/>
      </c>
      <c r="J658" s="7" t="str">
        <f t="shared" si="32"/>
        <v/>
      </c>
    </row>
    <row r="659" spans="5:10" x14ac:dyDescent="0.3">
      <c r="E659" s="7"/>
      <c r="F659" s="6"/>
      <c r="G659" s="30"/>
      <c r="H659" s="30"/>
      <c r="I659" s="30" t="str">
        <f t="shared" si="33"/>
        <v/>
      </c>
      <c r="J659" s="7" t="str">
        <f t="shared" si="32"/>
        <v/>
      </c>
    </row>
    <row r="660" spans="5:10" x14ac:dyDescent="0.3">
      <c r="E660" s="7"/>
      <c r="F660" s="6"/>
      <c r="G660" s="30"/>
      <c r="H660" s="30"/>
      <c r="I660" s="30" t="str">
        <f t="shared" si="33"/>
        <v/>
      </c>
      <c r="J660" s="7" t="str">
        <f t="shared" ref="J660:J723" si="34">IF(ISBLANK(B660),"",E660*(IF(LEFT(RIGHT(F660,2),1)="2",2,IF(LEFT(RIGHT(F660,2),1)="3",3,IF(LEFT(RIGHT(F660,2),1)="4",4,1)))))</f>
        <v/>
      </c>
    </row>
    <row r="661" spans="5:10" x14ac:dyDescent="0.3">
      <c r="E661" s="7"/>
      <c r="F661" s="6"/>
      <c r="G661" s="30"/>
      <c r="H661" s="30"/>
      <c r="I661" s="30" t="str">
        <f t="shared" si="33"/>
        <v/>
      </c>
      <c r="J661" s="7" t="str">
        <f t="shared" si="34"/>
        <v/>
      </c>
    </row>
    <row r="662" spans="5:10" x14ac:dyDescent="0.3">
      <c r="E662" s="7"/>
      <c r="F662" s="6"/>
      <c r="G662" s="30"/>
      <c r="H662" s="30"/>
      <c r="I662" s="30" t="str">
        <f t="shared" si="33"/>
        <v/>
      </c>
      <c r="J662" s="7" t="str">
        <f t="shared" si="34"/>
        <v/>
      </c>
    </row>
    <row r="663" spans="5:10" x14ac:dyDescent="0.3">
      <c r="E663" s="7"/>
      <c r="F663" s="6"/>
      <c r="G663" s="30"/>
      <c r="H663" s="30"/>
      <c r="I663" s="30" t="str">
        <f t="shared" si="33"/>
        <v/>
      </c>
      <c r="J663" s="7" t="str">
        <f t="shared" si="34"/>
        <v/>
      </c>
    </row>
    <row r="664" spans="5:10" x14ac:dyDescent="0.3">
      <c r="E664" s="7"/>
      <c r="F664" s="6"/>
      <c r="G664" s="30"/>
      <c r="H664" s="30"/>
      <c r="I664" s="30" t="str">
        <f t="shared" si="33"/>
        <v/>
      </c>
      <c r="J664" s="7" t="str">
        <f t="shared" si="34"/>
        <v/>
      </c>
    </row>
    <row r="665" spans="5:10" x14ac:dyDescent="0.3">
      <c r="E665" s="7"/>
      <c r="F665" s="6"/>
      <c r="G665" s="30"/>
      <c r="H665" s="30"/>
      <c r="I665" s="30" t="str">
        <f t="shared" si="33"/>
        <v/>
      </c>
      <c r="J665" s="7" t="str">
        <f t="shared" si="34"/>
        <v/>
      </c>
    </row>
    <row r="666" spans="5:10" x14ac:dyDescent="0.3">
      <c r="E666" s="7"/>
      <c r="F666" s="6"/>
      <c r="G666" s="30"/>
      <c r="H666" s="30"/>
      <c r="I666" s="30" t="str">
        <f t="shared" si="33"/>
        <v/>
      </c>
      <c r="J666" s="7" t="str">
        <f t="shared" si="34"/>
        <v/>
      </c>
    </row>
    <row r="667" spans="5:10" x14ac:dyDescent="0.3">
      <c r="E667" s="7"/>
      <c r="F667" s="6"/>
      <c r="G667" s="30"/>
      <c r="H667" s="30"/>
      <c r="I667" s="30" t="str">
        <f t="shared" si="33"/>
        <v/>
      </c>
      <c r="J667" s="7" t="str">
        <f t="shared" si="34"/>
        <v/>
      </c>
    </row>
    <row r="668" spans="5:10" x14ac:dyDescent="0.3">
      <c r="E668" s="7"/>
      <c r="F668" s="6"/>
      <c r="G668" s="30"/>
      <c r="H668" s="30"/>
      <c r="I668" s="30" t="str">
        <f t="shared" si="33"/>
        <v/>
      </c>
      <c r="J668" s="7" t="str">
        <f t="shared" si="34"/>
        <v/>
      </c>
    </row>
    <row r="669" spans="5:10" x14ac:dyDescent="0.3">
      <c r="E669" s="7"/>
      <c r="F669" s="6"/>
      <c r="G669" s="30"/>
      <c r="H669" s="30"/>
      <c r="I669" s="30" t="str">
        <f t="shared" si="33"/>
        <v/>
      </c>
      <c r="J669" s="7" t="str">
        <f t="shared" si="34"/>
        <v/>
      </c>
    </row>
    <row r="670" spans="5:10" x14ac:dyDescent="0.3">
      <c r="E670" s="7"/>
      <c r="F670" s="6"/>
      <c r="G670" s="30"/>
      <c r="H670" s="30"/>
      <c r="I670" s="30" t="str">
        <f t="shared" si="33"/>
        <v/>
      </c>
      <c r="J670" s="7" t="str">
        <f t="shared" si="34"/>
        <v/>
      </c>
    </row>
    <row r="671" spans="5:10" x14ac:dyDescent="0.3">
      <c r="E671" s="7"/>
      <c r="F671" s="6"/>
      <c r="G671" s="30"/>
      <c r="H671" s="30"/>
      <c r="I671" s="30" t="str">
        <f t="shared" si="33"/>
        <v/>
      </c>
      <c r="J671" s="7" t="str">
        <f t="shared" si="34"/>
        <v/>
      </c>
    </row>
    <row r="672" spans="5:10" x14ac:dyDescent="0.3">
      <c r="E672" s="7"/>
      <c r="F672" s="6"/>
      <c r="G672" s="30"/>
      <c r="H672" s="30"/>
      <c r="I672" s="30" t="str">
        <f t="shared" si="33"/>
        <v/>
      </c>
      <c r="J672" s="7" t="str">
        <f t="shared" si="34"/>
        <v/>
      </c>
    </row>
    <row r="673" spans="5:13" x14ac:dyDescent="0.3">
      <c r="E673" s="7"/>
      <c r="F673" s="6"/>
      <c r="G673" s="30"/>
      <c r="H673" s="30"/>
      <c r="I673" s="30" t="str">
        <f t="shared" si="33"/>
        <v/>
      </c>
      <c r="J673" s="7" t="str">
        <f t="shared" si="34"/>
        <v/>
      </c>
    </row>
    <row r="674" spans="5:13" x14ac:dyDescent="0.3">
      <c r="E674" s="7"/>
      <c r="F674" s="6"/>
      <c r="G674" s="30"/>
      <c r="H674" s="30"/>
      <c r="I674" s="30" t="str">
        <f t="shared" si="33"/>
        <v/>
      </c>
      <c r="J674" s="7" t="str">
        <f t="shared" si="34"/>
        <v/>
      </c>
    </row>
    <row r="675" spans="5:13" x14ac:dyDescent="0.3">
      <c r="E675" s="7"/>
      <c r="F675" s="6"/>
      <c r="G675" s="30"/>
      <c r="H675" s="30"/>
      <c r="I675" s="30" t="str">
        <f t="shared" si="33"/>
        <v/>
      </c>
      <c r="J675" s="7" t="str">
        <f t="shared" si="34"/>
        <v/>
      </c>
    </row>
    <row r="676" spans="5:13" x14ac:dyDescent="0.3">
      <c r="E676" s="7"/>
      <c r="F676" s="6"/>
      <c r="G676" s="30"/>
      <c r="H676" s="30"/>
      <c r="I676" s="30" t="str">
        <f t="shared" si="33"/>
        <v/>
      </c>
      <c r="J676" s="7" t="str">
        <f t="shared" si="34"/>
        <v/>
      </c>
    </row>
    <row r="677" spans="5:13" x14ac:dyDescent="0.3">
      <c r="E677" s="7"/>
      <c r="F677" s="6"/>
      <c r="G677" s="30"/>
      <c r="H677" s="30"/>
      <c r="I677" s="30" t="str">
        <f t="shared" si="33"/>
        <v/>
      </c>
      <c r="J677" s="7" t="str">
        <f t="shared" si="34"/>
        <v/>
      </c>
    </row>
    <row r="678" spans="5:13" x14ac:dyDescent="0.3">
      <c r="E678" s="7"/>
      <c r="F678" s="6"/>
      <c r="G678" s="30"/>
      <c r="H678" s="30"/>
      <c r="I678" s="30" t="str">
        <f t="shared" si="33"/>
        <v/>
      </c>
      <c r="J678" s="7" t="str">
        <f t="shared" si="34"/>
        <v/>
      </c>
    </row>
    <row r="679" spans="5:13" x14ac:dyDescent="0.3">
      <c r="E679" s="7"/>
      <c r="F679" s="6"/>
      <c r="G679" s="30"/>
      <c r="H679" s="30"/>
      <c r="I679" s="30" t="str">
        <f t="shared" si="33"/>
        <v/>
      </c>
      <c r="J679" s="7" t="str">
        <f t="shared" si="34"/>
        <v/>
      </c>
    </row>
    <row r="680" spans="5:13" x14ac:dyDescent="0.3">
      <c r="E680" s="7"/>
      <c r="F680" s="6"/>
      <c r="G680" s="30"/>
      <c r="H680" s="30"/>
      <c r="I680" s="30" t="str">
        <f t="shared" si="33"/>
        <v/>
      </c>
      <c r="J680" s="7" t="str">
        <f t="shared" si="34"/>
        <v/>
      </c>
    </row>
    <row r="681" spans="5:13" x14ac:dyDescent="0.3">
      <c r="E681" s="7"/>
      <c r="F681" s="6"/>
      <c r="G681" s="30"/>
      <c r="H681" s="30"/>
      <c r="I681" s="30" t="str">
        <f t="shared" si="33"/>
        <v/>
      </c>
      <c r="J681" s="7" t="str">
        <f t="shared" si="34"/>
        <v/>
      </c>
    </row>
    <row r="682" spans="5:13" x14ac:dyDescent="0.3">
      <c r="E682" s="7"/>
      <c r="F682" s="6"/>
      <c r="G682" s="30"/>
      <c r="H682" s="30"/>
      <c r="I682" s="30" t="str">
        <f t="shared" si="33"/>
        <v/>
      </c>
      <c r="J682" s="7" t="str">
        <f t="shared" si="34"/>
        <v/>
      </c>
    </row>
    <row r="683" spans="5:13" x14ac:dyDescent="0.3">
      <c r="E683" s="7"/>
      <c r="F683" s="6"/>
      <c r="G683" s="30"/>
      <c r="H683" s="30"/>
      <c r="I683" s="30" t="str">
        <f t="shared" si="33"/>
        <v/>
      </c>
      <c r="J683" s="7" t="str">
        <f t="shared" si="34"/>
        <v/>
      </c>
    </row>
    <row r="684" spans="5:13" x14ac:dyDescent="0.3">
      <c r="E684" s="7"/>
      <c r="F684" s="6"/>
      <c r="G684" s="30"/>
      <c r="H684" s="30"/>
      <c r="I684" s="30" t="str">
        <f t="shared" si="33"/>
        <v/>
      </c>
      <c r="J684" s="7" t="str">
        <f t="shared" si="34"/>
        <v/>
      </c>
    </row>
    <row r="685" spans="5:13" x14ac:dyDescent="0.3">
      <c r="E685" s="7"/>
      <c r="F685" s="6"/>
      <c r="G685" s="30"/>
      <c r="H685" s="30"/>
      <c r="I685" s="30" t="str">
        <f t="shared" si="33"/>
        <v/>
      </c>
      <c r="J685" s="7" t="str">
        <f t="shared" si="34"/>
        <v/>
      </c>
    </row>
    <row r="686" spans="5:13" x14ac:dyDescent="0.3">
      <c r="E686" s="7"/>
      <c r="F686" s="6"/>
      <c r="G686" s="30"/>
      <c r="H686" s="30"/>
      <c r="I686" s="30" t="str">
        <f t="shared" si="33"/>
        <v/>
      </c>
      <c r="J686" s="7" t="str">
        <f t="shared" si="34"/>
        <v/>
      </c>
      <c r="M686" s="11" t="s">
        <v>469</v>
      </c>
    </row>
    <row r="687" spans="5:13" x14ac:dyDescent="0.3">
      <c r="E687" s="7"/>
      <c r="F687" s="6"/>
      <c r="G687" s="30"/>
      <c r="H687" s="30"/>
      <c r="I687" s="30" t="str">
        <f t="shared" ref="I687:I750" si="35">IF(ISBLANK(B687),"",SUM(G687:H687))</f>
        <v/>
      </c>
      <c r="J687" s="7" t="str">
        <f t="shared" si="34"/>
        <v/>
      </c>
    </row>
    <row r="688" spans="5:13" x14ac:dyDescent="0.3">
      <c r="E688" s="7"/>
      <c r="F688" s="6"/>
      <c r="G688" s="30"/>
      <c r="H688" s="30"/>
      <c r="I688" s="30" t="str">
        <f t="shared" si="35"/>
        <v/>
      </c>
      <c r="J688" s="7" t="str">
        <f t="shared" si="34"/>
        <v/>
      </c>
    </row>
    <row r="689" spans="5:10" x14ac:dyDescent="0.3">
      <c r="E689" s="7"/>
      <c r="F689" s="6"/>
      <c r="G689" s="30"/>
      <c r="H689" s="30"/>
      <c r="I689" s="30" t="str">
        <f t="shared" si="35"/>
        <v/>
      </c>
      <c r="J689" s="7" t="str">
        <f t="shared" si="34"/>
        <v/>
      </c>
    </row>
    <row r="690" spans="5:10" x14ac:dyDescent="0.3">
      <c r="E690" s="7"/>
      <c r="F690" s="6"/>
      <c r="G690" s="30"/>
      <c r="H690" s="30"/>
      <c r="I690" s="30" t="str">
        <f t="shared" si="35"/>
        <v/>
      </c>
      <c r="J690" s="7" t="str">
        <f t="shared" si="34"/>
        <v/>
      </c>
    </row>
    <row r="691" spans="5:10" x14ac:dyDescent="0.3">
      <c r="E691" s="7"/>
      <c r="F691" s="6"/>
      <c r="G691" s="30"/>
      <c r="H691" s="30"/>
      <c r="I691" s="30" t="str">
        <f t="shared" si="35"/>
        <v/>
      </c>
      <c r="J691" s="7" t="str">
        <f t="shared" si="34"/>
        <v/>
      </c>
    </row>
    <row r="692" spans="5:10" x14ac:dyDescent="0.3">
      <c r="E692" s="7"/>
      <c r="F692" s="6"/>
      <c r="G692" s="30"/>
      <c r="H692" s="30"/>
      <c r="I692" s="30" t="str">
        <f t="shared" si="35"/>
        <v/>
      </c>
      <c r="J692" s="7" t="str">
        <f t="shared" si="34"/>
        <v/>
      </c>
    </row>
    <row r="693" spans="5:10" x14ac:dyDescent="0.3">
      <c r="E693" s="7"/>
      <c r="F693" s="6"/>
      <c r="G693" s="30"/>
      <c r="H693" s="30"/>
      <c r="I693" s="30" t="str">
        <f t="shared" si="35"/>
        <v/>
      </c>
      <c r="J693" s="7" t="str">
        <f t="shared" si="34"/>
        <v/>
      </c>
    </row>
    <row r="694" spans="5:10" x14ac:dyDescent="0.3">
      <c r="E694" s="7"/>
      <c r="F694" s="6"/>
      <c r="G694" s="30"/>
      <c r="H694" s="30"/>
      <c r="I694" s="30" t="str">
        <f t="shared" si="35"/>
        <v/>
      </c>
      <c r="J694" s="7" t="str">
        <f t="shared" si="34"/>
        <v/>
      </c>
    </row>
    <row r="695" spans="5:10" x14ac:dyDescent="0.3">
      <c r="E695" s="7"/>
      <c r="F695" s="6"/>
      <c r="G695" s="30"/>
      <c r="H695" s="30"/>
      <c r="I695" s="30" t="str">
        <f t="shared" si="35"/>
        <v/>
      </c>
      <c r="J695" s="7" t="str">
        <f t="shared" si="34"/>
        <v/>
      </c>
    </row>
    <row r="696" spans="5:10" x14ac:dyDescent="0.3">
      <c r="E696" s="7"/>
      <c r="F696" s="6"/>
      <c r="G696" s="30"/>
      <c r="H696" s="30"/>
      <c r="I696" s="30" t="str">
        <f t="shared" si="35"/>
        <v/>
      </c>
      <c r="J696" s="7" t="str">
        <f t="shared" si="34"/>
        <v/>
      </c>
    </row>
    <row r="697" spans="5:10" x14ac:dyDescent="0.3">
      <c r="E697" s="7"/>
      <c r="F697" s="6"/>
      <c r="G697" s="30"/>
      <c r="H697" s="30"/>
      <c r="I697" s="30" t="str">
        <f t="shared" si="35"/>
        <v/>
      </c>
      <c r="J697" s="7" t="str">
        <f t="shared" si="34"/>
        <v/>
      </c>
    </row>
    <row r="698" spans="5:10" x14ac:dyDescent="0.3">
      <c r="E698" s="7"/>
      <c r="F698" s="6"/>
      <c r="G698" s="30"/>
      <c r="H698" s="30"/>
      <c r="I698" s="30" t="str">
        <f t="shared" si="35"/>
        <v/>
      </c>
      <c r="J698" s="7" t="str">
        <f t="shared" si="34"/>
        <v/>
      </c>
    </row>
    <row r="699" spans="5:10" x14ac:dyDescent="0.3">
      <c r="E699" s="7"/>
      <c r="F699" s="6"/>
      <c r="G699" s="30"/>
      <c r="H699" s="30"/>
      <c r="I699" s="30" t="str">
        <f t="shared" si="35"/>
        <v/>
      </c>
      <c r="J699" s="7" t="str">
        <f t="shared" si="34"/>
        <v/>
      </c>
    </row>
    <row r="700" spans="5:10" x14ac:dyDescent="0.3">
      <c r="E700" s="7"/>
      <c r="F700" s="6"/>
      <c r="G700" s="30"/>
      <c r="H700" s="30"/>
      <c r="I700" s="30" t="str">
        <f t="shared" si="35"/>
        <v/>
      </c>
      <c r="J700" s="7" t="str">
        <f t="shared" si="34"/>
        <v/>
      </c>
    </row>
    <row r="701" spans="5:10" x14ac:dyDescent="0.3">
      <c r="E701" s="7"/>
      <c r="F701" s="6"/>
      <c r="G701" s="30"/>
      <c r="H701" s="30"/>
      <c r="I701" s="30" t="str">
        <f t="shared" si="35"/>
        <v/>
      </c>
      <c r="J701" s="7" t="str">
        <f t="shared" si="34"/>
        <v/>
      </c>
    </row>
    <row r="702" spans="5:10" x14ac:dyDescent="0.3">
      <c r="E702" s="7"/>
      <c r="F702" s="6"/>
      <c r="G702" s="30"/>
      <c r="H702" s="30"/>
      <c r="I702" s="30" t="str">
        <f t="shared" si="35"/>
        <v/>
      </c>
      <c r="J702" s="7" t="str">
        <f t="shared" si="34"/>
        <v/>
      </c>
    </row>
    <row r="703" spans="5:10" x14ac:dyDescent="0.3">
      <c r="E703" s="7"/>
      <c r="F703" s="6"/>
      <c r="G703" s="30"/>
      <c r="H703" s="30"/>
      <c r="I703" s="30" t="str">
        <f t="shared" si="35"/>
        <v/>
      </c>
      <c r="J703" s="7" t="str">
        <f t="shared" si="34"/>
        <v/>
      </c>
    </row>
    <row r="704" spans="5:10" x14ac:dyDescent="0.3">
      <c r="E704" s="7"/>
      <c r="F704" s="6"/>
      <c r="G704" s="30"/>
      <c r="H704" s="30"/>
      <c r="I704" s="30" t="str">
        <f t="shared" si="35"/>
        <v/>
      </c>
      <c r="J704" s="7" t="str">
        <f t="shared" si="34"/>
        <v/>
      </c>
    </row>
    <row r="705" spans="5:10" x14ac:dyDescent="0.3">
      <c r="E705" s="7"/>
      <c r="F705" s="6"/>
      <c r="G705" s="30"/>
      <c r="H705" s="30"/>
      <c r="I705" s="30" t="str">
        <f t="shared" si="35"/>
        <v/>
      </c>
      <c r="J705" s="7" t="str">
        <f t="shared" si="34"/>
        <v/>
      </c>
    </row>
    <row r="706" spans="5:10" x14ac:dyDescent="0.3">
      <c r="E706" s="7"/>
      <c r="F706" s="6"/>
      <c r="G706" s="30"/>
      <c r="H706" s="30"/>
      <c r="I706" s="30" t="str">
        <f t="shared" si="35"/>
        <v/>
      </c>
      <c r="J706" s="7" t="str">
        <f t="shared" si="34"/>
        <v/>
      </c>
    </row>
    <row r="707" spans="5:10" x14ac:dyDescent="0.3">
      <c r="E707" s="7"/>
      <c r="F707" s="6"/>
      <c r="G707" s="30"/>
      <c r="H707" s="30"/>
      <c r="I707" s="30" t="str">
        <f t="shared" si="35"/>
        <v/>
      </c>
      <c r="J707" s="7" t="str">
        <f t="shared" si="34"/>
        <v/>
      </c>
    </row>
    <row r="708" spans="5:10" x14ac:dyDescent="0.3">
      <c r="E708" s="7"/>
      <c r="F708" s="6"/>
      <c r="G708" s="30"/>
      <c r="H708" s="30"/>
      <c r="I708" s="30" t="str">
        <f t="shared" si="35"/>
        <v/>
      </c>
      <c r="J708" s="7" t="str">
        <f t="shared" si="34"/>
        <v/>
      </c>
    </row>
    <row r="709" spans="5:10" x14ac:dyDescent="0.3">
      <c r="E709" s="7"/>
      <c r="F709" s="6"/>
      <c r="G709" s="30"/>
      <c r="H709" s="30"/>
      <c r="I709" s="30" t="str">
        <f t="shared" si="35"/>
        <v/>
      </c>
      <c r="J709" s="7" t="str">
        <f t="shared" si="34"/>
        <v/>
      </c>
    </row>
    <row r="710" spans="5:10" x14ac:dyDescent="0.3">
      <c r="E710" s="7"/>
      <c r="F710" s="6"/>
      <c r="G710" s="30"/>
      <c r="H710" s="30"/>
      <c r="I710" s="30" t="str">
        <f t="shared" si="35"/>
        <v/>
      </c>
      <c r="J710" s="7" t="str">
        <f t="shared" si="34"/>
        <v/>
      </c>
    </row>
    <row r="711" spans="5:10" x14ac:dyDescent="0.3">
      <c r="E711" s="7"/>
      <c r="F711" s="6"/>
      <c r="G711" s="30"/>
      <c r="H711" s="30"/>
      <c r="I711" s="30" t="str">
        <f t="shared" si="35"/>
        <v/>
      </c>
      <c r="J711" s="7" t="str">
        <f t="shared" si="34"/>
        <v/>
      </c>
    </row>
    <row r="712" spans="5:10" x14ac:dyDescent="0.3">
      <c r="E712" s="7"/>
      <c r="F712" s="6"/>
      <c r="G712" s="30"/>
      <c r="H712" s="30"/>
      <c r="I712" s="30" t="str">
        <f t="shared" si="35"/>
        <v/>
      </c>
      <c r="J712" s="7" t="str">
        <f t="shared" si="34"/>
        <v/>
      </c>
    </row>
    <row r="713" spans="5:10" x14ac:dyDescent="0.3">
      <c r="E713" s="7"/>
      <c r="F713" s="6"/>
      <c r="G713" s="30"/>
      <c r="H713" s="30"/>
      <c r="I713" s="30" t="str">
        <f t="shared" si="35"/>
        <v/>
      </c>
      <c r="J713" s="7" t="str">
        <f t="shared" si="34"/>
        <v/>
      </c>
    </row>
    <row r="714" spans="5:10" x14ac:dyDescent="0.3">
      <c r="E714" s="7"/>
      <c r="F714" s="6"/>
      <c r="G714" s="30"/>
      <c r="H714" s="30"/>
      <c r="I714" s="30" t="str">
        <f t="shared" si="35"/>
        <v/>
      </c>
      <c r="J714" s="7" t="str">
        <f t="shared" si="34"/>
        <v/>
      </c>
    </row>
    <row r="715" spans="5:10" x14ac:dyDescent="0.3">
      <c r="E715" s="7"/>
      <c r="F715" s="6"/>
      <c r="G715" s="30"/>
      <c r="H715" s="30"/>
      <c r="I715" s="30" t="str">
        <f t="shared" si="35"/>
        <v/>
      </c>
      <c r="J715" s="7" t="str">
        <f t="shared" si="34"/>
        <v/>
      </c>
    </row>
    <row r="716" spans="5:10" x14ac:dyDescent="0.3">
      <c r="E716" s="7"/>
      <c r="F716" s="6"/>
      <c r="G716" s="30"/>
      <c r="H716" s="30"/>
      <c r="I716" s="30" t="str">
        <f t="shared" si="35"/>
        <v/>
      </c>
      <c r="J716" s="7" t="str">
        <f t="shared" si="34"/>
        <v/>
      </c>
    </row>
    <row r="717" spans="5:10" x14ac:dyDescent="0.3">
      <c r="E717" s="7"/>
      <c r="F717" s="6"/>
      <c r="G717" s="30"/>
      <c r="H717" s="30"/>
      <c r="I717" s="30" t="str">
        <f t="shared" si="35"/>
        <v/>
      </c>
      <c r="J717" s="7" t="str">
        <f t="shared" si="34"/>
        <v/>
      </c>
    </row>
    <row r="718" spans="5:10" x14ac:dyDescent="0.3">
      <c r="E718" s="7"/>
      <c r="F718" s="6"/>
      <c r="G718" s="30"/>
      <c r="H718" s="30"/>
      <c r="I718" s="30" t="str">
        <f t="shared" si="35"/>
        <v/>
      </c>
      <c r="J718" s="7" t="str">
        <f t="shared" si="34"/>
        <v/>
      </c>
    </row>
    <row r="719" spans="5:10" x14ac:dyDescent="0.3">
      <c r="E719" s="7"/>
      <c r="F719" s="6"/>
      <c r="G719" s="30"/>
      <c r="H719" s="30"/>
      <c r="I719" s="30" t="str">
        <f t="shared" si="35"/>
        <v/>
      </c>
      <c r="J719" s="7" t="str">
        <f t="shared" si="34"/>
        <v/>
      </c>
    </row>
    <row r="720" spans="5:10" x14ac:dyDescent="0.3">
      <c r="E720" s="7"/>
      <c r="F720" s="6"/>
      <c r="G720" s="30"/>
      <c r="H720" s="30"/>
      <c r="I720" s="30" t="str">
        <f t="shared" si="35"/>
        <v/>
      </c>
      <c r="J720" s="7" t="str">
        <f t="shared" si="34"/>
        <v/>
      </c>
    </row>
    <row r="721" spans="5:10" x14ac:dyDescent="0.3">
      <c r="E721" s="7"/>
      <c r="F721" s="6"/>
      <c r="G721" s="30"/>
      <c r="H721" s="30"/>
      <c r="I721" s="30" t="str">
        <f t="shared" si="35"/>
        <v/>
      </c>
      <c r="J721" s="7" t="str">
        <f t="shared" si="34"/>
        <v/>
      </c>
    </row>
    <row r="722" spans="5:10" x14ac:dyDescent="0.3">
      <c r="E722" s="7"/>
      <c r="F722" s="6"/>
      <c r="G722" s="30"/>
      <c r="H722" s="30"/>
      <c r="I722" s="30" t="str">
        <f t="shared" si="35"/>
        <v/>
      </c>
      <c r="J722" s="7" t="str">
        <f t="shared" si="34"/>
        <v/>
      </c>
    </row>
    <row r="723" spans="5:10" x14ac:dyDescent="0.3">
      <c r="E723" s="7"/>
      <c r="F723" s="6"/>
      <c r="G723" s="30"/>
      <c r="H723" s="30"/>
      <c r="I723" s="30" t="str">
        <f t="shared" si="35"/>
        <v/>
      </c>
      <c r="J723" s="7" t="str">
        <f t="shared" si="34"/>
        <v/>
      </c>
    </row>
    <row r="724" spans="5:10" x14ac:dyDescent="0.3">
      <c r="E724" s="7"/>
      <c r="F724" s="6"/>
      <c r="G724" s="30"/>
      <c r="H724" s="30"/>
      <c r="I724" s="30" t="str">
        <f t="shared" si="35"/>
        <v/>
      </c>
      <c r="J724" s="7" t="str">
        <f t="shared" ref="J724:J787" si="36">IF(ISBLANK(B724),"",E724*(IF(LEFT(RIGHT(F724,2),1)="2",2,IF(LEFT(RIGHT(F724,2),1)="3",3,IF(LEFT(RIGHT(F724,2),1)="4",4,1)))))</f>
        <v/>
      </c>
    </row>
    <row r="725" spans="5:10" x14ac:dyDescent="0.3">
      <c r="E725" s="7"/>
      <c r="F725" s="6"/>
      <c r="G725" s="30"/>
      <c r="H725" s="30"/>
      <c r="I725" s="30" t="str">
        <f t="shared" si="35"/>
        <v/>
      </c>
      <c r="J725" s="7" t="str">
        <f t="shared" si="36"/>
        <v/>
      </c>
    </row>
    <row r="726" spans="5:10" x14ac:dyDescent="0.3">
      <c r="E726" s="7"/>
      <c r="F726" s="6"/>
      <c r="G726" s="30"/>
      <c r="H726" s="30"/>
      <c r="I726" s="30" t="str">
        <f t="shared" si="35"/>
        <v/>
      </c>
      <c r="J726" s="7" t="str">
        <f t="shared" si="36"/>
        <v/>
      </c>
    </row>
    <row r="727" spans="5:10" x14ac:dyDescent="0.3">
      <c r="E727" s="7"/>
      <c r="F727" s="6"/>
      <c r="G727" s="30"/>
      <c r="H727" s="30"/>
      <c r="I727" s="30" t="str">
        <f t="shared" si="35"/>
        <v/>
      </c>
      <c r="J727" s="7" t="str">
        <f t="shared" si="36"/>
        <v/>
      </c>
    </row>
    <row r="728" spans="5:10" x14ac:dyDescent="0.3">
      <c r="E728" s="7"/>
      <c r="F728" s="6"/>
      <c r="G728" s="30"/>
      <c r="H728" s="30"/>
      <c r="I728" s="30" t="str">
        <f t="shared" si="35"/>
        <v/>
      </c>
      <c r="J728" s="7" t="str">
        <f t="shared" si="36"/>
        <v/>
      </c>
    </row>
    <row r="729" spans="5:10" x14ac:dyDescent="0.3">
      <c r="E729" s="7"/>
      <c r="F729" s="6"/>
      <c r="G729" s="30"/>
      <c r="H729" s="30"/>
      <c r="I729" s="30" t="str">
        <f t="shared" si="35"/>
        <v/>
      </c>
      <c r="J729" s="7" t="str">
        <f t="shared" si="36"/>
        <v/>
      </c>
    </row>
    <row r="730" spans="5:10" x14ac:dyDescent="0.3">
      <c r="E730" s="7"/>
      <c r="F730" s="6"/>
      <c r="G730" s="30"/>
      <c r="H730" s="30"/>
      <c r="I730" s="30" t="str">
        <f t="shared" si="35"/>
        <v/>
      </c>
      <c r="J730" s="7" t="str">
        <f t="shared" si="36"/>
        <v/>
      </c>
    </row>
    <row r="731" spans="5:10" x14ac:dyDescent="0.3">
      <c r="E731" s="7"/>
      <c r="F731" s="6"/>
      <c r="G731" s="30"/>
      <c r="H731" s="30"/>
      <c r="I731" s="30" t="str">
        <f t="shared" si="35"/>
        <v/>
      </c>
      <c r="J731" s="7" t="str">
        <f t="shared" si="36"/>
        <v/>
      </c>
    </row>
    <row r="732" spans="5:10" x14ac:dyDescent="0.3">
      <c r="E732" s="7"/>
      <c r="F732" s="6"/>
      <c r="G732" s="30"/>
      <c r="H732" s="30"/>
      <c r="I732" s="30" t="str">
        <f t="shared" si="35"/>
        <v/>
      </c>
      <c r="J732" s="7" t="str">
        <f t="shared" si="36"/>
        <v/>
      </c>
    </row>
    <row r="733" spans="5:10" x14ac:dyDescent="0.3">
      <c r="E733" s="7"/>
      <c r="F733" s="6"/>
      <c r="G733" s="30"/>
      <c r="H733" s="30"/>
      <c r="I733" s="30" t="str">
        <f t="shared" si="35"/>
        <v/>
      </c>
      <c r="J733" s="7" t="str">
        <f t="shared" si="36"/>
        <v/>
      </c>
    </row>
    <row r="734" spans="5:10" x14ac:dyDescent="0.3">
      <c r="E734" s="7"/>
      <c r="F734" s="6"/>
      <c r="G734" s="30"/>
      <c r="H734" s="30"/>
      <c r="I734" s="30" t="str">
        <f t="shared" si="35"/>
        <v/>
      </c>
      <c r="J734" s="7" t="str">
        <f t="shared" si="36"/>
        <v/>
      </c>
    </row>
    <row r="735" spans="5:10" x14ac:dyDescent="0.3">
      <c r="E735" s="7"/>
      <c r="F735" s="6"/>
      <c r="G735" s="30"/>
      <c r="H735" s="30"/>
      <c r="I735" s="30" t="str">
        <f t="shared" si="35"/>
        <v/>
      </c>
      <c r="J735" s="7" t="str">
        <f t="shared" si="36"/>
        <v/>
      </c>
    </row>
    <row r="736" spans="5:10" x14ac:dyDescent="0.3">
      <c r="E736" s="7"/>
      <c r="F736" s="6"/>
      <c r="G736" s="30"/>
      <c r="H736" s="30"/>
      <c r="I736" s="30" t="str">
        <f t="shared" si="35"/>
        <v/>
      </c>
      <c r="J736" s="7" t="str">
        <f t="shared" si="36"/>
        <v/>
      </c>
    </row>
    <row r="737" spans="5:20" x14ac:dyDescent="0.3">
      <c r="E737" s="7"/>
      <c r="F737" s="6"/>
      <c r="G737" s="30"/>
      <c r="H737" s="30"/>
      <c r="I737" s="30" t="str">
        <f t="shared" si="35"/>
        <v/>
      </c>
      <c r="J737" s="7" t="str">
        <f t="shared" si="36"/>
        <v/>
      </c>
    </row>
    <row r="738" spans="5:20" x14ac:dyDescent="0.3">
      <c r="E738" s="7"/>
      <c r="F738" s="6"/>
      <c r="G738" s="30"/>
      <c r="H738" s="30"/>
      <c r="I738" s="30" t="str">
        <f t="shared" si="35"/>
        <v/>
      </c>
      <c r="J738" s="7" t="str">
        <f t="shared" si="36"/>
        <v/>
      </c>
    </row>
    <row r="739" spans="5:20" x14ac:dyDescent="0.3">
      <c r="E739" s="7"/>
      <c r="F739" s="6"/>
      <c r="G739" s="30"/>
      <c r="H739" s="30"/>
      <c r="I739" s="30" t="str">
        <f t="shared" si="35"/>
        <v/>
      </c>
      <c r="J739" s="7" t="str">
        <f t="shared" si="36"/>
        <v/>
      </c>
      <c r="R739" s="52">
        <f>INT(($S739-$S$2)/7)+1</f>
        <v>-28</v>
      </c>
      <c r="S739" s="10">
        <v>43629</v>
      </c>
      <c r="T739" s="7">
        <v>20</v>
      </c>
    </row>
    <row r="740" spans="5:20" x14ac:dyDescent="0.3">
      <c r="E740" s="7"/>
      <c r="F740" s="6"/>
      <c r="G740" s="30"/>
      <c r="H740" s="30"/>
      <c r="I740" s="30" t="str">
        <f t="shared" si="35"/>
        <v/>
      </c>
      <c r="J740" s="7" t="str">
        <f t="shared" si="36"/>
        <v/>
      </c>
    </row>
    <row r="741" spans="5:20" x14ac:dyDescent="0.3">
      <c r="E741" s="7"/>
      <c r="F741" s="6"/>
      <c r="G741" s="30"/>
      <c r="H741" s="30"/>
      <c r="I741" s="30" t="str">
        <f t="shared" si="35"/>
        <v/>
      </c>
      <c r="J741" s="7" t="str">
        <f t="shared" si="36"/>
        <v/>
      </c>
    </row>
    <row r="742" spans="5:20" x14ac:dyDescent="0.3">
      <c r="E742" s="7"/>
      <c r="F742" s="6"/>
      <c r="G742" s="30"/>
      <c r="H742" s="30"/>
      <c r="I742" s="30" t="str">
        <f t="shared" si="35"/>
        <v/>
      </c>
      <c r="J742" s="7" t="str">
        <f t="shared" si="36"/>
        <v/>
      </c>
    </row>
    <row r="743" spans="5:20" x14ac:dyDescent="0.3">
      <c r="E743" s="7"/>
      <c r="F743" s="6"/>
      <c r="G743" s="30"/>
      <c r="H743" s="30"/>
      <c r="I743" s="30" t="str">
        <f t="shared" si="35"/>
        <v/>
      </c>
      <c r="J743" s="7" t="str">
        <f t="shared" si="36"/>
        <v/>
      </c>
    </row>
    <row r="744" spans="5:20" x14ac:dyDescent="0.3">
      <c r="E744" s="7"/>
      <c r="F744" s="6"/>
      <c r="G744" s="30"/>
      <c r="H744" s="30"/>
      <c r="I744" s="30" t="str">
        <f t="shared" si="35"/>
        <v/>
      </c>
      <c r="J744" s="7" t="str">
        <f t="shared" si="36"/>
        <v/>
      </c>
    </row>
    <row r="745" spans="5:20" x14ac:dyDescent="0.3">
      <c r="E745" s="7"/>
      <c r="F745" s="6"/>
      <c r="G745" s="30"/>
      <c r="H745" s="30"/>
      <c r="I745" s="30" t="str">
        <f t="shared" si="35"/>
        <v/>
      </c>
      <c r="J745" s="7" t="str">
        <f t="shared" si="36"/>
        <v/>
      </c>
    </row>
    <row r="746" spans="5:20" x14ac:dyDescent="0.3">
      <c r="E746" s="7"/>
      <c r="F746" s="6"/>
      <c r="G746" s="30"/>
      <c r="H746" s="30"/>
      <c r="I746" s="30" t="str">
        <f t="shared" si="35"/>
        <v/>
      </c>
      <c r="J746" s="7" t="str">
        <f t="shared" si="36"/>
        <v/>
      </c>
    </row>
    <row r="747" spans="5:20" x14ac:dyDescent="0.3">
      <c r="E747" s="7"/>
      <c r="F747" s="6"/>
      <c r="G747" s="30"/>
      <c r="H747" s="30"/>
      <c r="I747" s="30" t="str">
        <f t="shared" si="35"/>
        <v/>
      </c>
      <c r="J747" s="7" t="str">
        <f t="shared" si="36"/>
        <v/>
      </c>
    </row>
    <row r="748" spans="5:20" x14ac:dyDescent="0.3">
      <c r="E748" s="7"/>
      <c r="F748" s="6"/>
      <c r="G748" s="30"/>
      <c r="H748" s="30"/>
      <c r="I748" s="30" t="str">
        <f t="shared" si="35"/>
        <v/>
      </c>
      <c r="J748" s="7" t="str">
        <f t="shared" si="36"/>
        <v/>
      </c>
    </row>
    <row r="749" spans="5:20" x14ac:dyDescent="0.3">
      <c r="E749" s="7"/>
      <c r="F749" s="6"/>
      <c r="G749" s="30"/>
      <c r="H749" s="30"/>
      <c r="I749" s="30" t="str">
        <f t="shared" si="35"/>
        <v/>
      </c>
      <c r="J749" s="7" t="str">
        <f t="shared" si="36"/>
        <v/>
      </c>
    </row>
    <row r="750" spans="5:20" x14ac:dyDescent="0.3">
      <c r="E750" s="7"/>
      <c r="F750" s="6"/>
      <c r="G750" s="30"/>
      <c r="H750" s="30"/>
      <c r="I750" s="30" t="str">
        <f t="shared" si="35"/>
        <v/>
      </c>
      <c r="J750" s="7" t="str">
        <f t="shared" si="36"/>
        <v/>
      </c>
    </row>
    <row r="751" spans="5:20" x14ac:dyDescent="0.3">
      <c r="E751" s="7"/>
      <c r="F751" s="6"/>
      <c r="G751" s="30"/>
      <c r="H751" s="30"/>
      <c r="I751" s="30" t="str">
        <f t="shared" ref="I751:I814" si="37">IF(ISBLANK(B751),"",SUM(G751:H751))</f>
        <v/>
      </c>
      <c r="J751" s="7" t="str">
        <f t="shared" si="36"/>
        <v/>
      </c>
    </row>
    <row r="752" spans="5:20" x14ac:dyDescent="0.3">
      <c r="E752" s="7"/>
      <c r="F752" s="6"/>
      <c r="G752" s="30"/>
      <c r="H752" s="30"/>
      <c r="I752" s="30" t="str">
        <f t="shared" si="37"/>
        <v/>
      </c>
      <c r="J752" s="7" t="str">
        <f t="shared" si="36"/>
        <v/>
      </c>
    </row>
    <row r="753" spans="5:10" x14ac:dyDescent="0.3">
      <c r="E753" s="7"/>
      <c r="F753" s="6"/>
      <c r="G753" s="30"/>
      <c r="H753" s="30"/>
      <c r="I753" s="30" t="str">
        <f t="shared" si="37"/>
        <v/>
      </c>
      <c r="J753" s="7" t="str">
        <f t="shared" si="36"/>
        <v/>
      </c>
    </row>
    <row r="754" spans="5:10" x14ac:dyDescent="0.3">
      <c r="E754" s="7"/>
      <c r="F754" s="6"/>
      <c r="G754" s="30"/>
      <c r="H754" s="30"/>
      <c r="I754" s="30" t="str">
        <f t="shared" si="37"/>
        <v/>
      </c>
      <c r="J754" s="7" t="str">
        <f t="shared" si="36"/>
        <v/>
      </c>
    </row>
    <row r="755" spans="5:10" x14ac:dyDescent="0.3">
      <c r="E755" s="7"/>
      <c r="F755" s="6"/>
      <c r="G755" s="30"/>
      <c r="H755" s="30"/>
      <c r="I755" s="30" t="str">
        <f t="shared" si="37"/>
        <v/>
      </c>
      <c r="J755" s="7" t="str">
        <f t="shared" si="36"/>
        <v/>
      </c>
    </row>
    <row r="756" spans="5:10" x14ac:dyDescent="0.3">
      <c r="E756" s="7"/>
      <c r="F756" s="6"/>
      <c r="G756" s="30"/>
      <c r="H756" s="30"/>
      <c r="I756" s="30" t="str">
        <f t="shared" si="37"/>
        <v/>
      </c>
      <c r="J756" s="7" t="str">
        <f t="shared" si="36"/>
        <v/>
      </c>
    </row>
    <row r="757" spans="5:10" x14ac:dyDescent="0.3">
      <c r="E757" s="7"/>
      <c r="F757" s="6"/>
      <c r="G757" s="30"/>
      <c r="H757" s="30"/>
      <c r="I757" s="30" t="str">
        <f t="shared" si="37"/>
        <v/>
      </c>
      <c r="J757" s="7" t="str">
        <f t="shared" si="36"/>
        <v/>
      </c>
    </row>
    <row r="758" spans="5:10" x14ac:dyDescent="0.3">
      <c r="E758" s="7"/>
      <c r="F758" s="6"/>
      <c r="G758" s="30"/>
      <c r="H758" s="30"/>
      <c r="I758" s="30" t="str">
        <f t="shared" si="37"/>
        <v/>
      </c>
      <c r="J758" s="7" t="str">
        <f t="shared" si="36"/>
        <v/>
      </c>
    </row>
    <row r="759" spans="5:10" x14ac:dyDescent="0.3">
      <c r="E759" s="7"/>
      <c r="F759" s="6"/>
      <c r="G759" s="30"/>
      <c r="H759" s="30"/>
      <c r="I759" s="30" t="str">
        <f t="shared" si="37"/>
        <v/>
      </c>
      <c r="J759" s="7" t="str">
        <f t="shared" si="36"/>
        <v/>
      </c>
    </row>
    <row r="760" spans="5:10" x14ac:dyDescent="0.3">
      <c r="E760" s="7"/>
      <c r="F760" s="6"/>
      <c r="G760" s="30"/>
      <c r="H760" s="30"/>
      <c r="I760" s="30" t="str">
        <f t="shared" si="37"/>
        <v/>
      </c>
      <c r="J760" s="7" t="str">
        <f t="shared" si="36"/>
        <v/>
      </c>
    </row>
    <row r="761" spans="5:10" x14ac:dyDescent="0.3">
      <c r="E761" s="7"/>
      <c r="F761" s="6"/>
      <c r="G761" s="30"/>
      <c r="H761" s="30"/>
      <c r="I761" s="30" t="str">
        <f t="shared" si="37"/>
        <v/>
      </c>
      <c r="J761" s="7" t="str">
        <f t="shared" si="36"/>
        <v/>
      </c>
    </row>
    <row r="762" spans="5:10" x14ac:dyDescent="0.3">
      <c r="E762" s="7"/>
      <c r="F762" s="6"/>
      <c r="G762" s="30"/>
      <c r="H762" s="30"/>
      <c r="I762" s="30" t="str">
        <f t="shared" si="37"/>
        <v/>
      </c>
      <c r="J762" s="7" t="str">
        <f t="shared" si="36"/>
        <v/>
      </c>
    </row>
    <row r="763" spans="5:10" x14ac:dyDescent="0.3">
      <c r="E763" s="7"/>
      <c r="F763" s="6"/>
      <c r="G763" s="30"/>
      <c r="H763" s="30"/>
      <c r="I763" s="30" t="str">
        <f t="shared" si="37"/>
        <v/>
      </c>
      <c r="J763" s="7" t="str">
        <f t="shared" si="36"/>
        <v/>
      </c>
    </row>
    <row r="764" spans="5:10" x14ac:dyDescent="0.3">
      <c r="E764" s="7"/>
      <c r="F764" s="6"/>
      <c r="G764" s="30"/>
      <c r="H764" s="30"/>
      <c r="I764" s="30" t="str">
        <f t="shared" si="37"/>
        <v/>
      </c>
      <c r="J764" s="7" t="str">
        <f t="shared" si="36"/>
        <v/>
      </c>
    </row>
    <row r="765" spans="5:10" x14ac:dyDescent="0.3">
      <c r="E765" s="7"/>
      <c r="F765" s="6"/>
      <c r="G765" s="30"/>
      <c r="H765" s="30"/>
      <c r="I765" s="30" t="str">
        <f t="shared" si="37"/>
        <v/>
      </c>
      <c r="J765" s="7" t="str">
        <f t="shared" si="36"/>
        <v/>
      </c>
    </row>
    <row r="766" spans="5:10" x14ac:dyDescent="0.3">
      <c r="E766" s="7"/>
      <c r="F766" s="6"/>
      <c r="G766" s="30"/>
      <c r="H766" s="30"/>
      <c r="I766" s="30" t="str">
        <f t="shared" si="37"/>
        <v/>
      </c>
      <c r="J766" s="7" t="str">
        <f t="shared" si="36"/>
        <v/>
      </c>
    </row>
    <row r="767" spans="5:10" x14ac:dyDescent="0.3">
      <c r="E767" s="7"/>
      <c r="F767" s="6"/>
      <c r="G767" s="30"/>
      <c r="H767" s="30"/>
      <c r="I767" s="30" t="str">
        <f t="shared" si="37"/>
        <v/>
      </c>
      <c r="J767" s="7" t="str">
        <f t="shared" si="36"/>
        <v/>
      </c>
    </row>
    <row r="768" spans="5:10" x14ac:dyDescent="0.3">
      <c r="E768" s="7"/>
      <c r="F768" s="6"/>
      <c r="G768" s="30"/>
      <c r="H768" s="30"/>
      <c r="I768" s="30" t="str">
        <f t="shared" si="37"/>
        <v/>
      </c>
      <c r="J768" s="7" t="str">
        <f t="shared" si="36"/>
        <v/>
      </c>
    </row>
    <row r="769" spans="5:10" x14ac:dyDescent="0.3">
      <c r="E769" s="7"/>
      <c r="F769" s="6"/>
      <c r="G769" s="30"/>
      <c r="H769" s="30"/>
      <c r="I769" s="30" t="str">
        <f t="shared" si="37"/>
        <v/>
      </c>
      <c r="J769" s="7" t="str">
        <f t="shared" si="36"/>
        <v/>
      </c>
    </row>
    <row r="770" spans="5:10" x14ac:dyDescent="0.3">
      <c r="E770" s="7"/>
      <c r="F770" s="6"/>
      <c r="G770" s="30"/>
      <c r="H770" s="30"/>
      <c r="I770" s="30" t="str">
        <f t="shared" si="37"/>
        <v/>
      </c>
      <c r="J770" s="7" t="str">
        <f t="shared" si="36"/>
        <v/>
      </c>
    </row>
    <row r="771" spans="5:10" x14ac:dyDescent="0.3">
      <c r="E771" s="7"/>
      <c r="F771" s="6"/>
      <c r="G771" s="30"/>
      <c r="H771" s="30"/>
      <c r="I771" s="30" t="str">
        <f t="shared" si="37"/>
        <v/>
      </c>
      <c r="J771" s="7" t="str">
        <f t="shared" si="36"/>
        <v/>
      </c>
    </row>
    <row r="772" spans="5:10" x14ac:dyDescent="0.3">
      <c r="E772" s="7"/>
      <c r="F772" s="6"/>
      <c r="G772" s="30"/>
      <c r="H772" s="30"/>
      <c r="I772" s="30" t="str">
        <f t="shared" si="37"/>
        <v/>
      </c>
      <c r="J772" s="7" t="str">
        <f t="shared" si="36"/>
        <v/>
      </c>
    </row>
    <row r="773" spans="5:10" x14ac:dyDescent="0.3">
      <c r="E773" s="7"/>
      <c r="F773" s="6"/>
      <c r="G773" s="30"/>
      <c r="H773" s="30"/>
      <c r="I773" s="30" t="str">
        <f t="shared" si="37"/>
        <v/>
      </c>
      <c r="J773" s="7" t="str">
        <f t="shared" si="36"/>
        <v/>
      </c>
    </row>
    <row r="774" spans="5:10" x14ac:dyDescent="0.3">
      <c r="E774" s="7"/>
      <c r="F774" s="6"/>
      <c r="G774" s="30"/>
      <c r="H774" s="30"/>
      <c r="I774" s="30" t="str">
        <f t="shared" si="37"/>
        <v/>
      </c>
      <c r="J774" s="7" t="str">
        <f t="shared" si="36"/>
        <v/>
      </c>
    </row>
    <row r="775" spans="5:10" x14ac:dyDescent="0.3">
      <c r="E775" s="7"/>
      <c r="F775" s="6"/>
      <c r="G775" s="30"/>
      <c r="H775" s="30"/>
      <c r="I775" s="30" t="str">
        <f t="shared" si="37"/>
        <v/>
      </c>
      <c r="J775" s="7" t="str">
        <f t="shared" si="36"/>
        <v/>
      </c>
    </row>
    <row r="776" spans="5:10" x14ac:dyDescent="0.3">
      <c r="E776" s="7"/>
      <c r="F776" s="6"/>
      <c r="G776" s="30"/>
      <c r="H776" s="30"/>
      <c r="I776" s="30" t="str">
        <f t="shared" si="37"/>
        <v/>
      </c>
      <c r="J776" s="7" t="str">
        <f t="shared" si="36"/>
        <v/>
      </c>
    </row>
    <row r="777" spans="5:10" x14ac:dyDescent="0.3">
      <c r="E777" s="7"/>
      <c r="F777" s="6"/>
      <c r="G777" s="30"/>
      <c r="H777" s="30"/>
      <c r="I777" s="30" t="str">
        <f t="shared" si="37"/>
        <v/>
      </c>
      <c r="J777" s="7" t="str">
        <f t="shared" si="36"/>
        <v/>
      </c>
    </row>
    <row r="778" spans="5:10" x14ac:dyDescent="0.3">
      <c r="E778" s="7"/>
      <c r="F778" s="6"/>
      <c r="G778" s="30"/>
      <c r="H778" s="30"/>
      <c r="I778" s="30" t="str">
        <f t="shared" si="37"/>
        <v/>
      </c>
      <c r="J778" s="7" t="str">
        <f t="shared" si="36"/>
        <v/>
      </c>
    </row>
    <row r="779" spans="5:10" x14ac:dyDescent="0.3">
      <c r="E779" s="7"/>
      <c r="F779" s="6"/>
      <c r="G779" s="30"/>
      <c r="H779" s="30"/>
      <c r="I779" s="30" t="str">
        <f t="shared" si="37"/>
        <v/>
      </c>
      <c r="J779" s="7" t="str">
        <f t="shared" si="36"/>
        <v/>
      </c>
    </row>
    <row r="780" spans="5:10" x14ac:dyDescent="0.3">
      <c r="E780" s="7"/>
      <c r="F780" s="6"/>
      <c r="G780" s="30"/>
      <c r="H780" s="30"/>
      <c r="I780" s="30" t="str">
        <f t="shared" si="37"/>
        <v/>
      </c>
      <c r="J780" s="7" t="str">
        <f t="shared" si="36"/>
        <v/>
      </c>
    </row>
    <row r="781" spans="5:10" x14ac:dyDescent="0.3">
      <c r="E781" s="7"/>
      <c r="F781" s="6"/>
      <c r="G781" s="30"/>
      <c r="H781" s="30"/>
      <c r="I781" s="30" t="str">
        <f t="shared" si="37"/>
        <v/>
      </c>
      <c r="J781" s="7" t="str">
        <f t="shared" si="36"/>
        <v/>
      </c>
    </row>
    <row r="782" spans="5:10" x14ac:dyDescent="0.3">
      <c r="E782" s="7"/>
      <c r="F782" s="6"/>
      <c r="G782" s="30"/>
      <c r="H782" s="30"/>
      <c r="I782" s="30" t="str">
        <f t="shared" si="37"/>
        <v/>
      </c>
      <c r="J782" s="7" t="str">
        <f t="shared" si="36"/>
        <v/>
      </c>
    </row>
    <row r="783" spans="5:10" x14ac:dyDescent="0.3">
      <c r="E783" s="7"/>
      <c r="F783" s="6"/>
      <c r="G783" s="30"/>
      <c r="H783" s="30"/>
      <c r="I783" s="30" t="str">
        <f t="shared" si="37"/>
        <v/>
      </c>
      <c r="J783" s="7" t="str">
        <f t="shared" si="36"/>
        <v/>
      </c>
    </row>
    <row r="784" spans="5:10" x14ac:dyDescent="0.3">
      <c r="E784" s="7"/>
      <c r="F784" s="6"/>
      <c r="G784" s="30"/>
      <c r="H784" s="30"/>
      <c r="I784" s="30" t="str">
        <f t="shared" si="37"/>
        <v/>
      </c>
      <c r="J784" s="7" t="str">
        <f t="shared" si="36"/>
        <v/>
      </c>
    </row>
    <row r="785" spans="5:10" x14ac:dyDescent="0.3">
      <c r="E785" s="7"/>
      <c r="F785" s="6"/>
      <c r="G785" s="30"/>
      <c r="H785" s="30"/>
      <c r="I785" s="30" t="str">
        <f t="shared" si="37"/>
        <v/>
      </c>
      <c r="J785" s="7" t="str">
        <f t="shared" si="36"/>
        <v/>
      </c>
    </row>
    <row r="786" spans="5:10" x14ac:dyDescent="0.3">
      <c r="E786" s="7"/>
      <c r="F786" s="6"/>
      <c r="G786" s="30"/>
      <c r="H786" s="30"/>
      <c r="I786" s="30" t="str">
        <f t="shared" si="37"/>
        <v/>
      </c>
      <c r="J786" s="7" t="str">
        <f t="shared" si="36"/>
        <v/>
      </c>
    </row>
    <row r="787" spans="5:10" x14ac:dyDescent="0.3">
      <c r="E787" s="7"/>
      <c r="F787" s="6"/>
      <c r="G787" s="30"/>
      <c r="H787" s="30"/>
      <c r="I787" s="30" t="str">
        <f t="shared" si="37"/>
        <v/>
      </c>
      <c r="J787" s="7" t="str">
        <f t="shared" si="36"/>
        <v/>
      </c>
    </row>
    <row r="788" spans="5:10" x14ac:dyDescent="0.3">
      <c r="E788" s="7"/>
      <c r="F788" s="6"/>
      <c r="G788" s="30"/>
      <c r="H788" s="30"/>
      <c r="I788" s="30" t="str">
        <f t="shared" si="37"/>
        <v/>
      </c>
      <c r="J788" s="7" t="str">
        <f t="shared" ref="J788:J822" si="38">IF(ISBLANK(B788),"",E788*(IF(LEFT(RIGHT(F788,2),1)="2",2,IF(LEFT(RIGHT(F788,2),1)="3",3,IF(LEFT(RIGHT(F788,2),1)="4",4,1)))))</f>
        <v/>
      </c>
    </row>
    <row r="789" spans="5:10" x14ac:dyDescent="0.3">
      <c r="E789" s="7"/>
      <c r="F789" s="6"/>
      <c r="G789" s="30"/>
      <c r="H789" s="30"/>
      <c r="I789" s="30" t="str">
        <f t="shared" si="37"/>
        <v/>
      </c>
      <c r="J789" s="7" t="str">
        <f t="shared" si="38"/>
        <v/>
      </c>
    </row>
    <row r="790" spans="5:10" x14ac:dyDescent="0.3">
      <c r="E790" s="7"/>
      <c r="F790" s="6"/>
      <c r="G790" s="30"/>
      <c r="H790" s="30"/>
      <c r="I790" s="30" t="str">
        <f t="shared" si="37"/>
        <v/>
      </c>
      <c r="J790" s="7" t="str">
        <f t="shared" si="38"/>
        <v/>
      </c>
    </row>
    <row r="791" spans="5:10" x14ac:dyDescent="0.3">
      <c r="E791" s="7"/>
      <c r="F791" s="6"/>
      <c r="G791" s="30"/>
      <c r="H791" s="30"/>
      <c r="I791" s="30" t="str">
        <f t="shared" si="37"/>
        <v/>
      </c>
      <c r="J791" s="7" t="str">
        <f t="shared" si="38"/>
        <v/>
      </c>
    </row>
    <row r="792" spans="5:10" x14ac:dyDescent="0.3">
      <c r="E792" s="7"/>
      <c r="F792" s="6"/>
      <c r="G792" s="30"/>
      <c r="H792" s="30"/>
      <c r="I792" s="30" t="str">
        <f t="shared" si="37"/>
        <v/>
      </c>
      <c r="J792" s="7" t="str">
        <f t="shared" si="38"/>
        <v/>
      </c>
    </row>
    <row r="793" spans="5:10" x14ac:dyDescent="0.3">
      <c r="E793" s="7"/>
      <c r="F793" s="6"/>
      <c r="G793" s="30"/>
      <c r="H793" s="30"/>
      <c r="I793" s="30" t="str">
        <f t="shared" si="37"/>
        <v/>
      </c>
      <c r="J793" s="7" t="str">
        <f t="shared" si="38"/>
        <v/>
      </c>
    </row>
    <row r="794" spans="5:10" x14ac:dyDescent="0.3">
      <c r="E794" s="7"/>
      <c r="F794" s="6"/>
      <c r="G794" s="30"/>
      <c r="H794" s="30"/>
      <c r="I794" s="30" t="str">
        <f t="shared" si="37"/>
        <v/>
      </c>
      <c r="J794" s="7" t="str">
        <f t="shared" si="38"/>
        <v/>
      </c>
    </row>
    <row r="795" spans="5:10" x14ac:dyDescent="0.3">
      <c r="E795" s="7"/>
      <c r="F795" s="6"/>
      <c r="G795" s="30"/>
      <c r="H795" s="30"/>
      <c r="I795" s="30" t="str">
        <f t="shared" si="37"/>
        <v/>
      </c>
      <c r="J795" s="7" t="str">
        <f t="shared" si="38"/>
        <v/>
      </c>
    </row>
    <row r="796" spans="5:10" x14ac:dyDescent="0.3">
      <c r="E796" s="7"/>
      <c r="F796" s="6"/>
      <c r="G796" s="30"/>
      <c r="H796" s="30"/>
      <c r="I796" s="30" t="str">
        <f t="shared" si="37"/>
        <v/>
      </c>
      <c r="J796" s="7" t="str">
        <f t="shared" si="38"/>
        <v/>
      </c>
    </row>
    <row r="797" spans="5:10" x14ac:dyDescent="0.3">
      <c r="E797" s="7"/>
      <c r="F797" s="6"/>
      <c r="G797" s="30"/>
      <c r="H797" s="30"/>
      <c r="I797" s="30" t="str">
        <f t="shared" si="37"/>
        <v/>
      </c>
      <c r="J797" s="7" t="str">
        <f t="shared" si="38"/>
        <v/>
      </c>
    </row>
    <row r="798" spans="5:10" x14ac:dyDescent="0.3">
      <c r="E798" s="7"/>
      <c r="F798" s="6"/>
      <c r="G798" s="30"/>
      <c r="H798" s="30"/>
      <c r="I798" s="30" t="str">
        <f t="shared" si="37"/>
        <v/>
      </c>
      <c r="J798" s="7" t="str">
        <f t="shared" si="38"/>
        <v/>
      </c>
    </row>
    <row r="799" spans="5:10" x14ac:dyDescent="0.3">
      <c r="E799" s="7"/>
      <c r="F799" s="6"/>
      <c r="G799" s="30"/>
      <c r="H799" s="30"/>
      <c r="I799" s="30" t="str">
        <f t="shared" si="37"/>
        <v/>
      </c>
      <c r="J799" s="7" t="str">
        <f t="shared" si="38"/>
        <v/>
      </c>
    </row>
    <row r="800" spans="5:10" x14ac:dyDescent="0.3">
      <c r="E800" s="7"/>
      <c r="F800" s="6"/>
      <c r="G800" s="30"/>
      <c r="H800" s="30"/>
      <c r="I800" s="30" t="str">
        <f t="shared" si="37"/>
        <v/>
      </c>
      <c r="J800" s="7" t="str">
        <f t="shared" si="38"/>
        <v/>
      </c>
    </row>
    <row r="801" spans="5:10" x14ac:dyDescent="0.3">
      <c r="E801" s="7"/>
      <c r="F801" s="6"/>
      <c r="G801" s="30"/>
      <c r="H801" s="30"/>
      <c r="I801" s="30" t="str">
        <f t="shared" si="37"/>
        <v/>
      </c>
      <c r="J801" s="7" t="str">
        <f t="shared" si="38"/>
        <v/>
      </c>
    </row>
    <row r="802" spans="5:10" x14ac:dyDescent="0.3">
      <c r="E802" s="7"/>
      <c r="F802" s="6"/>
      <c r="G802" s="30"/>
      <c r="H802" s="30"/>
      <c r="I802" s="30" t="str">
        <f t="shared" si="37"/>
        <v/>
      </c>
      <c r="J802" s="7" t="str">
        <f t="shared" si="38"/>
        <v/>
      </c>
    </row>
    <row r="803" spans="5:10" x14ac:dyDescent="0.3">
      <c r="E803" s="7"/>
      <c r="F803" s="6"/>
      <c r="G803" s="30"/>
      <c r="H803" s="30"/>
      <c r="I803" s="30" t="str">
        <f t="shared" si="37"/>
        <v/>
      </c>
      <c r="J803" s="7" t="str">
        <f t="shared" si="38"/>
        <v/>
      </c>
    </row>
    <row r="804" spans="5:10" x14ac:dyDescent="0.3">
      <c r="E804" s="7"/>
      <c r="F804" s="6"/>
      <c r="G804" s="30"/>
      <c r="H804" s="30"/>
      <c r="I804" s="30" t="str">
        <f t="shared" si="37"/>
        <v/>
      </c>
      <c r="J804" s="7" t="str">
        <f t="shared" si="38"/>
        <v/>
      </c>
    </row>
    <row r="805" spans="5:10" x14ac:dyDescent="0.3">
      <c r="E805" s="7"/>
      <c r="F805" s="6"/>
      <c r="G805" s="30"/>
      <c r="H805" s="30"/>
      <c r="I805" s="30" t="str">
        <f t="shared" si="37"/>
        <v/>
      </c>
      <c r="J805" s="7" t="str">
        <f t="shared" si="38"/>
        <v/>
      </c>
    </row>
    <row r="806" spans="5:10" x14ac:dyDescent="0.3">
      <c r="E806" s="7"/>
      <c r="F806" s="6"/>
      <c r="G806" s="30"/>
      <c r="H806" s="30"/>
      <c r="I806" s="30" t="str">
        <f t="shared" si="37"/>
        <v/>
      </c>
      <c r="J806" s="7" t="str">
        <f t="shared" si="38"/>
        <v/>
      </c>
    </row>
    <row r="807" spans="5:10" x14ac:dyDescent="0.3">
      <c r="E807" s="7"/>
      <c r="F807" s="6"/>
      <c r="G807" s="30"/>
      <c r="H807" s="30"/>
      <c r="I807" s="30" t="str">
        <f t="shared" si="37"/>
        <v/>
      </c>
      <c r="J807" s="7" t="str">
        <f t="shared" si="38"/>
        <v/>
      </c>
    </row>
    <row r="808" spans="5:10" x14ac:dyDescent="0.3">
      <c r="E808" s="7"/>
      <c r="F808" s="6"/>
      <c r="G808" s="30"/>
      <c r="H808" s="30"/>
      <c r="I808" s="30" t="str">
        <f t="shared" si="37"/>
        <v/>
      </c>
      <c r="J808" s="7" t="str">
        <f t="shared" si="38"/>
        <v/>
      </c>
    </row>
    <row r="809" spans="5:10" x14ac:dyDescent="0.3">
      <c r="E809" s="7"/>
      <c r="F809" s="6"/>
      <c r="G809" s="30"/>
      <c r="H809" s="30"/>
      <c r="I809" s="30" t="str">
        <f t="shared" si="37"/>
        <v/>
      </c>
      <c r="J809" s="7" t="str">
        <f t="shared" si="38"/>
        <v/>
      </c>
    </row>
    <row r="810" spans="5:10" x14ac:dyDescent="0.3">
      <c r="E810" s="7"/>
      <c r="F810" s="6"/>
      <c r="G810" s="30"/>
      <c r="H810" s="30"/>
      <c r="I810" s="30" t="str">
        <f t="shared" si="37"/>
        <v/>
      </c>
      <c r="J810" s="7" t="str">
        <f t="shared" si="38"/>
        <v/>
      </c>
    </row>
    <row r="811" spans="5:10" x14ac:dyDescent="0.3">
      <c r="E811" s="7"/>
      <c r="F811" s="6"/>
      <c r="G811" s="30"/>
      <c r="H811" s="30"/>
      <c r="I811" s="30" t="str">
        <f t="shared" si="37"/>
        <v/>
      </c>
      <c r="J811" s="7" t="str">
        <f t="shared" si="38"/>
        <v/>
      </c>
    </row>
    <row r="812" spans="5:10" x14ac:dyDescent="0.3">
      <c r="E812" s="7"/>
      <c r="F812" s="6"/>
      <c r="G812" s="30"/>
      <c r="H812" s="30"/>
      <c r="I812" s="30" t="str">
        <f t="shared" si="37"/>
        <v/>
      </c>
      <c r="J812" s="7" t="str">
        <f t="shared" si="38"/>
        <v/>
      </c>
    </row>
    <row r="813" spans="5:10" x14ac:dyDescent="0.3">
      <c r="E813" s="7"/>
      <c r="F813" s="6"/>
      <c r="G813" s="30"/>
      <c r="H813" s="30"/>
      <c r="I813" s="30" t="str">
        <f t="shared" si="37"/>
        <v/>
      </c>
      <c r="J813" s="7" t="str">
        <f t="shared" si="38"/>
        <v/>
      </c>
    </row>
    <row r="814" spans="5:10" x14ac:dyDescent="0.3">
      <c r="E814" s="7"/>
      <c r="F814" s="6"/>
      <c r="G814" s="30"/>
      <c r="H814" s="30"/>
      <c r="I814" s="30" t="str">
        <f t="shared" si="37"/>
        <v/>
      </c>
      <c r="J814" s="7" t="str">
        <f t="shared" si="38"/>
        <v/>
      </c>
    </row>
    <row r="815" spans="5:10" x14ac:dyDescent="0.3">
      <c r="E815" s="7"/>
      <c r="F815" s="6"/>
      <c r="G815" s="30"/>
      <c r="H815" s="30"/>
      <c r="I815" s="30" t="str">
        <f t="shared" ref="I815:I822" si="39">IF(ISBLANK(B815),"",SUM(G815:H815))</f>
        <v/>
      </c>
      <c r="J815" s="7" t="str">
        <f t="shared" si="38"/>
        <v/>
      </c>
    </row>
    <row r="816" spans="5:10" x14ac:dyDescent="0.3">
      <c r="E816" s="7"/>
      <c r="F816" s="6"/>
      <c r="G816" s="30"/>
      <c r="H816" s="30"/>
      <c r="I816" s="30" t="str">
        <f t="shared" si="39"/>
        <v/>
      </c>
      <c r="J816" s="7" t="str">
        <f t="shared" si="38"/>
        <v/>
      </c>
    </row>
    <row r="817" spans="5:10" x14ac:dyDescent="0.3">
      <c r="E817" s="7"/>
      <c r="F817" s="6"/>
      <c r="G817" s="30"/>
      <c r="H817" s="30"/>
      <c r="I817" s="30" t="str">
        <f t="shared" si="39"/>
        <v/>
      </c>
      <c r="J817" s="7" t="str">
        <f t="shared" si="38"/>
        <v/>
      </c>
    </row>
    <row r="818" spans="5:10" x14ac:dyDescent="0.3">
      <c r="E818" s="7"/>
      <c r="F818" s="6"/>
      <c r="G818" s="30"/>
      <c r="H818" s="30"/>
      <c r="I818" s="30" t="str">
        <f t="shared" si="39"/>
        <v/>
      </c>
      <c r="J818" s="7" t="str">
        <f t="shared" si="38"/>
        <v/>
      </c>
    </row>
    <row r="819" spans="5:10" x14ac:dyDescent="0.3">
      <c r="E819" s="7"/>
      <c r="F819" s="6"/>
      <c r="G819" s="30"/>
      <c r="H819" s="30"/>
      <c r="I819" s="30" t="str">
        <f t="shared" si="39"/>
        <v/>
      </c>
      <c r="J819" s="7" t="str">
        <f t="shared" si="38"/>
        <v/>
      </c>
    </row>
    <row r="820" spans="5:10" x14ac:dyDescent="0.3">
      <c r="E820" s="7"/>
      <c r="F820" s="6"/>
      <c r="G820" s="30"/>
      <c r="H820" s="30"/>
      <c r="I820" s="30" t="str">
        <f t="shared" si="39"/>
        <v/>
      </c>
      <c r="J820" s="7" t="str">
        <f t="shared" si="38"/>
        <v/>
      </c>
    </row>
    <row r="821" spans="5:10" x14ac:dyDescent="0.3">
      <c r="E821" s="7"/>
      <c r="F821" s="6"/>
      <c r="G821" s="30"/>
      <c r="H821" s="30"/>
      <c r="I821" s="30" t="str">
        <f t="shared" si="39"/>
        <v/>
      </c>
      <c r="J821" s="7" t="str">
        <f t="shared" si="38"/>
        <v/>
      </c>
    </row>
    <row r="822" spans="5:10" x14ac:dyDescent="0.3">
      <c r="E822" s="7"/>
      <c r="F822" s="6"/>
      <c r="G822" s="30"/>
      <c r="H822" s="30"/>
      <c r="I822" s="30" t="str">
        <f t="shared" si="39"/>
        <v/>
      </c>
      <c r="J822" s="7" t="str">
        <f t="shared" si="38"/>
        <v/>
      </c>
    </row>
    <row r="1051" spans="16:16" x14ac:dyDescent="0.3">
      <c r="P1051" s="15">
        <f>P1050</f>
        <v>0</v>
      </c>
    </row>
    <row r="1052" spans="16:16" x14ac:dyDescent="0.3">
      <c r="P1052" s="15">
        <f>P1051</f>
        <v>0</v>
      </c>
    </row>
    <row r="1053" spans="16:16" x14ac:dyDescent="0.3">
      <c r="P1053" s="15">
        <f>P1052</f>
        <v>0</v>
      </c>
    </row>
    <row r="1054" spans="16:16" x14ac:dyDescent="0.3">
      <c r="P1054" s="15">
        <f>P1053</f>
        <v>0</v>
      </c>
    </row>
    <row r="1126" spans="21:21" x14ac:dyDescent="0.3">
      <c r="U1126" s="13" t="s">
        <v>468</v>
      </c>
    </row>
    <row r="1205" spans="13:13" ht="14.25" customHeight="1" x14ac:dyDescent="0.4">
      <c r="M1205" s="78"/>
    </row>
    <row r="1886" ht="11.85" customHeight="1" x14ac:dyDescent="0.3"/>
    <row r="1890" ht="11.85" customHeight="1" x14ac:dyDescent="0.3"/>
    <row r="2430" spans="1:20" s="102" customFormat="1" x14ac:dyDescent="0.3">
      <c r="A2430" s="10"/>
      <c r="B2430" s="11"/>
      <c r="C2430" s="11"/>
      <c r="D2430" s="11"/>
      <c r="E2430" s="12"/>
      <c r="F2430" s="11"/>
      <c r="G2430" s="15"/>
      <c r="H2430" s="15"/>
      <c r="I2430" s="13"/>
      <c r="J2430" s="13"/>
      <c r="K2430" s="50"/>
      <c r="M2430" s="99"/>
      <c r="N2430" s="103"/>
      <c r="O2430" s="100"/>
      <c r="P2430" s="100"/>
      <c r="R2430" s="104"/>
      <c r="S2430" s="98"/>
      <c r="T2430" s="101"/>
    </row>
  </sheetData>
  <autoFilter ref="A1:J19" xr:uid="{00000000-0009-0000-0000-000002000000}"/>
  <conditionalFormatting sqref="T376:T397 T401:T404 T406:T430 T466:T471 T473 T475:T498 T500:T547 T1042:T1044 T656:T660 T1047:T1048 T1050:T1051 T1053:T1062 T1065:T1070 T1073:T1076 T1078:T1092 T1096:T1099 T1101:T1102 T1104 T1106:T1109 T1112:T1118 T1120:T1122 T1125:T1130 T1132 T1136:T1143 T1145:T1149 T1154:T1156 T1158:T1161 T1164:T1170 T1173:T1175 T1179 T1182 T1189:T1191 T1194:T1195 T1197:T1200 T1202:T1206 T1208 T1210:T1214 T1216 T1223:T1224 T1226:T1231 T1233:T1236 T1238 T1242:T1253 T1256:T1258 T1260 T1262 T1264:T1271 T1273:T1279 T1282:T1283 T1286 T1288 T1291:T1292 T1296 T1298:T1300 T1302 T1307 T1309 T1312:T1313 T1316:T1317 T1319:T1320 T1322:T1323 T1325:T1337 T1339:T1342 T1344:T1345 T1347:T1352 T1355 T1357 T1361:T1364 T1366:T1375 T1377 T1379:T1382 T1384 T1386:T1390 T1393:T1395 T1400:T1418 T1420:T1421 T1423:T1424 T1427:T1428 T1430:T1431 T1433:T1435 T1437:T1439 T1443 T1446 T1450 T1452:T1455 T1458 T1466:T1473 T1475:T1476 T1478:T1481 T1483 T1486:T1491 T1494 T1496:T1497 T1501:T1507 T549:T555 T1218:T1221 T1008:T1030 T1460:T1464 T432:T462 T1637:T1640 T1642:T1643 T1647:T1661 T1663:T1667 T1669:T1674 T1676 T1680:T1682 T1684 T1686:T1690 T1692:T1694 T1700 T1703 T1706 T1711:T1714 T1717:T1720 T1722 T1724:T1727 T1729:T1753 T1755:T1817 T1820:T1822 T1825 T1830 T1832 T1834:T1836 T1842:T1844 T1846:T1847 T1916:T1924 T1906:T1913 T1926:T1936 T1941:T1942 T1944 T1947:T1948 T1950:T1955 T2211:T2212 T2146:T2152 T1957:T2144 T2214:T2234 T2236:T2240 T2242:T2245 T2247:T2258 T2277:T2292 T2294:T2307 T2309 T2311:T2312 T2314:T2315 T2317:T2340 T2342:T2425 T2427:T2429 T2431:T2435 T2438:T2455 T2459:T2462 T2464:T2465 T2467 T2469:T2470 T2472:T2473 T2476:T2483 T2486:T2487 T2489:T2491 T2493:T2494 T2496:T1048576 T1:T374">
    <cfRule type="cellIs" dxfId="1672" priority="1671" operator="equal">
      <formula>0</formula>
    </cfRule>
  </conditionalFormatting>
  <conditionalFormatting sqref="T288">
    <cfRule type="cellIs" dxfId="1671" priority="1670" operator="equal">
      <formula>0</formula>
    </cfRule>
  </conditionalFormatting>
  <conditionalFormatting sqref="N298:P318 N295:P295 N320:P327 N329:P330 N332:P336 N342:P343 N350:P374 N376:P397 N401:P404 N406:P430 N466:P471 N473:P473 N475:P498 N500:P547 N1042:P1044 N656:P660 N1047:P1048 N1055:P1055 P1051 N1057:P1058 N1060:P1069 N1072:P1077 N1080:P1083 N1085:P1099 N1103:P1106 N1108:P1109 N1111:P1111 N1113:P1116 N1119:P1125 N1127:P1129 N1132:P1137 N1139:P1139 N1143:P1150 N1152:P1152 N1161:P1163 N1165:P1168 N1171:P1177 N1180:P1182 N1186:P1186 N1189:P1189 N1196:P1198 N1201:P1202 N1204:P1207 N1209:P1213 N1215:P1215 N1218:P1221 N1223:P1228 N1230:P1231 N1233:P1238 N1240:P1243 N1245:P1245 N1249:P1253 N1256:P1258 N1260:P1260 N1262:P1262 N1264:P1271 N1273:P1279 N1282:P1283 N1286:P1286 N1288:P1288 N1291:P1292 N1296:P1296 N1298:P1300 N1302:P1302 N1307:P1307 N1309:P1309 N1312:P1313 N1316:P1317 N1319:P1320 N1322:P1323 N1325:P1337 N1339:P1342 N1344:P1345 N1347:P1352 N1355:P1355 N1357:P1357 N1361:P1364 N1366:P1375 N1377:P1377 N1379:P1382 N1384:P1384 N1386:P1390 N1393:P1395 N1400:P1418 N1420:P1421 N1423:P1424 N1427:P1428 N1430:P1431 N1433:P1435 N1437:P1439 N1443:P1443 N1446:P1446 N1450:P1450 N1452:P1455 N1458:P1458 N1466:P1473 N1475:P1476 N1478:P1481 N1483:P1483 N1486:P1491 N1494:P1494 N1496:P1497 N1501:P1507 N549:P555 N1008:P1030 N338:P340 N1460:P1464 N432:P462 N1154:P1157 N1637:P1640 N1642:P1643 N1647:P1661 N1663:P1667 N1669:P1674 N1676:P1676 N1680:P1682 N1684:P1684 N1686:P1690 N1692:P1694 N1700:P1700 N1703:P1703 N1706:P1706 N1711:P1714 N1717:P1720 N1722:P1722 N1724:P1727 N1729:P1753 N1755:P1817 N1:P293 N1820:P1822 N1825:P1825 N1830:P1830 N1832:P1832 N1834:P1836 N1842:P1844 N1846:P1847 N1916:P1924 N1906:P1913 N1926:P1936 N1941:P1942 N1944:P1944 N1947:P1948 N1950:P1955 N2211:P2212 N2146:P2152 N1957:P2144 N2214:P2234 N2236:P2240 N2242:P2245 N2247:P2258 N2277:P2292 N2294:P2307 N2309:P2309 N2311:P2312 N2314:P2315 N2317:P2340 N2342:P2425 N2427:P2429 N2431:P2435 N2438:P2455 N2459:P2462 N2464:P2465 N2467:P2467 N2469:P2470 N2472:P2473 N2476:P2483 N2486:P2487 N2489:P2491 N2493:P2494 N2496:P1048576">
    <cfRule type="cellIs" dxfId="1670" priority="1668" operator="equal">
      <formula>0</formula>
    </cfRule>
    <cfRule type="cellIs" priority="1669" operator="equal">
      <formula>0</formula>
    </cfRule>
  </conditionalFormatting>
  <conditionalFormatting sqref="L2:L13">
    <cfRule type="cellIs" dxfId="1669" priority="1666" operator="equal">
      <formula>0</formula>
    </cfRule>
    <cfRule type="cellIs" priority="1667" operator="equal">
      <formula>0</formula>
    </cfRule>
  </conditionalFormatting>
  <conditionalFormatting sqref="T296">
    <cfRule type="cellIs" dxfId="1668" priority="1665" operator="equal">
      <formula>0</formula>
    </cfRule>
  </conditionalFormatting>
  <conditionalFormatting sqref="N296:P296">
    <cfRule type="cellIs" dxfId="1667" priority="1663" operator="equal">
      <formula>0</formula>
    </cfRule>
    <cfRule type="cellIs" priority="1664" operator="equal">
      <formula>0</formula>
    </cfRule>
  </conditionalFormatting>
  <conditionalFormatting sqref="T297">
    <cfRule type="cellIs" dxfId="1666" priority="1662" operator="equal">
      <formula>0</formula>
    </cfRule>
  </conditionalFormatting>
  <conditionalFormatting sqref="N297:P297">
    <cfRule type="cellIs" dxfId="1665" priority="1660" operator="equal">
      <formula>0</formula>
    </cfRule>
    <cfRule type="cellIs" priority="1661" operator="equal">
      <formula>0</formula>
    </cfRule>
  </conditionalFormatting>
  <conditionalFormatting sqref="T294">
    <cfRule type="cellIs" dxfId="1664" priority="1659" operator="equal">
      <formula>0</formula>
    </cfRule>
  </conditionalFormatting>
  <conditionalFormatting sqref="N294:P294">
    <cfRule type="cellIs" dxfId="1663" priority="1657" operator="equal">
      <formula>0</formula>
    </cfRule>
    <cfRule type="cellIs" priority="1658" operator="equal">
      <formula>0</formula>
    </cfRule>
  </conditionalFormatting>
  <conditionalFormatting sqref="T319">
    <cfRule type="cellIs" dxfId="1662" priority="1656" operator="equal">
      <formula>0</formula>
    </cfRule>
  </conditionalFormatting>
  <conditionalFormatting sqref="N319:P319">
    <cfRule type="cellIs" dxfId="1661" priority="1654" operator="equal">
      <formula>0</formula>
    </cfRule>
    <cfRule type="cellIs" priority="1655" operator="equal">
      <formula>0</formula>
    </cfRule>
  </conditionalFormatting>
  <conditionalFormatting sqref="T328">
    <cfRule type="cellIs" dxfId="1660" priority="1653" operator="equal">
      <formula>0</formula>
    </cfRule>
  </conditionalFormatting>
  <conditionalFormatting sqref="N328:P328">
    <cfRule type="cellIs" dxfId="1659" priority="1651" operator="equal">
      <formula>0</formula>
    </cfRule>
    <cfRule type="cellIs" priority="1652" operator="equal">
      <formula>0</formula>
    </cfRule>
  </conditionalFormatting>
  <conditionalFormatting sqref="T331">
    <cfRule type="cellIs" dxfId="1658" priority="1650" operator="equal">
      <formula>0</formula>
    </cfRule>
  </conditionalFormatting>
  <conditionalFormatting sqref="N331:P331">
    <cfRule type="cellIs" dxfId="1657" priority="1648" operator="equal">
      <formula>0</formula>
    </cfRule>
    <cfRule type="cellIs" priority="1649" operator="equal">
      <formula>0</formula>
    </cfRule>
  </conditionalFormatting>
  <conditionalFormatting sqref="T341:T370">
    <cfRule type="cellIs" dxfId="1656" priority="1647" operator="equal">
      <formula>0</formula>
    </cfRule>
  </conditionalFormatting>
  <conditionalFormatting sqref="N341:P341">
    <cfRule type="cellIs" dxfId="1655" priority="1645" operator="equal">
      <formula>0</formula>
    </cfRule>
    <cfRule type="cellIs" priority="1646" operator="equal">
      <formula>0</formula>
    </cfRule>
  </conditionalFormatting>
  <conditionalFormatting sqref="T344">
    <cfRule type="cellIs" dxfId="1654" priority="1644" operator="equal">
      <formula>0</formula>
    </cfRule>
  </conditionalFormatting>
  <conditionalFormatting sqref="N344:P344">
    <cfRule type="cellIs" dxfId="1653" priority="1642" operator="equal">
      <formula>0</formula>
    </cfRule>
    <cfRule type="cellIs" priority="1643" operator="equal">
      <formula>0</formula>
    </cfRule>
  </conditionalFormatting>
  <conditionalFormatting sqref="T345">
    <cfRule type="cellIs" dxfId="1652" priority="1641" operator="equal">
      <formula>0</formula>
    </cfRule>
  </conditionalFormatting>
  <conditionalFormatting sqref="N345:P345">
    <cfRule type="cellIs" dxfId="1651" priority="1639" operator="equal">
      <formula>0</formula>
    </cfRule>
    <cfRule type="cellIs" priority="1640" operator="equal">
      <formula>0</formula>
    </cfRule>
  </conditionalFormatting>
  <conditionalFormatting sqref="T347">
    <cfRule type="cellIs" dxfId="1650" priority="1638" operator="equal">
      <formula>0</formula>
    </cfRule>
  </conditionalFormatting>
  <conditionalFormatting sqref="N347:P347">
    <cfRule type="cellIs" dxfId="1649" priority="1636" operator="equal">
      <formula>0</formula>
    </cfRule>
    <cfRule type="cellIs" priority="1637" operator="equal">
      <formula>0</formula>
    </cfRule>
  </conditionalFormatting>
  <conditionalFormatting sqref="T348">
    <cfRule type="cellIs" dxfId="1648" priority="1635" operator="equal">
      <formula>0</formula>
    </cfRule>
  </conditionalFormatting>
  <conditionalFormatting sqref="N348:P348">
    <cfRule type="cellIs" dxfId="1647" priority="1633" operator="equal">
      <formula>0</formula>
    </cfRule>
    <cfRule type="cellIs" priority="1634" operator="equal">
      <formula>0</formula>
    </cfRule>
  </conditionalFormatting>
  <conditionalFormatting sqref="T349">
    <cfRule type="cellIs" dxfId="1646" priority="1632" operator="equal">
      <formula>0</formula>
    </cfRule>
  </conditionalFormatting>
  <conditionalFormatting sqref="N349:P349">
    <cfRule type="cellIs" dxfId="1645" priority="1630" operator="equal">
      <formula>0</formula>
    </cfRule>
    <cfRule type="cellIs" priority="1631" operator="equal">
      <formula>0</formula>
    </cfRule>
  </conditionalFormatting>
  <conditionalFormatting sqref="T375">
    <cfRule type="cellIs" dxfId="1644" priority="1629" operator="equal">
      <formula>0</formula>
    </cfRule>
  </conditionalFormatting>
  <conditionalFormatting sqref="N375:P375">
    <cfRule type="cellIs" dxfId="1643" priority="1627" operator="equal">
      <formula>0</formula>
    </cfRule>
    <cfRule type="cellIs" priority="1628" operator="equal">
      <formula>0</formula>
    </cfRule>
  </conditionalFormatting>
  <conditionalFormatting sqref="T398">
    <cfRule type="cellIs" dxfId="1642" priority="1626" operator="equal">
      <formula>0</formula>
    </cfRule>
  </conditionalFormatting>
  <conditionalFormatting sqref="N398:P398">
    <cfRule type="cellIs" dxfId="1641" priority="1624" operator="equal">
      <formula>0</formula>
    </cfRule>
    <cfRule type="cellIs" priority="1625" operator="equal">
      <formula>0</formula>
    </cfRule>
  </conditionalFormatting>
  <conditionalFormatting sqref="T399">
    <cfRule type="cellIs" dxfId="1640" priority="1623" operator="equal">
      <formula>0</formula>
    </cfRule>
  </conditionalFormatting>
  <conditionalFormatting sqref="N399:P399">
    <cfRule type="cellIs" dxfId="1639" priority="1621" operator="equal">
      <formula>0</formula>
    </cfRule>
    <cfRule type="cellIs" priority="1622" operator="equal">
      <formula>0</formula>
    </cfRule>
  </conditionalFormatting>
  <conditionalFormatting sqref="T405">
    <cfRule type="cellIs" dxfId="1638" priority="1620" operator="equal">
      <formula>0</formula>
    </cfRule>
  </conditionalFormatting>
  <conditionalFormatting sqref="N405:P405">
    <cfRule type="cellIs" dxfId="1637" priority="1618" operator="equal">
      <formula>0</formula>
    </cfRule>
    <cfRule type="cellIs" priority="1619" operator="equal">
      <formula>0</formula>
    </cfRule>
  </conditionalFormatting>
  <conditionalFormatting sqref="T463">
    <cfRule type="cellIs" dxfId="1636" priority="1617" operator="equal">
      <formula>0</formula>
    </cfRule>
  </conditionalFormatting>
  <conditionalFormatting sqref="N463:P463">
    <cfRule type="cellIs" dxfId="1635" priority="1615" operator="equal">
      <formula>0</formula>
    </cfRule>
    <cfRule type="cellIs" priority="1616" operator="equal">
      <formula>0</formula>
    </cfRule>
  </conditionalFormatting>
  <conditionalFormatting sqref="T464">
    <cfRule type="cellIs" dxfId="1634" priority="1614" operator="equal">
      <formula>0</formula>
    </cfRule>
  </conditionalFormatting>
  <conditionalFormatting sqref="N464:P464">
    <cfRule type="cellIs" dxfId="1633" priority="1612" operator="equal">
      <formula>0</formula>
    </cfRule>
    <cfRule type="cellIs" priority="1613" operator="equal">
      <formula>0</formula>
    </cfRule>
  </conditionalFormatting>
  <conditionalFormatting sqref="T465">
    <cfRule type="cellIs" dxfId="1632" priority="1611" operator="equal">
      <formula>0</formula>
    </cfRule>
  </conditionalFormatting>
  <conditionalFormatting sqref="N465:P465">
    <cfRule type="cellIs" dxfId="1631" priority="1609" operator="equal">
      <formula>0</formula>
    </cfRule>
    <cfRule type="cellIs" priority="1610" operator="equal">
      <formula>0</formula>
    </cfRule>
  </conditionalFormatting>
  <conditionalFormatting sqref="T472">
    <cfRule type="cellIs" dxfId="1630" priority="1608" operator="equal">
      <formula>0</formula>
    </cfRule>
  </conditionalFormatting>
  <conditionalFormatting sqref="N472:P472">
    <cfRule type="cellIs" dxfId="1629" priority="1606" operator="equal">
      <formula>0</formula>
    </cfRule>
    <cfRule type="cellIs" priority="1607" operator="equal">
      <formula>0</formula>
    </cfRule>
  </conditionalFormatting>
  <conditionalFormatting sqref="T474">
    <cfRule type="cellIs" dxfId="1628" priority="1605" operator="equal">
      <formula>0</formula>
    </cfRule>
  </conditionalFormatting>
  <conditionalFormatting sqref="N474:P474">
    <cfRule type="cellIs" dxfId="1627" priority="1603" operator="equal">
      <formula>0</formula>
    </cfRule>
    <cfRule type="cellIs" priority="1604" operator="equal">
      <formula>0</formula>
    </cfRule>
  </conditionalFormatting>
  <conditionalFormatting sqref="T499">
    <cfRule type="cellIs" dxfId="1626" priority="1602" operator="equal">
      <formula>0</formula>
    </cfRule>
  </conditionalFormatting>
  <conditionalFormatting sqref="N499:P499">
    <cfRule type="cellIs" dxfId="1625" priority="1600" operator="equal">
      <formula>0</formula>
    </cfRule>
    <cfRule type="cellIs" priority="1601" operator="equal">
      <formula>0</formula>
    </cfRule>
  </conditionalFormatting>
  <conditionalFormatting sqref="T556:T581 T583:T593 T595 T597:T599 T602:T603 T606:T617 T619:T638 T640 T642 T646 T648 T650:T653 T663:T668 T670:T676 T680:T683 T685 T688 T690 T692:T693 T700 T702:T704 T706 T708 T710:T712 T715:T716 T722:T729 T732 T735:T738 T740:T745 T747:T751 T753:T758 T760:T761 T763:T766 T770:T775 T777:T779 T781:T782 T784:T792 T795:T803 T805:T811 T813:T814 T817:T820 T823:T825 T827:T830 T832:T842 T844:T850 T855:T856 T858:T859 T861:T862 T864:T865 T869 T872 T874 T877:T878 T880 T882 T884 T887 T890:T891 T894:T898 T900:T901 T904:T906 T909 T911:T916 T918 T921:T922 T924 T928 T931:T938 T940:T941 T943 T945:T947 T949 T951:T952 T954 T956:T957">
    <cfRule type="cellIs" dxfId="1624" priority="1599" operator="equal">
      <formula>0</formula>
    </cfRule>
  </conditionalFormatting>
  <conditionalFormatting sqref="N556:P581 N583:P593 N595:P595 N597:P599 N602:P603 N606:P617 N619:P638 N640:P640 N642:P642 N646:P646 N648:P648 N650:P653 N663:P668 N670:P676 N680:P683 N685:P685 N688:P688 N690:P690 N692:P693 N700:P700 N702:P704 N706:P706 N708:P708 N710:P712 N715:P716 N722:P729 N732:P732 N735:P738 N740:P745 N747:P751 N753:P758 N760:P761 N763:P766 N770:P775 N777:P779 N781:P782 N784:P792 N795:P803 N805:P811 N813:P814 N817:P820 N823:P825 N827:P830 N832:P842 N844:P850 N855:P856 N858:P859 N861:P862 N864:P865 N869:P869 N872:P872 N874:P874 N877:P878 N880:P880 N882:P882 N884:P884 N887:P887 N890:P891 N894:P898 N900:P901 N904:P906 N909:P909 N911:P916 N918:P918 N921:P922 N924:P924 N928:P928 N931:P938 N940:P941 N943:P943 N945:P947 N949:P949 N951:P952 N954:P954 N956:P957">
    <cfRule type="cellIs" dxfId="1623" priority="1597" operator="equal">
      <formula>0</formula>
    </cfRule>
    <cfRule type="cellIs" priority="1598" operator="equal">
      <formula>0</formula>
    </cfRule>
  </conditionalFormatting>
  <conditionalFormatting sqref="T582">
    <cfRule type="cellIs" dxfId="1622" priority="1596" operator="equal">
      <formula>0</formula>
    </cfRule>
  </conditionalFormatting>
  <conditionalFormatting sqref="N582:P582">
    <cfRule type="cellIs" dxfId="1621" priority="1594" operator="equal">
      <formula>0</formula>
    </cfRule>
    <cfRule type="cellIs" priority="1595" operator="equal">
      <formula>0</formula>
    </cfRule>
  </conditionalFormatting>
  <conditionalFormatting sqref="T594">
    <cfRule type="cellIs" dxfId="1620" priority="1593" operator="equal">
      <formula>0</formula>
    </cfRule>
  </conditionalFormatting>
  <conditionalFormatting sqref="N594:P594">
    <cfRule type="cellIs" dxfId="1619" priority="1591" operator="equal">
      <formula>0</formula>
    </cfRule>
    <cfRule type="cellIs" priority="1592" operator="equal">
      <formula>0</formula>
    </cfRule>
  </conditionalFormatting>
  <conditionalFormatting sqref="T596">
    <cfRule type="cellIs" dxfId="1618" priority="1590" operator="equal">
      <formula>0</formula>
    </cfRule>
  </conditionalFormatting>
  <conditionalFormatting sqref="N596:P596">
    <cfRule type="cellIs" dxfId="1617" priority="1588" operator="equal">
      <formula>0</formula>
    </cfRule>
    <cfRule type="cellIs" priority="1589" operator="equal">
      <formula>0</formula>
    </cfRule>
  </conditionalFormatting>
  <conditionalFormatting sqref="T600">
    <cfRule type="cellIs" dxfId="1616" priority="1587" operator="equal">
      <formula>0</formula>
    </cfRule>
  </conditionalFormatting>
  <conditionalFormatting sqref="N600:P600">
    <cfRule type="cellIs" dxfId="1615" priority="1585" operator="equal">
      <formula>0</formula>
    </cfRule>
    <cfRule type="cellIs" priority="1586" operator="equal">
      <formula>0</formula>
    </cfRule>
  </conditionalFormatting>
  <conditionalFormatting sqref="T601">
    <cfRule type="cellIs" dxfId="1614" priority="1584" operator="equal">
      <formula>0</formula>
    </cfRule>
  </conditionalFormatting>
  <conditionalFormatting sqref="N601:P601">
    <cfRule type="cellIs" dxfId="1613" priority="1582" operator="equal">
      <formula>0</formula>
    </cfRule>
    <cfRule type="cellIs" priority="1583" operator="equal">
      <formula>0</formula>
    </cfRule>
  </conditionalFormatting>
  <conditionalFormatting sqref="T604">
    <cfRule type="cellIs" dxfId="1612" priority="1581" operator="equal">
      <formula>0</formula>
    </cfRule>
  </conditionalFormatting>
  <conditionalFormatting sqref="N604:P604">
    <cfRule type="cellIs" dxfId="1611" priority="1579" operator="equal">
      <formula>0</formula>
    </cfRule>
    <cfRule type="cellIs" priority="1580" operator="equal">
      <formula>0</formula>
    </cfRule>
  </conditionalFormatting>
  <conditionalFormatting sqref="T605">
    <cfRule type="cellIs" dxfId="1610" priority="1578" operator="equal">
      <formula>0</formula>
    </cfRule>
  </conditionalFormatting>
  <conditionalFormatting sqref="N605:P605">
    <cfRule type="cellIs" dxfId="1609" priority="1576" operator="equal">
      <formula>0</formula>
    </cfRule>
    <cfRule type="cellIs" priority="1577" operator="equal">
      <formula>0</formula>
    </cfRule>
  </conditionalFormatting>
  <conditionalFormatting sqref="T618">
    <cfRule type="cellIs" dxfId="1608" priority="1575" operator="equal">
      <formula>0</formula>
    </cfRule>
  </conditionalFormatting>
  <conditionalFormatting sqref="N618:P618">
    <cfRule type="cellIs" dxfId="1607" priority="1573" operator="equal">
      <formula>0</formula>
    </cfRule>
    <cfRule type="cellIs" priority="1574" operator="equal">
      <formula>0</formula>
    </cfRule>
  </conditionalFormatting>
  <conditionalFormatting sqref="T639">
    <cfRule type="cellIs" dxfId="1606" priority="1572" operator="equal">
      <formula>0</formula>
    </cfRule>
  </conditionalFormatting>
  <conditionalFormatting sqref="N639:P639">
    <cfRule type="cellIs" dxfId="1605" priority="1570" operator="equal">
      <formula>0</formula>
    </cfRule>
    <cfRule type="cellIs" priority="1571" operator="equal">
      <formula>0</formula>
    </cfRule>
  </conditionalFormatting>
  <conditionalFormatting sqref="T641">
    <cfRule type="cellIs" dxfId="1604" priority="1569" operator="equal">
      <formula>0</formula>
    </cfRule>
  </conditionalFormatting>
  <conditionalFormatting sqref="N641:P641">
    <cfRule type="cellIs" dxfId="1603" priority="1567" operator="equal">
      <formula>0</formula>
    </cfRule>
    <cfRule type="cellIs" priority="1568" operator="equal">
      <formula>0</formula>
    </cfRule>
  </conditionalFormatting>
  <conditionalFormatting sqref="T643">
    <cfRule type="cellIs" dxfId="1602" priority="1566" operator="equal">
      <formula>0</formula>
    </cfRule>
  </conditionalFormatting>
  <conditionalFormatting sqref="N643:P643">
    <cfRule type="cellIs" dxfId="1601" priority="1564" operator="equal">
      <formula>0</formula>
    </cfRule>
    <cfRule type="cellIs" priority="1565" operator="equal">
      <formula>0</formula>
    </cfRule>
  </conditionalFormatting>
  <conditionalFormatting sqref="T644">
    <cfRule type="cellIs" dxfId="1600" priority="1563" operator="equal">
      <formula>0</formula>
    </cfRule>
  </conditionalFormatting>
  <conditionalFormatting sqref="N644:P644">
    <cfRule type="cellIs" dxfId="1599" priority="1561" operator="equal">
      <formula>0</formula>
    </cfRule>
    <cfRule type="cellIs" priority="1562" operator="equal">
      <formula>0</formula>
    </cfRule>
  </conditionalFormatting>
  <conditionalFormatting sqref="T645">
    <cfRule type="cellIs" dxfId="1598" priority="1560" operator="equal">
      <formula>0</formula>
    </cfRule>
  </conditionalFormatting>
  <conditionalFormatting sqref="N645:P645">
    <cfRule type="cellIs" dxfId="1597" priority="1558" operator="equal">
      <formula>0</formula>
    </cfRule>
    <cfRule type="cellIs" priority="1559" operator="equal">
      <formula>0</formula>
    </cfRule>
  </conditionalFormatting>
  <conditionalFormatting sqref="T647">
    <cfRule type="cellIs" dxfId="1596" priority="1557" operator="equal">
      <formula>0</formula>
    </cfRule>
  </conditionalFormatting>
  <conditionalFormatting sqref="N647:P647">
    <cfRule type="cellIs" dxfId="1595" priority="1555" operator="equal">
      <formula>0</formula>
    </cfRule>
    <cfRule type="cellIs" priority="1556" operator="equal">
      <formula>0</formula>
    </cfRule>
  </conditionalFormatting>
  <conditionalFormatting sqref="T649">
    <cfRule type="cellIs" dxfId="1594" priority="1554" operator="equal">
      <formula>0</formula>
    </cfRule>
  </conditionalFormatting>
  <conditionalFormatting sqref="N649:P649">
    <cfRule type="cellIs" dxfId="1593" priority="1552" operator="equal">
      <formula>0</formula>
    </cfRule>
    <cfRule type="cellIs" priority="1553" operator="equal">
      <formula>0</formula>
    </cfRule>
  </conditionalFormatting>
  <conditionalFormatting sqref="T661">
    <cfRule type="cellIs" dxfId="1592" priority="1551" operator="equal">
      <formula>0</formula>
    </cfRule>
  </conditionalFormatting>
  <conditionalFormatting sqref="N661:P661">
    <cfRule type="cellIs" dxfId="1591" priority="1549" operator="equal">
      <formula>0</formula>
    </cfRule>
    <cfRule type="cellIs" priority="1550" operator="equal">
      <formula>0</formula>
    </cfRule>
  </conditionalFormatting>
  <conditionalFormatting sqref="N669:P669">
    <cfRule type="cellIs" dxfId="1590" priority="1543" operator="equal">
      <formula>0</formula>
    </cfRule>
    <cfRule type="cellIs" priority="1544" operator="equal">
      <formula>0</formula>
    </cfRule>
  </conditionalFormatting>
  <conditionalFormatting sqref="T662">
    <cfRule type="cellIs" dxfId="1589" priority="1548" operator="equal">
      <formula>0</formula>
    </cfRule>
  </conditionalFormatting>
  <conditionalFormatting sqref="N662:P662">
    <cfRule type="cellIs" dxfId="1588" priority="1546" operator="equal">
      <formula>0</formula>
    </cfRule>
    <cfRule type="cellIs" priority="1547" operator="equal">
      <formula>0</formula>
    </cfRule>
  </conditionalFormatting>
  <conditionalFormatting sqref="T669">
    <cfRule type="cellIs" dxfId="1587" priority="1545" operator="equal">
      <formula>0</formula>
    </cfRule>
  </conditionalFormatting>
  <conditionalFormatting sqref="N654:P654">
    <cfRule type="cellIs" dxfId="1586" priority="1540" operator="equal">
      <formula>0</formula>
    </cfRule>
    <cfRule type="cellIs" priority="1541" operator="equal">
      <formula>0</formula>
    </cfRule>
  </conditionalFormatting>
  <conditionalFormatting sqref="T654">
    <cfRule type="cellIs" dxfId="1585" priority="1542" operator="equal">
      <formula>0</formula>
    </cfRule>
  </conditionalFormatting>
  <conditionalFormatting sqref="N655:P655">
    <cfRule type="cellIs" dxfId="1584" priority="1537" operator="equal">
      <formula>0</formula>
    </cfRule>
    <cfRule type="cellIs" priority="1538" operator="equal">
      <formula>0</formula>
    </cfRule>
  </conditionalFormatting>
  <conditionalFormatting sqref="T655">
    <cfRule type="cellIs" dxfId="1583" priority="1539" operator="equal">
      <formula>0</formula>
    </cfRule>
  </conditionalFormatting>
  <conditionalFormatting sqref="T677">
    <cfRule type="cellIs" dxfId="1582" priority="1536" operator="equal">
      <formula>0</formula>
    </cfRule>
  </conditionalFormatting>
  <conditionalFormatting sqref="N677:P677">
    <cfRule type="cellIs" dxfId="1581" priority="1534" operator="equal">
      <formula>0</formula>
    </cfRule>
    <cfRule type="cellIs" priority="1535" operator="equal">
      <formula>0</formula>
    </cfRule>
  </conditionalFormatting>
  <conditionalFormatting sqref="N689:P689">
    <cfRule type="cellIs" dxfId="1580" priority="1516" operator="equal">
      <formula>0</formula>
    </cfRule>
    <cfRule type="cellIs" priority="1517" operator="equal">
      <formula>0</formula>
    </cfRule>
  </conditionalFormatting>
  <conditionalFormatting sqref="T678">
    <cfRule type="cellIs" dxfId="1579" priority="1533" operator="equal">
      <formula>0</formula>
    </cfRule>
  </conditionalFormatting>
  <conditionalFormatting sqref="N678:P678">
    <cfRule type="cellIs" dxfId="1578" priority="1531" operator="equal">
      <formula>0</formula>
    </cfRule>
    <cfRule type="cellIs" priority="1532" operator="equal">
      <formula>0</formula>
    </cfRule>
  </conditionalFormatting>
  <conditionalFormatting sqref="T679">
    <cfRule type="cellIs" dxfId="1577" priority="1530" operator="equal">
      <formula>0</formula>
    </cfRule>
  </conditionalFormatting>
  <conditionalFormatting sqref="N679:P679">
    <cfRule type="cellIs" dxfId="1576" priority="1528" operator="equal">
      <formula>0</formula>
    </cfRule>
    <cfRule type="cellIs" priority="1529" operator="equal">
      <formula>0</formula>
    </cfRule>
  </conditionalFormatting>
  <conditionalFormatting sqref="T684">
    <cfRule type="cellIs" dxfId="1575" priority="1527" operator="equal">
      <formula>0</formula>
    </cfRule>
  </conditionalFormatting>
  <conditionalFormatting sqref="N684:P684">
    <cfRule type="cellIs" dxfId="1574" priority="1525" operator="equal">
      <formula>0</formula>
    </cfRule>
    <cfRule type="cellIs" priority="1526" operator="equal">
      <formula>0</formula>
    </cfRule>
  </conditionalFormatting>
  <conditionalFormatting sqref="T686">
    <cfRule type="cellIs" dxfId="1573" priority="1524" operator="equal">
      <formula>0</formula>
    </cfRule>
  </conditionalFormatting>
  <conditionalFormatting sqref="N686:P686">
    <cfRule type="cellIs" dxfId="1572" priority="1522" operator="equal">
      <formula>0</formula>
    </cfRule>
    <cfRule type="cellIs" priority="1523" operator="equal">
      <formula>0</formula>
    </cfRule>
  </conditionalFormatting>
  <conditionalFormatting sqref="T687">
    <cfRule type="cellIs" dxfId="1571" priority="1521" operator="equal">
      <formula>0</formula>
    </cfRule>
  </conditionalFormatting>
  <conditionalFormatting sqref="N687:P687">
    <cfRule type="cellIs" dxfId="1570" priority="1519" operator="equal">
      <formula>0</formula>
    </cfRule>
    <cfRule type="cellIs" priority="1520" operator="equal">
      <formula>0</formula>
    </cfRule>
  </conditionalFormatting>
  <conditionalFormatting sqref="T689">
    <cfRule type="cellIs" dxfId="1569" priority="1518" operator="equal">
      <formula>0</formula>
    </cfRule>
  </conditionalFormatting>
  <conditionalFormatting sqref="N691:P691">
    <cfRule type="cellIs" dxfId="1568" priority="1513" operator="equal">
      <formula>0</formula>
    </cfRule>
    <cfRule type="cellIs" priority="1514" operator="equal">
      <formula>0</formula>
    </cfRule>
  </conditionalFormatting>
  <conditionalFormatting sqref="T691">
    <cfRule type="cellIs" dxfId="1567" priority="1515" operator="equal">
      <formula>0</formula>
    </cfRule>
  </conditionalFormatting>
  <conditionalFormatting sqref="T694">
    <cfRule type="cellIs" dxfId="1566" priority="1512" operator="equal">
      <formula>0</formula>
    </cfRule>
  </conditionalFormatting>
  <conditionalFormatting sqref="N694:P694">
    <cfRule type="cellIs" dxfId="1565" priority="1510" operator="equal">
      <formula>0</formula>
    </cfRule>
    <cfRule type="cellIs" priority="1511" operator="equal">
      <formula>0</formula>
    </cfRule>
  </conditionalFormatting>
  <conditionalFormatting sqref="T695">
    <cfRule type="cellIs" dxfId="1564" priority="1509" operator="equal">
      <formula>0</formula>
    </cfRule>
  </conditionalFormatting>
  <conditionalFormatting sqref="N695:P695">
    <cfRule type="cellIs" dxfId="1563" priority="1507" operator="equal">
      <formula>0</formula>
    </cfRule>
    <cfRule type="cellIs" priority="1508" operator="equal">
      <formula>0</formula>
    </cfRule>
  </conditionalFormatting>
  <conditionalFormatting sqref="T696">
    <cfRule type="cellIs" dxfId="1562" priority="1506" operator="equal">
      <formula>0</formula>
    </cfRule>
  </conditionalFormatting>
  <conditionalFormatting sqref="N696:P696">
    <cfRule type="cellIs" dxfId="1561" priority="1504" operator="equal">
      <formula>0</formula>
    </cfRule>
    <cfRule type="cellIs" priority="1505" operator="equal">
      <formula>0</formula>
    </cfRule>
  </conditionalFormatting>
  <conditionalFormatting sqref="T697">
    <cfRule type="cellIs" dxfId="1560" priority="1503" operator="equal">
      <formula>0</formula>
    </cfRule>
  </conditionalFormatting>
  <conditionalFormatting sqref="N697:P697">
    <cfRule type="cellIs" dxfId="1559" priority="1501" operator="equal">
      <formula>0</formula>
    </cfRule>
    <cfRule type="cellIs" priority="1502" operator="equal">
      <formula>0</formula>
    </cfRule>
  </conditionalFormatting>
  <conditionalFormatting sqref="T698">
    <cfRule type="cellIs" dxfId="1558" priority="1500" operator="equal">
      <formula>0</formula>
    </cfRule>
  </conditionalFormatting>
  <conditionalFormatting sqref="N698:P698">
    <cfRule type="cellIs" dxfId="1557" priority="1498" operator="equal">
      <formula>0</formula>
    </cfRule>
    <cfRule type="cellIs" priority="1499" operator="equal">
      <formula>0</formula>
    </cfRule>
  </conditionalFormatting>
  <conditionalFormatting sqref="T699">
    <cfRule type="cellIs" dxfId="1556" priority="1497" operator="equal">
      <formula>0</formula>
    </cfRule>
  </conditionalFormatting>
  <conditionalFormatting sqref="N699:P699">
    <cfRule type="cellIs" dxfId="1555" priority="1495" operator="equal">
      <formula>0</formula>
    </cfRule>
    <cfRule type="cellIs" priority="1496" operator="equal">
      <formula>0</formula>
    </cfRule>
  </conditionalFormatting>
  <conditionalFormatting sqref="T701">
    <cfRule type="cellIs" dxfId="1554" priority="1494" operator="equal">
      <formula>0</formula>
    </cfRule>
  </conditionalFormatting>
  <conditionalFormatting sqref="N701:P701">
    <cfRule type="cellIs" dxfId="1553" priority="1492" operator="equal">
      <formula>0</formula>
    </cfRule>
    <cfRule type="cellIs" priority="1493" operator="equal">
      <formula>0</formula>
    </cfRule>
  </conditionalFormatting>
  <conditionalFormatting sqref="T705">
    <cfRule type="cellIs" dxfId="1552" priority="1491" operator="equal">
      <formula>0</formula>
    </cfRule>
  </conditionalFormatting>
  <conditionalFormatting sqref="N705:P705">
    <cfRule type="cellIs" dxfId="1551" priority="1489" operator="equal">
      <formula>0</formula>
    </cfRule>
    <cfRule type="cellIs" priority="1490" operator="equal">
      <formula>0</formula>
    </cfRule>
  </conditionalFormatting>
  <conditionalFormatting sqref="T707">
    <cfRule type="cellIs" dxfId="1550" priority="1488" operator="equal">
      <formula>0</formula>
    </cfRule>
  </conditionalFormatting>
  <conditionalFormatting sqref="N707:P707">
    <cfRule type="cellIs" dxfId="1549" priority="1486" operator="equal">
      <formula>0</formula>
    </cfRule>
    <cfRule type="cellIs" priority="1487" operator="equal">
      <formula>0</formula>
    </cfRule>
  </conditionalFormatting>
  <conditionalFormatting sqref="T709">
    <cfRule type="cellIs" dxfId="1548" priority="1485" operator="equal">
      <formula>0</formula>
    </cfRule>
  </conditionalFormatting>
  <conditionalFormatting sqref="N709:P709">
    <cfRule type="cellIs" dxfId="1547" priority="1483" operator="equal">
      <formula>0</formula>
    </cfRule>
    <cfRule type="cellIs" priority="1484" operator="equal">
      <formula>0</formula>
    </cfRule>
  </conditionalFormatting>
  <conditionalFormatting sqref="T713">
    <cfRule type="cellIs" dxfId="1546" priority="1482" operator="equal">
      <formula>0</formula>
    </cfRule>
  </conditionalFormatting>
  <conditionalFormatting sqref="N713:P713">
    <cfRule type="cellIs" dxfId="1545" priority="1480" operator="equal">
      <formula>0</formula>
    </cfRule>
    <cfRule type="cellIs" priority="1481" operator="equal">
      <formula>0</formula>
    </cfRule>
  </conditionalFormatting>
  <conditionalFormatting sqref="N714:P714">
    <cfRule type="cellIs" dxfId="1544" priority="1477" operator="equal">
      <formula>0</formula>
    </cfRule>
    <cfRule type="cellIs" priority="1478" operator="equal">
      <formula>0</formula>
    </cfRule>
  </conditionalFormatting>
  <conditionalFormatting sqref="T714">
    <cfRule type="cellIs" dxfId="1543" priority="1479" operator="equal">
      <formula>0</formula>
    </cfRule>
  </conditionalFormatting>
  <conditionalFormatting sqref="T717">
    <cfRule type="cellIs" dxfId="1542" priority="1476" operator="equal">
      <formula>0</formula>
    </cfRule>
  </conditionalFormatting>
  <conditionalFormatting sqref="N717:P717">
    <cfRule type="cellIs" dxfId="1541" priority="1474" operator="equal">
      <formula>0</formula>
    </cfRule>
    <cfRule type="cellIs" priority="1475" operator="equal">
      <formula>0</formula>
    </cfRule>
  </conditionalFormatting>
  <conditionalFormatting sqref="T718">
    <cfRule type="cellIs" dxfId="1540" priority="1473" operator="equal">
      <formula>0</formula>
    </cfRule>
  </conditionalFormatting>
  <conditionalFormatting sqref="N718:P718">
    <cfRule type="cellIs" dxfId="1539" priority="1471" operator="equal">
      <formula>0</formula>
    </cfRule>
    <cfRule type="cellIs" priority="1472" operator="equal">
      <formula>0</formula>
    </cfRule>
  </conditionalFormatting>
  <conditionalFormatting sqref="T719">
    <cfRule type="cellIs" dxfId="1538" priority="1470" operator="equal">
      <formula>0</formula>
    </cfRule>
  </conditionalFormatting>
  <conditionalFormatting sqref="N719:P719">
    <cfRule type="cellIs" dxfId="1537" priority="1468" operator="equal">
      <formula>0</formula>
    </cfRule>
    <cfRule type="cellIs" priority="1469" operator="equal">
      <formula>0</formula>
    </cfRule>
  </conditionalFormatting>
  <conditionalFormatting sqref="T720">
    <cfRule type="cellIs" dxfId="1536" priority="1467" operator="equal">
      <formula>0</formula>
    </cfRule>
  </conditionalFormatting>
  <conditionalFormatting sqref="N720:P720">
    <cfRule type="cellIs" dxfId="1535" priority="1465" operator="equal">
      <formula>0</formula>
    </cfRule>
    <cfRule type="cellIs" priority="1466" operator="equal">
      <formula>0</formula>
    </cfRule>
  </conditionalFormatting>
  <conditionalFormatting sqref="T721">
    <cfRule type="cellIs" dxfId="1534" priority="1464" operator="equal">
      <formula>0</formula>
    </cfRule>
  </conditionalFormatting>
  <conditionalFormatting sqref="N721:P721">
    <cfRule type="cellIs" dxfId="1533" priority="1462" operator="equal">
      <formula>0</formula>
    </cfRule>
    <cfRule type="cellIs" priority="1463" operator="equal">
      <formula>0</formula>
    </cfRule>
  </conditionalFormatting>
  <conditionalFormatting sqref="T730">
    <cfRule type="cellIs" dxfId="1532" priority="1461" operator="equal">
      <formula>0</formula>
    </cfRule>
  </conditionalFormatting>
  <conditionalFormatting sqref="N730:P730">
    <cfRule type="cellIs" dxfId="1531" priority="1459" operator="equal">
      <formula>0</formula>
    </cfRule>
    <cfRule type="cellIs" priority="1460" operator="equal">
      <formula>0</formula>
    </cfRule>
  </conditionalFormatting>
  <conditionalFormatting sqref="T731">
    <cfRule type="cellIs" dxfId="1530" priority="1458" operator="equal">
      <formula>0</formula>
    </cfRule>
  </conditionalFormatting>
  <conditionalFormatting sqref="N731:P731">
    <cfRule type="cellIs" dxfId="1529" priority="1456" operator="equal">
      <formula>0</formula>
    </cfRule>
    <cfRule type="cellIs" priority="1457" operator="equal">
      <formula>0</formula>
    </cfRule>
  </conditionalFormatting>
  <conditionalFormatting sqref="T733">
    <cfRule type="cellIs" dxfId="1528" priority="1455" operator="equal">
      <formula>0</formula>
    </cfRule>
  </conditionalFormatting>
  <conditionalFormatting sqref="N733:P733">
    <cfRule type="cellIs" dxfId="1527" priority="1453" operator="equal">
      <formula>0</formula>
    </cfRule>
    <cfRule type="cellIs" priority="1454" operator="equal">
      <formula>0</formula>
    </cfRule>
  </conditionalFormatting>
  <conditionalFormatting sqref="T734">
    <cfRule type="cellIs" dxfId="1526" priority="1452" operator="equal">
      <formula>0</formula>
    </cfRule>
  </conditionalFormatting>
  <conditionalFormatting sqref="N734:P734">
    <cfRule type="cellIs" dxfId="1525" priority="1450" operator="equal">
      <formula>0</formula>
    </cfRule>
    <cfRule type="cellIs" priority="1451" operator="equal">
      <formula>0</formula>
    </cfRule>
  </conditionalFormatting>
  <conditionalFormatting sqref="T746">
    <cfRule type="cellIs" dxfId="1524" priority="1449" operator="equal">
      <formula>0</formula>
    </cfRule>
  </conditionalFormatting>
  <conditionalFormatting sqref="N746:P746">
    <cfRule type="cellIs" dxfId="1523" priority="1447" operator="equal">
      <formula>0</formula>
    </cfRule>
    <cfRule type="cellIs" priority="1448" operator="equal">
      <formula>0</formula>
    </cfRule>
  </conditionalFormatting>
  <conditionalFormatting sqref="T752">
    <cfRule type="cellIs" dxfId="1522" priority="1446" operator="equal">
      <formula>0</formula>
    </cfRule>
  </conditionalFormatting>
  <conditionalFormatting sqref="N752:P752">
    <cfRule type="cellIs" dxfId="1521" priority="1444" operator="equal">
      <formula>0</formula>
    </cfRule>
    <cfRule type="cellIs" priority="1445" operator="equal">
      <formula>0</formula>
    </cfRule>
  </conditionalFormatting>
  <conditionalFormatting sqref="T759">
    <cfRule type="cellIs" dxfId="1520" priority="1443" operator="equal">
      <formula>0</formula>
    </cfRule>
  </conditionalFormatting>
  <conditionalFormatting sqref="N759:P759">
    <cfRule type="cellIs" dxfId="1519" priority="1441" operator="equal">
      <formula>0</formula>
    </cfRule>
    <cfRule type="cellIs" priority="1442" operator="equal">
      <formula>0</formula>
    </cfRule>
  </conditionalFormatting>
  <conditionalFormatting sqref="T762">
    <cfRule type="cellIs" dxfId="1518" priority="1440" operator="equal">
      <formula>0</formula>
    </cfRule>
  </conditionalFormatting>
  <conditionalFormatting sqref="N762:P762">
    <cfRule type="cellIs" dxfId="1517" priority="1438" operator="equal">
      <formula>0</formula>
    </cfRule>
    <cfRule type="cellIs" priority="1439" operator="equal">
      <formula>0</formula>
    </cfRule>
  </conditionalFormatting>
  <conditionalFormatting sqref="T767">
    <cfRule type="cellIs" dxfId="1516" priority="1437" operator="equal">
      <formula>0</formula>
    </cfRule>
  </conditionalFormatting>
  <conditionalFormatting sqref="N767:P767">
    <cfRule type="cellIs" dxfId="1515" priority="1435" operator="equal">
      <formula>0</formula>
    </cfRule>
    <cfRule type="cellIs" priority="1436" operator="equal">
      <formula>0</formula>
    </cfRule>
  </conditionalFormatting>
  <conditionalFormatting sqref="T768">
    <cfRule type="cellIs" dxfId="1514" priority="1434" operator="equal">
      <formula>0</formula>
    </cfRule>
  </conditionalFormatting>
  <conditionalFormatting sqref="N768:P768">
    <cfRule type="cellIs" dxfId="1513" priority="1432" operator="equal">
      <formula>0</formula>
    </cfRule>
    <cfRule type="cellIs" priority="1433" operator="equal">
      <formula>0</formula>
    </cfRule>
  </conditionalFormatting>
  <conditionalFormatting sqref="T776">
    <cfRule type="cellIs" dxfId="1512" priority="1431" operator="equal">
      <formula>0</formula>
    </cfRule>
  </conditionalFormatting>
  <conditionalFormatting sqref="N776:P776">
    <cfRule type="cellIs" dxfId="1511" priority="1429" operator="equal">
      <formula>0</formula>
    </cfRule>
    <cfRule type="cellIs" priority="1430" operator="equal">
      <formula>0</formula>
    </cfRule>
  </conditionalFormatting>
  <conditionalFormatting sqref="T780">
    <cfRule type="cellIs" dxfId="1510" priority="1428" operator="equal">
      <formula>0</formula>
    </cfRule>
  </conditionalFormatting>
  <conditionalFormatting sqref="N780:P780">
    <cfRule type="cellIs" dxfId="1509" priority="1426" operator="equal">
      <formula>0</formula>
    </cfRule>
    <cfRule type="cellIs" priority="1427" operator="equal">
      <formula>0</formula>
    </cfRule>
  </conditionalFormatting>
  <conditionalFormatting sqref="T783">
    <cfRule type="cellIs" dxfId="1508" priority="1425" operator="equal">
      <formula>0</formula>
    </cfRule>
  </conditionalFormatting>
  <conditionalFormatting sqref="N783:P783">
    <cfRule type="cellIs" dxfId="1507" priority="1423" operator="equal">
      <formula>0</formula>
    </cfRule>
    <cfRule type="cellIs" priority="1424" operator="equal">
      <formula>0</formula>
    </cfRule>
  </conditionalFormatting>
  <conditionalFormatting sqref="T793">
    <cfRule type="cellIs" dxfId="1506" priority="1422" operator="equal">
      <formula>0</formula>
    </cfRule>
  </conditionalFormatting>
  <conditionalFormatting sqref="N793:P793">
    <cfRule type="cellIs" dxfId="1505" priority="1420" operator="equal">
      <formula>0</formula>
    </cfRule>
    <cfRule type="cellIs" priority="1421" operator="equal">
      <formula>0</formula>
    </cfRule>
  </conditionalFormatting>
  <conditionalFormatting sqref="T794">
    <cfRule type="cellIs" dxfId="1504" priority="1419" operator="equal">
      <formula>0</formula>
    </cfRule>
  </conditionalFormatting>
  <conditionalFormatting sqref="N794:P794">
    <cfRule type="cellIs" dxfId="1503" priority="1417" operator="equal">
      <formula>0</formula>
    </cfRule>
    <cfRule type="cellIs" priority="1418" operator="equal">
      <formula>0</formula>
    </cfRule>
  </conditionalFormatting>
  <conditionalFormatting sqref="T804">
    <cfRule type="cellIs" dxfId="1502" priority="1416" operator="equal">
      <formula>0</formula>
    </cfRule>
  </conditionalFormatting>
  <conditionalFormatting sqref="N804:P804">
    <cfRule type="cellIs" dxfId="1501" priority="1414" operator="equal">
      <formula>0</formula>
    </cfRule>
    <cfRule type="cellIs" priority="1415" operator="equal">
      <formula>0</formula>
    </cfRule>
  </conditionalFormatting>
  <conditionalFormatting sqref="T812">
    <cfRule type="cellIs" dxfId="1500" priority="1413" operator="equal">
      <formula>0</formula>
    </cfRule>
  </conditionalFormatting>
  <conditionalFormatting sqref="N812:P812">
    <cfRule type="cellIs" dxfId="1499" priority="1411" operator="equal">
      <formula>0</formula>
    </cfRule>
    <cfRule type="cellIs" priority="1412" operator="equal">
      <formula>0</formula>
    </cfRule>
  </conditionalFormatting>
  <conditionalFormatting sqref="T815">
    <cfRule type="cellIs" dxfId="1498" priority="1410" operator="equal">
      <formula>0</formula>
    </cfRule>
  </conditionalFormatting>
  <conditionalFormatting sqref="N815:P815">
    <cfRule type="cellIs" dxfId="1497" priority="1408" operator="equal">
      <formula>0</formula>
    </cfRule>
    <cfRule type="cellIs" priority="1409" operator="equal">
      <formula>0</formula>
    </cfRule>
  </conditionalFormatting>
  <conditionalFormatting sqref="T816">
    <cfRule type="cellIs" dxfId="1496" priority="1407" operator="equal">
      <formula>0</formula>
    </cfRule>
  </conditionalFormatting>
  <conditionalFormatting sqref="N816:P816">
    <cfRule type="cellIs" dxfId="1495" priority="1405" operator="equal">
      <formula>0</formula>
    </cfRule>
    <cfRule type="cellIs" priority="1406" operator="equal">
      <formula>0</formula>
    </cfRule>
  </conditionalFormatting>
  <conditionalFormatting sqref="T821">
    <cfRule type="cellIs" dxfId="1494" priority="1404" operator="equal">
      <formula>0</formula>
    </cfRule>
  </conditionalFormatting>
  <conditionalFormatting sqref="N821:P821">
    <cfRule type="cellIs" dxfId="1493" priority="1402" operator="equal">
      <formula>0</formula>
    </cfRule>
    <cfRule type="cellIs" priority="1403" operator="equal">
      <formula>0</formula>
    </cfRule>
  </conditionalFormatting>
  <conditionalFormatting sqref="T822">
    <cfRule type="cellIs" dxfId="1492" priority="1401" operator="equal">
      <formula>0</formula>
    </cfRule>
  </conditionalFormatting>
  <conditionalFormatting sqref="N822:P822">
    <cfRule type="cellIs" dxfId="1491" priority="1399" operator="equal">
      <formula>0</formula>
    </cfRule>
    <cfRule type="cellIs" priority="1400" operator="equal">
      <formula>0</formula>
    </cfRule>
  </conditionalFormatting>
  <conditionalFormatting sqref="T826">
    <cfRule type="cellIs" dxfId="1490" priority="1398" operator="equal">
      <formula>0</formula>
    </cfRule>
  </conditionalFormatting>
  <conditionalFormatting sqref="N826:P826">
    <cfRule type="cellIs" dxfId="1489" priority="1396" operator="equal">
      <formula>0</formula>
    </cfRule>
    <cfRule type="cellIs" priority="1397" operator="equal">
      <formula>0</formula>
    </cfRule>
  </conditionalFormatting>
  <conditionalFormatting sqref="T831">
    <cfRule type="cellIs" dxfId="1488" priority="1395" operator="equal">
      <formula>0</formula>
    </cfRule>
  </conditionalFormatting>
  <conditionalFormatting sqref="N831:P831">
    <cfRule type="cellIs" dxfId="1487" priority="1393" operator="equal">
      <formula>0</formula>
    </cfRule>
    <cfRule type="cellIs" priority="1394" operator="equal">
      <formula>0</formula>
    </cfRule>
  </conditionalFormatting>
  <conditionalFormatting sqref="T843">
    <cfRule type="cellIs" dxfId="1486" priority="1392" operator="equal">
      <formula>0</formula>
    </cfRule>
  </conditionalFormatting>
  <conditionalFormatting sqref="N843:P843">
    <cfRule type="cellIs" dxfId="1485" priority="1390" operator="equal">
      <formula>0</formula>
    </cfRule>
    <cfRule type="cellIs" priority="1391" operator="equal">
      <formula>0</formula>
    </cfRule>
  </conditionalFormatting>
  <conditionalFormatting sqref="N917:P917">
    <cfRule type="cellIs" dxfId="1484" priority="1297" operator="equal">
      <formula>0</formula>
    </cfRule>
    <cfRule type="cellIs" priority="1298" operator="equal">
      <formula>0</formula>
    </cfRule>
  </conditionalFormatting>
  <conditionalFormatting sqref="T851">
    <cfRule type="cellIs" dxfId="1483" priority="1389" operator="equal">
      <formula>0</formula>
    </cfRule>
  </conditionalFormatting>
  <conditionalFormatting sqref="N851:P851">
    <cfRule type="cellIs" dxfId="1482" priority="1387" operator="equal">
      <formula>0</formula>
    </cfRule>
    <cfRule type="cellIs" priority="1388" operator="equal">
      <formula>0</formula>
    </cfRule>
  </conditionalFormatting>
  <conditionalFormatting sqref="T852">
    <cfRule type="cellIs" dxfId="1481" priority="1386" operator="equal">
      <formula>0</formula>
    </cfRule>
  </conditionalFormatting>
  <conditionalFormatting sqref="N852:P852">
    <cfRule type="cellIs" dxfId="1480" priority="1384" operator="equal">
      <formula>0</formula>
    </cfRule>
    <cfRule type="cellIs" priority="1385" operator="equal">
      <formula>0</formula>
    </cfRule>
  </conditionalFormatting>
  <conditionalFormatting sqref="T853">
    <cfRule type="cellIs" dxfId="1479" priority="1383" operator="equal">
      <formula>0</formula>
    </cfRule>
  </conditionalFormatting>
  <conditionalFormatting sqref="N853:P853">
    <cfRule type="cellIs" dxfId="1478" priority="1381" operator="equal">
      <formula>0</formula>
    </cfRule>
    <cfRule type="cellIs" priority="1382" operator="equal">
      <formula>0</formula>
    </cfRule>
  </conditionalFormatting>
  <conditionalFormatting sqref="T854">
    <cfRule type="cellIs" dxfId="1477" priority="1380" operator="equal">
      <formula>0</formula>
    </cfRule>
  </conditionalFormatting>
  <conditionalFormatting sqref="N854:P854">
    <cfRule type="cellIs" dxfId="1476" priority="1378" operator="equal">
      <formula>0</formula>
    </cfRule>
    <cfRule type="cellIs" priority="1379" operator="equal">
      <formula>0</formula>
    </cfRule>
  </conditionalFormatting>
  <conditionalFormatting sqref="T857">
    <cfRule type="cellIs" dxfId="1475" priority="1377" operator="equal">
      <formula>0</formula>
    </cfRule>
  </conditionalFormatting>
  <conditionalFormatting sqref="N857:P857">
    <cfRule type="cellIs" dxfId="1474" priority="1375" operator="equal">
      <formula>0</formula>
    </cfRule>
    <cfRule type="cellIs" priority="1376" operator="equal">
      <formula>0</formula>
    </cfRule>
  </conditionalFormatting>
  <conditionalFormatting sqref="T860">
    <cfRule type="cellIs" dxfId="1473" priority="1374" operator="equal">
      <formula>0</formula>
    </cfRule>
  </conditionalFormatting>
  <conditionalFormatting sqref="N860:P860">
    <cfRule type="cellIs" dxfId="1472" priority="1372" operator="equal">
      <formula>0</formula>
    </cfRule>
    <cfRule type="cellIs" priority="1373" operator="equal">
      <formula>0</formula>
    </cfRule>
  </conditionalFormatting>
  <conditionalFormatting sqref="T863">
    <cfRule type="cellIs" dxfId="1471" priority="1371" operator="equal">
      <formula>0</formula>
    </cfRule>
  </conditionalFormatting>
  <conditionalFormatting sqref="N863:P863">
    <cfRule type="cellIs" dxfId="1470" priority="1369" operator="equal">
      <formula>0</formula>
    </cfRule>
    <cfRule type="cellIs" priority="1370" operator="equal">
      <formula>0</formula>
    </cfRule>
  </conditionalFormatting>
  <conditionalFormatting sqref="T866">
    <cfRule type="cellIs" dxfId="1469" priority="1368" operator="equal">
      <formula>0</formula>
    </cfRule>
  </conditionalFormatting>
  <conditionalFormatting sqref="N866:P866">
    <cfRule type="cellIs" dxfId="1468" priority="1366" operator="equal">
      <formula>0</formula>
    </cfRule>
    <cfRule type="cellIs" priority="1367" operator="equal">
      <formula>0</formula>
    </cfRule>
  </conditionalFormatting>
  <conditionalFormatting sqref="T867">
    <cfRule type="cellIs" dxfId="1467" priority="1365" operator="equal">
      <formula>0</formula>
    </cfRule>
  </conditionalFormatting>
  <conditionalFormatting sqref="N867:P867">
    <cfRule type="cellIs" dxfId="1466" priority="1363" operator="equal">
      <formula>0</formula>
    </cfRule>
    <cfRule type="cellIs" priority="1364" operator="equal">
      <formula>0</formula>
    </cfRule>
  </conditionalFormatting>
  <conditionalFormatting sqref="T868">
    <cfRule type="cellIs" dxfId="1465" priority="1362" operator="equal">
      <formula>0</formula>
    </cfRule>
  </conditionalFormatting>
  <conditionalFormatting sqref="N868:P868">
    <cfRule type="cellIs" dxfId="1464" priority="1360" operator="equal">
      <formula>0</formula>
    </cfRule>
    <cfRule type="cellIs" priority="1361" operator="equal">
      <formula>0</formula>
    </cfRule>
  </conditionalFormatting>
  <conditionalFormatting sqref="T870">
    <cfRule type="cellIs" dxfId="1463" priority="1359" operator="equal">
      <formula>0</formula>
    </cfRule>
  </conditionalFormatting>
  <conditionalFormatting sqref="N870:P870">
    <cfRule type="cellIs" dxfId="1462" priority="1357" operator="equal">
      <formula>0</formula>
    </cfRule>
    <cfRule type="cellIs" priority="1358" operator="equal">
      <formula>0</formula>
    </cfRule>
  </conditionalFormatting>
  <conditionalFormatting sqref="T871">
    <cfRule type="cellIs" dxfId="1461" priority="1356" operator="equal">
      <formula>0</formula>
    </cfRule>
  </conditionalFormatting>
  <conditionalFormatting sqref="N871:P871">
    <cfRule type="cellIs" dxfId="1460" priority="1354" operator="equal">
      <formula>0</formula>
    </cfRule>
    <cfRule type="cellIs" priority="1355" operator="equal">
      <formula>0</formula>
    </cfRule>
  </conditionalFormatting>
  <conditionalFormatting sqref="T873">
    <cfRule type="cellIs" dxfId="1459" priority="1353" operator="equal">
      <formula>0</formula>
    </cfRule>
  </conditionalFormatting>
  <conditionalFormatting sqref="N873:P873">
    <cfRule type="cellIs" dxfId="1458" priority="1351" operator="equal">
      <formula>0</formula>
    </cfRule>
    <cfRule type="cellIs" priority="1352" operator="equal">
      <formula>0</formula>
    </cfRule>
  </conditionalFormatting>
  <conditionalFormatting sqref="T875">
    <cfRule type="cellIs" dxfId="1457" priority="1350" operator="equal">
      <formula>0</formula>
    </cfRule>
  </conditionalFormatting>
  <conditionalFormatting sqref="N875:P875">
    <cfRule type="cellIs" dxfId="1456" priority="1348" operator="equal">
      <formula>0</formula>
    </cfRule>
    <cfRule type="cellIs" priority="1349" operator="equal">
      <formula>0</formula>
    </cfRule>
  </conditionalFormatting>
  <conditionalFormatting sqref="T876">
    <cfRule type="cellIs" dxfId="1455" priority="1347" operator="equal">
      <formula>0</formula>
    </cfRule>
  </conditionalFormatting>
  <conditionalFormatting sqref="N876:P876">
    <cfRule type="cellIs" dxfId="1454" priority="1345" operator="equal">
      <formula>0</formula>
    </cfRule>
    <cfRule type="cellIs" priority="1346" operator="equal">
      <formula>0</formula>
    </cfRule>
  </conditionalFormatting>
  <conditionalFormatting sqref="T879">
    <cfRule type="cellIs" dxfId="1453" priority="1344" operator="equal">
      <formula>0</formula>
    </cfRule>
  </conditionalFormatting>
  <conditionalFormatting sqref="N879:P879">
    <cfRule type="cellIs" dxfId="1452" priority="1342" operator="equal">
      <formula>0</formula>
    </cfRule>
    <cfRule type="cellIs" priority="1343" operator="equal">
      <formula>0</formula>
    </cfRule>
  </conditionalFormatting>
  <conditionalFormatting sqref="T881">
    <cfRule type="cellIs" dxfId="1451" priority="1341" operator="equal">
      <formula>0</formula>
    </cfRule>
  </conditionalFormatting>
  <conditionalFormatting sqref="N881:P881">
    <cfRule type="cellIs" dxfId="1450" priority="1339" operator="equal">
      <formula>0</formula>
    </cfRule>
    <cfRule type="cellIs" priority="1340" operator="equal">
      <formula>0</formula>
    </cfRule>
  </conditionalFormatting>
  <conditionalFormatting sqref="T883">
    <cfRule type="cellIs" dxfId="1449" priority="1338" operator="equal">
      <formula>0</formula>
    </cfRule>
  </conditionalFormatting>
  <conditionalFormatting sqref="N883:P883">
    <cfRule type="cellIs" dxfId="1448" priority="1336" operator="equal">
      <formula>0</formula>
    </cfRule>
    <cfRule type="cellIs" priority="1337" operator="equal">
      <formula>0</formula>
    </cfRule>
  </conditionalFormatting>
  <conditionalFormatting sqref="T885">
    <cfRule type="cellIs" dxfId="1447" priority="1335" operator="equal">
      <formula>0</formula>
    </cfRule>
  </conditionalFormatting>
  <conditionalFormatting sqref="N885:P885">
    <cfRule type="cellIs" dxfId="1446" priority="1333" operator="equal">
      <formula>0</formula>
    </cfRule>
    <cfRule type="cellIs" priority="1334" operator="equal">
      <formula>0</formula>
    </cfRule>
  </conditionalFormatting>
  <conditionalFormatting sqref="T886">
    <cfRule type="cellIs" dxfId="1445" priority="1332" operator="equal">
      <formula>0</formula>
    </cfRule>
  </conditionalFormatting>
  <conditionalFormatting sqref="N886:P886">
    <cfRule type="cellIs" dxfId="1444" priority="1330" operator="equal">
      <formula>0</formula>
    </cfRule>
    <cfRule type="cellIs" priority="1331" operator="equal">
      <formula>0</formula>
    </cfRule>
  </conditionalFormatting>
  <conditionalFormatting sqref="T888">
    <cfRule type="cellIs" dxfId="1443" priority="1329" operator="equal">
      <formula>0</formula>
    </cfRule>
  </conditionalFormatting>
  <conditionalFormatting sqref="N888:P888">
    <cfRule type="cellIs" dxfId="1442" priority="1327" operator="equal">
      <formula>0</formula>
    </cfRule>
    <cfRule type="cellIs" priority="1328" operator="equal">
      <formula>0</formula>
    </cfRule>
  </conditionalFormatting>
  <conditionalFormatting sqref="T889">
    <cfRule type="cellIs" dxfId="1441" priority="1326" operator="equal">
      <formula>0</formula>
    </cfRule>
  </conditionalFormatting>
  <conditionalFormatting sqref="N889:P889">
    <cfRule type="cellIs" dxfId="1440" priority="1324" operator="equal">
      <formula>0</formula>
    </cfRule>
    <cfRule type="cellIs" priority="1325" operator="equal">
      <formula>0</formula>
    </cfRule>
  </conditionalFormatting>
  <conditionalFormatting sqref="T892">
    <cfRule type="cellIs" dxfId="1439" priority="1323" operator="equal">
      <formula>0</formula>
    </cfRule>
  </conditionalFormatting>
  <conditionalFormatting sqref="N892:P892">
    <cfRule type="cellIs" dxfId="1438" priority="1321" operator="equal">
      <formula>0</formula>
    </cfRule>
    <cfRule type="cellIs" priority="1322" operator="equal">
      <formula>0</formula>
    </cfRule>
  </conditionalFormatting>
  <conditionalFormatting sqref="T893">
    <cfRule type="cellIs" dxfId="1437" priority="1320" operator="equal">
      <formula>0</formula>
    </cfRule>
  </conditionalFormatting>
  <conditionalFormatting sqref="N893:P893">
    <cfRule type="cellIs" dxfId="1436" priority="1318" operator="equal">
      <formula>0</formula>
    </cfRule>
    <cfRule type="cellIs" priority="1319" operator="equal">
      <formula>0</formula>
    </cfRule>
  </conditionalFormatting>
  <conditionalFormatting sqref="T899">
    <cfRule type="cellIs" dxfId="1435" priority="1317" operator="equal">
      <formula>0</formula>
    </cfRule>
  </conditionalFormatting>
  <conditionalFormatting sqref="N899:P899">
    <cfRule type="cellIs" dxfId="1434" priority="1315" operator="equal">
      <formula>0</formula>
    </cfRule>
    <cfRule type="cellIs" priority="1316" operator="equal">
      <formula>0</formula>
    </cfRule>
  </conditionalFormatting>
  <conditionalFormatting sqref="T902">
    <cfRule type="cellIs" dxfId="1433" priority="1314" operator="equal">
      <formula>0</formula>
    </cfRule>
  </conditionalFormatting>
  <conditionalFormatting sqref="N902:P902">
    <cfRule type="cellIs" dxfId="1432" priority="1312" operator="equal">
      <formula>0</formula>
    </cfRule>
    <cfRule type="cellIs" priority="1313" operator="equal">
      <formula>0</formula>
    </cfRule>
  </conditionalFormatting>
  <conditionalFormatting sqref="T903">
    <cfRule type="cellIs" dxfId="1431" priority="1311" operator="equal">
      <formula>0</formula>
    </cfRule>
  </conditionalFormatting>
  <conditionalFormatting sqref="N903:P903">
    <cfRule type="cellIs" dxfId="1430" priority="1309" operator="equal">
      <formula>0</formula>
    </cfRule>
    <cfRule type="cellIs" priority="1310" operator="equal">
      <formula>0</formula>
    </cfRule>
  </conditionalFormatting>
  <conditionalFormatting sqref="T907">
    <cfRule type="cellIs" dxfId="1429" priority="1308" operator="equal">
      <formula>0</formula>
    </cfRule>
  </conditionalFormatting>
  <conditionalFormatting sqref="N907:P907">
    <cfRule type="cellIs" dxfId="1428" priority="1306" operator="equal">
      <formula>0</formula>
    </cfRule>
    <cfRule type="cellIs" priority="1307" operator="equal">
      <formula>0</formula>
    </cfRule>
  </conditionalFormatting>
  <conditionalFormatting sqref="T908">
    <cfRule type="cellIs" dxfId="1427" priority="1305" operator="equal">
      <formula>0</formula>
    </cfRule>
  </conditionalFormatting>
  <conditionalFormatting sqref="N908:P908">
    <cfRule type="cellIs" dxfId="1426" priority="1303" operator="equal">
      <formula>0</formula>
    </cfRule>
    <cfRule type="cellIs" priority="1304" operator="equal">
      <formula>0</formula>
    </cfRule>
  </conditionalFormatting>
  <conditionalFormatting sqref="T910">
    <cfRule type="cellIs" dxfId="1425" priority="1302" operator="equal">
      <formula>0</formula>
    </cfRule>
  </conditionalFormatting>
  <conditionalFormatting sqref="N910:P910">
    <cfRule type="cellIs" dxfId="1424" priority="1300" operator="equal">
      <formula>0</formula>
    </cfRule>
    <cfRule type="cellIs" priority="1301" operator="equal">
      <formula>0</formula>
    </cfRule>
  </conditionalFormatting>
  <conditionalFormatting sqref="T917">
    <cfRule type="cellIs" dxfId="1423" priority="1299" operator="equal">
      <formula>0</formula>
    </cfRule>
  </conditionalFormatting>
  <conditionalFormatting sqref="T919">
    <cfRule type="cellIs" dxfId="1422" priority="1296" operator="equal">
      <formula>0</formula>
    </cfRule>
  </conditionalFormatting>
  <conditionalFormatting sqref="N919:P919">
    <cfRule type="cellIs" dxfId="1421" priority="1294" operator="equal">
      <formula>0</formula>
    </cfRule>
    <cfRule type="cellIs" priority="1295" operator="equal">
      <formula>0</formula>
    </cfRule>
  </conditionalFormatting>
  <conditionalFormatting sqref="T920">
    <cfRule type="cellIs" dxfId="1420" priority="1293" operator="equal">
      <formula>0</formula>
    </cfRule>
  </conditionalFormatting>
  <conditionalFormatting sqref="N920:P920">
    <cfRule type="cellIs" dxfId="1419" priority="1291" operator="equal">
      <formula>0</formula>
    </cfRule>
    <cfRule type="cellIs" priority="1292" operator="equal">
      <formula>0</formula>
    </cfRule>
  </conditionalFormatting>
  <conditionalFormatting sqref="N930:P930">
    <cfRule type="cellIs" dxfId="1418" priority="1273" operator="equal">
      <formula>0</formula>
    </cfRule>
    <cfRule type="cellIs" priority="1274" operator="equal">
      <formula>0</formula>
    </cfRule>
  </conditionalFormatting>
  <conditionalFormatting sqref="T923">
    <cfRule type="cellIs" dxfId="1417" priority="1290" operator="equal">
      <formula>0</formula>
    </cfRule>
  </conditionalFormatting>
  <conditionalFormatting sqref="N923:P923">
    <cfRule type="cellIs" dxfId="1416" priority="1288" operator="equal">
      <formula>0</formula>
    </cfRule>
    <cfRule type="cellIs" priority="1289" operator="equal">
      <formula>0</formula>
    </cfRule>
  </conditionalFormatting>
  <conditionalFormatting sqref="T925">
    <cfRule type="cellIs" dxfId="1415" priority="1287" operator="equal">
      <formula>0</formula>
    </cfRule>
  </conditionalFormatting>
  <conditionalFormatting sqref="N925:P925">
    <cfRule type="cellIs" dxfId="1414" priority="1285" operator="equal">
      <formula>0</formula>
    </cfRule>
    <cfRule type="cellIs" priority="1286" operator="equal">
      <formula>0</formula>
    </cfRule>
  </conditionalFormatting>
  <conditionalFormatting sqref="T926">
    <cfRule type="cellIs" dxfId="1413" priority="1284" operator="equal">
      <formula>0</formula>
    </cfRule>
  </conditionalFormatting>
  <conditionalFormatting sqref="N926:P926">
    <cfRule type="cellIs" dxfId="1412" priority="1282" operator="equal">
      <formula>0</formula>
    </cfRule>
    <cfRule type="cellIs" priority="1283" operator="equal">
      <formula>0</formula>
    </cfRule>
  </conditionalFormatting>
  <conditionalFormatting sqref="T927">
    <cfRule type="cellIs" dxfId="1411" priority="1281" operator="equal">
      <formula>0</formula>
    </cfRule>
  </conditionalFormatting>
  <conditionalFormatting sqref="N927:P927">
    <cfRule type="cellIs" dxfId="1410" priority="1279" operator="equal">
      <formula>0</formula>
    </cfRule>
    <cfRule type="cellIs" priority="1280" operator="equal">
      <formula>0</formula>
    </cfRule>
  </conditionalFormatting>
  <conditionalFormatting sqref="T929">
    <cfRule type="cellIs" dxfId="1409" priority="1278" operator="equal">
      <formula>0</formula>
    </cfRule>
  </conditionalFormatting>
  <conditionalFormatting sqref="N929:P929">
    <cfRule type="cellIs" dxfId="1408" priority="1276" operator="equal">
      <formula>0</formula>
    </cfRule>
    <cfRule type="cellIs" priority="1277" operator="equal">
      <formula>0</formula>
    </cfRule>
  </conditionalFormatting>
  <conditionalFormatting sqref="T930">
    <cfRule type="cellIs" dxfId="1407" priority="1275" operator="equal">
      <formula>0</formula>
    </cfRule>
  </conditionalFormatting>
  <conditionalFormatting sqref="T939">
    <cfRule type="cellIs" dxfId="1406" priority="1272" operator="equal">
      <formula>0</formula>
    </cfRule>
  </conditionalFormatting>
  <conditionalFormatting sqref="N939:P939">
    <cfRule type="cellIs" dxfId="1405" priority="1270" operator="equal">
      <formula>0</formula>
    </cfRule>
    <cfRule type="cellIs" priority="1271" operator="equal">
      <formula>0</formula>
    </cfRule>
  </conditionalFormatting>
  <conditionalFormatting sqref="N950:P950">
    <cfRule type="cellIs" dxfId="1404" priority="1258" operator="equal">
      <formula>0</formula>
    </cfRule>
    <cfRule type="cellIs" priority="1259" operator="equal">
      <formula>0</formula>
    </cfRule>
  </conditionalFormatting>
  <conditionalFormatting sqref="T942">
    <cfRule type="cellIs" dxfId="1403" priority="1269" operator="equal">
      <formula>0</formula>
    </cfRule>
  </conditionalFormatting>
  <conditionalFormatting sqref="N942:P942">
    <cfRule type="cellIs" dxfId="1402" priority="1267" operator="equal">
      <formula>0</formula>
    </cfRule>
    <cfRule type="cellIs" priority="1268" operator="equal">
      <formula>0</formula>
    </cfRule>
  </conditionalFormatting>
  <conditionalFormatting sqref="T944">
    <cfRule type="cellIs" dxfId="1401" priority="1266" operator="equal">
      <formula>0</formula>
    </cfRule>
  </conditionalFormatting>
  <conditionalFormatting sqref="N944:P944">
    <cfRule type="cellIs" dxfId="1400" priority="1264" operator="equal">
      <formula>0</formula>
    </cfRule>
    <cfRule type="cellIs" priority="1265" operator="equal">
      <formula>0</formula>
    </cfRule>
  </conditionalFormatting>
  <conditionalFormatting sqref="T948">
    <cfRule type="cellIs" dxfId="1399" priority="1263" operator="equal">
      <formula>0</formula>
    </cfRule>
  </conditionalFormatting>
  <conditionalFormatting sqref="N948:P948">
    <cfRule type="cellIs" dxfId="1398" priority="1261" operator="equal">
      <formula>0</formula>
    </cfRule>
    <cfRule type="cellIs" priority="1262" operator="equal">
      <formula>0</formula>
    </cfRule>
  </conditionalFormatting>
  <conditionalFormatting sqref="N958:P958">
    <cfRule type="cellIs" dxfId="1397" priority="1246" operator="equal">
      <formula>0</formula>
    </cfRule>
    <cfRule type="cellIs" priority="1247" operator="equal">
      <formula>0</formula>
    </cfRule>
  </conditionalFormatting>
  <conditionalFormatting sqref="T950">
    <cfRule type="cellIs" dxfId="1396" priority="1260" operator="equal">
      <formula>0</formula>
    </cfRule>
  </conditionalFormatting>
  <conditionalFormatting sqref="T953">
    <cfRule type="cellIs" dxfId="1395" priority="1257" operator="equal">
      <formula>0</formula>
    </cfRule>
  </conditionalFormatting>
  <conditionalFormatting sqref="N953:P953">
    <cfRule type="cellIs" dxfId="1394" priority="1255" operator="equal">
      <formula>0</formula>
    </cfRule>
    <cfRule type="cellIs" priority="1256" operator="equal">
      <formula>0</formula>
    </cfRule>
  </conditionalFormatting>
  <conditionalFormatting sqref="T955">
    <cfRule type="cellIs" dxfId="1393" priority="1254" operator="equal">
      <formula>0</formula>
    </cfRule>
  </conditionalFormatting>
  <conditionalFormatting sqref="N955:P955">
    <cfRule type="cellIs" dxfId="1392" priority="1252" operator="equal">
      <formula>0</formula>
    </cfRule>
    <cfRule type="cellIs" priority="1253" operator="equal">
      <formula>0</formula>
    </cfRule>
  </conditionalFormatting>
  <conditionalFormatting sqref="T959:T964 T967:T976 T978:T982 T985:T990 T993 T995:T999 T1003:T1004 T1006 T1032:T1037 T1041">
    <cfRule type="cellIs" dxfId="1391" priority="1251" operator="equal">
      <formula>0</formula>
    </cfRule>
  </conditionalFormatting>
  <conditionalFormatting sqref="N959:P964 N967:P976 N978:P982 N985:P990 N993:P993 N995:P999 N1003:P1004 N1006:P1006 N1032:P1037 N1041:P1041">
    <cfRule type="cellIs" dxfId="1390" priority="1249" operator="equal">
      <formula>0</formula>
    </cfRule>
    <cfRule type="cellIs" priority="1250" operator="equal">
      <formula>0</formula>
    </cfRule>
  </conditionalFormatting>
  <conditionalFormatting sqref="T958">
    <cfRule type="cellIs" dxfId="1389" priority="1248" operator="equal">
      <formula>0</formula>
    </cfRule>
  </conditionalFormatting>
  <conditionalFormatting sqref="N994:P994">
    <cfRule type="cellIs" dxfId="1388" priority="1222" operator="equal">
      <formula>0</formula>
    </cfRule>
    <cfRule type="cellIs" priority="1223" operator="equal">
      <formula>0</formula>
    </cfRule>
  </conditionalFormatting>
  <conditionalFormatting sqref="T965">
    <cfRule type="cellIs" dxfId="1387" priority="1245" operator="equal">
      <formula>0</formula>
    </cfRule>
  </conditionalFormatting>
  <conditionalFormatting sqref="N965:P965">
    <cfRule type="cellIs" dxfId="1386" priority="1243" operator="equal">
      <formula>0</formula>
    </cfRule>
    <cfRule type="cellIs" priority="1244" operator="equal">
      <formula>0</formula>
    </cfRule>
  </conditionalFormatting>
  <conditionalFormatting sqref="T966">
    <cfRule type="cellIs" dxfId="1385" priority="1242" operator="equal">
      <formula>0</formula>
    </cfRule>
  </conditionalFormatting>
  <conditionalFormatting sqref="N966:P966">
    <cfRule type="cellIs" dxfId="1384" priority="1240" operator="equal">
      <formula>0</formula>
    </cfRule>
    <cfRule type="cellIs" priority="1241" operator="equal">
      <formula>0</formula>
    </cfRule>
  </conditionalFormatting>
  <conditionalFormatting sqref="T977">
    <cfRule type="cellIs" dxfId="1383" priority="1239" operator="equal">
      <formula>0</formula>
    </cfRule>
  </conditionalFormatting>
  <conditionalFormatting sqref="N977:P977">
    <cfRule type="cellIs" dxfId="1382" priority="1237" operator="equal">
      <formula>0</formula>
    </cfRule>
    <cfRule type="cellIs" priority="1238" operator="equal">
      <formula>0</formula>
    </cfRule>
  </conditionalFormatting>
  <conditionalFormatting sqref="T983">
    <cfRule type="cellIs" dxfId="1381" priority="1236" operator="equal">
      <formula>0</formula>
    </cfRule>
  </conditionalFormatting>
  <conditionalFormatting sqref="N983:P983">
    <cfRule type="cellIs" dxfId="1380" priority="1234" operator="equal">
      <formula>0</formula>
    </cfRule>
    <cfRule type="cellIs" priority="1235" operator="equal">
      <formula>0</formula>
    </cfRule>
  </conditionalFormatting>
  <conditionalFormatting sqref="T984">
    <cfRule type="cellIs" dxfId="1379" priority="1233" operator="equal">
      <formula>0</formula>
    </cfRule>
  </conditionalFormatting>
  <conditionalFormatting sqref="N984:P984">
    <cfRule type="cellIs" dxfId="1378" priority="1231" operator="equal">
      <formula>0</formula>
    </cfRule>
    <cfRule type="cellIs" priority="1232" operator="equal">
      <formula>0</formula>
    </cfRule>
  </conditionalFormatting>
  <conditionalFormatting sqref="T991">
    <cfRule type="cellIs" dxfId="1377" priority="1230" operator="equal">
      <formula>0</formula>
    </cfRule>
  </conditionalFormatting>
  <conditionalFormatting sqref="N991:P991">
    <cfRule type="cellIs" dxfId="1376" priority="1228" operator="equal">
      <formula>0</formula>
    </cfRule>
    <cfRule type="cellIs" priority="1229" operator="equal">
      <formula>0</formula>
    </cfRule>
  </conditionalFormatting>
  <conditionalFormatting sqref="T992">
    <cfRule type="cellIs" dxfId="1375" priority="1227" operator="equal">
      <formula>0</formula>
    </cfRule>
  </conditionalFormatting>
  <conditionalFormatting sqref="N992:P992">
    <cfRule type="cellIs" dxfId="1374" priority="1225" operator="equal">
      <formula>0</formula>
    </cfRule>
    <cfRule type="cellIs" priority="1226" operator="equal">
      <formula>0</formula>
    </cfRule>
  </conditionalFormatting>
  <conditionalFormatting sqref="T994">
    <cfRule type="cellIs" dxfId="1373" priority="1224" operator="equal">
      <formula>0</formula>
    </cfRule>
  </conditionalFormatting>
  <conditionalFormatting sqref="N1000:P1000">
    <cfRule type="cellIs" dxfId="1372" priority="1219" operator="equal">
      <formula>0</formula>
    </cfRule>
    <cfRule type="cellIs" priority="1220" operator="equal">
      <formula>0</formula>
    </cfRule>
  </conditionalFormatting>
  <conditionalFormatting sqref="T1000">
    <cfRule type="cellIs" dxfId="1371" priority="1221" operator="equal">
      <formula>0</formula>
    </cfRule>
  </conditionalFormatting>
  <conditionalFormatting sqref="N1001:P1001">
    <cfRule type="cellIs" dxfId="1370" priority="1216" operator="equal">
      <formula>0</formula>
    </cfRule>
    <cfRule type="cellIs" priority="1217" operator="equal">
      <formula>0</formula>
    </cfRule>
  </conditionalFormatting>
  <conditionalFormatting sqref="T1001">
    <cfRule type="cellIs" dxfId="1369" priority="1218" operator="equal">
      <formula>0</formula>
    </cfRule>
  </conditionalFormatting>
  <conditionalFormatting sqref="N1002:P1002">
    <cfRule type="cellIs" dxfId="1368" priority="1213" operator="equal">
      <formula>0</formula>
    </cfRule>
    <cfRule type="cellIs" priority="1214" operator="equal">
      <formula>0</formula>
    </cfRule>
  </conditionalFormatting>
  <conditionalFormatting sqref="T1002">
    <cfRule type="cellIs" dxfId="1367" priority="1215" operator="equal">
      <formula>0</formula>
    </cfRule>
  </conditionalFormatting>
  <conditionalFormatting sqref="N1005:P1005">
    <cfRule type="cellIs" dxfId="1366" priority="1210" operator="equal">
      <formula>0</formula>
    </cfRule>
    <cfRule type="cellIs" priority="1211" operator="equal">
      <formula>0</formula>
    </cfRule>
  </conditionalFormatting>
  <conditionalFormatting sqref="T1005">
    <cfRule type="cellIs" dxfId="1365" priority="1212" operator="equal">
      <formula>0</formula>
    </cfRule>
  </conditionalFormatting>
  <conditionalFormatting sqref="T1007">
    <cfRule type="cellIs" dxfId="1364" priority="1209" operator="equal">
      <formula>0</formula>
    </cfRule>
  </conditionalFormatting>
  <conditionalFormatting sqref="N1007:P1007">
    <cfRule type="cellIs" dxfId="1363" priority="1207" operator="equal">
      <formula>0</formula>
    </cfRule>
    <cfRule type="cellIs" priority="1208" operator="equal">
      <formula>0</formula>
    </cfRule>
  </conditionalFormatting>
  <conditionalFormatting sqref="T1031">
    <cfRule type="cellIs" dxfId="1362" priority="1206" operator="equal">
      <formula>0</formula>
    </cfRule>
  </conditionalFormatting>
  <conditionalFormatting sqref="N1031:P1031">
    <cfRule type="cellIs" dxfId="1361" priority="1204" operator="equal">
      <formula>0</formula>
    </cfRule>
    <cfRule type="cellIs" priority="1205" operator="equal">
      <formula>0</formula>
    </cfRule>
  </conditionalFormatting>
  <conditionalFormatting sqref="T1038">
    <cfRule type="cellIs" dxfId="1360" priority="1203" operator="equal">
      <formula>0</formula>
    </cfRule>
  </conditionalFormatting>
  <conditionalFormatting sqref="N1038:P1038">
    <cfRule type="cellIs" dxfId="1359" priority="1201" operator="equal">
      <formula>0</formula>
    </cfRule>
    <cfRule type="cellIs" priority="1202" operator="equal">
      <formula>0</formula>
    </cfRule>
  </conditionalFormatting>
  <conditionalFormatting sqref="T1039">
    <cfRule type="cellIs" dxfId="1358" priority="1200" operator="equal">
      <formula>0</formula>
    </cfRule>
  </conditionalFormatting>
  <conditionalFormatting sqref="N1039:P1039">
    <cfRule type="cellIs" dxfId="1357" priority="1198" operator="equal">
      <formula>0</formula>
    </cfRule>
    <cfRule type="cellIs" priority="1199" operator="equal">
      <formula>0</formula>
    </cfRule>
  </conditionalFormatting>
  <conditionalFormatting sqref="T1040">
    <cfRule type="cellIs" dxfId="1356" priority="1197" operator="equal">
      <formula>0</formula>
    </cfRule>
  </conditionalFormatting>
  <conditionalFormatting sqref="N1040:P1040">
    <cfRule type="cellIs" dxfId="1355" priority="1195" operator="equal">
      <formula>0</formula>
    </cfRule>
    <cfRule type="cellIs" priority="1196" operator="equal">
      <formula>0</formula>
    </cfRule>
  </conditionalFormatting>
  <conditionalFormatting sqref="T1045">
    <cfRule type="cellIs" dxfId="1354" priority="1194" operator="equal">
      <formula>0</formula>
    </cfRule>
  </conditionalFormatting>
  <conditionalFormatting sqref="N1045:P1045">
    <cfRule type="cellIs" dxfId="1353" priority="1192" operator="equal">
      <formula>0</formula>
    </cfRule>
    <cfRule type="cellIs" priority="1193" operator="equal">
      <formula>0</formula>
    </cfRule>
  </conditionalFormatting>
  <conditionalFormatting sqref="T1046">
    <cfRule type="cellIs" dxfId="1352" priority="1191" operator="equal">
      <formula>0</formula>
    </cfRule>
  </conditionalFormatting>
  <conditionalFormatting sqref="N1046:P1046">
    <cfRule type="cellIs" dxfId="1351" priority="1189" operator="equal">
      <formula>0</formula>
    </cfRule>
    <cfRule type="cellIs" priority="1190" operator="equal">
      <formula>0</formula>
    </cfRule>
  </conditionalFormatting>
  <conditionalFormatting sqref="T1049">
    <cfRule type="cellIs" dxfId="1350" priority="1188" operator="equal">
      <formula>0</formula>
    </cfRule>
  </conditionalFormatting>
  <conditionalFormatting sqref="N1049:P1049">
    <cfRule type="cellIs" dxfId="1349" priority="1186" operator="equal">
      <formula>0</formula>
    </cfRule>
    <cfRule type="cellIs" priority="1187" operator="equal">
      <formula>0</formula>
    </cfRule>
  </conditionalFormatting>
  <conditionalFormatting sqref="N1050:P1050">
    <cfRule type="cellIs" dxfId="1348" priority="1184" operator="equal">
      <formula>0</formula>
    </cfRule>
    <cfRule type="cellIs" priority="1185" operator="equal">
      <formula>0</formula>
    </cfRule>
  </conditionalFormatting>
  <conditionalFormatting sqref="N1051:O1051">
    <cfRule type="cellIs" dxfId="1347" priority="1182" operator="equal">
      <formula>0</formula>
    </cfRule>
    <cfRule type="cellIs" priority="1183" operator="equal">
      <formula>0</formula>
    </cfRule>
  </conditionalFormatting>
  <conditionalFormatting sqref="P1052">
    <cfRule type="cellIs" dxfId="1346" priority="1180" operator="equal">
      <formula>0</formula>
    </cfRule>
    <cfRule type="cellIs" priority="1181" operator="equal">
      <formula>0</formula>
    </cfRule>
  </conditionalFormatting>
  <conditionalFormatting sqref="N1052:O1052">
    <cfRule type="cellIs" dxfId="1345" priority="1178" operator="equal">
      <formula>0</formula>
    </cfRule>
    <cfRule type="cellIs" priority="1179" operator="equal">
      <formula>0</formula>
    </cfRule>
  </conditionalFormatting>
  <conditionalFormatting sqref="P1053">
    <cfRule type="cellIs" dxfId="1344" priority="1176" operator="equal">
      <formula>0</formula>
    </cfRule>
    <cfRule type="cellIs" priority="1177" operator="equal">
      <formula>0</formula>
    </cfRule>
  </conditionalFormatting>
  <conditionalFormatting sqref="N1053:O1053">
    <cfRule type="cellIs" dxfId="1343" priority="1174" operator="equal">
      <formula>0</formula>
    </cfRule>
    <cfRule type="cellIs" priority="1175" operator="equal">
      <formula>0</formula>
    </cfRule>
  </conditionalFormatting>
  <conditionalFormatting sqref="P1054">
    <cfRule type="cellIs" dxfId="1342" priority="1172" operator="equal">
      <formula>0</formula>
    </cfRule>
    <cfRule type="cellIs" priority="1173" operator="equal">
      <formula>0</formula>
    </cfRule>
  </conditionalFormatting>
  <conditionalFormatting sqref="N1054:O1054">
    <cfRule type="cellIs" dxfId="1341" priority="1170" operator="equal">
      <formula>0</formula>
    </cfRule>
    <cfRule type="cellIs" priority="1171" operator="equal">
      <formula>0</formula>
    </cfRule>
  </conditionalFormatting>
  <conditionalFormatting sqref="N1056:P1056">
    <cfRule type="cellIs" dxfId="1340" priority="1168" operator="equal">
      <formula>0</formula>
    </cfRule>
    <cfRule type="cellIs" priority="1169" operator="equal">
      <formula>0</formula>
    </cfRule>
  </conditionalFormatting>
  <conditionalFormatting sqref="T1052">
    <cfRule type="cellIs" dxfId="1339" priority="1167" operator="equal">
      <formula>0</formula>
    </cfRule>
  </conditionalFormatting>
  <conditionalFormatting sqref="N1059:P1059">
    <cfRule type="cellIs" dxfId="1338" priority="1165" operator="equal">
      <formula>0</formula>
    </cfRule>
    <cfRule type="cellIs" priority="1166" operator="equal">
      <formula>0</formula>
    </cfRule>
  </conditionalFormatting>
  <conditionalFormatting sqref="T1063">
    <cfRule type="cellIs" dxfId="1337" priority="1164" operator="equal">
      <formula>0</formula>
    </cfRule>
  </conditionalFormatting>
  <conditionalFormatting sqref="N1070:P1070">
    <cfRule type="cellIs" dxfId="1336" priority="1162" operator="equal">
      <formula>0</formula>
    </cfRule>
    <cfRule type="cellIs" priority="1163" operator="equal">
      <formula>0</formula>
    </cfRule>
  </conditionalFormatting>
  <conditionalFormatting sqref="T1064">
    <cfRule type="cellIs" dxfId="1335" priority="1161" operator="equal">
      <formula>0</formula>
    </cfRule>
  </conditionalFormatting>
  <conditionalFormatting sqref="N1071:P1071">
    <cfRule type="cellIs" dxfId="1334" priority="1159" operator="equal">
      <formula>0</formula>
    </cfRule>
    <cfRule type="cellIs" priority="1160" operator="equal">
      <formula>0</formula>
    </cfRule>
  </conditionalFormatting>
  <conditionalFormatting sqref="T1071">
    <cfRule type="cellIs" dxfId="1333" priority="1158" operator="equal">
      <formula>0</formula>
    </cfRule>
  </conditionalFormatting>
  <conditionalFormatting sqref="N1078:P1078">
    <cfRule type="cellIs" dxfId="1332" priority="1156" operator="equal">
      <formula>0</formula>
    </cfRule>
    <cfRule type="cellIs" priority="1157" operator="equal">
      <formula>0</formula>
    </cfRule>
  </conditionalFormatting>
  <conditionalFormatting sqref="T1072">
    <cfRule type="cellIs" dxfId="1331" priority="1155" operator="equal">
      <formula>0</formula>
    </cfRule>
  </conditionalFormatting>
  <conditionalFormatting sqref="N1079:P1079">
    <cfRule type="cellIs" dxfId="1330" priority="1153" operator="equal">
      <formula>0</formula>
    </cfRule>
    <cfRule type="cellIs" priority="1154" operator="equal">
      <formula>0</formula>
    </cfRule>
  </conditionalFormatting>
  <conditionalFormatting sqref="T1077">
    <cfRule type="cellIs" dxfId="1329" priority="1152" operator="equal">
      <formula>0</formula>
    </cfRule>
  </conditionalFormatting>
  <conditionalFormatting sqref="N1084:P1084">
    <cfRule type="cellIs" dxfId="1328" priority="1150" operator="equal">
      <formula>0</formula>
    </cfRule>
    <cfRule type="cellIs" priority="1151" operator="equal">
      <formula>0</formula>
    </cfRule>
  </conditionalFormatting>
  <conditionalFormatting sqref="T1093">
    <cfRule type="cellIs" dxfId="1327" priority="1149" operator="equal">
      <formula>0</formula>
    </cfRule>
  </conditionalFormatting>
  <conditionalFormatting sqref="N1100:P1100">
    <cfRule type="cellIs" dxfId="1326" priority="1147" operator="equal">
      <formula>0</formula>
    </cfRule>
    <cfRule type="cellIs" priority="1148" operator="equal">
      <formula>0</formula>
    </cfRule>
  </conditionalFormatting>
  <conditionalFormatting sqref="T1094">
    <cfRule type="cellIs" dxfId="1325" priority="1146" operator="equal">
      <formula>0</formula>
    </cfRule>
  </conditionalFormatting>
  <conditionalFormatting sqref="N1101:P1101">
    <cfRule type="cellIs" dxfId="1324" priority="1144" operator="equal">
      <formula>0</formula>
    </cfRule>
    <cfRule type="cellIs" priority="1145" operator="equal">
      <formula>0</formula>
    </cfRule>
  </conditionalFormatting>
  <conditionalFormatting sqref="T1095">
    <cfRule type="cellIs" dxfId="1323" priority="1143" operator="equal">
      <formula>0</formula>
    </cfRule>
  </conditionalFormatting>
  <conditionalFormatting sqref="N1102:P1102">
    <cfRule type="cellIs" dxfId="1322" priority="1141" operator="equal">
      <formula>0</formula>
    </cfRule>
    <cfRule type="cellIs" priority="1142" operator="equal">
      <formula>0</formula>
    </cfRule>
  </conditionalFormatting>
  <conditionalFormatting sqref="T1100">
    <cfRule type="cellIs" dxfId="1321" priority="1140" operator="equal">
      <formula>0</formula>
    </cfRule>
  </conditionalFormatting>
  <conditionalFormatting sqref="N1107:P1107">
    <cfRule type="cellIs" dxfId="1320" priority="1138" operator="equal">
      <formula>0</formula>
    </cfRule>
    <cfRule type="cellIs" priority="1139" operator="equal">
      <formula>0</formula>
    </cfRule>
  </conditionalFormatting>
  <conditionalFormatting sqref="T1103">
    <cfRule type="cellIs" dxfId="1319" priority="1137" operator="equal">
      <formula>0</formula>
    </cfRule>
  </conditionalFormatting>
  <conditionalFormatting sqref="N1110:P1110">
    <cfRule type="cellIs" dxfId="1318" priority="1135" operator="equal">
      <formula>0</formula>
    </cfRule>
    <cfRule type="cellIs" priority="1136" operator="equal">
      <formula>0</formula>
    </cfRule>
  </conditionalFormatting>
  <conditionalFormatting sqref="T1105">
    <cfRule type="cellIs" dxfId="1317" priority="1134" operator="equal">
      <formula>0</formula>
    </cfRule>
  </conditionalFormatting>
  <conditionalFormatting sqref="N1112:P1112">
    <cfRule type="cellIs" dxfId="1316" priority="1132" operator="equal">
      <formula>0</formula>
    </cfRule>
    <cfRule type="cellIs" priority="1133" operator="equal">
      <formula>0</formula>
    </cfRule>
  </conditionalFormatting>
  <conditionalFormatting sqref="T1110">
    <cfRule type="cellIs" dxfId="1315" priority="1131" operator="equal">
      <formula>0</formula>
    </cfRule>
  </conditionalFormatting>
  <conditionalFormatting sqref="N1117:P1117">
    <cfRule type="cellIs" dxfId="1314" priority="1129" operator="equal">
      <formula>0</formula>
    </cfRule>
    <cfRule type="cellIs" priority="1130" operator="equal">
      <formula>0</formula>
    </cfRule>
  </conditionalFormatting>
  <conditionalFormatting sqref="T1111">
    <cfRule type="cellIs" dxfId="1313" priority="1128" operator="equal">
      <formula>0</formula>
    </cfRule>
  </conditionalFormatting>
  <conditionalFormatting sqref="N1118:P1118">
    <cfRule type="cellIs" dxfId="1312" priority="1126" operator="equal">
      <formula>0</formula>
    </cfRule>
    <cfRule type="cellIs" priority="1127" operator="equal">
      <formula>0</formula>
    </cfRule>
  </conditionalFormatting>
  <conditionalFormatting sqref="T1119">
    <cfRule type="cellIs" dxfId="1311" priority="1125" operator="equal">
      <formula>0</formula>
    </cfRule>
  </conditionalFormatting>
  <conditionalFormatting sqref="N1126:P1126">
    <cfRule type="cellIs" dxfId="1310" priority="1123" operator="equal">
      <formula>0</formula>
    </cfRule>
    <cfRule type="cellIs" priority="1124" operator="equal">
      <formula>0</formula>
    </cfRule>
  </conditionalFormatting>
  <conditionalFormatting sqref="T1123">
    <cfRule type="cellIs" dxfId="1309" priority="1122" operator="equal">
      <formula>0</formula>
    </cfRule>
  </conditionalFormatting>
  <conditionalFormatting sqref="N1130:P1130">
    <cfRule type="cellIs" dxfId="1308" priority="1120" operator="equal">
      <formula>0</formula>
    </cfRule>
    <cfRule type="cellIs" priority="1121" operator="equal">
      <formula>0</formula>
    </cfRule>
  </conditionalFormatting>
  <conditionalFormatting sqref="T1124">
    <cfRule type="cellIs" dxfId="1307" priority="1119" operator="equal">
      <formula>0</formula>
    </cfRule>
  </conditionalFormatting>
  <conditionalFormatting sqref="N1131:P1131">
    <cfRule type="cellIs" dxfId="1306" priority="1117" operator="equal">
      <formula>0</formula>
    </cfRule>
    <cfRule type="cellIs" priority="1118" operator="equal">
      <formula>0</formula>
    </cfRule>
  </conditionalFormatting>
  <conditionalFormatting sqref="T1131">
    <cfRule type="cellIs" dxfId="1305" priority="1116" operator="equal">
      <formula>0</formula>
    </cfRule>
  </conditionalFormatting>
  <conditionalFormatting sqref="N1138:P1138">
    <cfRule type="cellIs" dxfId="1304" priority="1114" operator="equal">
      <formula>0</formula>
    </cfRule>
    <cfRule type="cellIs" priority="1115" operator="equal">
      <formula>0</formula>
    </cfRule>
  </conditionalFormatting>
  <conditionalFormatting sqref="T1133">
    <cfRule type="cellIs" dxfId="1303" priority="1113" operator="equal">
      <formula>0</formula>
    </cfRule>
  </conditionalFormatting>
  <conditionalFormatting sqref="N1140:P1140">
    <cfRule type="cellIs" dxfId="1302" priority="1111" operator="equal">
      <formula>0</formula>
    </cfRule>
    <cfRule type="cellIs" priority="1112" operator="equal">
      <formula>0</formula>
    </cfRule>
  </conditionalFormatting>
  <conditionalFormatting sqref="T1134">
    <cfRule type="cellIs" dxfId="1301" priority="1110" operator="equal">
      <formula>0</formula>
    </cfRule>
  </conditionalFormatting>
  <conditionalFormatting sqref="N1141:P1141">
    <cfRule type="cellIs" dxfId="1300" priority="1108" operator="equal">
      <formula>0</formula>
    </cfRule>
    <cfRule type="cellIs" priority="1109" operator="equal">
      <formula>0</formula>
    </cfRule>
  </conditionalFormatting>
  <conditionalFormatting sqref="T1135">
    <cfRule type="cellIs" dxfId="1299" priority="1107" operator="equal">
      <formula>0</formula>
    </cfRule>
  </conditionalFormatting>
  <conditionalFormatting sqref="N1142:P1142">
    <cfRule type="cellIs" dxfId="1298" priority="1105" operator="equal">
      <formula>0</formula>
    </cfRule>
    <cfRule type="cellIs" priority="1106" operator="equal">
      <formula>0</formula>
    </cfRule>
  </conditionalFormatting>
  <conditionalFormatting sqref="T1144">
    <cfRule type="cellIs" dxfId="1297" priority="1104" operator="equal">
      <formula>0</formula>
    </cfRule>
  </conditionalFormatting>
  <conditionalFormatting sqref="N1151:P1151">
    <cfRule type="cellIs" dxfId="1296" priority="1102" operator="equal">
      <formula>0</formula>
    </cfRule>
    <cfRule type="cellIs" priority="1103" operator="equal">
      <formula>0</formula>
    </cfRule>
  </conditionalFormatting>
  <conditionalFormatting sqref="T1150">
    <cfRule type="cellIs" dxfId="1295" priority="1101" operator="equal">
      <formula>0</formula>
    </cfRule>
  </conditionalFormatting>
  <conditionalFormatting sqref="N1158:P1158">
    <cfRule type="cellIs" dxfId="1294" priority="1099" operator="equal">
      <formula>0</formula>
    </cfRule>
    <cfRule type="cellIs" priority="1100" operator="equal">
      <formula>0</formula>
    </cfRule>
  </conditionalFormatting>
  <conditionalFormatting sqref="T1151">
    <cfRule type="cellIs" dxfId="1293" priority="1098" operator="equal">
      <formula>0</formula>
    </cfRule>
  </conditionalFormatting>
  <conditionalFormatting sqref="N1159:P1159">
    <cfRule type="cellIs" dxfId="1292" priority="1096" operator="equal">
      <formula>0</formula>
    </cfRule>
    <cfRule type="cellIs" priority="1097" operator="equal">
      <formula>0</formula>
    </cfRule>
  </conditionalFormatting>
  <conditionalFormatting sqref="T1152">
    <cfRule type="cellIs" dxfId="1291" priority="1095" operator="equal">
      <formula>0</formula>
    </cfRule>
  </conditionalFormatting>
  <conditionalFormatting sqref="N1160:P1160">
    <cfRule type="cellIs" dxfId="1290" priority="1093" operator="equal">
      <formula>0</formula>
    </cfRule>
    <cfRule type="cellIs" priority="1094" operator="equal">
      <formula>0</formula>
    </cfRule>
  </conditionalFormatting>
  <conditionalFormatting sqref="T1157">
    <cfRule type="cellIs" dxfId="1289" priority="1092" operator="equal">
      <formula>0</formula>
    </cfRule>
  </conditionalFormatting>
  <conditionalFormatting sqref="N1164:P1164">
    <cfRule type="cellIs" dxfId="1288" priority="1090" operator="equal">
      <formula>0</formula>
    </cfRule>
    <cfRule type="cellIs" priority="1091" operator="equal">
      <formula>0</formula>
    </cfRule>
  </conditionalFormatting>
  <conditionalFormatting sqref="T1162">
    <cfRule type="cellIs" dxfId="1287" priority="1089" operator="equal">
      <formula>0</formula>
    </cfRule>
  </conditionalFormatting>
  <conditionalFormatting sqref="N1169:P1169">
    <cfRule type="cellIs" dxfId="1286" priority="1087" operator="equal">
      <formula>0</formula>
    </cfRule>
    <cfRule type="cellIs" priority="1088" operator="equal">
      <formula>0</formula>
    </cfRule>
  </conditionalFormatting>
  <conditionalFormatting sqref="T1163">
    <cfRule type="cellIs" dxfId="1285" priority="1086" operator="equal">
      <formula>0</formula>
    </cfRule>
  </conditionalFormatting>
  <conditionalFormatting sqref="N1170:P1170">
    <cfRule type="cellIs" dxfId="1284" priority="1084" operator="equal">
      <formula>0</formula>
    </cfRule>
    <cfRule type="cellIs" priority="1085" operator="equal">
      <formula>0</formula>
    </cfRule>
  </conditionalFormatting>
  <conditionalFormatting sqref="T1171">
    <cfRule type="cellIs" dxfId="1283" priority="1083" operator="equal">
      <formula>0</formula>
    </cfRule>
  </conditionalFormatting>
  <conditionalFormatting sqref="N1178:P1178">
    <cfRule type="cellIs" dxfId="1282" priority="1081" operator="equal">
      <formula>0</formula>
    </cfRule>
    <cfRule type="cellIs" priority="1082" operator="equal">
      <formula>0</formula>
    </cfRule>
  </conditionalFormatting>
  <conditionalFormatting sqref="T1172">
    <cfRule type="cellIs" dxfId="1281" priority="1080" operator="equal">
      <formula>0</formula>
    </cfRule>
  </conditionalFormatting>
  <conditionalFormatting sqref="N1179:P1179">
    <cfRule type="cellIs" dxfId="1280" priority="1078" operator="equal">
      <formula>0</formula>
    </cfRule>
    <cfRule type="cellIs" priority="1079" operator="equal">
      <formula>0</formula>
    </cfRule>
  </conditionalFormatting>
  <conditionalFormatting sqref="T1176">
    <cfRule type="cellIs" dxfId="1279" priority="1077" operator="equal">
      <formula>0</formula>
    </cfRule>
  </conditionalFormatting>
  <conditionalFormatting sqref="N1183:P1183">
    <cfRule type="cellIs" dxfId="1278" priority="1075" operator="equal">
      <formula>0</formula>
    </cfRule>
    <cfRule type="cellIs" priority="1076" operator="equal">
      <formula>0</formula>
    </cfRule>
  </conditionalFormatting>
  <conditionalFormatting sqref="T1177">
    <cfRule type="cellIs" dxfId="1277" priority="1074" operator="equal">
      <formula>0</formula>
    </cfRule>
  </conditionalFormatting>
  <conditionalFormatting sqref="N1184:P1184">
    <cfRule type="cellIs" dxfId="1276" priority="1072" operator="equal">
      <formula>0</formula>
    </cfRule>
    <cfRule type="cellIs" priority="1073" operator="equal">
      <formula>0</formula>
    </cfRule>
  </conditionalFormatting>
  <conditionalFormatting sqref="T1178">
    <cfRule type="cellIs" dxfId="1275" priority="1071" operator="equal">
      <formula>0</formula>
    </cfRule>
  </conditionalFormatting>
  <conditionalFormatting sqref="N1185:P1185">
    <cfRule type="cellIs" dxfId="1274" priority="1069" operator="equal">
      <formula>0</formula>
    </cfRule>
    <cfRule type="cellIs" priority="1070" operator="equal">
      <formula>0</formula>
    </cfRule>
  </conditionalFormatting>
  <conditionalFormatting sqref="T1180">
    <cfRule type="cellIs" dxfId="1273" priority="1068" operator="equal">
      <formula>0</formula>
    </cfRule>
  </conditionalFormatting>
  <conditionalFormatting sqref="N1187:P1187">
    <cfRule type="cellIs" dxfId="1272" priority="1066" operator="equal">
      <formula>0</formula>
    </cfRule>
    <cfRule type="cellIs" priority="1067" operator="equal">
      <formula>0</formula>
    </cfRule>
  </conditionalFormatting>
  <conditionalFormatting sqref="T1181">
    <cfRule type="cellIs" dxfId="1271" priority="1065" operator="equal">
      <formula>0</formula>
    </cfRule>
  </conditionalFormatting>
  <conditionalFormatting sqref="N1188:P1188">
    <cfRule type="cellIs" dxfId="1270" priority="1063" operator="equal">
      <formula>0</formula>
    </cfRule>
    <cfRule type="cellIs" priority="1064" operator="equal">
      <formula>0</formula>
    </cfRule>
  </conditionalFormatting>
  <conditionalFormatting sqref="T1183">
    <cfRule type="cellIs" dxfId="1269" priority="1062" operator="equal">
      <formula>0</formula>
    </cfRule>
  </conditionalFormatting>
  <conditionalFormatting sqref="N1190:P1190">
    <cfRule type="cellIs" dxfId="1268" priority="1060" operator="equal">
      <formula>0</formula>
    </cfRule>
    <cfRule type="cellIs" priority="1061" operator="equal">
      <formula>0</formula>
    </cfRule>
  </conditionalFormatting>
  <conditionalFormatting sqref="T1184">
    <cfRule type="cellIs" dxfId="1267" priority="1059" operator="equal">
      <formula>0</formula>
    </cfRule>
  </conditionalFormatting>
  <conditionalFormatting sqref="N1191:P1191">
    <cfRule type="cellIs" dxfId="1266" priority="1057" operator="equal">
      <formula>0</formula>
    </cfRule>
    <cfRule type="cellIs" priority="1058" operator="equal">
      <formula>0</formula>
    </cfRule>
  </conditionalFormatting>
  <conditionalFormatting sqref="T1185">
    <cfRule type="cellIs" dxfId="1265" priority="1056" operator="equal">
      <formula>0</formula>
    </cfRule>
  </conditionalFormatting>
  <conditionalFormatting sqref="N1192:P1192">
    <cfRule type="cellIs" dxfId="1264" priority="1054" operator="equal">
      <formula>0</formula>
    </cfRule>
    <cfRule type="cellIs" priority="1055" operator="equal">
      <formula>0</formula>
    </cfRule>
  </conditionalFormatting>
  <conditionalFormatting sqref="T1186">
    <cfRule type="cellIs" dxfId="1263" priority="1053" operator="equal">
      <formula>0</formula>
    </cfRule>
  </conditionalFormatting>
  <conditionalFormatting sqref="N1193:P1193">
    <cfRule type="cellIs" dxfId="1262" priority="1051" operator="equal">
      <formula>0</formula>
    </cfRule>
    <cfRule type="cellIs" priority="1052" operator="equal">
      <formula>0</formula>
    </cfRule>
  </conditionalFormatting>
  <conditionalFormatting sqref="T1187">
    <cfRule type="cellIs" dxfId="1261" priority="1050" operator="equal">
      <formula>0</formula>
    </cfRule>
  </conditionalFormatting>
  <conditionalFormatting sqref="N1194:P1194">
    <cfRule type="cellIs" dxfId="1260" priority="1048" operator="equal">
      <formula>0</formula>
    </cfRule>
    <cfRule type="cellIs" priority="1049" operator="equal">
      <formula>0</formula>
    </cfRule>
  </conditionalFormatting>
  <conditionalFormatting sqref="T1188">
    <cfRule type="cellIs" dxfId="1259" priority="1047" operator="equal">
      <formula>0</formula>
    </cfRule>
  </conditionalFormatting>
  <conditionalFormatting sqref="N1195:P1195">
    <cfRule type="cellIs" dxfId="1258" priority="1045" operator="equal">
      <formula>0</formula>
    </cfRule>
    <cfRule type="cellIs" priority="1046" operator="equal">
      <formula>0</formula>
    </cfRule>
  </conditionalFormatting>
  <conditionalFormatting sqref="T1192">
    <cfRule type="cellIs" dxfId="1257" priority="1044" operator="equal">
      <formula>0</formula>
    </cfRule>
  </conditionalFormatting>
  <conditionalFormatting sqref="N1199:P1199">
    <cfRule type="cellIs" dxfId="1256" priority="1042" operator="equal">
      <formula>0</formula>
    </cfRule>
    <cfRule type="cellIs" priority="1043" operator="equal">
      <formula>0</formula>
    </cfRule>
  </conditionalFormatting>
  <conditionalFormatting sqref="T1193">
    <cfRule type="cellIs" dxfId="1255" priority="1041" operator="equal">
      <formula>0</formula>
    </cfRule>
  </conditionalFormatting>
  <conditionalFormatting sqref="N1200:P1200">
    <cfRule type="cellIs" dxfId="1254" priority="1039" operator="equal">
      <formula>0</formula>
    </cfRule>
    <cfRule type="cellIs" priority="1040" operator="equal">
      <formula>0</formula>
    </cfRule>
  </conditionalFormatting>
  <conditionalFormatting sqref="T1196">
    <cfRule type="cellIs" dxfId="1253" priority="1038" operator="equal">
      <formula>0</formula>
    </cfRule>
  </conditionalFormatting>
  <conditionalFormatting sqref="N1203:P1203">
    <cfRule type="cellIs" dxfId="1252" priority="1036" operator="equal">
      <formula>0</formula>
    </cfRule>
    <cfRule type="cellIs" priority="1037" operator="equal">
      <formula>0</formula>
    </cfRule>
  </conditionalFormatting>
  <conditionalFormatting sqref="T1201">
    <cfRule type="cellIs" dxfId="1251" priority="1035" operator="equal">
      <formula>0</formula>
    </cfRule>
  </conditionalFormatting>
  <conditionalFormatting sqref="N1208:P1208">
    <cfRule type="cellIs" dxfId="1250" priority="1033" operator="equal">
      <formula>0</formula>
    </cfRule>
    <cfRule type="cellIs" priority="1034" operator="equal">
      <formula>0</formula>
    </cfRule>
  </conditionalFormatting>
  <conditionalFormatting sqref="T1207">
    <cfRule type="cellIs" dxfId="1249" priority="1032" operator="equal">
      <formula>0</formula>
    </cfRule>
  </conditionalFormatting>
  <conditionalFormatting sqref="N1214:P1214">
    <cfRule type="cellIs" dxfId="1248" priority="1030" operator="equal">
      <formula>0</formula>
    </cfRule>
    <cfRule type="cellIs" priority="1031" operator="equal">
      <formula>0</formula>
    </cfRule>
  </conditionalFormatting>
  <conditionalFormatting sqref="T1209">
    <cfRule type="cellIs" dxfId="1247" priority="1029" operator="equal">
      <formula>0</formula>
    </cfRule>
  </conditionalFormatting>
  <conditionalFormatting sqref="N1216:P1216">
    <cfRule type="cellIs" dxfId="1246" priority="1027" operator="equal">
      <formula>0</formula>
    </cfRule>
    <cfRule type="cellIs" priority="1028" operator="equal">
      <formula>0</formula>
    </cfRule>
  </conditionalFormatting>
  <conditionalFormatting sqref="T1215">
    <cfRule type="cellIs" dxfId="1245" priority="1026" operator="equal">
      <formula>0</formula>
    </cfRule>
  </conditionalFormatting>
  <conditionalFormatting sqref="N1222:P1222">
    <cfRule type="cellIs" dxfId="1244" priority="1024" operator="equal">
      <formula>0</formula>
    </cfRule>
    <cfRule type="cellIs" priority="1025" operator="equal">
      <formula>0</formula>
    </cfRule>
  </conditionalFormatting>
  <conditionalFormatting sqref="T1222">
    <cfRule type="cellIs" dxfId="1243" priority="1023" operator="equal">
      <formula>0</formula>
    </cfRule>
  </conditionalFormatting>
  <conditionalFormatting sqref="N1229:P1229">
    <cfRule type="cellIs" dxfId="1242" priority="1021" operator="equal">
      <formula>0</formula>
    </cfRule>
    <cfRule type="cellIs" priority="1022" operator="equal">
      <formula>0</formula>
    </cfRule>
  </conditionalFormatting>
  <conditionalFormatting sqref="T1225">
    <cfRule type="cellIs" dxfId="1241" priority="1020" operator="equal">
      <formula>0</formula>
    </cfRule>
  </conditionalFormatting>
  <conditionalFormatting sqref="N1232:P1232">
    <cfRule type="cellIs" dxfId="1240" priority="1018" operator="equal">
      <formula>0</formula>
    </cfRule>
    <cfRule type="cellIs" priority="1019" operator="equal">
      <formula>0</formula>
    </cfRule>
  </conditionalFormatting>
  <conditionalFormatting sqref="T1232">
    <cfRule type="cellIs" dxfId="1239" priority="1017" operator="equal">
      <formula>0</formula>
    </cfRule>
  </conditionalFormatting>
  <conditionalFormatting sqref="N1239:P1239">
    <cfRule type="cellIs" dxfId="1238" priority="1015" operator="equal">
      <formula>0</formula>
    </cfRule>
    <cfRule type="cellIs" priority="1016" operator="equal">
      <formula>0</formula>
    </cfRule>
  </conditionalFormatting>
  <conditionalFormatting sqref="T1237">
    <cfRule type="cellIs" dxfId="1237" priority="1014" operator="equal">
      <formula>0</formula>
    </cfRule>
  </conditionalFormatting>
  <conditionalFormatting sqref="N1244:P1244">
    <cfRule type="cellIs" dxfId="1236" priority="1012" operator="equal">
      <formula>0</formula>
    </cfRule>
    <cfRule type="cellIs" priority="1013" operator="equal">
      <formula>0</formula>
    </cfRule>
  </conditionalFormatting>
  <conditionalFormatting sqref="T1239">
    <cfRule type="cellIs" dxfId="1235" priority="1011" operator="equal">
      <formula>0</formula>
    </cfRule>
  </conditionalFormatting>
  <conditionalFormatting sqref="N1246:P1246">
    <cfRule type="cellIs" dxfId="1234" priority="1009" operator="equal">
      <formula>0</formula>
    </cfRule>
    <cfRule type="cellIs" priority="1010" operator="equal">
      <formula>0</formula>
    </cfRule>
  </conditionalFormatting>
  <conditionalFormatting sqref="T1240">
    <cfRule type="cellIs" dxfId="1233" priority="1008" operator="equal">
      <formula>0</formula>
    </cfRule>
  </conditionalFormatting>
  <conditionalFormatting sqref="N1247:P1247">
    <cfRule type="cellIs" dxfId="1232" priority="1006" operator="equal">
      <formula>0</formula>
    </cfRule>
    <cfRule type="cellIs" priority="1007" operator="equal">
      <formula>0</formula>
    </cfRule>
  </conditionalFormatting>
  <conditionalFormatting sqref="T1241">
    <cfRule type="cellIs" dxfId="1231" priority="1005" operator="equal">
      <formula>0</formula>
    </cfRule>
  </conditionalFormatting>
  <conditionalFormatting sqref="N1248:P1248">
    <cfRule type="cellIs" dxfId="1230" priority="1003" operator="equal">
      <formula>0</formula>
    </cfRule>
    <cfRule type="cellIs" priority="1004" operator="equal">
      <formula>0</formula>
    </cfRule>
  </conditionalFormatting>
  <conditionalFormatting sqref="T1254">
    <cfRule type="cellIs" dxfId="1229" priority="1002" operator="equal">
      <formula>0</formula>
    </cfRule>
  </conditionalFormatting>
  <conditionalFormatting sqref="N1254:P1254">
    <cfRule type="cellIs" dxfId="1228" priority="1000" operator="equal">
      <formula>0</formula>
    </cfRule>
    <cfRule type="cellIs" priority="1001" operator="equal">
      <formula>0</formula>
    </cfRule>
  </conditionalFormatting>
  <conditionalFormatting sqref="T1255">
    <cfRule type="cellIs" dxfId="1227" priority="999" operator="equal">
      <formula>0</formula>
    </cfRule>
  </conditionalFormatting>
  <conditionalFormatting sqref="N1255:P1255">
    <cfRule type="cellIs" dxfId="1226" priority="997" operator="equal">
      <formula>0</formula>
    </cfRule>
    <cfRule type="cellIs" priority="998" operator="equal">
      <formula>0</formula>
    </cfRule>
  </conditionalFormatting>
  <conditionalFormatting sqref="T1259">
    <cfRule type="cellIs" dxfId="1225" priority="996" operator="equal">
      <formula>0</formula>
    </cfRule>
  </conditionalFormatting>
  <conditionalFormatting sqref="N1259:P1259">
    <cfRule type="cellIs" dxfId="1224" priority="994" operator="equal">
      <formula>0</formula>
    </cfRule>
    <cfRule type="cellIs" priority="995" operator="equal">
      <formula>0</formula>
    </cfRule>
  </conditionalFormatting>
  <conditionalFormatting sqref="T1261">
    <cfRule type="cellIs" dxfId="1223" priority="993" operator="equal">
      <formula>0</formula>
    </cfRule>
  </conditionalFormatting>
  <conditionalFormatting sqref="N1261:P1261">
    <cfRule type="cellIs" dxfId="1222" priority="991" operator="equal">
      <formula>0</formula>
    </cfRule>
    <cfRule type="cellIs" priority="992" operator="equal">
      <formula>0</formula>
    </cfRule>
  </conditionalFormatting>
  <conditionalFormatting sqref="T1263">
    <cfRule type="cellIs" dxfId="1221" priority="990" operator="equal">
      <formula>0</formula>
    </cfRule>
  </conditionalFormatting>
  <conditionalFormatting sqref="N1263:P1263">
    <cfRule type="cellIs" dxfId="1220" priority="988" operator="equal">
      <formula>0</formula>
    </cfRule>
    <cfRule type="cellIs" priority="989" operator="equal">
      <formula>0</formula>
    </cfRule>
  </conditionalFormatting>
  <conditionalFormatting sqref="T1272">
    <cfRule type="cellIs" dxfId="1219" priority="987" operator="equal">
      <formula>0</formula>
    </cfRule>
  </conditionalFormatting>
  <conditionalFormatting sqref="N1272:P1272">
    <cfRule type="cellIs" dxfId="1218" priority="985" operator="equal">
      <formula>0</formula>
    </cfRule>
    <cfRule type="cellIs" priority="986" operator="equal">
      <formula>0</formula>
    </cfRule>
  </conditionalFormatting>
  <conditionalFormatting sqref="T1280">
    <cfRule type="cellIs" dxfId="1217" priority="984" operator="equal">
      <formula>0</formula>
    </cfRule>
  </conditionalFormatting>
  <conditionalFormatting sqref="N1280:P1280">
    <cfRule type="cellIs" dxfId="1216" priority="982" operator="equal">
      <formula>0</formula>
    </cfRule>
    <cfRule type="cellIs" priority="983" operator="equal">
      <formula>0</formula>
    </cfRule>
  </conditionalFormatting>
  <conditionalFormatting sqref="T1281">
    <cfRule type="cellIs" dxfId="1215" priority="981" operator="equal">
      <formula>0</formula>
    </cfRule>
  </conditionalFormatting>
  <conditionalFormatting sqref="N1281:P1281">
    <cfRule type="cellIs" dxfId="1214" priority="979" operator="equal">
      <formula>0</formula>
    </cfRule>
    <cfRule type="cellIs" priority="980" operator="equal">
      <formula>0</formula>
    </cfRule>
  </conditionalFormatting>
  <conditionalFormatting sqref="T1284">
    <cfRule type="cellIs" dxfId="1213" priority="978" operator="equal">
      <formula>0</formula>
    </cfRule>
  </conditionalFormatting>
  <conditionalFormatting sqref="N1284:P1284">
    <cfRule type="cellIs" dxfId="1212" priority="976" operator="equal">
      <formula>0</formula>
    </cfRule>
    <cfRule type="cellIs" priority="977" operator="equal">
      <formula>0</formula>
    </cfRule>
  </conditionalFormatting>
  <conditionalFormatting sqref="T1285">
    <cfRule type="cellIs" dxfId="1211" priority="975" operator="equal">
      <formula>0</formula>
    </cfRule>
  </conditionalFormatting>
  <conditionalFormatting sqref="N1285:P1285">
    <cfRule type="cellIs" dxfId="1210" priority="973" operator="equal">
      <formula>0</formula>
    </cfRule>
    <cfRule type="cellIs" priority="974" operator="equal">
      <formula>0</formula>
    </cfRule>
  </conditionalFormatting>
  <conditionalFormatting sqref="T1287">
    <cfRule type="cellIs" dxfId="1209" priority="972" operator="equal">
      <formula>0</formula>
    </cfRule>
  </conditionalFormatting>
  <conditionalFormatting sqref="N1287:P1287">
    <cfRule type="cellIs" dxfId="1208" priority="970" operator="equal">
      <formula>0</formula>
    </cfRule>
    <cfRule type="cellIs" priority="971" operator="equal">
      <formula>0</formula>
    </cfRule>
  </conditionalFormatting>
  <conditionalFormatting sqref="T1289">
    <cfRule type="cellIs" dxfId="1207" priority="969" operator="equal">
      <formula>0</formula>
    </cfRule>
  </conditionalFormatting>
  <conditionalFormatting sqref="N1289:P1289">
    <cfRule type="cellIs" dxfId="1206" priority="967" operator="equal">
      <formula>0</formula>
    </cfRule>
    <cfRule type="cellIs" priority="968" operator="equal">
      <formula>0</formula>
    </cfRule>
  </conditionalFormatting>
  <conditionalFormatting sqref="T1290">
    <cfRule type="cellIs" dxfId="1205" priority="966" operator="equal">
      <formula>0</formula>
    </cfRule>
  </conditionalFormatting>
  <conditionalFormatting sqref="N1290:P1290">
    <cfRule type="cellIs" dxfId="1204" priority="964" operator="equal">
      <formula>0</formula>
    </cfRule>
    <cfRule type="cellIs" priority="965" operator="equal">
      <formula>0</formula>
    </cfRule>
  </conditionalFormatting>
  <conditionalFormatting sqref="T1293">
    <cfRule type="cellIs" dxfId="1203" priority="963" operator="equal">
      <formula>0</formula>
    </cfRule>
  </conditionalFormatting>
  <conditionalFormatting sqref="N1293:P1293">
    <cfRule type="cellIs" dxfId="1202" priority="961" operator="equal">
      <formula>0</formula>
    </cfRule>
    <cfRule type="cellIs" priority="962" operator="equal">
      <formula>0</formula>
    </cfRule>
  </conditionalFormatting>
  <conditionalFormatting sqref="T1294">
    <cfRule type="cellIs" dxfId="1201" priority="960" operator="equal">
      <formula>0</formula>
    </cfRule>
  </conditionalFormatting>
  <conditionalFormatting sqref="N1294:P1294">
    <cfRule type="cellIs" dxfId="1200" priority="958" operator="equal">
      <formula>0</formula>
    </cfRule>
    <cfRule type="cellIs" priority="959" operator="equal">
      <formula>0</formula>
    </cfRule>
  </conditionalFormatting>
  <conditionalFormatting sqref="T1295">
    <cfRule type="cellIs" dxfId="1199" priority="957" operator="equal">
      <formula>0</formula>
    </cfRule>
  </conditionalFormatting>
  <conditionalFormatting sqref="N1295:P1295">
    <cfRule type="cellIs" dxfId="1198" priority="955" operator="equal">
      <formula>0</formula>
    </cfRule>
    <cfRule type="cellIs" priority="956" operator="equal">
      <formula>0</formula>
    </cfRule>
  </conditionalFormatting>
  <conditionalFormatting sqref="T1297">
    <cfRule type="cellIs" dxfId="1197" priority="954" operator="equal">
      <formula>0</formula>
    </cfRule>
  </conditionalFormatting>
  <conditionalFormatting sqref="N1297:P1297">
    <cfRule type="cellIs" dxfId="1196" priority="952" operator="equal">
      <formula>0</formula>
    </cfRule>
    <cfRule type="cellIs" priority="953" operator="equal">
      <formula>0</formula>
    </cfRule>
  </conditionalFormatting>
  <conditionalFormatting sqref="T1301">
    <cfRule type="cellIs" dxfId="1195" priority="951" operator="equal">
      <formula>0</formula>
    </cfRule>
  </conditionalFormatting>
  <conditionalFormatting sqref="N1301:P1301">
    <cfRule type="cellIs" dxfId="1194" priority="949" operator="equal">
      <formula>0</formula>
    </cfRule>
    <cfRule type="cellIs" priority="950" operator="equal">
      <formula>0</formula>
    </cfRule>
  </conditionalFormatting>
  <conditionalFormatting sqref="T1303">
    <cfRule type="cellIs" dxfId="1193" priority="948" operator="equal">
      <formula>0</formula>
    </cfRule>
  </conditionalFormatting>
  <conditionalFormatting sqref="N1303:P1303">
    <cfRule type="cellIs" dxfId="1192" priority="946" operator="equal">
      <formula>0</formula>
    </cfRule>
    <cfRule type="cellIs" priority="947" operator="equal">
      <formula>0</formula>
    </cfRule>
  </conditionalFormatting>
  <conditionalFormatting sqref="N1346:P1346">
    <cfRule type="cellIs" dxfId="1191" priority="904" operator="equal">
      <formula>0</formula>
    </cfRule>
    <cfRule type="cellIs" priority="905" operator="equal">
      <formula>0</formula>
    </cfRule>
  </conditionalFormatting>
  <conditionalFormatting sqref="T1304">
    <cfRule type="cellIs" dxfId="1190" priority="945" operator="equal">
      <formula>0</formula>
    </cfRule>
  </conditionalFormatting>
  <conditionalFormatting sqref="N1304:P1304">
    <cfRule type="cellIs" dxfId="1189" priority="943" operator="equal">
      <formula>0</formula>
    </cfRule>
    <cfRule type="cellIs" priority="944" operator="equal">
      <formula>0</formula>
    </cfRule>
  </conditionalFormatting>
  <conditionalFormatting sqref="T1305">
    <cfRule type="cellIs" dxfId="1188" priority="942" operator="equal">
      <formula>0</formula>
    </cfRule>
  </conditionalFormatting>
  <conditionalFormatting sqref="N1305:P1305">
    <cfRule type="cellIs" dxfId="1187" priority="940" operator="equal">
      <formula>0</formula>
    </cfRule>
    <cfRule type="cellIs" priority="941" operator="equal">
      <formula>0</formula>
    </cfRule>
  </conditionalFormatting>
  <conditionalFormatting sqref="T1306">
    <cfRule type="cellIs" dxfId="1186" priority="939" operator="equal">
      <formula>0</formula>
    </cfRule>
  </conditionalFormatting>
  <conditionalFormatting sqref="N1306:P1306">
    <cfRule type="cellIs" dxfId="1185" priority="937" operator="equal">
      <formula>0</formula>
    </cfRule>
    <cfRule type="cellIs" priority="938" operator="equal">
      <formula>0</formula>
    </cfRule>
  </conditionalFormatting>
  <conditionalFormatting sqref="T1308">
    <cfRule type="cellIs" dxfId="1184" priority="936" operator="equal">
      <formula>0</formula>
    </cfRule>
  </conditionalFormatting>
  <conditionalFormatting sqref="N1308:P1308">
    <cfRule type="cellIs" dxfId="1183" priority="934" operator="equal">
      <formula>0</formula>
    </cfRule>
    <cfRule type="cellIs" priority="935" operator="equal">
      <formula>0</formula>
    </cfRule>
  </conditionalFormatting>
  <conditionalFormatting sqref="T1310">
    <cfRule type="cellIs" dxfId="1182" priority="933" operator="equal">
      <formula>0</formula>
    </cfRule>
  </conditionalFormatting>
  <conditionalFormatting sqref="N1310:P1310">
    <cfRule type="cellIs" dxfId="1181" priority="931" operator="equal">
      <formula>0</formula>
    </cfRule>
    <cfRule type="cellIs" priority="932" operator="equal">
      <formula>0</formula>
    </cfRule>
  </conditionalFormatting>
  <conditionalFormatting sqref="T1311">
    <cfRule type="cellIs" dxfId="1180" priority="930" operator="equal">
      <formula>0</formula>
    </cfRule>
  </conditionalFormatting>
  <conditionalFormatting sqref="N1311:P1311">
    <cfRule type="cellIs" dxfId="1179" priority="928" operator="equal">
      <formula>0</formula>
    </cfRule>
    <cfRule type="cellIs" priority="929" operator="equal">
      <formula>0</formula>
    </cfRule>
  </conditionalFormatting>
  <conditionalFormatting sqref="T1314">
    <cfRule type="cellIs" dxfId="1178" priority="927" operator="equal">
      <formula>0</formula>
    </cfRule>
  </conditionalFormatting>
  <conditionalFormatting sqref="N1314:P1314">
    <cfRule type="cellIs" dxfId="1177" priority="925" operator="equal">
      <formula>0</formula>
    </cfRule>
    <cfRule type="cellIs" priority="926" operator="equal">
      <formula>0</formula>
    </cfRule>
  </conditionalFormatting>
  <conditionalFormatting sqref="T1315">
    <cfRule type="cellIs" dxfId="1176" priority="924" operator="equal">
      <formula>0</formula>
    </cfRule>
  </conditionalFormatting>
  <conditionalFormatting sqref="N1315:P1315">
    <cfRule type="cellIs" dxfId="1175" priority="922" operator="equal">
      <formula>0</formula>
    </cfRule>
    <cfRule type="cellIs" priority="923" operator="equal">
      <formula>0</formula>
    </cfRule>
  </conditionalFormatting>
  <conditionalFormatting sqref="T1318">
    <cfRule type="cellIs" dxfId="1174" priority="921" operator="equal">
      <formula>0</formula>
    </cfRule>
  </conditionalFormatting>
  <conditionalFormatting sqref="N1318:P1318">
    <cfRule type="cellIs" dxfId="1173" priority="919" operator="equal">
      <formula>0</formula>
    </cfRule>
    <cfRule type="cellIs" priority="920" operator="equal">
      <formula>0</formula>
    </cfRule>
  </conditionalFormatting>
  <conditionalFormatting sqref="T1321">
    <cfRule type="cellIs" dxfId="1172" priority="918" operator="equal">
      <formula>0</formula>
    </cfRule>
  </conditionalFormatting>
  <conditionalFormatting sqref="N1321:P1321">
    <cfRule type="cellIs" dxfId="1171" priority="916" operator="equal">
      <formula>0</formula>
    </cfRule>
    <cfRule type="cellIs" priority="917" operator="equal">
      <formula>0</formula>
    </cfRule>
  </conditionalFormatting>
  <conditionalFormatting sqref="T1324">
    <cfRule type="cellIs" dxfId="1170" priority="915" operator="equal">
      <formula>0</formula>
    </cfRule>
  </conditionalFormatting>
  <conditionalFormatting sqref="N1324:P1324">
    <cfRule type="cellIs" dxfId="1169" priority="913" operator="equal">
      <formula>0</formula>
    </cfRule>
    <cfRule type="cellIs" priority="914" operator="equal">
      <formula>0</formula>
    </cfRule>
  </conditionalFormatting>
  <conditionalFormatting sqref="T1338">
    <cfRule type="cellIs" dxfId="1168" priority="912" operator="equal">
      <formula>0</formula>
    </cfRule>
  </conditionalFormatting>
  <conditionalFormatting sqref="N1338:P1338">
    <cfRule type="cellIs" dxfId="1167" priority="910" operator="equal">
      <formula>0</formula>
    </cfRule>
    <cfRule type="cellIs" priority="911" operator="equal">
      <formula>0</formula>
    </cfRule>
  </conditionalFormatting>
  <conditionalFormatting sqref="T1343">
    <cfRule type="cellIs" dxfId="1166" priority="909" operator="equal">
      <formula>0</formula>
    </cfRule>
  </conditionalFormatting>
  <conditionalFormatting sqref="N1343:P1343">
    <cfRule type="cellIs" dxfId="1165" priority="907" operator="equal">
      <formula>0</formula>
    </cfRule>
    <cfRule type="cellIs" priority="908" operator="equal">
      <formula>0</formula>
    </cfRule>
  </conditionalFormatting>
  <conditionalFormatting sqref="T1346">
    <cfRule type="cellIs" dxfId="1164" priority="906" operator="equal">
      <formula>0</formula>
    </cfRule>
  </conditionalFormatting>
  <conditionalFormatting sqref="T1353">
    <cfRule type="cellIs" dxfId="1163" priority="903" operator="equal">
      <formula>0</formula>
    </cfRule>
  </conditionalFormatting>
  <conditionalFormatting sqref="N1353:P1353">
    <cfRule type="cellIs" dxfId="1162" priority="901" operator="equal">
      <formula>0</formula>
    </cfRule>
    <cfRule type="cellIs" priority="902" operator="equal">
      <formula>0</formula>
    </cfRule>
  </conditionalFormatting>
  <conditionalFormatting sqref="T1354">
    <cfRule type="cellIs" dxfId="1161" priority="900" operator="equal">
      <formula>0</formula>
    </cfRule>
  </conditionalFormatting>
  <conditionalFormatting sqref="N1354:P1354">
    <cfRule type="cellIs" dxfId="1160" priority="898" operator="equal">
      <formula>0</formula>
    </cfRule>
    <cfRule type="cellIs" priority="899" operator="equal">
      <formula>0</formula>
    </cfRule>
  </conditionalFormatting>
  <conditionalFormatting sqref="T1356">
    <cfRule type="cellIs" dxfId="1159" priority="897" operator="equal">
      <formula>0</formula>
    </cfRule>
  </conditionalFormatting>
  <conditionalFormatting sqref="N1356:P1356">
    <cfRule type="cellIs" dxfId="1158" priority="895" operator="equal">
      <formula>0</formula>
    </cfRule>
    <cfRule type="cellIs" priority="896" operator="equal">
      <formula>0</formula>
    </cfRule>
  </conditionalFormatting>
  <conditionalFormatting sqref="T1358">
    <cfRule type="cellIs" dxfId="1157" priority="894" operator="equal">
      <formula>0</formula>
    </cfRule>
  </conditionalFormatting>
  <conditionalFormatting sqref="N1358:P1358">
    <cfRule type="cellIs" dxfId="1156" priority="892" operator="equal">
      <formula>0</formula>
    </cfRule>
    <cfRule type="cellIs" priority="893" operator="equal">
      <formula>0</formula>
    </cfRule>
  </conditionalFormatting>
  <conditionalFormatting sqref="T1359">
    <cfRule type="cellIs" dxfId="1155" priority="891" operator="equal">
      <formula>0</formula>
    </cfRule>
  </conditionalFormatting>
  <conditionalFormatting sqref="N1359:P1359">
    <cfRule type="cellIs" dxfId="1154" priority="889" operator="equal">
      <formula>0</formula>
    </cfRule>
    <cfRule type="cellIs" priority="890" operator="equal">
      <formula>0</formula>
    </cfRule>
  </conditionalFormatting>
  <conditionalFormatting sqref="T1360">
    <cfRule type="cellIs" dxfId="1153" priority="888" operator="equal">
      <formula>0</formula>
    </cfRule>
  </conditionalFormatting>
  <conditionalFormatting sqref="N1360:P1360">
    <cfRule type="cellIs" dxfId="1152" priority="886" operator="equal">
      <formula>0</formula>
    </cfRule>
    <cfRule type="cellIs" priority="887" operator="equal">
      <formula>0</formula>
    </cfRule>
  </conditionalFormatting>
  <conditionalFormatting sqref="T1365">
    <cfRule type="cellIs" dxfId="1151" priority="885" operator="equal">
      <formula>0</formula>
    </cfRule>
  </conditionalFormatting>
  <conditionalFormatting sqref="N1365:P1365">
    <cfRule type="cellIs" dxfId="1150" priority="883" operator="equal">
      <formula>0</formula>
    </cfRule>
    <cfRule type="cellIs" priority="884" operator="equal">
      <formula>0</formula>
    </cfRule>
  </conditionalFormatting>
  <conditionalFormatting sqref="T1376">
    <cfRule type="cellIs" dxfId="1149" priority="882" operator="equal">
      <formula>0</formula>
    </cfRule>
  </conditionalFormatting>
  <conditionalFormatting sqref="N1376:P1376">
    <cfRule type="cellIs" dxfId="1148" priority="880" operator="equal">
      <formula>0</formula>
    </cfRule>
    <cfRule type="cellIs" priority="881" operator="equal">
      <formula>0</formula>
    </cfRule>
  </conditionalFormatting>
  <conditionalFormatting sqref="T1378">
    <cfRule type="cellIs" dxfId="1147" priority="879" operator="equal">
      <formula>0</formula>
    </cfRule>
  </conditionalFormatting>
  <conditionalFormatting sqref="N1378:P1378">
    <cfRule type="cellIs" dxfId="1146" priority="877" operator="equal">
      <formula>0</formula>
    </cfRule>
    <cfRule type="cellIs" priority="878" operator="equal">
      <formula>0</formula>
    </cfRule>
  </conditionalFormatting>
  <conditionalFormatting sqref="T1383">
    <cfRule type="cellIs" dxfId="1145" priority="876" operator="equal">
      <formula>0</formula>
    </cfRule>
  </conditionalFormatting>
  <conditionalFormatting sqref="N1383:P1383">
    <cfRule type="cellIs" dxfId="1144" priority="874" operator="equal">
      <formula>0</formula>
    </cfRule>
    <cfRule type="cellIs" priority="875" operator="equal">
      <formula>0</formula>
    </cfRule>
  </conditionalFormatting>
  <conditionalFormatting sqref="T1385">
    <cfRule type="cellIs" dxfId="1143" priority="873" operator="equal">
      <formula>0</formula>
    </cfRule>
  </conditionalFormatting>
  <conditionalFormatting sqref="N1385:P1385">
    <cfRule type="cellIs" dxfId="1142" priority="871" operator="equal">
      <formula>0</formula>
    </cfRule>
    <cfRule type="cellIs" priority="872" operator="equal">
      <formula>0</formula>
    </cfRule>
  </conditionalFormatting>
  <conditionalFormatting sqref="T1391">
    <cfRule type="cellIs" dxfId="1141" priority="870" operator="equal">
      <formula>0</formula>
    </cfRule>
  </conditionalFormatting>
  <conditionalFormatting sqref="N1391:P1391">
    <cfRule type="cellIs" dxfId="1140" priority="868" operator="equal">
      <formula>0</formula>
    </cfRule>
    <cfRule type="cellIs" priority="869" operator="equal">
      <formula>0</formula>
    </cfRule>
  </conditionalFormatting>
  <conditionalFormatting sqref="T1392">
    <cfRule type="cellIs" dxfId="1139" priority="867" operator="equal">
      <formula>0</formula>
    </cfRule>
  </conditionalFormatting>
  <conditionalFormatting sqref="N1392:P1392">
    <cfRule type="cellIs" dxfId="1138" priority="865" operator="equal">
      <formula>0</formula>
    </cfRule>
    <cfRule type="cellIs" priority="866" operator="equal">
      <formula>0</formula>
    </cfRule>
  </conditionalFormatting>
  <conditionalFormatting sqref="T1396">
    <cfRule type="cellIs" dxfId="1137" priority="864" operator="equal">
      <formula>0</formula>
    </cfRule>
  </conditionalFormatting>
  <conditionalFormatting sqref="N1396:P1396">
    <cfRule type="cellIs" dxfId="1136" priority="862" operator="equal">
      <formula>0</formula>
    </cfRule>
    <cfRule type="cellIs" priority="863" operator="equal">
      <formula>0</formula>
    </cfRule>
  </conditionalFormatting>
  <conditionalFormatting sqref="T1397">
    <cfRule type="cellIs" dxfId="1135" priority="861" operator="equal">
      <formula>0</formula>
    </cfRule>
  </conditionalFormatting>
  <conditionalFormatting sqref="N1397:P1397">
    <cfRule type="cellIs" dxfId="1134" priority="859" operator="equal">
      <formula>0</formula>
    </cfRule>
    <cfRule type="cellIs" priority="860" operator="equal">
      <formula>0</formula>
    </cfRule>
  </conditionalFormatting>
  <conditionalFormatting sqref="T1398">
    <cfRule type="cellIs" dxfId="1133" priority="858" operator="equal">
      <formula>0</formula>
    </cfRule>
  </conditionalFormatting>
  <conditionalFormatting sqref="N1398:P1398">
    <cfRule type="cellIs" dxfId="1132" priority="856" operator="equal">
      <formula>0</formula>
    </cfRule>
    <cfRule type="cellIs" priority="857" operator="equal">
      <formula>0</formula>
    </cfRule>
  </conditionalFormatting>
  <conditionalFormatting sqref="T1399">
    <cfRule type="cellIs" dxfId="1131" priority="855" operator="equal">
      <formula>0</formula>
    </cfRule>
  </conditionalFormatting>
  <conditionalFormatting sqref="N1399:P1399">
    <cfRule type="cellIs" dxfId="1130" priority="853" operator="equal">
      <formula>0</formula>
    </cfRule>
    <cfRule type="cellIs" priority="854" operator="equal">
      <formula>0</formula>
    </cfRule>
  </conditionalFormatting>
  <conditionalFormatting sqref="T1419">
    <cfRule type="cellIs" dxfId="1129" priority="852" operator="equal">
      <formula>0</formula>
    </cfRule>
  </conditionalFormatting>
  <conditionalFormatting sqref="N1419:P1419">
    <cfRule type="cellIs" dxfId="1128" priority="850" operator="equal">
      <formula>0</formula>
    </cfRule>
    <cfRule type="cellIs" priority="851" operator="equal">
      <formula>0</formula>
    </cfRule>
  </conditionalFormatting>
  <conditionalFormatting sqref="T1422">
    <cfRule type="cellIs" dxfId="1127" priority="849" operator="equal">
      <formula>0</formula>
    </cfRule>
  </conditionalFormatting>
  <conditionalFormatting sqref="N1422:P1422">
    <cfRule type="cellIs" dxfId="1126" priority="847" operator="equal">
      <formula>0</formula>
    </cfRule>
    <cfRule type="cellIs" priority="848" operator="equal">
      <formula>0</formula>
    </cfRule>
  </conditionalFormatting>
  <conditionalFormatting sqref="T1425">
    <cfRule type="cellIs" dxfId="1125" priority="846" operator="equal">
      <formula>0</formula>
    </cfRule>
  </conditionalFormatting>
  <conditionalFormatting sqref="N1425:P1425">
    <cfRule type="cellIs" dxfId="1124" priority="844" operator="equal">
      <formula>0</formula>
    </cfRule>
    <cfRule type="cellIs" priority="845" operator="equal">
      <formula>0</formula>
    </cfRule>
  </conditionalFormatting>
  <conditionalFormatting sqref="T1426">
    <cfRule type="cellIs" dxfId="1123" priority="843" operator="equal">
      <formula>0</formula>
    </cfRule>
  </conditionalFormatting>
  <conditionalFormatting sqref="N1426:P1426">
    <cfRule type="cellIs" dxfId="1122" priority="841" operator="equal">
      <formula>0</formula>
    </cfRule>
    <cfRule type="cellIs" priority="842" operator="equal">
      <formula>0</formula>
    </cfRule>
  </conditionalFormatting>
  <conditionalFormatting sqref="T1429">
    <cfRule type="cellIs" dxfId="1121" priority="840" operator="equal">
      <formula>0</formula>
    </cfRule>
  </conditionalFormatting>
  <conditionalFormatting sqref="N1429:P1429">
    <cfRule type="cellIs" dxfId="1120" priority="838" operator="equal">
      <formula>0</formula>
    </cfRule>
    <cfRule type="cellIs" priority="839" operator="equal">
      <formula>0</formula>
    </cfRule>
  </conditionalFormatting>
  <conditionalFormatting sqref="T1432">
    <cfRule type="cellIs" dxfId="1119" priority="837" operator="equal">
      <formula>0</formula>
    </cfRule>
  </conditionalFormatting>
  <conditionalFormatting sqref="N1432:P1432">
    <cfRule type="cellIs" dxfId="1118" priority="835" operator="equal">
      <formula>0</formula>
    </cfRule>
    <cfRule type="cellIs" priority="836" operator="equal">
      <formula>0</formula>
    </cfRule>
  </conditionalFormatting>
  <conditionalFormatting sqref="T1436">
    <cfRule type="cellIs" dxfId="1117" priority="834" operator="equal">
      <formula>0</formula>
    </cfRule>
  </conditionalFormatting>
  <conditionalFormatting sqref="N1436:P1436">
    <cfRule type="cellIs" dxfId="1116" priority="832" operator="equal">
      <formula>0</formula>
    </cfRule>
    <cfRule type="cellIs" priority="833" operator="equal">
      <formula>0</formula>
    </cfRule>
  </conditionalFormatting>
  <conditionalFormatting sqref="T1440">
    <cfRule type="cellIs" dxfId="1115" priority="831" operator="equal">
      <formula>0</formula>
    </cfRule>
  </conditionalFormatting>
  <conditionalFormatting sqref="N1440:P1440">
    <cfRule type="cellIs" dxfId="1114" priority="829" operator="equal">
      <formula>0</formula>
    </cfRule>
    <cfRule type="cellIs" priority="830" operator="equal">
      <formula>0</formula>
    </cfRule>
  </conditionalFormatting>
  <conditionalFormatting sqref="T1441">
    <cfRule type="cellIs" dxfId="1113" priority="828" operator="equal">
      <formula>0</formula>
    </cfRule>
  </conditionalFormatting>
  <conditionalFormatting sqref="N1441:P1441">
    <cfRule type="cellIs" dxfId="1112" priority="826" operator="equal">
      <formula>0</formula>
    </cfRule>
    <cfRule type="cellIs" priority="827" operator="equal">
      <formula>0</formula>
    </cfRule>
  </conditionalFormatting>
  <conditionalFormatting sqref="T1442">
    <cfRule type="cellIs" dxfId="1111" priority="825" operator="equal">
      <formula>0</formula>
    </cfRule>
  </conditionalFormatting>
  <conditionalFormatting sqref="N1442:P1442">
    <cfRule type="cellIs" dxfId="1110" priority="823" operator="equal">
      <formula>0</formula>
    </cfRule>
    <cfRule type="cellIs" priority="824" operator="equal">
      <formula>0</formula>
    </cfRule>
  </conditionalFormatting>
  <conditionalFormatting sqref="T1444">
    <cfRule type="cellIs" dxfId="1109" priority="822" operator="equal">
      <formula>0</formula>
    </cfRule>
  </conditionalFormatting>
  <conditionalFormatting sqref="N1444:P1444">
    <cfRule type="cellIs" dxfId="1108" priority="820" operator="equal">
      <formula>0</formula>
    </cfRule>
    <cfRule type="cellIs" priority="821" operator="equal">
      <formula>0</formula>
    </cfRule>
  </conditionalFormatting>
  <conditionalFormatting sqref="T1445">
    <cfRule type="cellIs" dxfId="1107" priority="819" operator="equal">
      <formula>0</formula>
    </cfRule>
  </conditionalFormatting>
  <conditionalFormatting sqref="N1445:P1445">
    <cfRule type="cellIs" dxfId="1106" priority="817" operator="equal">
      <formula>0</formula>
    </cfRule>
    <cfRule type="cellIs" priority="818" operator="equal">
      <formula>0</formula>
    </cfRule>
  </conditionalFormatting>
  <conditionalFormatting sqref="T1447">
    <cfRule type="cellIs" dxfId="1105" priority="816" operator="equal">
      <formula>0</formula>
    </cfRule>
  </conditionalFormatting>
  <conditionalFormatting sqref="N1447:P1447">
    <cfRule type="cellIs" dxfId="1104" priority="814" operator="equal">
      <formula>0</formula>
    </cfRule>
    <cfRule type="cellIs" priority="815" operator="equal">
      <formula>0</formula>
    </cfRule>
  </conditionalFormatting>
  <conditionalFormatting sqref="N1465:P1465">
    <cfRule type="cellIs" dxfId="1103" priority="796" operator="equal">
      <formula>0</formula>
    </cfRule>
    <cfRule type="cellIs" priority="797" operator="equal">
      <formula>0</formula>
    </cfRule>
  </conditionalFormatting>
  <conditionalFormatting sqref="T1448">
    <cfRule type="cellIs" dxfId="1102" priority="813" operator="equal">
      <formula>0</formula>
    </cfRule>
  </conditionalFormatting>
  <conditionalFormatting sqref="N1448:P1448">
    <cfRule type="cellIs" dxfId="1101" priority="811" operator="equal">
      <formula>0</formula>
    </cfRule>
    <cfRule type="cellIs" priority="812" operator="equal">
      <formula>0</formula>
    </cfRule>
  </conditionalFormatting>
  <conditionalFormatting sqref="T1449">
    <cfRule type="cellIs" dxfId="1100" priority="810" operator="equal">
      <formula>0</formula>
    </cfRule>
  </conditionalFormatting>
  <conditionalFormatting sqref="N1449:P1449">
    <cfRule type="cellIs" dxfId="1099" priority="808" operator="equal">
      <formula>0</formula>
    </cfRule>
    <cfRule type="cellIs" priority="809" operator="equal">
      <formula>0</formula>
    </cfRule>
  </conditionalFormatting>
  <conditionalFormatting sqref="N1520:P1520">
    <cfRule type="cellIs" dxfId="1098" priority="736" operator="equal">
      <formula>0</formula>
    </cfRule>
    <cfRule type="cellIs" priority="737" operator="equal">
      <formula>0</formula>
    </cfRule>
  </conditionalFormatting>
  <conditionalFormatting sqref="T1451">
    <cfRule type="cellIs" dxfId="1097" priority="807" operator="equal">
      <formula>0</formula>
    </cfRule>
  </conditionalFormatting>
  <conditionalFormatting sqref="N1451:P1451">
    <cfRule type="cellIs" dxfId="1096" priority="805" operator="equal">
      <formula>0</formula>
    </cfRule>
    <cfRule type="cellIs" priority="806" operator="equal">
      <formula>0</formula>
    </cfRule>
  </conditionalFormatting>
  <conditionalFormatting sqref="T1456">
    <cfRule type="cellIs" dxfId="1095" priority="804" operator="equal">
      <formula>0</formula>
    </cfRule>
  </conditionalFormatting>
  <conditionalFormatting sqref="N1456:P1456">
    <cfRule type="cellIs" dxfId="1094" priority="802" operator="equal">
      <formula>0</formula>
    </cfRule>
    <cfRule type="cellIs" priority="803" operator="equal">
      <formula>0</formula>
    </cfRule>
  </conditionalFormatting>
  <conditionalFormatting sqref="T1457">
    <cfRule type="cellIs" dxfId="1093" priority="801" operator="equal">
      <formula>0</formula>
    </cfRule>
  </conditionalFormatting>
  <conditionalFormatting sqref="N1457:P1457">
    <cfRule type="cellIs" dxfId="1092" priority="799" operator="equal">
      <formula>0</formula>
    </cfRule>
    <cfRule type="cellIs" priority="800" operator="equal">
      <formula>0</formula>
    </cfRule>
  </conditionalFormatting>
  <conditionalFormatting sqref="T1465">
    <cfRule type="cellIs" dxfId="1091" priority="798" operator="equal">
      <formula>0</formula>
    </cfRule>
  </conditionalFormatting>
  <conditionalFormatting sqref="N1474:P1474">
    <cfRule type="cellIs" dxfId="1090" priority="793" operator="equal">
      <formula>0</formula>
    </cfRule>
    <cfRule type="cellIs" priority="794" operator="equal">
      <formula>0</formula>
    </cfRule>
  </conditionalFormatting>
  <conditionalFormatting sqref="T1474">
    <cfRule type="cellIs" dxfId="1089" priority="795" operator="equal">
      <formula>0</formula>
    </cfRule>
  </conditionalFormatting>
  <conditionalFormatting sqref="N1477:P1477">
    <cfRule type="cellIs" dxfId="1088" priority="790" operator="equal">
      <formula>0</formula>
    </cfRule>
    <cfRule type="cellIs" priority="791" operator="equal">
      <formula>0</formula>
    </cfRule>
  </conditionalFormatting>
  <conditionalFormatting sqref="T1477">
    <cfRule type="cellIs" dxfId="1087" priority="792" operator="equal">
      <formula>0</formula>
    </cfRule>
  </conditionalFormatting>
  <conditionalFormatting sqref="T1482">
    <cfRule type="cellIs" dxfId="1086" priority="789" operator="equal">
      <formula>0</formula>
    </cfRule>
  </conditionalFormatting>
  <conditionalFormatting sqref="N1482:P1482">
    <cfRule type="cellIs" dxfId="1085" priority="787" operator="equal">
      <formula>0</formula>
    </cfRule>
    <cfRule type="cellIs" priority="788" operator="equal">
      <formula>0</formula>
    </cfRule>
  </conditionalFormatting>
  <conditionalFormatting sqref="T1484">
    <cfRule type="cellIs" dxfId="1084" priority="786" operator="equal">
      <formula>0</formula>
    </cfRule>
  </conditionalFormatting>
  <conditionalFormatting sqref="N1484:P1484">
    <cfRule type="cellIs" dxfId="1083" priority="784" operator="equal">
      <formula>0</formula>
    </cfRule>
    <cfRule type="cellIs" priority="785" operator="equal">
      <formula>0</formula>
    </cfRule>
  </conditionalFormatting>
  <conditionalFormatting sqref="T1485">
    <cfRule type="cellIs" dxfId="1082" priority="783" operator="equal">
      <formula>0</formula>
    </cfRule>
  </conditionalFormatting>
  <conditionalFormatting sqref="N1485:P1485">
    <cfRule type="cellIs" dxfId="1081" priority="781" operator="equal">
      <formula>0</formula>
    </cfRule>
    <cfRule type="cellIs" priority="782" operator="equal">
      <formula>0</formula>
    </cfRule>
  </conditionalFormatting>
  <conditionalFormatting sqref="T1492">
    <cfRule type="cellIs" dxfId="1080" priority="780" operator="equal">
      <formula>0</formula>
    </cfRule>
  </conditionalFormatting>
  <conditionalFormatting sqref="N1492:P1492">
    <cfRule type="cellIs" dxfId="1079" priority="778" operator="equal">
      <formula>0</formula>
    </cfRule>
    <cfRule type="cellIs" priority="779" operator="equal">
      <formula>0</formula>
    </cfRule>
  </conditionalFormatting>
  <conditionalFormatting sqref="T1493">
    <cfRule type="cellIs" dxfId="1078" priority="777" operator="equal">
      <formula>0</formula>
    </cfRule>
  </conditionalFormatting>
  <conditionalFormatting sqref="N1493:P1493">
    <cfRule type="cellIs" dxfId="1077" priority="775" operator="equal">
      <formula>0</formula>
    </cfRule>
    <cfRule type="cellIs" priority="776" operator="equal">
      <formula>0</formula>
    </cfRule>
  </conditionalFormatting>
  <conditionalFormatting sqref="T1495">
    <cfRule type="cellIs" dxfId="1076" priority="774" operator="equal">
      <formula>0</formula>
    </cfRule>
  </conditionalFormatting>
  <conditionalFormatting sqref="N1495:P1495">
    <cfRule type="cellIs" dxfId="1075" priority="772" operator="equal">
      <formula>0</formula>
    </cfRule>
    <cfRule type="cellIs" priority="773" operator="equal">
      <formula>0</formula>
    </cfRule>
  </conditionalFormatting>
  <conditionalFormatting sqref="T1498">
    <cfRule type="cellIs" dxfId="1074" priority="771" operator="equal">
      <formula>0</formula>
    </cfRule>
  </conditionalFormatting>
  <conditionalFormatting sqref="N1498:P1498">
    <cfRule type="cellIs" dxfId="1073" priority="769" operator="equal">
      <formula>0</formula>
    </cfRule>
    <cfRule type="cellIs" priority="770" operator="equal">
      <formula>0</formula>
    </cfRule>
  </conditionalFormatting>
  <conditionalFormatting sqref="T1499">
    <cfRule type="cellIs" dxfId="1072" priority="768" operator="equal">
      <formula>0</formula>
    </cfRule>
  </conditionalFormatting>
  <conditionalFormatting sqref="N1499:P1499">
    <cfRule type="cellIs" dxfId="1071" priority="766" operator="equal">
      <formula>0</formula>
    </cfRule>
    <cfRule type="cellIs" priority="767" operator="equal">
      <formula>0</formula>
    </cfRule>
  </conditionalFormatting>
  <conditionalFormatting sqref="T1500">
    <cfRule type="cellIs" dxfId="1070" priority="765" operator="equal">
      <formula>0</formula>
    </cfRule>
  </conditionalFormatting>
  <conditionalFormatting sqref="N1500:P1500">
    <cfRule type="cellIs" dxfId="1069" priority="763" operator="equal">
      <formula>0</formula>
    </cfRule>
    <cfRule type="cellIs" priority="764" operator="equal">
      <formula>0</formula>
    </cfRule>
  </conditionalFormatting>
  <conditionalFormatting sqref="T1508:T1511 T1515:T1516">
    <cfRule type="cellIs" dxfId="1068" priority="762" operator="equal">
      <formula>0</formula>
    </cfRule>
  </conditionalFormatting>
  <conditionalFormatting sqref="N1508:P1511 N1515:P1516">
    <cfRule type="cellIs" dxfId="1067" priority="760" operator="equal">
      <formula>0</formula>
    </cfRule>
    <cfRule type="cellIs" priority="761" operator="equal">
      <formula>0</formula>
    </cfRule>
  </conditionalFormatting>
  <conditionalFormatting sqref="T1512">
    <cfRule type="cellIs" dxfId="1066" priority="759" operator="equal">
      <formula>0</formula>
    </cfRule>
  </conditionalFormatting>
  <conditionalFormatting sqref="N1512:P1512">
    <cfRule type="cellIs" dxfId="1065" priority="757" operator="equal">
      <formula>0</formula>
    </cfRule>
    <cfRule type="cellIs" priority="758" operator="equal">
      <formula>0</formula>
    </cfRule>
  </conditionalFormatting>
  <conditionalFormatting sqref="T1513">
    <cfRule type="cellIs" dxfId="1064" priority="756" operator="equal">
      <formula>0</formula>
    </cfRule>
  </conditionalFormatting>
  <conditionalFormatting sqref="N1513:P1513">
    <cfRule type="cellIs" dxfId="1063" priority="754" operator="equal">
      <formula>0</formula>
    </cfRule>
    <cfRule type="cellIs" priority="755" operator="equal">
      <formula>0</formula>
    </cfRule>
  </conditionalFormatting>
  <conditionalFormatting sqref="T1514">
    <cfRule type="cellIs" dxfId="1062" priority="753" operator="equal">
      <formula>0</formula>
    </cfRule>
  </conditionalFormatting>
  <conditionalFormatting sqref="N1514:P1514">
    <cfRule type="cellIs" dxfId="1061" priority="751" operator="equal">
      <formula>0</formula>
    </cfRule>
    <cfRule type="cellIs" priority="752" operator="equal">
      <formula>0</formula>
    </cfRule>
  </conditionalFormatting>
  <conditionalFormatting sqref="T1517 T1521">
    <cfRule type="cellIs" dxfId="1060" priority="750" operator="equal">
      <formula>0</formula>
    </cfRule>
  </conditionalFormatting>
  <conditionalFormatting sqref="N1517:P1517 N1521:P1521">
    <cfRule type="cellIs" dxfId="1059" priority="748" operator="equal">
      <formula>0</formula>
    </cfRule>
    <cfRule type="cellIs" priority="749" operator="equal">
      <formula>0</formula>
    </cfRule>
  </conditionalFormatting>
  <conditionalFormatting sqref="T1518">
    <cfRule type="cellIs" dxfId="1058" priority="747" operator="equal">
      <formula>0</formula>
    </cfRule>
  </conditionalFormatting>
  <conditionalFormatting sqref="N1518:P1518">
    <cfRule type="cellIs" dxfId="1057" priority="745" operator="equal">
      <formula>0</formula>
    </cfRule>
    <cfRule type="cellIs" priority="746" operator="equal">
      <formula>0</formula>
    </cfRule>
  </conditionalFormatting>
  <conditionalFormatting sqref="T1519">
    <cfRule type="cellIs" dxfId="1056" priority="744" operator="equal">
      <formula>0</formula>
    </cfRule>
  </conditionalFormatting>
  <conditionalFormatting sqref="N1519:P1519">
    <cfRule type="cellIs" dxfId="1055" priority="742" operator="equal">
      <formula>0</formula>
    </cfRule>
    <cfRule type="cellIs" priority="743" operator="equal">
      <formula>0</formula>
    </cfRule>
  </conditionalFormatting>
  <conditionalFormatting sqref="T1523:T1524 T1526 T1528:T1532 T1534:T1536 T1539 T1541:T1544 T1550 T1553:T1554 T1556:T1562 T1564:T1569 T1574:T1577 T1582:T1590 T1592:T1597 T1599:T1600 T1603:T1610 T1612:T1615 T1617:T1618 T1621:T1625 T1628:T1629 T1632:T1635">
    <cfRule type="cellIs" dxfId="1054" priority="741" operator="equal">
      <formula>0</formula>
    </cfRule>
  </conditionalFormatting>
  <conditionalFormatting sqref="N1523:P1524 N1526:P1526 N1528:P1532 N1534:P1536 N1539:P1539 N1541:P1544 N1550:P1550 N1553:P1554 N1556:P1562 N1564:P1569 N1574:P1577 N1582:P1590 N1592:P1597 N1599:P1600 N1603:P1610 N1612:P1615 N1617:P1618 N1621:P1625 N1628:P1629 N1632:P1635">
    <cfRule type="cellIs" dxfId="1053" priority="739" operator="equal">
      <formula>0</formula>
    </cfRule>
    <cfRule type="cellIs" priority="740" operator="equal">
      <formula>0</formula>
    </cfRule>
  </conditionalFormatting>
  <conditionalFormatting sqref="T1520">
    <cfRule type="cellIs" dxfId="1052" priority="738" operator="equal">
      <formula>0</formula>
    </cfRule>
  </conditionalFormatting>
  <conditionalFormatting sqref="T1522">
    <cfRule type="cellIs" dxfId="1051" priority="735" operator="equal">
      <formula>0</formula>
    </cfRule>
  </conditionalFormatting>
  <conditionalFormatting sqref="N1522:P1522">
    <cfRule type="cellIs" dxfId="1050" priority="733" operator="equal">
      <formula>0</formula>
    </cfRule>
    <cfRule type="cellIs" priority="734" operator="equal">
      <formula>0</formula>
    </cfRule>
  </conditionalFormatting>
  <conditionalFormatting sqref="T1525">
    <cfRule type="cellIs" dxfId="1049" priority="732" operator="equal">
      <formula>0</formula>
    </cfRule>
  </conditionalFormatting>
  <conditionalFormatting sqref="N1525:P1525">
    <cfRule type="cellIs" dxfId="1048" priority="730" operator="equal">
      <formula>0</formula>
    </cfRule>
    <cfRule type="cellIs" priority="731" operator="equal">
      <formula>0</formula>
    </cfRule>
  </conditionalFormatting>
  <conditionalFormatting sqref="T1527">
    <cfRule type="cellIs" dxfId="1047" priority="729" operator="equal">
      <formula>0</formula>
    </cfRule>
  </conditionalFormatting>
  <conditionalFormatting sqref="N1527:P1527">
    <cfRule type="cellIs" dxfId="1046" priority="727" operator="equal">
      <formula>0</formula>
    </cfRule>
    <cfRule type="cellIs" priority="728" operator="equal">
      <formula>0</formula>
    </cfRule>
  </conditionalFormatting>
  <conditionalFormatting sqref="T1533">
    <cfRule type="cellIs" dxfId="1045" priority="726" operator="equal">
      <formula>0</formula>
    </cfRule>
  </conditionalFormatting>
  <conditionalFormatting sqref="N1533:P1533">
    <cfRule type="cellIs" dxfId="1044" priority="724" operator="equal">
      <formula>0</formula>
    </cfRule>
    <cfRule type="cellIs" priority="725" operator="equal">
      <formula>0</formula>
    </cfRule>
  </conditionalFormatting>
  <conditionalFormatting sqref="T1537">
    <cfRule type="cellIs" dxfId="1043" priority="723" operator="equal">
      <formula>0</formula>
    </cfRule>
  </conditionalFormatting>
  <conditionalFormatting sqref="N1537:P1537">
    <cfRule type="cellIs" dxfId="1042" priority="721" operator="equal">
      <formula>0</formula>
    </cfRule>
    <cfRule type="cellIs" priority="722" operator="equal">
      <formula>0</formula>
    </cfRule>
  </conditionalFormatting>
  <conditionalFormatting sqref="T1538">
    <cfRule type="cellIs" dxfId="1041" priority="720" operator="equal">
      <formula>0</formula>
    </cfRule>
  </conditionalFormatting>
  <conditionalFormatting sqref="N1538:P1538">
    <cfRule type="cellIs" dxfId="1040" priority="718" operator="equal">
      <formula>0</formula>
    </cfRule>
    <cfRule type="cellIs" priority="719" operator="equal">
      <formula>0</formula>
    </cfRule>
  </conditionalFormatting>
  <conditionalFormatting sqref="T1540">
    <cfRule type="cellIs" dxfId="1039" priority="717" operator="equal">
      <formula>0</formula>
    </cfRule>
  </conditionalFormatting>
  <conditionalFormatting sqref="N1540:P1540">
    <cfRule type="cellIs" dxfId="1038" priority="715" operator="equal">
      <formula>0</formula>
    </cfRule>
    <cfRule type="cellIs" priority="716" operator="equal">
      <formula>0</formula>
    </cfRule>
  </conditionalFormatting>
  <conditionalFormatting sqref="T1545">
    <cfRule type="cellIs" dxfId="1037" priority="714" operator="equal">
      <formula>0</formula>
    </cfRule>
  </conditionalFormatting>
  <conditionalFormatting sqref="N1545:P1545">
    <cfRule type="cellIs" dxfId="1036" priority="712" operator="equal">
      <formula>0</formula>
    </cfRule>
    <cfRule type="cellIs" priority="713" operator="equal">
      <formula>0</formula>
    </cfRule>
  </conditionalFormatting>
  <conditionalFormatting sqref="T1546">
    <cfRule type="cellIs" dxfId="1035" priority="711" operator="equal">
      <formula>0</formula>
    </cfRule>
  </conditionalFormatting>
  <conditionalFormatting sqref="N1546:P1546">
    <cfRule type="cellIs" dxfId="1034" priority="709" operator="equal">
      <formula>0</formula>
    </cfRule>
    <cfRule type="cellIs" priority="710" operator="equal">
      <formula>0</formula>
    </cfRule>
  </conditionalFormatting>
  <conditionalFormatting sqref="T1547">
    <cfRule type="cellIs" dxfId="1033" priority="708" operator="equal">
      <formula>0</formula>
    </cfRule>
  </conditionalFormatting>
  <conditionalFormatting sqref="N1547:P1547">
    <cfRule type="cellIs" dxfId="1032" priority="706" operator="equal">
      <formula>0</formula>
    </cfRule>
    <cfRule type="cellIs" priority="707" operator="equal">
      <formula>0</formula>
    </cfRule>
  </conditionalFormatting>
  <conditionalFormatting sqref="T1548">
    <cfRule type="cellIs" dxfId="1031" priority="705" operator="equal">
      <formula>0</formula>
    </cfRule>
  </conditionalFormatting>
  <conditionalFormatting sqref="N1548:P1548">
    <cfRule type="cellIs" dxfId="1030" priority="703" operator="equal">
      <formula>0</formula>
    </cfRule>
    <cfRule type="cellIs" priority="704" operator="equal">
      <formula>0</formula>
    </cfRule>
  </conditionalFormatting>
  <conditionalFormatting sqref="T1551">
    <cfRule type="cellIs" dxfId="1029" priority="702" operator="equal">
      <formula>0</formula>
    </cfRule>
  </conditionalFormatting>
  <conditionalFormatting sqref="N1551:P1551">
    <cfRule type="cellIs" dxfId="1028" priority="700" operator="equal">
      <formula>0</formula>
    </cfRule>
    <cfRule type="cellIs" priority="701" operator="equal">
      <formula>0</formula>
    </cfRule>
  </conditionalFormatting>
  <conditionalFormatting sqref="T1552">
    <cfRule type="cellIs" dxfId="1027" priority="699" operator="equal">
      <formula>0</formula>
    </cfRule>
  </conditionalFormatting>
  <conditionalFormatting sqref="N1552:P1552">
    <cfRule type="cellIs" dxfId="1026" priority="697" operator="equal">
      <formula>0</formula>
    </cfRule>
    <cfRule type="cellIs" priority="698" operator="equal">
      <formula>0</formula>
    </cfRule>
  </conditionalFormatting>
  <conditionalFormatting sqref="T1555">
    <cfRule type="cellIs" dxfId="1025" priority="696" operator="equal">
      <formula>0</formula>
    </cfRule>
  </conditionalFormatting>
  <conditionalFormatting sqref="N1555:P1555">
    <cfRule type="cellIs" dxfId="1024" priority="694" operator="equal">
      <formula>0</formula>
    </cfRule>
    <cfRule type="cellIs" priority="695" operator="equal">
      <formula>0</formula>
    </cfRule>
  </conditionalFormatting>
  <conditionalFormatting sqref="T1563">
    <cfRule type="cellIs" dxfId="1023" priority="693" operator="equal">
      <formula>0</formula>
    </cfRule>
  </conditionalFormatting>
  <conditionalFormatting sqref="N1563:P1563">
    <cfRule type="cellIs" dxfId="1022" priority="691" operator="equal">
      <formula>0</formula>
    </cfRule>
    <cfRule type="cellIs" priority="692" operator="equal">
      <formula>0</formula>
    </cfRule>
  </conditionalFormatting>
  <conditionalFormatting sqref="T1570">
    <cfRule type="cellIs" dxfId="1021" priority="690" operator="equal">
      <formula>0</formula>
    </cfRule>
  </conditionalFormatting>
  <conditionalFormatting sqref="N1570:P1570">
    <cfRule type="cellIs" dxfId="1020" priority="688" operator="equal">
      <formula>0</formula>
    </cfRule>
    <cfRule type="cellIs" priority="689" operator="equal">
      <formula>0</formula>
    </cfRule>
  </conditionalFormatting>
  <conditionalFormatting sqref="T1571">
    <cfRule type="cellIs" dxfId="1019" priority="687" operator="equal">
      <formula>0</formula>
    </cfRule>
  </conditionalFormatting>
  <conditionalFormatting sqref="N1571:P1571">
    <cfRule type="cellIs" dxfId="1018" priority="685" operator="equal">
      <formula>0</formula>
    </cfRule>
    <cfRule type="cellIs" priority="686" operator="equal">
      <formula>0</formula>
    </cfRule>
  </conditionalFormatting>
  <conditionalFormatting sqref="T1572">
    <cfRule type="cellIs" dxfId="1017" priority="684" operator="equal">
      <formula>0</formula>
    </cfRule>
  </conditionalFormatting>
  <conditionalFormatting sqref="N1572:P1572">
    <cfRule type="cellIs" dxfId="1016" priority="682" operator="equal">
      <formula>0</formula>
    </cfRule>
    <cfRule type="cellIs" priority="683" operator="equal">
      <formula>0</formula>
    </cfRule>
  </conditionalFormatting>
  <conditionalFormatting sqref="T1573">
    <cfRule type="cellIs" dxfId="1015" priority="681" operator="equal">
      <formula>0</formula>
    </cfRule>
  </conditionalFormatting>
  <conditionalFormatting sqref="N1573:P1573">
    <cfRule type="cellIs" dxfId="1014" priority="679" operator="equal">
      <formula>0</formula>
    </cfRule>
    <cfRule type="cellIs" priority="680" operator="equal">
      <formula>0</formula>
    </cfRule>
  </conditionalFormatting>
  <conditionalFormatting sqref="T1578">
    <cfRule type="cellIs" dxfId="1013" priority="678" operator="equal">
      <formula>0</formula>
    </cfRule>
  </conditionalFormatting>
  <conditionalFormatting sqref="N1578:P1578">
    <cfRule type="cellIs" dxfId="1012" priority="676" operator="equal">
      <formula>0</formula>
    </cfRule>
    <cfRule type="cellIs" priority="677" operator="equal">
      <formula>0</formula>
    </cfRule>
  </conditionalFormatting>
  <conditionalFormatting sqref="T1579">
    <cfRule type="cellIs" dxfId="1011" priority="675" operator="equal">
      <formula>0</formula>
    </cfRule>
  </conditionalFormatting>
  <conditionalFormatting sqref="N1579:P1579">
    <cfRule type="cellIs" dxfId="1010" priority="673" operator="equal">
      <formula>0</formula>
    </cfRule>
    <cfRule type="cellIs" priority="674" operator="equal">
      <formula>0</formula>
    </cfRule>
  </conditionalFormatting>
  <conditionalFormatting sqref="T1580">
    <cfRule type="cellIs" dxfId="1009" priority="672" operator="equal">
      <formula>0</formula>
    </cfRule>
  </conditionalFormatting>
  <conditionalFormatting sqref="N1580:P1580">
    <cfRule type="cellIs" dxfId="1008" priority="670" operator="equal">
      <formula>0</formula>
    </cfRule>
    <cfRule type="cellIs" priority="671" operator="equal">
      <formula>0</formula>
    </cfRule>
  </conditionalFormatting>
  <conditionalFormatting sqref="T1581">
    <cfRule type="cellIs" dxfId="1007" priority="669" operator="equal">
      <formula>0</formula>
    </cfRule>
  </conditionalFormatting>
  <conditionalFormatting sqref="N1581:P1581">
    <cfRule type="cellIs" dxfId="1006" priority="667" operator="equal">
      <formula>0</formula>
    </cfRule>
    <cfRule type="cellIs" priority="668" operator="equal">
      <formula>0</formula>
    </cfRule>
  </conditionalFormatting>
  <conditionalFormatting sqref="T1591">
    <cfRule type="cellIs" dxfId="1005" priority="666" operator="equal">
      <formula>0</formula>
    </cfRule>
  </conditionalFormatting>
  <conditionalFormatting sqref="N1591:P1591">
    <cfRule type="cellIs" dxfId="1004" priority="664" operator="equal">
      <formula>0</formula>
    </cfRule>
    <cfRule type="cellIs" priority="665" operator="equal">
      <formula>0</formula>
    </cfRule>
  </conditionalFormatting>
  <conditionalFormatting sqref="T548">
    <cfRule type="cellIs" dxfId="1003" priority="663" operator="equal">
      <formula>0</formula>
    </cfRule>
  </conditionalFormatting>
  <conditionalFormatting sqref="N548:P548">
    <cfRule type="cellIs" dxfId="1002" priority="661" operator="equal">
      <formula>0</formula>
    </cfRule>
    <cfRule type="cellIs" priority="662" operator="equal">
      <formula>0</formula>
    </cfRule>
  </conditionalFormatting>
  <conditionalFormatting sqref="T1217">
    <cfRule type="cellIs" dxfId="1001" priority="660" operator="equal">
      <formula>0</formula>
    </cfRule>
  </conditionalFormatting>
  <conditionalFormatting sqref="N1217:P1217">
    <cfRule type="cellIs" dxfId="1000" priority="658" operator="equal">
      <formula>0</formula>
    </cfRule>
    <cfRule type="cellIs" priority="659" operator="equal">
      <formula>0</formula>
    </cfRule>
  </conditionalFormatting>
  <conditionalFormatting sqref="T1549">
    <cfRule type="cellIs" dxfId="999" priority="657" operator="equal">
      <formula>0</formula>
    </cfRule>
  </conditionalFormatting>
  <conditionalFormatting sqref="N1549:P1549">
    <cfRule type="cellIs" dxfId="998" priority="655" operator="equal">
      <formula>0</formula>
    </cfRule>
    <cfRule type="cellIs" priority="656" operator="equal">
      <formula>0</formula>
    </cfRule>
  </conditionalFormatting>
  <conditionalFormatting sqref="N337:P337">
    <cfRule type="cellIs" dxfId="997" priority="652" operator="equal">
      <formula>0</formula>
    </cfRule>
    <cfRule type="cellIs" priority="653" operator="equal">
      <formula>0</formula>
    </cfRule>
  </conditionalFormatting>
  <conditionalFormatting sqref="T337">
    <cfRule type="cellIs" dxfId="996" priority="654" operator="equal">
      <formula>0</formula>
    </cfRule>
  </conditionalFormatting>
  <conditionalFormatting sqref="N769:P769">
    <cfRule type="cellIs" dxfId="995" priority="649" operator="equal">
      <formula>0</formula>
    </cfRule>
    <cfRule type="cellIs" priority="650" operator="equal">
      <formula>0</formula>
    </cfRule>
  </conditionalFormatting>
  <conditionalFormatting sqref="T769">
    <cfRule type="cellIs" dxfId="994" priority="651" operator="equal">
      <formula>0</formula>
    </cfRule>
  </conditionalFormatting>
  <conditionalFormatting sqref="N400:P400">
    <cfRule type="cellIs" dxfId="993" priority="646" operator="equal">
      <formula>0</formula>
    </cfRule>
    <cfRule type="cellIs" priority="647" operator="equal">
      <formula>0</formula>
    </cfRule>
  </conditionalFormatting>
  <conditionalFormatting sqref="T400">
    <cfRule type="cellIs" dxfId="992" priority="648" operator="equal">
      <formula>0</formula>
    </cfRule>
  </conditionalFormatting>
  <conditionalFormatting sqref="T1459">
    <cfRule type="cellIs" dxfId="991" priority="645" operator="equal">
      <formula>0</formula>
    </cfRule>
  </conditionalFormatting>
  <conditionalFormatting sqref="N1459:P1459">
    <cfRule type="cellIs" dxfId="990" priority="643" operator="equal">
      <formula>0</formula>
    </cfRule>
    <cfRule type="cellIs" priority="644" operator="equal">
      <formula>0</formula>
    </cfRule>
  </conditionalFormatting>
  <conditionalFormatting sqref="T1598">
    <cfRule type="cellIs" dxfId="989" priority="642" operator="equal">
      <formula>0</formula>
    </cfRule>
  </conditionalFormatting>
  <conditionalFormatting sqref="N1598:P1598">
    <cfRule type="cellIs" dxfId="988" priority="640" operator="equal">
      <formula>0</formula>
    </cfRule>
    <cfRule type="cellIs" priority="641" operator="equal">
      <formula>0</formula>
    </cfRule>
  </conditionalFormatting>
  <conditionalFormatting sqref="T1601">
    <cfRule type="cellIs" dxfId="987" priority="639" operator="equal">
      <formula>0</formula>
    </cfRule>
  </conditionalFormatting>
  <conditionalFormatting sqref="N1601:P1601">
    <cfRule type="cellIs" dxfId="986" priority="637" operator="equal">
      <formula>0</formula>
    </cfRule>
    <cfRule type="cellIs" priority="638" operator="equal">
      <formula>0</formula>
    </cfRule>
  </conditionalFormatting>
  <conditionalFormatting sqref="T1602">
    <cfRule type="cellIs" dxfId="985" priority="636" operator="equal">
      <formula>0</formula>
    </cfRule>
  </conditionalFormatting>
  <conditionalFormatting sqref="N1602:P1602">
    <cfRule type="cellIs" dxfId="984" priority="634" operator="equal">
      <formula>0</formula>
    </cfRule>
    <cfRule type="cellIs" priority="635" operator="equal">
      <formula>0</formula>
    </cfRule>
  </conditionalFormatting>
  <conditionalFormatting sqref="T431">
    <cfRule type="cellIs" dxfId="983" priority="633" operator="equal">
      <formula>0</formula>
    </cfRule>
  </conditionalFormatting>
  <conditionalFormatting sqref="N431:P431">
    <cfRule type="cellIs" dxfId="982" priority="631" operator="equal">
      <formula>0</formula>
    </cfRule>
    <cfRule type="cellIs" priority="632" operator="equal">
      <formula>0</formula>
    </cfRule>
  </conditionalFormatting>
  <conditionalFormatting sqref="N1611:P1611">
    <cfRule type="cellIs" dxfId="981" priority="628" operator="equal">
      <formula>0</formula>
    </cfRule>
    <cfRule type="cellIs" priority="629" operator="equal">
      <formula>0</formula>
    </cfRule>
  </conditionalFormatting>
  <conditionalFormatting sqref="T1611">
    <cfRule type="cellIs" dxfId="980" priority="630" operator="equal">
      <formula>0</formula>
    </cfRule>
  </conditionalFormatting>
  <conditionalFormatting sqref="T1153">
    <cfRule type="cellIs" dxfId="979" priority="627" operator="equal">
      <formula>0</formula>
    </cfRule>
  </conditionalFormatting>
  <conditionalFormatting sqref="N1153:P1153">
    <cfRule type="cellIs" dxfId="978" priority="625" operator="equal">
      <formula>0</formula>
    </cfRule>
    <cfRule type="cellIs" priority="626" operator="equal">
      <formula>0</formula>
    </cfRule>
  </conditionalFormatting>
  <conditionalFormatting sqref="T1616">
    <cfRule type="cellIs" dxfId="977" priority="624" operator="equal">
      <formula>0</formula>
    </cfRule>
  </conditionalFormatting>
  <conditionalFormatting sqref="N1616:P1616">
    <cfRule type="cellIs" dxfId="976" priority="622" operator="equal">
      <formula>0</formula>
    </cfRule>
    <cfRule type="cellIs" priority="623" operator="equal">
      <formula>0</formula>
    </cfRule>
  </conditionalFormatting>
  <conditionalFormatting sqref="T1619">
    <cfRule type="cellIs" dxfId="975" priority="621" operator="equal">
      <formula>0</formula>
    </cfRule>
  </conditionalFormatting>
  <conditionalFormatting sqref="N1619:P1619">
    <cfRule type="cellIs" dxfId="974" priority="619" operator="equal">
      <formula>0</formula>
    </cfRule>
    <cfRule type="cellIs" priority="620" operator="equal">
      <formula>0</formula>
    </cfRule>
  </conditionalFormatting>
  <conditionalFormatting sqref="N1636:P1636">
    <cfRule type="cellIs" dxfId="973" priority="604" operator="equal">
      <formula>0</formula>
    </cfRule>
    <cfRule type="cellIs" priority="605" operator="equal">
      <formula>0</formula>
    </cfRule>
  </conditionalFormatting>
  <conditionalFormatting sqref="T1620">
    <cfRule type="cellIs" dxfId="972" priority="618" operator="equal">
      <formula>0</formula>
    </cfRule>
  </conditionalFormatting>
  <conditionalFormatting sqref="N1620:P1620">
    <cfRule type="cellIs" dxfId="971" priority="616" operator="equal">
      <formula>0</formula>
    </cfRule>
    <cfRule type="cellIs" priority="617" operator="equal">
      <formula>0</formula>
    </cfRule>
  </conditionalFormatting>
  <conditionalFormatting sqref="N1626:P1626">
    <cfRule type="cellIs" dxfId="970" priority="613" operator="equal">
      <formula>0</formula>
    </cfRule>
    <cfRule type="cellIs" priority="614" operator="equal">
      <formula>0</formula>
    </cfRule>
  </conditionalFormatting>
  <conditionalFormatting sqref="T1626">
    <cfRule type="cellIs" dxfId="969" priority="615" operator="equal">
      <formula>0</formula>
    </cfRule>
  </conditionalFormatting>
  <conditionalFormatting sqref="T1630">
    <cfRule type="cellIs" dxfId="968" priority="612" operator="equal">
      <formula>0</formula>
    </cfRule>
  </conditionalFormatting>
  <conditionalFormatting sqref="N1630:P1630">
    <cfRule type="cellIs" dxfId="967" priority="610" operator="equal">
      <formula>0</formula>
    </cfRule>
    <cfRule type="cellIs" priority="611" operator="equal">
      <formula>0</formula>
    </cfRule>
  </conditionalFormatting>
  <conditionalFormatting sqref="T1631">
    <cfRule type="cellIs" dxfId="966" priority="609" operator="equal">
      <formula>0</formula>
    </cfRule>
  </conditionalFormatting>
  <conditionalFormatting sqref="N1631:P1631">
    <cfRule type="cellIs" dxfId="965" priority="607" operator="equal">
      <formula>0</formula>
    </cfRule>
    <cfRule type="cellIs" priority="608" operator="equal">
      <formula>0</formula>
    </cfRule>
  </conditionalFormatting>
  <conditionalFormatting sqref="T1636">
    <cfRule type="cellIs" dxfId="964" priority="606" operator="equal">
      <formula>0</formula>
    </cfRule>
  </conditionalFormatting>
  <conditionalFormatting sqref="T346">
    <cfRule type="cellIs" dxfId="963" priority="603" operator="equal">
      <formula>0</formula>
    </cfRule>
  </conditionalFormatting>
  <conditionalFormatting sqref="N346:P346">
    <cfRule type="cellIs" dxfId="962" priority="601" operator="equal">
      <formula>0</formula>
    </cfRule>
    <cfRule type="cellIs" priority="602" operator="equal">
      <formula>0</formula>
    </cfRule>
  </conditionalFormatting>
  <conditionalFormatting sqref="T1641">
    <cfRule type="cellIs" dxfId="961" priority="600" operator="equal">
      <formula>0</formula>
    </cfRule>
  </conditionalFormatting>
  <conditionalFormatting sqref="N1641:P1641">
    <cfRule type="cellIs" dxfId="960" priority="598" operator="equal">
      <formula>0</formula>
    </cfRule>
    <cfRule type="cellIs" priority="599" operator="equal">
      <formula>0</formula>
    </cfRule>
  </conditionalFormatting>
  <conditionalFormatting sqref="N1679:P1679">
    <cfRule type="cellIs" dxfId="959" priority="571" operator="equal">
      <formula>0</formula>
    </cfRule>
    <cfRule type="cellIs" priority="572" operator="equal">
      <formula>0</formula>
    </cfRule>
  </conditionalFormatting>
  <conditionalFormatting sqref="T1644">
    <cfRule type="cellIs" dxfId="958" priority="597" operator="equal">
      <formula>0</formula>
    </cfRule>
  </conditionalFormatting>
  <conditionalFormatting sqref="N1644:P1644">
    <cfRule type="cellIs" dxfId="957" priority="595" operator="equal">
      <formula>0</formula>
    </cfRule>
    <cfRule type="cellIs" priority="596" operator="equal">
      <formula>0</formula>
    </cfRule>
  </conditionalFormatting>
  <conditionalFormatting sqref="T1645">
    <cfRule type="cellIs" dxfId="956" priority="594" operator="equal">
      <formula>0</formula>
    </cfRule>
  </conditionalFormatting>
  <conditionalFormatting sqref="N1645:P1645">
    <cfRule type="cellIs" dxfId="955" priority="592" operator="equal">
      <formula>0</formula>
    </cfRule>
    <cfRule type="cellIs" priority="593" operator="equal">
      <formula>0</formula>
    </cfRule>
  </conditionalFormatting>
  <conditionalFormatting sqref="T1646">
    <cfRule type="cellIs" dxfId="954" priority="591" operator="equal">
      <formula>0</formula>
    </cfRule>
  </conditionalFormatting>
  <conditionalFormatting sqref="N1646:P1646">
    <cfRule type="cellIs" dxfId="953" priority="589" operator="equal">
      <formula>0</formula>
    </cfRule>
    <cfRule type="cellIs" priority="590" operator="equal">
      <formula>0</formula>
    </cfRule>
  </conditionalFormatting>
  <conditionalFormatting sqref="T1662">
    <cfRule type="cellIs" dxfId="952" priority="588" operator="equal">
      <formula>0</formula>
    </cfRule>
  </conditionalFormatting>
  <conditionalFormatting sqref="N1662:P1662">
    <cfRule type="cellIs" dxfId="951" priority="586" operator="equal">
      <formula>0</formula>
    </cfRule>
    <cfRule type="cellIs" priority="587" operator="equal">
      <formula>0</formula>
    </cfRule>
  </conditionalFormatting>
  <conditionalFormatting sqref="T1668">
    <cfRule type="cellIs" dxfId="950" priority="585" operator="equal">
      <formula>0</formula>
    </cfRule>
  </conditionalFormatting>
  <conditionalFormatting sqref="N1668:P1668">
    <cfRule type="cellIs" dxfId="949" priority="583" operator="equal">
      <formula>0</formula>
    </cfRule>
    <cfRule type="cellIs" priority="584" operator="equal">
      <formula>0</formula>
    </cfRule>
  </conditionalFormatting>
  <conditionalFormatting sqref="T1675">
    <cfRule type="cellIs" dxfId="948" priority="582" operator="equal">
      <formula>0</formula>
    </cfRule>
  </conditionalFormatting>
  <conditionalFormatting sqref="N1675:P1675">
    <cfRule type="cellIs" dxfId="947" priority="580" operator="equal">
      <formula>0</formula>
    </cfRule>
    <cfRule type="cellIs" priority="581" operator="equal">
      <formula>0</formula>
    </cfRule>
  </conditionalFormatting>
  <conditionalFormatting sqref="T1677">
    <cfRule type="cellIs" dxfId="946" priority="579" operator="equal">
      <formula>0</formula>
    </cfRule>
  </conditionalFormatting>
  <conditionalFormatting sqref="N1677:P1677">
    <cfRule type="cellIs" dxfId="945" priority="577" operator="equal">
      <formula>0</formula>
    </cfRule>
    <cfRule type="cellIs" priority="578" operator="equal">
      <formula>0</formula>
    </cfRule>
  </conditionalFormatting>
  <conditionalFormatting sqref="T1678">
    <cfRule type="cellIs" dxfId="944" priority="576" operator="equal">
      <formula>0</formula>
    </cfRule>
  </conditionalFormatting>
  <conditionalFormatting sqref="N1678:P1678">
    <cfRule type="cellIs" dxfId="943" priority="574" operator="equal">
      <formula>0</formula>
    </cfRule>
    <cfRule type="cellIs" priority="575" operator="equal">
      <formula>0</formula>
    </cfRule>
  </conditionalFormatting>
  <conditionalFormatting sqref="T1679">
    <cfRule type="cellIs" dxfId="942" priority="573" operator="equal">
      <formula>0</formula>
    </cfRule>
  </conditionalFormatting>
  <conditionalFormatting sqref="N1627:P1627">
    <cfRule type="cellIs" dxfId="941" priority="568" operator="equal">
      <formula>0</formula>
    </cfRule>
    <cfRule type="cellIs" priority="569" operator="equal">
      <formula>0</formula>
    </cfRule>
  </conditionalFormatting>
  <conditionalFormatting sqref="T1627">
    <cfRule type="cellIs" dxfId="940" priority="570" operator="equal">
      <formula>0</formula>
    </cfRule>
  </conditionalFormatting>
  <conditionalFormatting sqref="T739">
    <cfRule type="cellIs" dxfId="939" priority="567" operator="equal">
      <formula>0</formula>
    </cfRule>
  </conditionalFormatting>
  <conditionalFormatting sqref="N739:P739">
    <cfRule type="cellIs" dxfId="938" priority="565" operator="equal">
      <formula>0</formula>
    </cfRule>
    <cfRule type="cellIs" priority="566" operator="equal">
      <formula>0</formula>
    </cfRule>
  </conditionalFormatting>
  <conditionalFormatting sqref="N1691:P1691">
    <cfRule type="cellIs" dxfId="937" priority="556" operator="equal">
      <formula>0</formula>
    </cfRule>
    <cfRule type="cellIs" priority="557" operator="equal">
      <formula>0</formula>
    </cfRule>
  </conditionalFormatting>
  <conditionalFormatting sqref="T1683">
    <cfRule type="cellIs" dxfId="936" priority="564" operator="equal">
      <formula>0</formula>
    </cfRule>
  </conditionalFormatting>
  <conditionalFormatting sqref="N1683:P1683">
    <cfRule type="cellIs" dxfId="935" priority="562" operator="equal">
      <formula>0</formula>
    </cfRule>
    <cfRule type="cellIs" priority="563" operator="equal">
      <formula>0</formula>
    </cfRule>
  </conditionalFormatting>
  <conditionalFormatting sqref="T1685">
    <cfRule type="cellIs" dxfId="934" priority="561" operator="equal">
      <formula>0</formula>
    </cfRule>
  </conditionalFormatting>
  <conditionalFormatting sqref="N1685:P1685">
    <cfRule type="cellIs" dxfId="933" priority="559" operator="equal">
      <formula>0</formula>
    </cfRule>
    <cfRule type="cellIs" priority="560" operator="equal">
      <formula>0</formula>
    </cfRule>
  </conditionalFormatting>
  <conditionalFormatting sqref="T1691">
    <cfRule type="cellIs" dxfId="932" priority="558" operator="equal">
      <formula>0</formula>
    </cfRule>
  </conditionalFormatting>
  <conditionalFormatting sqref="T1695">
    <cfRule type="cellIs" dxfId="931" priority="555" operator="equal">
      <formula>0</formula>
    </cfRule>
  </conditionalFormatting>
  <conditionalFormatting sqref="N1695:P1695">
    <cfRule type="cellIs" dxfId="930" priority="553" operator="equal">
      <formula>0</formula>
    </cfRule>
    <cfRule type="cellIs" priority="554" operator="equal">
      <formula>0</formula>
    </cfRule>
  </conditionalFormatting>
  <conditionalFormatting sqref="T1696">
    <cfRule type="cellIs" dxfId="929" priority="552" operator="equal">
      <formula>0</formula>
    </cfRule>
  </conditionalFormatting>
  <conditionalFormatting sqref="N1696:P1696">
    <cfRule type="cellIs" dxfId="928" priority="550" operator="equal">
      <formula>0</formula>
    </cfRule>
    <cfRule type="cellIs" priority="551" operator="equal">
      <formula>0</formula>
    </cfRule>
  </conditionalFormatting>
  <conditionalFormatting sqref="T1697">
    <cfRule type="cellIs" dxfId="927" priority="549" operator="equal">
      <formula>0</formula>
    </cfRule>
  </conditionalFormatting>
  <conditionalFormatting sqref="N1697:P1697">
    <cfRule type="cellIs" dxfId="926" priority="547" operator="equal">
      <formula>0</formula>
    </cfRule>
    <cfRule type="cellIs" priority="548" operator="equal">
      <formula>0</formula>
    </cfRule>
  </conditionalFormatting>
  <conditionalFormatting sqref="T1698">
    <cfRule type="cellIs" dxfId="925" priority="546" operator="equal">
      <formula>0</formula>
    </cfRule>
  </conditionalFormatting>
  <conditionalFormatting sqref="N1698:P1698">
    <cfRule type="cellIs" dxfId="924" priority="544" operator="equal">
      <formula>0</formula>
    </cfRule>
    <cfRule type="cellIs" priority="545" operator="equal">
      <formula>0</formula>
    </cfRule>
  </conditionalFormatting>
  <conditionalFormatting sqref="T1699">
    <cfRule type="cellIs" dxfId="923" priority="543" operator="equal">
      <formula>0</formula>
    </cfRule>
  </conditionalFormatting>
  <conditionalFormatting sqref="N1699:P1699">
    <cfRule type="cellIs" dxfId="922" priority="541" operator="equal">
      <formula>0</formula>
    </cfRule>
    <cfRule type="cellIs" priority="542" operator="equal">
      <formula>0</formula>
    </cfRule>
  </conditionalFormatting>
  <conditionalFormatting sqref="T1701">
    <cfRule type="cellIs" dxfId="921" priority="540" operator="equal">
      <formula>0</formula>
    </cfRule>
  </conditionalFormatting>
  <conditionalFormatting sqref="N1701:P1701">
    <cfRule type="cellIs" dxfId="920" priority="538" operator="equal">
      <formula>0</formula>
    </cfRule>
    <cfRule type="cellIs" priority="539" operator="equal">
      <formula>0</formula>
    </cfRule>
  </conditionalFormatting>
  <conditionalFormatting sqref="T1702">
    <cfRule type="cellIs" dxfId="919" priority="537" operator="equal">
      <formula>0</formula>
    </cfRule>
  </conditionalFormatting>
  <conditionalFormatting sqref="N1702:P1702">
    <cfRule type="cellIs" dxfId="918" priority="535" operator="equal">
      <formula>0</formula>
    </cfRule>
    <cfRule type="cellIs" priority="536" operator="equal">
      <formula>0</formula>
    </cfRule>
  </conditionalFormatting>
  <conditionalFormatting sqref="T1704">
    <cfRule type="cellIs" dxfId="917" priority="534" operator="equal">
      <formula>0</formula>
    </cfRule>
  </conditionalFormatting>
  <conditionalFormatting sqref="N1704:P1704">
    <cfRule type="cellIs" dxfId="916" priority="532" operator="equal">
      <formula>0</formula>
    </cfRule>
    <cfRule type="cellIs" priority="533" operator="equal">
      <formula>0</formula>
    </cfRule>
  </conditionalFormatting>
  <conditionalFormatting sqref="T1705">
    <cfRule type="cellIs" dxfId="915" priority="531" operator="equal">
      <formula>0</formula>
    </cfRule>
  </conditionalFormatting>
  <conditionalFormatting sqref="N1705:P1705">
    <cfRule type="cellIs" dxfId="914" priority="529" operator="equal">
      <formula>0</formula>
    </cfRule>
    <cfRule type="cellIs" priority="530" operator="equal">
      <formula>0</formula>
    </cfRule>
  </conditionalFormatting>
  <conditionalFormatting sqref="T1707">
    <cfRule type="cellIs" dxfId="913" priority="528" operator="equal">
      <formula>0</formula>
    </cfRule>
  </conditionalFormatting>
  <conditionalFormatting sqref="N1707:P1707">
    <cfRule type="cellIs" dxfId="912" priority="526" operator="equal">
      <formula>0</formula>
    </cfRule>
    <cfRule type="cellIs" priority="527" operator="equal">
      <formula>0</formula>
    </cfRule>
  </conditionalFormatting>
  <conditionalFormatting sqref="T1708">
    <cfRule type="cellIs" dxfId="911" priority="525" operator="equal">
      <formula>0</formula>
    </cfRule>
  </conditionalFormatting>
  <conditionalFormatting sqref="N1708:P1708">
    <cfRule type="cellIs" dxfId="910" priority="523" operator="equal">
      <formula>0</formula>
    </cfRule>
    <cfRule type="cellIs" priority="524" operator="equal">
      <formula>0</formula>
    </cfRule>
  </conditionalFormatting>
  <conditionalFormatting sqref="T1709">
    <cfRule type="cellIs" dxfId="909" priority="522" operator="equal">
      <formula>0</formula>
    </cfRule>
  </conditionalFormatting>
  <conditionalFormatting sqref="N1709:P1709">
    <cfRule type="cellIs" dxfId="908" priority="520" operator="equal">
      <formula>0</formula>
    </cfRule>
    <cfRule type="cellIs" priority="521" operator="equal">
      <formula>0</formula>
    </cfRule>
  </conditionalFormatting>
  <conditionalFormatting sqref="T1710">
    <cfRule type="cellIs" dxfId="907" priority="519" operator="equal">
      <formula>0</formula>
    </cfRule>
  </conditionalFormatting>
  <conditionalFormatting sqref="N1710:P1710">
    <cfRule type="cellIs" dxfId="906" priority="517" operator="equal">
      <formula>0</formula>
    </cfRule>
    <cfRule type="cellIs" priority="518" operator="equal">
      <formula>0</formula>
    </cfRule>
  </conditionalFormatting>
  <conditionalFormatting sqref="T1715">
    <cfRule type="cellIs" dxfId="905" priority="516" operator="equal">
      <formula>0</formula>
    </cfRule>
  </conditionalFormatting>
  <conditionalFormatting sqref="N1715:P1715">
    <cfRule type="cellIs" dxfId="904" priority="514" operator="equal">
      <formula>0</formula>
    </cfRule>
    <cfRule type="cellIs" priority="515" operator="equal">
      <formula>0</formula>
    </cfRule>
  </conditionalFormatting>
  <conditionalFormatting sqref="T1716">
    <cfRule type="cellIs" dxfId="903" priority="513" operator="equal">
      <formula>0</formula>
    </cfRule>
  </conditionalFormatting>
  <conditionalFormatting sqref="N1716:P1716">
    <cfRule type="cellIs" dxfId="902" priority="511" operator="equal">
      <formula>0</formula>
    </cfRule>
    <cfRule type="cellIs" priority="512" operator="equal">
      <formula>0</formula>
    </cfRule>
  </conditionalFormatting>
  <conditionalFormatting sqref="T1721">
    <cfRule type="cellIs" dxfId="901" priority="510" operator="equal">
      <formula>0</formula>
    </cfRule>
  </conditionalFormatting>
  <conditionalFormatting sqref="N1721:P1721">
    <cfRule type="cellIs" dxfId="900" priority="508" operator="equal">
      <formula>0</formula>
    </cfRule>
    <cfRule type="cellIs" priority="509" operator="equal">
      <formula>0</formula>
    </cfRule>
  </conditionalFormatting>
  <conditionalFormatting sqref="T1723">
    <cfRule type="cellIs" dxfId="899" priority="507" operator="equal">
      <formula>0</formula>
    </cfRule>
  </conditionalFormatting>
  <conditionalFormatting sqref="N1723:P1723">
    <cfRule type="cellIs" dxfId="898" priority="505" operator="equal">
      <formula>0</formula>
    </cfRule>
    <cfRule type="cellIs" priority="506" operator="equal">
      <formula>0</formula>
    </cfRule>
  </conditionalFormatting>
  <conditionalFormatting sqref="T1728">
    <cfRule type="cellIs" dxfId="897" priority="504" operator="equal">
      <formula>0</formula>
    </cfRule>
  </conditionalFormatting>
  <conditionalFormatting sqref="N1728:P1728">
    <cfRule type="cellIs" dxfId="896" priority="502" operator="equal">
      <formula>0</formula>
    </cfRule>
    <cfRule type="cellIs" priority="503" operator="equal">
      <formula>0</formula>
    </cfRule>
  </conditionalFormatting>
  <conditionalFormatting sqref="T1754">
    <cfRule type="cellIs" dxfId="895" priority="501" operator="equal">
      <formula>0</formula>
    </cfRule>
  </conditionalFormatting>
  <conditionalFormatting sqref="N1754:P1754">
    <cfRule type="cellIs" dxfId="894" priority="499" operator="equal">
      <formula>0</formula>
    </cfRule>
    <cfRule type="cellIs" priority="500" operator="equal">
      <formula>0</formula>
    </cfRule>
  </conditionalFormatting>
  <conditionalFormatting sqref="T1818">
    <cfRule type="cellIs" dxfId="893" priority="498" operator="equal">
      <formula>0</formula>
    </cfRule>
  </conditionalFormatting>
  <conditionalFormatting sqref="N1818:P1818">
    <cfRule type="cellIs" dxfId="892" priority="496" operator="equal">
      <formula>0</formula>
    </cfRule>
    <cfRule type="cellIs" priority="497" operator="equal">
      <formula>0</formula>
    </cfRule>
  </conditionalFormatting>
  <conditionalFormatting sqref="T1819">
    <cfRule type="cellIs" dxfId="891" priority="495" operator="equal">
      <formula>0</formula>
    </cfRule>
  </conditionalFormatting>
  <conditionalFormatting sqref="N1819:P1819">
    <cfRule type="cellIs" dxfId="890" priority="493" operator="equal">
      <formula>0</formula>
    </cfRule>
    <cfRule type="cellIs" priority="494" operator="equal">
      <formula>0</formula>
    </cfRule>
  </conditionalFormatting>
  <conditionalFormatting sqref="T1823">
    <cfRule type="cellIs" dxfId="889" priority="492" operator="equal">
      <formula>0</formula>
    </cfRule>
  </conditionalFormatting>
  <conditionalFormatting sqref="N1823:P1823">
    <cfRule type="cellIs" dxfId="888" priority="490" operator="equal">
      <formula>0</formula>
    </cfRule>
    <cfRule type="cellIs" priority="491" operator="equal">
      <formula>0</formula>
    </cfRule>
  </conditionalFormatting>
  <conditionalFormatting sqref="T1824">
    <cfRule type="cellIs" dxfId="887" priority="489" operator="equal">
      <formula>0</formula>
    </cfRule>
  </conditionalFormatting>
  <conditionalFormatting sqref="N1824:P1824">
    <cfRule type="cellIs" dxfId="886" priority="487" operator="equal">
      <formula>0</formula>
    </cfRule>
    <cfRule type="cellIs" priority="488" operator="equal">
      <formula>0</formula>
    </cfRule>
  </conditionalFormatting>
  <conditionalFormatting sqref="T1826">
    <cfRule type="cellIs" dxfId="885" priority="486" operator="equal">
      <formula>0</formula>
    </cfRule>
  </conditionalFormatting>
  <conditionalFormatting sqref="N1826:P1826">
    <cfRule type="cellIs" dxfId="884" priority="484" operator="equal">
      <formula>0</formula>
    </cfRule>
    <cfRule type="cellIs" priority="485" operator="equal">
      <formula>0</formula>
    </cfRule>
  </conditionalFormatting>
  <conditionalFormatting sqref="T1827">
    <cfRule type="cellIs" dxfId="883" priority="483" operator="equal">
      <formula>0</formula>
    </cfRule>
  </conditionalFormatting>
  <conditionalFormatting sqref="N1827:P1827">
    <cfRule type="cellIs" dxfId="882" priority="481" operator="equal">
      <formula>0</formula>
    </cfRule>
    <cfRule type="cellIs" priority="482" operator="equal">
      <formula>0</formula>
    </cfRule>
  </conditionalFormatting>
  <conditionalFormatting sqref="T1828">
    <cfRule type="cellIs" dxfId="881" priority="480" operator="equal">
      <formula>0</formula>
    </cfRule>
  </conditionalFormatting>
  <conditionalFormatting sqref="N1828:P1828">
    <cfRule type="cellIs" dxfId="880" priority="478" operator="equal">
      <formula>0</formula>
    </cfRule>
    <cfRule type="cellIs" priority="479" operator="equal">
      <formula>0</formula>
    </cfRule>
  </conditionalFormatting>
  <conditionalFormatting sqref="T1829">
    <cfRule type="cellIs" dxfId="879" priority="477" operator="equal">
      <formula>0</formula>
    </cfRule>
  </conditionalFormatting>
  <conditionalFormatting sqref="N1829:P1829">
    <cfRule type="cellIs" dxfId="878" priority="475" operator="equal">
      <formula>0</formula>
    </cfRule>
    <cfRule type="cellIs" priority="476" operator="equal">
      <formula>0</formula>
    </cfRule>
  </conditionalFormatting>
  <conditionalFormatting sqref="T1831">
    <cfRule type="cellIs" dxfId="877" priority="474" operator="equal">
      <formula>0</formula>
    </cfRule>
  </conditionalFormatting>
  <conditionalFormatting sqref="N1831:P1831">
    <cfRule type="cellIs" dxfId="876" priority="472" operator="equal">
      <formula>0</formula>
    </cfRule>
    <cfRule type="cellIs" priority="473" operator="equal">
      <formula>0</formula>
    </cfRule>
  </conditionalFormatting>
  <conditionalFormatting sqref="T1833">
    <cfRule type="cellIs" dxfId="875" priority="471" operator="equal">
      <formula>0</formula>
    </cfRule>
  </conditionalFormatting>
  <conditionalFormatting sqref="N1833:P1833">
    <cfRule type="cellIs" dxfId="874" priority="469" operator="equal">
      <formula>0</formula>
    </cfRule>
    <cfRule type="cellIs" priority="470" operator="equal">
      <formula>0</formula>
    </cfRule>
  </conditionalFormatting>
  <conditionalFormatting sqref="T1837">
    <cfRule type="cellIs" dxfId="873" priority="468" operator="equal">
      <formula>0</formula>
    </cfRule>
  </conditionalFormatting>
  <conditionalFormatting sqref="N1837:P1837">
    <cfRule type="cellIs" dxfId="872" priority="466" operator="equal">
      <formula>0</formula>
    </cfRule>
    <cfRule type="cellIs" priority="467" operator="equal">
      <formula>0</formula>
    </cfRule>
  </conditionalFormatting>
  <conditionalFormatting sqref="T1838">
    <cfRule type="cellIs" dxfId="871" priority="465" operator="equal">
      <formula>0</formula>
    </cfRule>
  </conditionalFormatting>
  <conditionalFormatting sqref="N1838:P1838">
    <cfRule type="cellIs" dxfId="870" priority="463" operator="equal">
      <formula>0</formula>
    </cfRule>
    <cfRule type="cellIs" priority="464" operator="equal">
      <formula>0</formula>
    </cfRule>
  </conditionalFormatting>
  <conditionalFormatting sqref="T1839">
    <cfRule type="cellIs" dxfId="869" priority="462" operator="equal">
      <formula>0</formula>
    </cfRule>
  </conditionalFormatting>
  <conditionalFormatting sqref="N1839:P1839">
    <cfRule type="cellIs" dxfId="868" priority="460" operator="equal">
      <formula>0</formula>
    </cfRule>
    <cfRule type="cellIs" priority="461" operator="equal">
      <formula>0</formula>
    </cfRule>
  </conditionalFormatting>
  <conditionalFormatting sqref="T1840">
    <cfRule type="cellIs" dxfId="867" priority="459" operator="equal">
      <formula>0</formula>
    </cfRule>
  </conditionalFormatting>
  <conditionalFormatting sqref="N1840:P1840">
    <cfRule type="cellIs" dxfId="866" priority="457" operator="equal">
      <formula>0</formula>
    </cfRule>
    <cfRule type="cellIs" priority="458" operator="equal">
      <formula>0</formula>
    </cfRule>
  </conditionalFormatting>
  <conditionalFormatting sqref="T1841">
    <cfRule type="cellIs" dxfId="865" priority="456" operator="equal">
      <formula>0</formula>
    </cfRule>
  </conditionalFormatting>
  <conditionalFormatting sqref="N1841:P1841">
    <cfRule type="cellIs" dxfId="864" priority="454" operator="equal">
      <formula>0</formula>
    </cfRule>
    <cfRule type="cellIs" priority="455" operator="equal">
      <formula>0</formula>
    </cfRule>
  </conditionalFormatting>
  <conditionalFormatting sqref="N1915:P1915">
    <cfRule type="cellIs" dxfId="863" priority="445" operator="equal">
      <formula>0</formula>
    </cfRule>
    <cfRule type="cellIs" priority="446" operator="equal">
      <formula>0</formula>
    </cfRule>
  </conditionalFormatting>
  <conditionalFormatting sqref="T1845">
    <cfRule type="cellIs" dxfId="862" priority="453" operator="equal">
      <formula>0</formula>
    </cfRule>
  </conditionalFormatting>
  <conditionalFormatting sqref="N1845:P1845">
    <cfRule type="cellIs" dxfId="861" priority="451" operator="equal">
      <formula>0</formula>
    </cfRule>
    <cfRule type="cellIs" priority="452" operator="equal">
      <formula>0</formula>
    </cfRule>
  </conditionalFormatting>
  <conditionalFormatting sqref="T1914">
    <cfRule type="cellIs" dxfId="860" priority="450" operator="equal">
      <formula>0</formula>
    </cfRule>
  </conditionalFormatting>
  <conditionalFormatting sqref="N1914:P1914">
    <cfRule type="cellIs" dxfId="859" priority="448" operator="equal">
      <formula>0</formula>
    </cfRule>
    <cfRule type="cellIs" priority="449" operator="equal">
      <formula>0</formula>
    </cfRule>
  </conditionalFormatting>
  <conditionalFormatting sqref="T1915">
    <cfRule type="cellIs" dxfId="858" priority="447" operator="equal">
      <formula>0</formula>
    </cfRule>
  </conditionalFormatting>
  <conditionalFormatting sqref="N1848:P1848">
    <cfRule type="cellIs" dxfId="857" priority="442" operator="equal">
      <formula>0</formula>
    </cfRule>
    <cfRule type="cellIs" priority="443" operator="equal">
      <formula>0</formula>
    </cfRule>
  </conditionalFormatting>
  <conditionalFormatting sqref="T1848">
    <cfRule type="cellIs" dxfId="856" priority="444" operator="equal">
      <formula>0</formula>
    </cfRule>
  </conditionalFormatting>
  <conditionalFormatting sqref="T1850 T1854">
    <cfRule type="cellIs" dxfId="855" priority="441" operator="equal">
      <formula>0</formula>
    </cfRule>
  </conditionalFormatting>
  <conditionalFormatting sqref="N1850:P1850 N1854:P1854">
    <cfRule type="cellIs" dxfId="854" priority="439" operator="equal">
      <formula>0</formula>
    </cfRule>
    <cfRule type="cellIs" priority="440" operator="equal">
      <formula>0</formula>
    </cfRule>
  </conditionalFormatting>
  <conditionalFormatting sqref="N1849:P1849">
    <cfRule type="cellIs" dxfId="853" priority="436" operator="equal">
      <formula>0</formula>
    </cfRule>
    <cfRule type="cellIs" priority="437" operator="equal">
      <formula>0</formula>
    </cfRule>
  </conditionalFormatting>
  <conditionalFormatting sqref="T1849">
    <cfRule type="cellIs" dxfId="852" priority="438" operator="equal">
      <formula>0</formula>
    </cfRule>
  </conditionalFormatting>
  <conditionalFormatting sqref="N1851:P1851">
    <cfRule type="cellIs" dxfId="851" priority="433" operator="equal">
      <formula>0</formula>
    </cfRule>
    <cfRule type="cellIs" priority="434" operator="equal">
      <formula>0</formula>
    </cfRule>
  </conditionalFormatting>
  <conditionalFormatting sqref="T1851">
    <cfRule type="cellIs" dxfId="850" priority="435" operator="equal">
      <formula>0</formula>
    </cfRule>
  </conditionalFormatting>
  <conditionalFormatting sqref="T1852">
    <cfRule type="cellIs" dxfId="849" priority="432" operator="equal">
      <formula>0</formula>
    </cfRule>
  </conditionalFormatting>
  <conditionalFormatting sqref="N1852:P1852">
    <cfRule type="cellIs" dxfId="848" priority="430" operator="equal">
      <formula>0</formula>
    </cfRule>
    <cfRule type="cellIs" priority="431" operator="equal">
      <formula>0</formula>
    </cfRule>
  </conditionalFormatting>
  <conditionalFormatting sqref="T1853">
    <cfRule type="cellIs" dxfId="847" priority="429" operator="equal">
      <formula>0</formula>
    </cfRule>
  </conditionalFormatting>
  <conditionalFormatting sqref="N1853:P1853">
    <cfRule type="cellIs" dxfId="846" priority="427" operator="equal">
      <formula>0</formula>
    </cfRule>
    <cfRule type="cellIs" priority="428" operator="equal">
      <formula>0</formula>
    </cfRule>
  </conditionalFormatting>
  <conditionalFormatting sqref="T1857:T1859">
    <cfRule type="cellIs" dxfId="845" priority="426" operator="equal">
      <formula>0</formula>
    </cfRule>
  </conditionalFormatting>
  <conditionalFormatting sqref="N1857:P1859">
    <cfRule type="cellIs" dxfId="844" priority="424" operator="equal">
      <formula>0</formula>
    </cfRule>
    <cfRule type="cellIs" priority="425" operator="equal">
      <formula>0</formula>
    </cfRule>
  </conditionalFormatting>
  <conditionalFormatting sqref="N1861:P1861">
    <cfRule type="cellIs" dxfId="843" priority="412" operator="equal">
      <formula>0</formula>
    </cfRule>
    <cfRule type="cellIs" priority="413" operator="equal">
      <formula>0</formula>
    </cfRule>
  </conditionalFormatting>
  <conditionalFormatting sqref="T1855">
    <cfRule type="cellIs" dxfId="842" priority="423" operator="equal">
      <formula>0</formula>
    </cfRule>
  </conditionalFormatting>
  <conditionalFormatting sqref="N1855:P1855">
    <cfRule type="cellIs" dxfId="841" priority="421" operator="equal">
      <formula>0</formula>
    </cfRule>
    <cfRule type="cellIs" priority="422" operator="equal">
      <formula>0</formula>
    </cfRule>
  </conditionalFormatting>
  <conditionalFormatting sqref="T1856">
    <cfRule type="cellIs" dxfId="840" priority="420" operator="equal">
      <formula>0</formula>
    </cfRule>
  </conditionalFormatting>
  <conditionalFormatting sqref="N1856:P1856">
    <cfRule type="cellIs" dxfId="839" priority="418" operator="equal">
      <formula>0</formula>
    </cfRule>
    <cfRule type="cellIs" priority="419" operator="equal">
      <formula>0</formula>
    </cfRule>
  </conditionalFormatting>
  <conditionalFormatting sqref="T1860">
    <cfRule type="cellIs" dxfId="838" priority="417" operator="equal">
      <formula>0</formula>
    </cfRule>
  </conditionalFormatting>
  <conditionalFormatting sqref="N1860:P1860">
    <cfRule type="cellIs" dxfId="837" priority="415" operator="equal">
      <formula>0</formula>
    </cfRule>
    <cfRule type="cellIs" priority="416" operator="equal">
      <formula>0</formula>
    </cfRule>
  </conditionalFormatting>
  <conditionalFormatting sqref="T1861">
    <cfRule type="cellIs" dxfId="836" priority="414" operator="equal">
      <formula>0</formula>
    </cfRule>
  </conditionalFormatting>
  <conditionalFormatting sqref="N1868:P1868">
    <cfRule type="cellIs" dxfId="835" priority="406" operator="equal">
      <formula>0</formula>
    </cfRule>
    <cfRule type="cellIs" priority="407" operator="equal">
      <formula>0</formula>
    </cfRule>
  </conditionalFormatting>
  <conditionalFormatting sqref="T1862:T1867">
    <cfRule type="cellIs" dxfId="834" priority="411" operator="equal">
      <formula>0</formula>
    </cfRule>
  </conditionalFormatting>
  <conditionalFormatting sqref="N1862:P1867">
    <cfRule type="cellIs" dxfId="833" priority="409" operator="equal">
      <formula>0</formula>
    </cfRule>
    <cfRule type="cellIs" priority="410" operator="equal">
      <formula>0</formula>
    </cfRule>
  </conditionalFormatting>
  <conditionalFormatting sqref="N1871:P1871">
    <cfRule type="cellIs" dxfId="832" priority="397" operator="equal">
      <formula>0</formula>
    </cfRule>
    <cfRule type="cellIs" priority="398" operator="equal">
      <formula>0</formula>
    </cfRule>
  </conditionalFormatting>
  <conditionalFormatting sqref="T1868">
    <cfRule type="cellIs" dxfId="831" priority="408" operator="equal">
      <formula>0</formula>
    </cfRule>
  </conditionalFormatting>
  <conditionalFormatting sqref="N1874:P1874">
    <cfRule type="cellIs" dxfId="830" priority="391" operator="equal">
      <formula>0</formula>
    </cfRule>
    <cfRule type="cellIs" priority="392" operator="equal">
      <formula>0</formula>
    </cfRule>
  </conditionalFormatting>
  <conditionalFormatting sqref="T1870 T1872 T1875:T1881 T1885">
    <cfRule type="cellIs" dxfId="829" priority="405" operator="equal">
      <formula>0</formula>
    </cfRule>
  </conditionalFormatting>
  <conditionalFormatting sqref="N1870:P1870 N1872:P1872 N1875:P1881 N1885:P1885">
    <cfRule type="cellIs" dxfId="828" priority="403" operator="equal">
      <formula>0</formula>
    </cfRule>
    <cfRule type="cellIs" priority="404" operator="equal">
      <formula>0</formula>
    </cfRule>
  </conditionalFormatting>
  <conditionalFormatting sqref="N1869:P1869">
    <cfRule type="cellIs" dxfId="827" priority="400" operator="equal">
      <formula>0</formula>
    </cfRule>
    <cfRule type="cellIs" priority="401" operator="equal">
      <formula>0</formula>
    </cfRule>
  </conditionalFormatting>
  <conditionalFormatting sqref="T1869">
    <cfRule type="cellIs" dxfId="826" priority="402" operator="equal">
      <formula>0</formula>
    </cfRule>
  </conditionalFormatting>
  <conditionalFormatting sqref="N1884:P1884">
    <cfRule type="cellIs" dxfId="825" priority="388" operator="equal">
      <formula>0</formula>
    </cfRule>
    <cfRule type="cellIs" priority="389" operator="equal">
      <formula>0</formula>
    </cfRule>
  </conditionalFormatting>
  <conditionalFormatting sqref="T1871">
    <cfRule type="cellIs" dxfId="824" priority="399" operator="equal">
      <formula>0</formula>
    </cfRule>
  </conditionalFormatting>
  <conditionalFormatting sqref="N1873:P1873">
    <cfRule type="cellIs" dxfId="823" priority="394" operator="equal">
      <formula>0</formula>
    </cfRule>
    <cfRule type="cellIs" priority="395" operator="equal">
      <formula>0</formula>
    </cfRule>
  </conditionalFormatting>
  <conditionalFormatting sqref="T1873">
    <cfRule type="cellIs" dxfId="822" priority="396" operator="equal">
      <formula>0</formula>
    </cfRule>
  </conditionalFormatting>
  <conditionalFormatting sqref="N1882:P1882">
    <cfRule type="cellIs" dxfId="821" priority="382" operator="equal">
      <formula>0</formula>
    </cfRule>
    <cfRule type="cellIs" priority="383" operator="equal">
      <formula>0</formula>
    </cfRule>
  </conditionalFormatting>
  <conditionalFormatting sqref="T1874">
    <cfRule type="cellIs" dxfId="820" priority="393" operator="equal">
      <formula>0</formula>
    </cfRule>
  </conditionalFormatting>
  <conditionalFormatting sqref="T1884">
    <cfRule type="cellIs" dxfId="819" priority="390" operator="equal">
      <formula>0</formula>
    </cfRule>
  </conditionalFormatting>
  <conditionalFormatting sqref="N1886:P1886">
    <cfRule type="cellIs" dxfId="818" priority="376" operator="equal">
      <formula>0</formula>
    </cfRule>
    <cfRule type="cellIs" priority="377" operator="equal">
      <formula>0</formula>
    </cfRule>
  </conditionalFormatting>
  <conditionalFormatting sqref="T1883">
    <cfRule type="cellIs" dxfId="817" priority="387" operator="equal">
      <formula>0</formula>
    </cfRule>
  </conditionalFormatting>
  <conditionalFormatting sqref="N1883:P1883">
    <cfRule type="cellIs" dxfId="816" priority="385" operator="equal">
      <formula>0</formula>
    </cfRule>
    <cfRule type="cellIs" priority="386" operator="equal">
      <formula>0</formula>
    </cfRule>
  </conditionalFormatting>
  <conditionalFormatting sqref="N1888:P1888">
    <cfRule type="cellIs" dxfId="815" priority="370" operator="equal">
      <formula>0</formula>
    </cfRule>
    <cfRule type="cellIs" priority="371" operator="equal">
      <formula>0</formula>
    </cfRule>
  </conditionalFormatting>
  <conditionalFormatting sqref="T1882">
    <cfRule type="cellIs" dxfId="814" priority="384" operator="equal">
      <formula>0</formula>
    </cfRule>
  </conditionalFormatting>
  <conditionalFormatting sqref="T1887">
    <cfRule type="cellIs" dxfId="813" priority="381" operator="equal">
      <formula>0</formula>
    </cfRule>
  </conditionalFormatting>
  <conditionalFormatting sqref="N1887:P1887">
    <cfRule type="cellIs" dxfId="812" priority="379" operator="equal">
      <formula>0</formula>
    </cfRule>
    <cfRule type="cellIs" priority="380" operator="equal">
      <formula>0</formula>
    </cfRule>
  </conditionalFormatting>
  <conditionalFormatting sqref="N1894:P1894">
    <cfRule type="cellIs" dxfId="811" priority="358" operator="equal">
      <formula>0</formula>
    </cfRule>
    <cfRule type="cellIs" priority="359" operator="equal">
      <formula>0</formula>
    </cfRule>
  </conditionalFormatting>
  <conditionalFormatting sqref="T1886">
    <cfRule type="cellIs" dxfId="810" priority="378" operator="equal">
      <formula>0</formula>
    </cfRule>
  </conditionalFormatting>
  <conditionalFormatting sqref="N1891:P1891">
    <cfRule type="cellIs" dxfId="809" priority="352" operator="equal">
      <formula>0</formula>
    </cfRule>
    <cfRule type="cellIs" priority="353" operator="equal">
      <formula>0</formula>
    </cfRule>
  </conditionalFormatting>
  <conditionalFormatting sqref="T1889">
    <cfRule type="cellIs" dxfId="808" priority="375" operator="equal">
      <formula>0</formula>
    </cfRule>
  </conditionalFormatting>
  <conditionalFormatting sqref="N1889:P1889">
    <cfRule type="cellIs" dxfId="807" priority="373" operator="equal">
      <formula>0</formula>
    </cfRule>
    <cfRule type="cellIs" priority="374" operator="equal">
      <formula>0</formula>
    </cfRule>
  </conditionalFormatting>
  <conditionalFormatting sqref="T1888">
    <cfRule type="cellIs" dxfId="806" priority="372" operator="equal">
      <formula>0</formula>
    </cfRule>
  </conditionalFormatting>
  <conditionalFormatting sqref="N1890:P1890">
    <cfRule type="cellIs" dxfId="805" priority="364" operator="equal">
      <formula>0</formula>
    </cfRule>
    <cfRule type="cellIs" priority="365" operator="equal">
      <formula>0</formula>
    </cfRule>
  </conditionalFormatting>
  <conditionalFormatting sqref="T1893">
    <cfRule type="cellIs" dxfId="804" priority="369" operator="equal">
      <formula>0</formula>
    </cfRule>
  </conditionalFormatting>
  <conditionalFormatting sqref="N1893:P1893">
    <cfRule type="cellIs" dxfId="803" priority="367" operator="equal">
      <formula>0</formula>
    </cfRule>
    <cfRule type="cellIs" priority="368" operator="equal">
      <formula>0</formula>
    </cfRule>
  </conditionalFormatting>
  <conditionalFormatting sqref="T1890">
    <cfRule type="cellIs" dxfId="802" priority="366" operator="equal">
      <formula>0</formula>
    </cfRule>
  </conditionalFormatting>
  <conditionalFormatting sqref="T1895">
    <cfRule type="cellIs" dxfId="801" priority="363" operator="equal">
      <formula>0</formula>
    </cfRule>
  </conditionalFormatting>
  <conditionalFormatting sqref="N1895:P1895">
    <cfRule type="cellIs" dxfId="800" priority="361" operator="equal">
      <formula>0</formula>
    </cfRule>
    <cfRule type="cellIs" priority="362" operator="equal">
      <formula>0</formula>
    </cfRule>
  </conditionalFormatting>
  <conditionalFormatting sqref="T1894">
    <cfRule type="cellIs" dxfId="799" priority="360" operator="equal">
      <formula>0</formula>
    </cfRule>
  </conditionalFormatting>
  <conditionalFormatting sqref="T1892">
    <cfRule type="cellIs" dxfId="798" priority="357" operator="equal">
      <formula>0</formula>
    </cfRule>
  </conditionalFormatting>
  <conditionalFormatting sqref="N1892:P1892">
    <cfRule type="cellIs" dxfId="797" priority="355" operator="equal">
      <formula>0</formula>
    </cfRule>
    <cfRule type="cellIs" priority="356" operator="equal">
      <formula>0</formula>
    </cfRule>
  </conditionalFormatting>
  <conditionalFormatting sqref="T1891">
    <cfRule type="cellIs" dxfId="796" priority="354" operator="equal">
      <formula>0</formula>
    </cfRule>
  </conditionalFormatting>
  <conditionalFormatting sqref="N1900:P1900">
    <cfRule type="cellIs" dxfId="795" priority="346" operator="equal">
      <formula>0</formula>
    </cfRule>
    <cfRule type="cellIs" priority="347" operator="equal">
      <formula>0</formula>
    </cfRule>
  </conditionalFormatting>
  <conditionalFormatting sqref="N1896:P1896">
    <cfRule type="cellIs" dxfId="794" priority="343" operator="equal">
      <formula>0</formula>
    </cfRule>
    <cfRule type="cellIs" priority="344" operator="equal">
      <formula>0</formula>
    </cfRule>
  </conditionalFormatting>
  <conditionalFormatting sqref="T1901">
    <cfRule type="cellIs" dxfId="793" priority="351" operator="equal">
      <formula>0</formula>
    </cfRule>
  </conditionalFormatting>
  <conditionalFormatting sqref="N1901:P1901">
    <cfRule type="cellIs" dxfId="792" priority="349" operator="equal">
      <formula>0</formula>
    </cfRule>
    <cfRule type="cellIs" priority="350" operator="equal">
      <formula>0</formula>
    </cfRule>
  </conditionalFormatting>
  <conditionalFormatting sqref="T1896">
    <cfRule type="cellIs" dxfId="791" priority="345" operator="equal">
      <formula>0</formula>
    </cfRule>
  </conditionalFormatting>
  <conditionalFormatting sqref="N1898:P1898">
    <cfRule type="cellIs" dxfId="790" priority="337" operator="equal">
      <formula>0</formula>
    </cfRule>
    <cfRule type="cellIs" priority="338" operator="equal">
      <formula>0</formula>
    </cfRule>
  </conditionalFormatting>
  <conditionalFormatting sqref="T1900">
    <cfRule type="cellIs" dxfId="789" priority="348" operator="equal">
      <formula>0</formula>
    </cfRule>
  </conditionalFormatting>
  <conditionalFormatting sqref="T1898">
    <cfRule type="cellIs" dxfId="788" priority="339" operator="equal">
      <formula>0</formula>
    </cfRule>
  </conditionalFormatting>
  <conditionalFormatting sqref="T1897">
    <cfRule type="cellIs" dxfId="787" priority="342" operator="equal">
      <formula>0</formula>
    </cfRule>
  </conditionalFormatting>
  <conditionalFormatting sqref="N1897:P1897">
    <cfRule type="cellIs" dxfId="786" priority="340" operator="equal">
      <formula>0</formula>
    </cfRule>
    <cfRule type="cellIs" priority="341" operator="equal">
      <formula>0</formula>
    </cfRule>
  </conditionalFormatting>
  <conditionalFormatting sqref="N1903:P1903">
    <cfRule type="cellIs" dxfId="785" priority="334" operator="equal">
      <formula>0</formula>
    </cfRule>
    <cfRule type="cellIs" priority="335" operator="equal">
      <formula>0</formula>
    </cfRule>
  </conditionalFormatting>
  <conditionalFormatting sqref="T1903">
    <cfRule type="cellIs" dxfId="784" priority="336" operator="equal">
      <formula>0</formula>
    </cfRule>
  </conditionalFormatting>
  <conditionalFormatting sqref="N1902:P1902">
    <cfRule type="cellIs" dxfId="783" priority="331" operator="equal">
      <formula>0</formula>
    </cfRule>
    <cfRule type="cellIs" priority="332" operator="equal">
      <formula>0</formula>
    </cfRule>
  </conditionalFormatting>
  <conditionalFormatting sqref="N1899:P1899">
    <cfRule type="cellIs" dxfId="782" priority="328" operator="equal">
      <formula>0</formula>
    </cfRule>
    <cfRule type="cellIs" priority="329" operator="equal">
      <formula>0</formula>
    </cfRule>
  </conditionalFormatting>
  <conditionalFormatting sqref="T1902">
    <cfRule type="cellIs" dxfId="781" priority="333" operator="equal">
      <formula>0</formula>
    </cfRule>
  </conditionalFormatting>
  <conditionalFormatting sqref="N1904:P1904">
    <cfRule type="cellIs" dxfId="780" priority="322" operator="equal">
      <formula>0</formula>
    </cfRule>
    <cfRule type="cellIs" priority="323" operator="equal">
      <formula>0</formula>
    </cfRule>
  </conditionalFormatting>
  <conditionalFormatting sqref="T1899">
    <cfRule type="cellIs" dxfId="779" priority="330" operator="equal">
      <formula>0</formula>
    </cfRule>
  </conditionalFormatting>
  <conditionalFormatting sqref="T1905">
    <cfRule type="cellIs" dxfId="778" priority="327" operator="equal">
      <formula>0</formula>
    </cfRule>
  </conditionalFormatting>
  <conditionalFormatting sqref="N1905:P1905">
    <cfRule type="cellIs" dxfId="777" priority="325" operator="equal">
      <formula>0</formula>
    </cfRule>
    <cfRule type="cellIs" priority="326" operator="equal">
      <formula>0</formula>
    </cfRule>
  </conditionalFormatting>
  <conditionalFormatting sqref="T1904">
    <cfRule type="cellIs" dxfId="776" priority="324" operator="equal">
      <formula>0</formula>
    </cfRule>
  </conditionalFormatting>
  <conditionalFormatting sqref="T1925">
    <cfRule type="cellIs" dxfId="775" priority="321" operator="equal">
      <formula>0</formula>
    </cfRule>
  </conditionalFormatting>
  <conditionalFormatting sqref="N1925:P1925">
    <cfRule type="cellIs" dxfId="774" priority="319" operator="equal">
      <formula>0</formula>
    </cfRule>
    <cfRule type="cellIs" priority="320" operator="equal">
      <formula>0</formula>
    </cfRule>
  </conditionalFormatting>
  <conditionalFormatting sqref="T1937">
    <cfRule type="cellIs" dxfId="773" priority="318" operator="equal">
      <formula>0</formula>
    </cfRule>
  </conditionalFormatting>
  <conditionalFormatting sqref="N1937:P1937">
    <cfRule type="cellIs" dxfId="772" priority="316" operator="equal">
      <formula>0</formula>
    </cfRule>
    <cfRule type="cellIs" priority="317" operator="equal">
      <formula>0</formula>
    </cfRule>
  </conditionalFormatting>
  <conditionalFormatting sqref="T1938">
    <cfRule type="cellIs" dxfId="771" priority="315" operator="equal">
      <formula>0</formula>
    </cfRule>
  </conditionalFormatting>
  <conditionalFormatting sqref="N1938:P1938">
    <cfRule type="cellIs" dxfId="770" priority="313" operator="equal">
      <formula>0</formula>
    </cfRule>
    <cfRule type="cellIs" priority="314" operator="equal">
      <formula>0</formula>
    </cfRule>
  </conditionalFormatting>
  <conditionalFormatting sqref="T1939">
    <cfRule type="cellIs" dxfId="769" priority="312" operator="equal">
      <formula>0</formula>
    </cfRule>
  </conditionalFormatting>
  <conditionalFormatting sqref="N1939:P1939">
    <cfRule type="cellIs" dxfId="768" priority="310" operator="equal">
      <formula>0</formula>
    </cfRule>
    <cfRule type="cellIs" priority="311" operator="equal">
      <formula>0</formula>
    </cfRule>
  </conditionalFormatting>
  <conditionalFormatting sqref="T1940">
    <cfRule type="cellIs" dxfId="767" priority="309" operator="equal">
      <formula>0</formula>
    </cfRule>
  </conditionalFormatting>
  <conditionalFormatting sqref="N1940:P1940">
    <cfRule type="cellIs" dxfId="766" priority="307" operator="equal">
      <formula>0</formula>
    </cfRule>
    <cfRule type="cellIs" priority="308" operator="equal">
      <formula>0</formula>
    </cfRule>
  </conditionalFormatting>
  <conditionalFormatting sqref="T1943">
    <cfRule type="cellIs" dxfId="765" priority="306" operator="equal">
      <formula>0</formula>
    </cfRule>
  </conditionalFormatting>
  <conditionalFormatting sqref="N1943:P1943">
    <cfRule type="cellIs" dxfId="764" priority="304" operator="equal">
      <formula>0</formula>
    </cfRule>
    <cfRule type="cellIs" priority="305" operator="equal">
      <formula>0</formula>
    </cfRule>
  </conditionalFormatting>
  <conditionalFormatting sqref="T1945">
    <cfRule type="cellIs" dxfId="763" priority="303" operator="equal">
      <formula>0</formula>
    </cfRule>
  </conditionalFormatting>
  <conditionalFormatting sqref="N1945:P1945">
    <cfRule type="cellIs" dxfId="762" priority="301" operator="equal">
      <formula>0</formula>
    </cfRule>
    <cfRule type="cellIs" priority="302" operator="equal">
      <formula>0</formula>
    </cfRule>
  </conditionalFormatting>
  <conditionalFormatting sqref="T1946">
    <cfRule type="cellIs" dxfId="761" priority="300" operator="equal">
      <formula>0</formula>
    </cfRule>
  </conditionalFormatting>
  <conditionalFormatting sqref="N1946:P1946">
    <cfRule type="cellIs" dxfId="760" priority="298" operator="equal">
      <formula>0</formula>
    </cfRule>
    <cfRule type="cellIs" priority="299" operator="equal">
      <formula>0</formula>
    </cfRule>
  </conditionalFormatting>
  <conditionalFormatting sqref="T1949">
    <cfRule type="cellIs" dxfId="759" priority="297" operator="equal">
      <formula>0</formula>
    </cfRule>
  </conditionalFormatting>
  <conditionalFormatting sqref="N1949:P1949">
    <cfRule type="cellIs" dxfId="758" priority="295" operator="equal">
      <formula>0</formula>
    </cfRule>
    <cfRule type="cellIs" priority="296" operator="equal">
      <formula>0</formula>
    </cfRule>
  </conditionalFormatting>
  <conditionalFormatting sqref="T1956">
    <cfRule type="cellIs" dxfId="757" priority="294" operator="equal">
      <formula>0</formula>
    </cfRule>
  </conditionalFormatting>
  <conditionalFormatting sqref="N1956:P1956">
    <cfRule type="cellIs" dxfId="756" priority="292" operator="equal">
      <formula>0</formula>
    </cfRule>
    <cfRule type="cellIs" priority="293" operator="equal">
      <formula>0</formula>
    </cfRule>
  </conditionalFormatting>
  <conditionalFormatting sqref="T2153">
    <cfRule type="cellIs" dxfId="755" priority="291" operator="equal">
      <formula>0</formula>
    </cfRule>
  </conditionalFormatting>
  <conditionalFormatting sqref="N2153:P2153">
    <cfRule type="cellIs" dxfId="754" priority="289" operator="equal">
      <formula>0</formula>
    </cfRule>
    <cfRule type="cellIs" priority="290" operator="equal">
      <formula>0</formula>
    </cfRule>
  </conditionalFormatting>
  <conditionalFormatting sqref="T2154">
    <cfRule type="cellIs" dxfId="753" priority="288" operator="equal">
      <formula>0</formula>
    </cfRule>
  </conditionalFormatting>
  <conditionalFormatting sqref="N2154:P2154">
    <cfRule type="cellIs" dxfId="752" priority="286" operator="equal">
      <formula>0</formula>
    </cfRule>
    <cfRule type="cellIs" priority="287" operator="equal">
      <formula>0</formula>
    </cfRule>
  </conditionalFormatting>
  <conditionalFormatting sqref="T2155">
    <cfRule type="cellIs" dxfId="751" priority="285" operator="equal">
      <formula>0</formula>
    </cfRule>
  </conditionalFormatting>
  <conditionalFormatting sqref="N2155:P2155">
    <cfRule type="cellIs" dxfId="750" priority="283" operator="equal">
      <formula>0</formula>
    </cfRule>
    <cfRule type="cellIs" priority="284" operator="equal">
      <formula>0</formula>
    </cfRule>
  </conditionalFormatting>
  <conditionalFormatting sqref="N2159:P2159">
    <cfRule type="cellIs" dxfId="749" priority="271" operator="equal">
      <formula>0</formula>
    </cfRule>
    <cfRule type="cellIs" priority="272" operator="equal">
      <formula>0</formula>
    </cfRule>
  </conditionalFormatting>
  <conditionalFormatting sqref="N2168:P2168">
    <cfRule type="cellIs" dxfId="748" priority="247" operator="equal">
      <formula>0</formula>
    </cfRule>
    <cfRule type="cellIs" priority="248" operator="equal">
      <formula>0</formula>
    </cfRule>
  </conditionalFormatting>
  <conditionalFormatting sqref="N2174:P2174">
    <cfRule type="cellIs" dxfId="747" priority="229" operator="equal">
      <formula>0</formula>
    </cfRule>
    <cfRule type="cellIs" priority="230" operator="equal">
      <formula>0</formula>
    </cfRule>
  </conditionalFormatting>
  <conditionalFormatting sqref="N2186:P2186">
    <cfRule type="cellIs" dxfId="746" priority="193" operator="equal">
      <formula>0</formula>
    </cfRule>
    <cfRule type="cellIs" priority="194" operator="equal">
      <formula>0</formula>
    </cfRule>
  </conditionalFormatting>
  <conditionalFormatting sqref="T2156">
    <cfRule type="cellIs" dxfId="745" priority="282" operator="equal">
      <formula>0</formula>
    </cfRule>
  </conditionalFormatting>
  <conditionalFormatting sqref="N2156:P2156">
    <cfRule type="cellIs" dxfId="744" priority="280" operator="equal">
      <formula>0</formula>
    </cfRule>
    <cfRule type="cellIs" priority="281" operator="equal">
      <formula>0</formula>
    </cfRule>
  </conditionalFormatting>
  <conditionalFormatting sqref="T2157">
    <cfRule type="cellIs" dxfId="743" priority="279" operator="equal">
      <formula>0</formula>
    </cfRule>
  </conditionalFormatting>
  <conditionalFormatting sqref="N2157:P2157">
    <cfRule type="cellIs" dxfId="742" priority="277" operator="equal">
      <formula>0</formula>
    </cfRule>
    <cfRule type="cellIs" priority="278" operator="equal">
      <formula>0</formula>
    </cfRule>
  </conditionalFormatting>
  <conditionalFormatting sqref="T2158">
    <cfRule type="cellIs" dxfId="741" priority="276" operator="equal">
      <formula>0</formula>
    </cfRule>
  </conditionalFormatting>
  <conditionalFormatting sqref="N2158:P2158">
    <cfRule type="cellIs" dxfId="740" priority="274" operator="equal">
      <formula>0</formula>
    </cfRule>
    <cfRule type="cellIs" priority="275" operator="equal">
      <formula>0</formula>
    </cfRule>
  </conditionalFormatting>
  <conditionalFormatting sqref="T2159">
    <cfRule type="cellIs" dxfId="739" priority="273" operator="equal">
      <formula>0</formula>
    </cfRule>
  </conditionalFormatting>
  <conditionalFormatting sqref="N2210:P2210">
    <cfRule type="cellIs" dxfId="738" priority="124" operator="equal">
      <formula>0</formula>
    </cfRule>
    <cfRule type="cellIs" priority="125" operator="equal">
      <formula>0</formula>
    </cfRule>
  </conditionalFormatting>
  <conditionalFormatting sqref="T2160">
    <cfRule type="cellIs" dxfId="737" priority="270" operator="equal">
      <formula>0</formula>
    </cfRule>
  </conditionalFormatting>
  <conditionalFormatting sqref="N2160:P2160">
    <cfRule type="cellIs" dxfId="736" priority="268" operator="equal">
      <formula>0</formula>
    </cfRule>
    <cfRule type="cellIs" priority="269" operator="equal">
      <formula>0</formula>
    </cfRule>
  </conditionalFormatting>
  <conditionalFormatting sqref="T2161">
    <cfRule type="cellIs" dxfId="735" priority="267" operator="equal">
      <formula>0</formula>
    </cfRule>
  </conditionalFormatting>
  <conditionalFormatting sqref="N2161:P2161">
    <cfRule type="cellIs" dxfId="734" priority="265" operator="equal">
      <formula>0</formula>
    </cfRule>
    <cfRule type="cellIs" priority="266" operator="equal">
      <formula>0</formula>
    </cfRule>
  </conditionalFormatting>
  <conditionalFormatting sqref="T2162">
    <cfRule type="cellIs" dxfId="733" priority="264" operator="equal">
      <formula>0</formula>
    </cfRule>
  </conditionalFormatting>
  <conditionalFormatting sqref="N2162:P2162">
    <cfRule type="cellIs" dxfId="732" priority="262" operator="equal">
      <formula>0</formula>
    </cfRule>
    <cfRule type="cellIs" priority="263" operator="equal">
      <formula>0</formula>
    </cfRule>
  </conditionalFormatting>
  <conditionalFormatting sqref="T2164">
    <cfRule type="cellIs" dxfId="731" priority="261" operator="equal">
      <formula>0</formula>
    </cfRule>
  </conditionalFormatting>
  <conditionalFormatting sqref="N2164:P2164">
    <cfRule type="cellIs" dxfId="730" priority="259" operator="equal">
      <formula>0</formula>
    </cfRule>
    <cfRule type="cellIs" priority="260" operator="equal">
      <formula>0</formula>
    </cfRule>
  </conditionalFormatting>
  <conditionalFormatting sqref="T2165">
    <cfRule type="cellIs" dxfId="729" priority="258" operator="equal">
      <formula>0</formula>
    </cfRule>
  </conditionalFormatting>
  <conditionalFormatting sqref="N2165:P2165">
    <cfRule type="cellIs" dxfId="728" priority="256" operator="equal">
      <formula>0</formula>
    </cfRule>
    <cfRule type="cellIs" priority="257" operator="equal">
      <formula>0</formula>
    </cfRule>
  </conditionalFormatting>
  <conditionalFormatting sqref="T2166">
    <cfRule type="cellIs" dxfId="727" priority="255" operator="equal">
      <formula>0</formula>
    </cfRule>
  </conditionalFormatting>
  <conditionalFormatting sqref="N2166:P2166">
    <cfRule type="cellIs" dxfId="726" priority="253" operator="equal">
      <formula>0</formula>
    </cfRule>
    <cfRule type="cellIs" priority="254" operator="equal">
      <formula>0</formula>
    </cfRule>
  </conditionalFormatting>
  <conditionalFormatting sqref="T2167">
    <cfRule type="cellIs" dxfId="725" priority="252" operator="equal">
      <formula>0</formula>
    </cfRule>
  </conditionalFormatting>
  <conditionalFormatting sqref="N2167:P2167">
    <cfRule type="cellIs" dxfId="724" priority="250" operator="equal">
      <formula>0</formula>
    </cfRule>
    <cfRule type="cellIs" priority="251" operator="equal">
      <formula>0</formula>
    </cfRule>
  </conditionalFormatting>
  <conditionalFormatting sqref="T2168">
    <cfRule type="cellIs" dxfId="723" priority="249" operator="equal">
      <formula>0</formula>
    </cfRule>
  </conditionalFormatting>
  <conditionalFormatting sqref="T2169">
    <cfRule type="cellIs" dxfId="722" priority="246" operator="equal">
      <formula>0</formula>
    </cfRule>
  </conditionalFormatting>
  <conditionalFormatting sqref="N2169:P2169">
    <cfRule type="cellIs" dxfId="721" priority="244" operator="equal">
      <formula>0</formula>
    </cfRule>
    <cfRule type="cellIs" priority="245" operator="equal">
      <formula>0</formula>
    </cfRule>
  </conditionalFormatting>
  <conditionalFormatting sqref="T2170">
    <cfRule type="cellIs" dxfId="720" priority="243" operator="equal">
      <formula>0</formula>
    </cfRule>
  </conditionalFormatting>
  <conditionalFormatting sqref="N2170:P2170">
    <cfRule type="cellIs" dxfId="719" priority="241" operator="equal">
      <formula>0</formula>
    </cfRule>
    <cfRule type="cellIs" priority="242" operator="equal">
      <formula>0</formula>
    </cfRule>
  </conditionalFormatting>
  <conditionalFormatting sqref="T2171">
    <cfRule type="cellIs" dxfId="718" priority="240" operator="equal">
      <formula>0</formula>
    </cfRule>
  </conditionalFormatting>
  <conditionalFormatting sqref="N2171:P2171">
    <cfRule type="cellIs" dxfId="717" priority="238" operator="equal">
      <formula>0</formula>
    </cfRule>
    <cfRule type="cellIs" priority="239" operator="equal">
      <formula>0</formula>
    </cfRule>
  </conditionalFormatting>
  <conditionalFormatting sqref="T2172">
    <cfRule type="cellIs" dxfId="716" priority="237" operator="equal">
      <formula>0</formula>
    </cfRule>
  </conditionalFormatting>
  <conditionalFormatting sqref="N2172:P2172">
    <cfRule type="cellIs" dxfId="715" priority="235" operator="equal">
      <formula>0</formula>
    </cfRule>
    <cfRule type="cellIs" priority="236" operator="equal">
      <formula>0</formula>
    </cfRule>
  </conditionalFormatting>
  <conditionalFormatting sqref="T2173">
    <cfRule type="cellIs" dxfId="714" priority="234" operator="equal">
      <formula>0</formula>
    </cfRule>
  </conditionalFormatting>
  <conditionalFormatting sqref="N2173:P2173">
    <cfRule type="cellIs" dxfId="713" priority="232" operator="equal">
      <formula>0</formula>
    </cfRule>
    <cfRule type="cellIs" priority="233" operator="equal">
      <formula>0</formula>
    </cfRule>
  </conditionalFormatting>
  <conditionalFormatting sqref="T2174">
    <cfRule type="cellIs" dxfId="712" priority="231" operator="equal">
      <formula>0</formula>
    </cfRule>
  </conditionalFormatting>
  <conditionalFormatting sqref="N2180:P2180">
    <cfRule type="cellIs" dxfId="711" priority="211" operator="equal">
      <formula>0</formula>
    </cfRule>
    <cfRule type="cellIs" priority="212" operator="equal">
      <formula>0</formula>
    </cfRule>
  </conditionalFormatting>
  <conditionalFormatting sqref="T2175">
    <cfRule type="cellIs" dxfId="710" priority="228" operator="equal">
      <formula>0</formula>
    </cfRule>
  </conditionalFormatting>
  <conditionalFormatting sqref="N2175:P2175">
    <cfRule type="cellIs" dxfId="709" priority="226" operator="equal">
      <formula>0</formula>
    </cfRule>
    <cfRule type="cellIs" priority="227" operator="equal">
      <formula>0</formula>
    </cfRule>
  </conditionalFormatting>
  <conditionalFormatting sqref="T2176">
    <cfRule type="cellIs" dxfId="708" priority="225" operator="equal">
      <formula>0</formula>
    </cfRule>
  </conditionalFormatting>
  <conditionalFormatting sqref="N2176:P2176">
    <cfRule type="cellIs" dxfId="707" priority="223" operator="equal">
      <formula>0</formula>
    </cfRule>
    <cfRule type="cellIs" priority="224" operator="equal">
      <formula>0</formula>
    </cfRule>
  </conditionalFormatting>
  <conditionalFormatting sqref="T2177">
    <cfRule type="cellIs" dxfId="706" priority="222" operator="equal">
      <formula>0</formula>
    </cfRule>
  </conditionalFormatting>
  <conditionalFormatting sqref="N2177:P2177">
    <cfRule type="cellIs" dxfId="705" priority="220" operator="equal">
      <formula>0</formula>
    </cfRule>
    <cfRule type="cellIs" priority="221" operator="equal">
      <formula>0</formula>
    </cfRule>
  </conditionalFormatting>
  <conditionalFormatting sqref="T2178">
    <cfRule type="cellIs" dxfId="704" priority="219" operator="equal">
      <formula>0</formula>
    </cfRule>
  </conditionalFormatting>
  <conditionalFormatting sqref="N2178:P2178">
    <cfRule type="cellIs" dxfId="703" priority="217" operator="equal">
      <formula>0</formula>
    </cfRule>
    <cfRule type="cellIs" priority="218" operator="equal">
      <formula>0</formula>
    </cfRule>
  </conditionalFormatting>
  <conditionalFormatting sqref="T2179">
    <cfRule type="cellIs" dxfId="702" priority="216" operator="equal">
      <formula>0</formula>
    </cfRule>
  </conditionalFormatting>
  <conditionalFormatting sqref="N2179:P2179">
    <cfRule type="cellIs" dxfId="701" priority="214" operator="equal">
      <formula>0</formula>
    </cfRule>
    <cfRule type="cellIs" priority="215" operator="equal">
      <formula>0</formula>
    </cfRule>
  </conditionalFormatting>
  <conditionalFormatting sqref="T2180">
    <cfRule type="cellIs" dxfId="700" priority="213" operator="equal">
      <formula>0</formula>
    </cfRule>
  </conditionalFormatting>
  <conditionalFormatting sqref="T2181">
    <cfRule type="cellIs" dxfId="699" priority="210" operator="equal">
      <formula>0</formula>
    </cfRule>
  </conditionalFormatting>
  <conditionalFormatting sqref="N2181:P2181">
    <cfRule type="cellIs" dxfId="698" priority="208" operator="equal">
      <formula>0</formula>
    </cfRule>
    <cfRule type="cellIs" priority="209" operator="equal">
      <formula>0</formula>
    </cfRule>
  </conditionalFormatting>
  <conditionalFormatting sqref="T2182">
    <cfRule type="cellIs" dxfId="697" priority="207" operator="equal">
      <formula>0</formula>
    </cfRule>
  </conditionalFormatting>
  <conditionalFormatting sqref="N2182:P2182">
    <cfRule type="cellIs" dxfId="696" priority="205" operator="equal">
      <formula>0</formula>
    </cfRule>
    <cfRule type="cellIs" priority="206" operator="equal">
      <formula>0</formula>
    </cfRule>
  </conditionalFormatting>
  <conditionalFormatting sqref="T2183">
    <cfRule type="cellIs" dxfId="695" priority="204" operator="equal">
      <formula>0</formula>
    </cfRule>
  </conditionalFormatting>
  <conditionalFormatting sqref="N2183:P2183">
    <cfRule type="cellIs" dxfId="694" priority="202" operator="equal">
      <formula>0</formula>
    </cfRule>
    <cfRule type="cellIs" priority="203" operator="equal">
      <formula>0</formula>
    </cfRule>
  </conditionalFormatting>
  <conditionalFormatting sqref="T2184">
    <cfRule type="cellIs" dxfId="693" priority="201" operator="equal">
      <formula>0</formula>
    </cfRule>
  </conditionalFormatting>
  <conditionalFormatting sqref="N2184:P2184">
    <cfRule type="cellIs" dxfId="692" priority="199" operator="equal">
      <formula>0</formula>
    </cfRule>
    <cfRule type="cellIs" priority="200" operator="equal">
      <formula>0</formula>
    </cfRule>
  </conditionalFormatting>
  <conditionalFormatting sqref="T2185">
    <cfRule type="cellIs" dxfId="691" priority="198" operator="equal">
      <formula>0</formula>
    </cfRule>
  </conditionalFormatting>
  <conditionalFormatting sqref="N2185:P2185">
    <cfRule type="cellIs" dxfId="690" priority="196" operator="equal">
      <formula>0</formula>
    </cfRule>
    <cfRule type="cellIs" priority="197" operator="equal">
      <formula>0</formula>
    </cfRule>
  </conditionalFormatting>
  <conditionalFormatting sqref="T2186">
    <cfRule type="cellIs" dxfId="689" priority="195" operator="equal">
      <formula>0</formula>
    </cfRule>
  </conditionalFormatting>
  <conditionalFormatting sqref="N2192:P2192">
    <cfRule type="cellIs" dxfId="688" priority="175" operator="equal">
      <formula>0</formula>
    </cfRule>
    <cfRule type="cellIs" priority="176" operator="equal">
      <formula>0</formula>
    </cfRule>
  </conditionalFormatting>
  <conditionalFormatting sqref="N2198:P2198">
    <cfRule type="cellIs" dxfId="687" priority="157" operator="equal">
      <formula>0</formula>
    </cfRule>
    <cfRule type="cellIs" priority="158" operator="equal">
      <formula>0</formula>
    </cfRule>
  </conditionalFormatting>
  <conditionalFormatting sqref="T2187">
    <cfRule type="cellIs" dxfId="686" priority="192" operator="equal">
      <formula>0</formula>
    </cfRule>
  </conditionalFormatting>
  <conditionalFormatting sqref="N2187:P2187">
    <cfRule type="cellIs" dxfId="685" priority="190" operator="equal">
      <formula>0</formula>
    </cfRule>
    <cfRule type="cellIs" priority="191" operator="equal">
      <formula>0</formula>
    </cfRule>
  </conditionalFormatting>
  <conditionalFormatting sqref="T2188">
    <cfRule type="cellIs" dxfId="684" priority="189" operator="equal">
      <formula>0</formula>
    </cfRule>
  </conditionalFormatting>
  <conditionalFormatting sqref="N2188:P2188">
    <cfRule type="cellIs" dxfId="683" priority="187" operator="equal">
      <formula>0</formula>
    </cfRule>
    <cfRule type="cellIs" priority="188" operator="equal">
      <formula>0</formula>
    </cfRule>
  </conditionalFormatting>
  <conditionalFormatting sqref="T2189">
    <cfRule type="cellIs" dxfId="682" priority="186" operator="equal">
      <formula>0</formula>
    </cfRule>
  </conditionalFormatting>
  <conditionalFormatting sqref="N2189:P2189">
    <cfRule type="cellIs" dxfId="681" priority="184" operator="equal">
      <formula>0</formula>
    </cfRule>
    <cfRule type="cellIs" priority="185" operator="equal">
      <formula>0</formula>
    </cfRule>
  </conditionalFormatting>
  <conditionalFormatting sqref="T2190">
    <cfRule type="cellIs" dxfId="680" priority="183" operator="equal">
      <formula>0</formula>
    </cfRule>
  </conditionalFormatting>
  <conditionalFormatting sqref="N2190:P2190">
    <cfRule type="cellIs" dxfId="679" priority="181" operator="equal">
      <formula>0</formula>
    </cfRule>
    <cfRule type="cellIs" priority="182" operator="equal">
      <formula>0</formula>
    </cfRule>
  </conditionalFormatting>
  <conditionalFormatting sqref="T2191">
    <cfRule type="cellIs" dxfId="678" priority="180" operator="equal">
      <formula>0</formula>
    </cfRule>
  </conditionalFormatting>
  <conditionalFormatting sqref="N2191:P2191">
    <cfRule type="cellIs" dxfId="677" priority="178" operator="equal">
      <formula>0</formula>
    </cfRule>
    <cfRule type="cellIs" priority="179" operator="equal">
      <formula>0</formula>
    </cfRule>
  </conditionalFormatting>
  <conditionalFormatting sqref="T2192">
    <cfRule type="cellIs" dxfId="676" priority="177" operator="equal">
      <formula>0</formula>
    </cfRule>
  </conditionalFormatting>
  <conditionalFormatting sqref="T2193">
    <cfRule type="cellIs" dxfId="675" priority="174" operator="equal">
      <formula>0</formula>
    </cfRule>
  </conditionalFormatting>
  <conditionalFormatting sqref="N2193:P2193">
    <cfRule type="cellIs" dxfId="674" priority="172" operator="equal">
      <formula>0</formula>
    </cfRule>
    <cfRule type="cellIs" priority="173" operator="equal">
      <formula>0</formula>
    </cfRule>
  </conditionalFormatting>
  <conditionalFormatting sqref="T2194">
    <cfRule type="cellIs" dxfId="673" priority="171" operator="equal">
      <formula>0</formula>
    </cfRule>
  </conditionalFormatting>
  <conditionalFormatting sqref="N2194:P2194">
    <cfRule type="cellIs" dxfId="672" priority="169" operator="equal">
      <formula>0</formula>
    </cfRule>
    <cfRule type="cellIs" priority="170" operator="equal">
      <formula>0</formula>
    </cfRule>
  </conditionalFormatting>
  <conditionalFormatting sqref="T2195">
    <cfRule type="cellIs" dxfId="671" priority="168" operator="equal">
      <formula>0</formula>
    </cfRule>
  </conditionalFormatting>
  <conditionalFormatting sqref="N2195:P2195">
    <cfRule type="cellIs" dxfId="670" priority="166" operator="equal">
      <formula>0</formula>
    </cfRule>
    <cfRule type="cellIs" priority="167" operator="equal">
      <formula>0</formula>
    </cfRule>
  </conditionalFormatting>
  <conditionalFormatting sqref="T2196">
    <cfRule type="cellIs" dxfId="669" priority="165" operator="equal">
      <formula>0</formula>
    </cfRule>
  </conditionalFormatting>
  <conditionalFormatting sqref="N2196:P2196">
    <cfRule type="cellIs" dxfId="668" priority="163" operator="equal">
      <formula>0</formula>
    </cfRule>
    <cfRule type="cellIs" priority="164" operator="equal">
      <formula>0</formula>
    </cfRule>
  </conditionalFormatting>
  <conditionalFormatting sqref="T2197">
    <cfRule type="cellIs" dxfId="667" priority="162" operator="equal">
      <formula>0</formula>
    </cfRule>
  </conditionalFormatting>
  <conditionalFormatting sqref="N2197:P2197">
    <cfRule type="cellIs" dxfId="666" priority="160" operator="equal">
      <formula>0</formula>
    </cfRule>
    <cfRule type="cellIs" priority="161" operator="equal">
      <formula>0</formula>
    </cfRule>
  </conditionalFormatting>
  <conditionalFormatting sqref="T2198">
    <cfRule type="cellIs" dxfId="665" priority="159" operator="equal">
      <formula>0</formula>
    </cfRule>
  </conditionalFormatting>
  <conditionalFormatting sqref="N2208:P2208">
    <cfRule type="cellIs" dxfId="664" priority="130" operator="equal">
      <formula>0</formula>
    </cfRule>
    <cfRule type="cellIs" priority="131" operator="equal">
      <formula>0</formula>
    </cfRule>
  </conditionalFormatting>
  <conditionalFormatting sqref="T2199">
    <cfRule type="cellIs" dxfId="663" priority="156" operator="equal">
      <formula>0</formula>
    </cfRule>
  </conditionalFormatting>
  <conditionalFormatting sqref="N2199:P2199">
    <cfRule type="cellIs" dxfId="662" priority="154" operator="equal">
      <formula>0</formula>
    </cfRule>
    <cfRule type="cellIs" priority="155" operator="equal">
      <formula>0</formula>
    </cfRule>
  </conditionalFormatting>
  <conditionalFormatting sqref="T2200">
    <cfRule type="cellIs" dxfId="661" priority="153" operator="equal">
      <formula>0</formula>
    </cfRule>
  </conditionalFormatting>
  <conditionalFormatting sqref="N2200:P2200">
    <cfRule type="cellIs" dxfId="660" priority="151" operator="equal">
      <formula>0</formula>
    </cfRule>
    <cfRule type="cellIs" priority="152" operator="equal">
      <formula>0</formula>
    </cfRule>
  </conditionalFormatting>
  <conditionalFormatting sqref="T2201">
    <cfRule type="cellIs" dxfId="659" priority="150" operator="equal">
      <formula>0</formula>
    </cfRule>
  </conditionalFormatting>
  <conditionalFormatting sqref="N2201:P2201">
    <cfRule type="cellIs" dxfId="658" priority="148" operator="equal">
      <formula>0</formula>
    </cfRule>
    <cfRule type="cellIs" priority="149" operator="equal">
      <formula>0</formula>
    </cfRule>
  </conditionalFormatting>
  <conditionalFormatting sqref="T2202">
    <cfRule type="cellIs" dxfId="657" priority="147" operator="equal">
      <formula>0</formula>
    </cfRule>
  </conditionalFormatting>
  <conditionalFormatting sqref="N2202:P2202">
    <cfRule type="cellIs" dxfId="656" priority="145" operator="equal">
      <formula>0</formula>
    </cfRule>
    <cfRule type="cellIs" priority="146" operator="equal">
      <formula>0</formula>
    </cfRule>
  </conditionalFormatting>
  <conditionalFormatting sqref="T2203">
    <cfRule type="cellIs" dxfId="655" priority="144" operator="equal">
      <formula>0</formula>
    </cfRule>
  </conditionalFormatting>
  <conditionalFormatting sqref="N2203:P2203">
    <cfRule type="cellIs" dxfId="654" priority="142" operator="equal">
      <formula>0</formula>
    </cfRule>
    <cfRule type="cellIs" priority="143" operator="equal">
      <formula>0</formula>
    </cfRule>
  </conditionalFormatting>
  <conditionalFormatting sqref="T2208">
    <cfRule type="cellIs" dxfId="653" priority="132" operator="equal">
      <formula>0</formula>
    </cfRule>
  </conditionalFormatting>
  <conditionalFormatting sqref="T2205">
    <cfRule type="cellIs" dxfId="652" priority="141" operator="equal">
      <formula>0</formula>
    </cfRule>
  </conditionalFormatting>
  <conditionalFormatting sqref="N2205:P2205">
    <cfRule type="cellIs" dxfId="651" priority="139" operator="equal">
      <formula>0</formula>
    </cfRule>
    <cfRule type="cellIs" priority="140" operator="equal">
      <formula>0</formula>
    </cfRule>
  </conditionalFormatting>
  <conditionalFormatting sqref="T2206">
    <cfRule type="cellIs" dxfId="650" priority="138" operator="equal">
      <formula>0</formula>
    </cfRule>
  </conditionalFormatting>
  <conditionalFormatting sqref="N2206:P2206">
    <cfRule type="cellIs" dxfId="649" priority="136" operator="equal">
      <formula>0</formula>
    </cfRule>
    <cfRule type="cellIs" priority="137" operator="equal">
      <formula>0</formula>
    </cfRule>
  </conditionalFormatting>
  <conditionalFormatting sqref="T2207">
    <cfRule type="cellIs" dxfId="648" priority="135" operator="equal">
      <formula>0</formula>
    </cfRule>
  </conditionalFormatting>
  <conditionalFormatting sqref="N2207:P2207">
    <cfRule type="cellIs" dxfId="647" priority="133" operator="equal">
      <formula>0</formula>
    </cfRule>
    <cfRule type="cellIs" priority="134" operator="equal">
      <formula>0</formula>
    </cfRule>
  </conditionalFormatting>
  <conditionalFormatting sqref="T2209">
    <cfRule type="cellIs" dxfId="646" priority="129" operator="equal">
      <formula>0</formula>
    </cfRule>
  </conditionalFormatting>
  <conditionalFormatting sqref="N2209:P2209">
    <cfRule type="cellIs" dxfId="645" priority="127" operator="equal">
      <formula>0</formula>
    </cfRule>
    <cfRule type="cellIs" priority="128" operator="equal">
      <formula>0</formula>
    </cfRule>
  </conditionalFormatting>
  <conditionalFormatting sqref="T2210">
    <cfRule type="cellIs" dxfId="644" priority="126" operator="equal">
      <formula>0</formula>
    </cfRule>
  </conditionalFormatting>
  <conditionalFormatting sqref="T2145">
    <cfRule type="cellIs" dxfId="643" priority="123" operator="equal">
      <formula>0</formula>
    </cfRule>
  </conditionalFormatting>
  <conditionalFormatting sqref="N2145:P2145">
    <cfRule type="cellIs" dxfId="642" priority="121" operator="equal">
      <formula>0</formula>
    </cfRule>
    <cfRule type="cellIs" priority="122" operator="equal">
      <formula>0</formula>
    </cfRule>
  </conditionalFormatting>
  <conditionalFormatting sqref="T2163">
    <cfRule type="cellIs" dxfId="641" priority="120" operator="equal">
      <formula>0</formula>
    </cfRule>
  </conditionalFormatting>
  <conditionalFormatting sqref="N2163:P2163">
    <cfRule type="cellIs" dxfId="640" priority="118" operator="equal">
      <formula>0</formula>
    </cfRule>
    <cfRule type="cellIs" priority="119" operator="equal">
      <formula>0</formula>
    </cfRule>
  </conditionalFormatting>
  <conditionalFormatting sqref="N2204:P2204">
    <cfRule type="cellIs" dxfId="639" priority="115" operator="equal">
      <formula>0</formula>
    </cfRule>
    <cfRule type="cellIs" priority="116" operator="equal">
      <formula>0</formula>
    </cfRule>
  </conditionalFormatting>
  <conditionalFormatting sqref="T2204">
    <cfRule type="cellIs" dxfId="638" priority="117" operator="equal">
      <formula>0</formula>
    </cfRule>
  </conditionalFormatting>
  <conditionalFormatting sqref="N2213:P2213">
    <cfRule type="cellIs" dxfId="637" priority="112" operator="equal">
      <formula>0</formula>
    </cfRule>
    <cfRule type="cellIs" priority="113" operator="equal">
      <formula>0</formula>
    </cfRule>
  </conditionalFormatting>
  <conditionalFormatting sqref="T2213">
    <cfRule type="cellIs" dxfId="636" priority="114" operator="equal">
      <formula>0</formula>
    </cfRule>
  </conditionalFormatting>
  <conditionalFormatting sqref="N2235:P2235">
    <cfRule type="cellIs" dxfId="635" priority="109" operator="equal">
      <formula>0</formula>
    </cfRule>
    <cfRule type="cellIs" priority="110" operator="equal">
      <formula>0</formula>
    </cfRule>
  </conditionalFormatting>
  <conditionalFormatting sqref="T2235">
    <cfRule type="cellIs" dxfId="634" priority="111" operator="equal">
      <formula>0</formula>
    </cfRule>
  </conditionalFormatting>
  <conditionalFormatting sqref="N2241:P2241">
    <cfRule type="cellIs" dxfId="633" priority="106" operator="equal">
      <formula>0</formula>
    </cfRule>
    <cfRule type="cellIs" priority="107" operator="equal">
      <formula>0</formula>
    </cfRule>
  </conditionalFormatting>
  <conditionalFormatting sqref="T2241">
    <cfRule type="cellIs" dxfId="632" priority="108" operator="equal">
      <formula>0</formula>
    </cfRule>
  </conditionalFormatting>
  <conditionalFormatting sqref="N2246:P2246">
    <cfRule type="cellIs" dxfId="631" priority="103" operator="equal">
      <formula>0</formula>
    </cfRule>
    <cfRule type="cellIs" priority="104" operator="equal">
      <formula>0</formula>
    </cfRule>
  </conditionalFormatting>
  <conditionalFormatting sqref="T2246">
    <cfRule type="cellIs" dxfId="630" priority="105" operator="equal">
      <formula>0</formula>
    </cfRule>
  </conditionalFormatting>
  <conditionalFormatting sqref="T2259">
    <cfRule type="cellIs" dxfId="629" priority="102" operator="equal">
      <formula>0</formula>
    </cfRule>
  </conditionalFormatting>
  <conditionalFormatting sqref="N2259:P2259">
    <cfRule type="cellIs" dxfId="628" priority="100" operator="equal">
      <formula>0</formula>
    </cfRule>
    <cfRule type="cellIs" priority="101" operator="equal">
      <formula>0</formula>
    </cfRule>
  </conditionalFormatting>
  <conditionalFormatting sqref="T2260">
    <cfRule type="cellIs" dxfId="627" priority="99" operator="equal">
      <formula>0</formula>
    </cfRule>
  </conditionalFormatting>
  <conditionalFormatting sqref="N2260:P2260">
    <cfRule type="cellIs" dxfId="626" priority="97" operator="equal">
      <formula>0</formula>
    </cfRule>
    <cfRule type="cellIs" priority="98" operator="equal">
      <formula>0</formula>
    </cfRule>
  </conditionalFormatting>
  <conditionalFormatting sqref="T2261:T2265">
    <cfRule type="cellIs" dxfId="625" priority="96" operator="equal">
      <formula>0</formula>
    </cfRule>
  </conditionalFormatting>
  <conditionalFormatting sqref="N2261:P2265">
    <cfRule type="cellIs" dxfId="624" priority="94" operator="equal">
      <formula>0</formula>
    </cfRule>
    <cfRule type="cellIs" priority="95" operator="equal">
      <formula>0</formula>
    </cfRule>
  </conditionalFormatting>
  <conditionalFormatting sqref="T2266 T2272:T2273">
    <cfRule type="cellIs" dxfId="623" priority="93" operator="equal">
      <formula>0</formula>
    </cfRule>
  </conditionalFormatting>
  <conditionalFormatting sqref="N2266:P2266 N2272:P2273">
    <cfRule type="cellIs" dxfId="622" priority="91" operator="equal">
      <formula>0</formula>
    </cfRule>
    <cfRule type="cellIs" priority="92" operator="equal">
      <formula>0</formula>
    </cfRule>
  </conditionalFormatting>
  <conditionalFormatting sqref="T2267">
    <cfRule type="cellIs" dxfId="621" priority="90" operator="equal">
      <formula>0</formula>
    </cfRule>
  </conditionalFormatting>
  <conditionalFormatting sqref="N2267:P2267">
    <cfRule type="cellIs" dxfId="620" priority="88" operator="equal">
      <formula>0</formula>
    </cfRule>
    <cfRule type="cellIs" priority="89" operator="equal">
      <formula>0</formula>
    </cfRule>
  </conditionalFormatting>
  <conditionalFormatting sqref="T2269">
    <cfRule type="cellIs" dxfId="619" priority="87" operator="equal">
      <formula>0</formula>
    </cfRule>
  </conditionalFormatting>
  <conditionalFormatting sqref="N2269:P2269">
    <cfRule type="cellIs" dxfId="618" priority="85" operator="equal">
      <formula>0</formula>
    </cfRule>
    <cfRule type="cellIs" priority="86" operator="equal">
      <formula>0</formula>
    </cfRule>
  </conditionalFormatting>
  <conditionalFormatting sqref="T2270:T2271">
    <cfRule type="cellIs" dxfId="617" priority="84" operator="equal">
      <formula>0</formula>
    </cfRule>
  </conditionalFormatting>
  <conditionalFormatting sqref="N2270:P2271">
    <cfRule type="cellIs" dxfId="616" priority="82" operator="equal">
      <formula>0</formula>
    </cfRule>
    <cfRule type="cellIs" priority="83" operator="equal">
      <formula>0</formula>
    </cfRule>
  </conditionalFormatting>
  <conditionalFormatting sqref="T2268">
    <cfRule type="cellIs" dxfId="615" priority="81" operator="equal">
      <formula>0</formula>
    </cfRule>
  </conditionalFormatting>
  <conditionalFormatting sqref="N2268:P2268">
    <cfRule type="cellIs" dxfId="614" priority="79" operator="equal">
      <formula>0</formula>
    </cfRule>
    <cfRule type="cellIs" priority="80" operator="equal">
      <formula>0</formula>
    </cfRule>
  </conditionalFormatting>
  <conditionalFormatting sqref="T2275:T2276">
    <cfRule type="cellIs" dxfId="613" priority="78" operator="equal">
      <formula>0</formula>
    </cfRule>
  </conditionalFormatting>
  <conditionalFormatting sqref="N2275:P2276">
    <cfRule type="cellIs" dxfId="612" priority="76" operator="equal">
      <formula>0</formula>
    </cfRule>
    <cfRule type="cellIs" priority="77" operator="equal">
      <formula>0</formula>
    </cfRule>
  </conditionalFormatting>
  <conditionalFormatting sqref="T2274">
    <cfRule type="cellIs" dxfId="611" priority="75" operator="equal">
      <formula>0</formula>
    </cfRule>
  </conditionalFormatting>
  <conditionalFormatting sqref="N2274:P2274">
    <cfRule type="cellIs" dxfId="610" priority="73" operator="equal">
      <formula>0</formula>
    </cfRule>
    <cfRule type="cellIs" priority="74" operator="equal">
      <formula>0</formula>
    </cfRule>
  </conditionalFormatting>
  <conditionalFormatting sqref="T2293">
    <cfRule type="cellIs" dxfId="609" priority="72" operator="equal">
      <formula>0</formula>
    </cfRule>
  </conditionalFormatting>
  <conditionalFormatting sqref="N2293:P2293">
    <cfRule type="cellIs" dxfId="608" priority="70" operator="equal">
      <formula>0</formula>
    </cfRule>
    <cfRule type="cellIs" priority="71" operator="equal">
      <formula>0</formula>
    </cfRule>
  </conditionalFormatting>
  <conditionalFormatting sqref="T2308">
    <cfRule type="cellIs" dxfId="607" priority="69" operator="equal">
      <formula>0</formula>
    </cfRule>
  </conditionalFormatting>
  <conditionalFormatting sqref="N2308:P2308">
    <cfRule type="cellIs" dxfId="606" priority="67" operator="equal">
      <formula>0</formula>
    </cfRule>
    <cfRule type="cellIs" priority="68" operator="equal">
      <formula>0</formula>
    </cfRule>
  </conditionalFormatting>
  <conditionalFormatting sqref="T2310">
    <cfRule type="cellIs" dxfId="605" priority="66" operator="equal">
      <formula>0</formula>
    </cfRule>
  </conditionalFormatting>
  <conditionalFormatting sqref="N2310:P2310">
    <cfRule type="cellIs" dxfId="604" priority="64" operator="equal">
      <formula>0</formula>
    </cfRule>
    <cfRule type="cellIs" priority="65" operator="equal">
      <formula>0</formula>
    </cfRule>
  </conditionalFormatting>
  <conditionalFormatting sqref="T2313">
    <cfRule type="cellIs" dxfId="603" priority="63" operator="equal">
      <formula>0</formula>
    </cfRule>
  </conditionalFormatting>
  <conditionalFormatting sqref="N2313:P2313">
    <cfRule type="cellIs" dxfId="602" priority="61" operator="equal">
      <formula>0</formula>
    </cfRule>
    <cfRule type="cellIs" priority="62" operator="equal">
      <formula>0</formula>
    </cfRule>
  </conditionalFormatting>
  <conditionalFormatting sqref="T2316">
    <cfRule type="cellIs" dxfId="601" priority="60" operator="equal">
      <formula>0</formula>
    </cfRule>
  </conditionalFormatting>
  <conditionalFormatting sqref="N2316:P2316">
    <cfRule type="cellIs" dxfId="600" priority="58" operator="equal">
      <formula>0</formula>
    </cfRule>
    <cfRule type="cellIs" priority="59" operator="equal">
      <formula>0</formula>
    </cfRule>
  </conditionalFormatting>
  <conditionalFormatting sqref="T2341">
    <cfRule type="cellIs" dxfId="599" priority="57" operator="equal">
      <formula>0</formula>
    </cfRule>
  </conditionalFormatting>
  <conditionalFormatting sqref="N2341:P2341">
    <cfRule type="cellIs" dxfId="598" priority="55" operator="equal">
      <formula>0</formula>
    </cfRule>
    <cfRule type="cellIs" priority="56" operator="equal">
      <formula>0</formula>
    </cfRule>
  </conditionalFormatting>
  <conditionalFormatting sqref="T2426">
    <cfRule type="cellIs" dxfId="597" priority="54" operator="equal">
      <formula>0</formula>
    </cfRule>
  </conditionalFormatting>
  <conditionalFormatting sqref="N2426:P2426">
    <cfRule type="cellIs" dxfId="596" priority="52" operator="equal">
      <formula>0</formula>
    </cfRule>
    <cfRule type="cellIs" priority="53" operator="equal">
      <formula>0</formula>
    </cfRule>
  </conditionalFormatting>
  <conditionalFormatting sqref="T2430">
    <cfRule type="cellIs" dxfId="595" priority="51" operator="equal">
      <formula>0</formula>
    </cfRule>
  </conditionalFormatting>
  <conditionalFormatting sqref="N2430:P2430">
    <cfRule type="cellIs" dxfId="594" priority="49" operator="equal">
      <formula>0</formula>
    </cfRule>
    <cfRule type="cellIs" priority="50" operator="equal">
      <formula>0</formula>
    </cfRule>
  </conditionalFormatting>
  <conditionalFormatting sqref="T2436">
    <cfRule type="cellIs" dxfId="593" priority="48" operator="equal">
      <formula>0</formula>
    </cfRule>
  </conditionalFormatting>
  <conditionalFormatting sqref="N2436:P2436">
    <cfRule type="cellIs" dxfId="592" priority="46" operator="equal">
      <formula>0</formula>
    </cfRule>
    <cfRule type="cellIs" priority="47" operator="equal">
      <formula>0</formula>
    </cfRule>
  </conditionalFormatting>
  <conditionalFormatting sqref="T2437">
    <cfRule type="cellIs" dxfId="591" priority="45" operator="equal">
      <formula>0</formula>
    </cfRule>
  </conditionalFormatting>
  <conditionalFormatting sqref="N2437:P2437">
    <cfRule type="cellIs" dxfId="590" priority="43" operator="equal">
      <formula>0</formula>
    </cfRule>
    <cfRule type="cellIs" priority="44" operator="equal">
      <formula>0</formula>
    </cfRule>
  </conditionalFormatting>
  <conditionalFormatting sqref="T2456">
    <cfRule type="cellIs" dxfId="589" priority="42" operator="equal">
      <formula>0</formula>
    </cfRule>
  </conditionalFormatting>
  <conditionalFormatting sqref="N2456:P2456">
    <cfRule type="cellIs" dxfId="588" priority="40" operator="equal">
      <formula>0</formula>
    </cfRule>
    <cfRule type="cellIs" priority="41" operator="equal">
      <formula>0</formula>
    </cfRule>
  </conditionalFormatting>
  <conditionalFormatting sqref="T2457">
    <cfRule type="cellIs" dxfId="587" priority="39" operator="equal">
      <formula>0</formula>
    </cfRule>
  </conditionalFormatting>
  <conditionalFormatting sqref="N2457:P2457">
    <cfRule type="cellIs" dxfId="586" priority="37" operator="equal">
      <formula>0</formula>
    </cfRule>
    <cfRule type="cellIs" priority="38" operator="equal">
      <formula>0</formula>
    </cfRule>
  </conditionalFormatting>
  <conditionalFormatting sqref="T2458">
    <cfRule type="cellIs" dxfId="585" priority="36" operator="equal">
      <formula>0</formula>
    </cfRule>
  </conditionalFormatting>
  <conditionalFormatting sqref="N2458:P2458">
    <cfRule type="cellIs" dxfId="584" priority="34" operator="equal">
      <formula>0</formula>
    </cfRule>
    <cfRule type="cellIs" priority="35" operator="equal">
      <formula>0</formula>
    </cfRule>
  </conditionalFormatting>
  <conditionalFormatting sqref="T2463">
    <cfRule type="cellIs" dxfId="583" priority="33" operator="equal">
      <formula>0</formula>
    </cfRule>
  </conditionalFormatting>
  <conditionalFormatting sqref="N2463:P2463">
    <cfRule type="cellIs" dxfId="582" priority="31" operator="equal">
      <formula>0</formula>
    </cfRule>
    <cfRule type="cellIs" priority="32" operator="equal">
      <formula>0</formula>
    </cfRule>
  </conditionalFormatting>
  <conditionalFormatting sqref="T2466">
    <cfRule type="cellIs" dxfId="581" priority="30" operator="equal">
      <formula>0</formula>
    </cfRule>
  </conditionalFormatting>
  <conditionalFormatting sqref="N2466:P2466">
    <cfRule type="cellIs" dxfId="580" priority="28" operator="equal">
      <formula>0</formula>
    </cfRule>
    <cfRule type="cellIs" priority="29" operator="equal">
      <formula>0</formula>
    </cfRule>
  </conditionalFormatting>
  <conditionalFormatting sqref="T2468">
    <cfRule type="cellIs" dxfId="579" priority="27" operator="equal">
      <formula>0</formula>
    </cfRule>
  </conditionalFormatting>
  <conditionalFormatting sqref="N2468:P2468">
    <cfRule type="cellIs" dxfId="578" priority="25" operator="equal">
      <formula>0</formula>
    </cfRule>
    <cfRule type="cellIs" priority="26" operator="equal">
      <formula>0</formula>
    </cfRule>
  </conditionalFormatting>
  <conditionalFormatting sqref="T2471">
    <cfRule type="cellIs" dxfId="577" priority="24" operator="equal">
      <formula>0</formula>
    </cfRule>
  </conditionalFormatting>
  <conditionalFormatting sqref="N2471:P2471">
    <cfRule type="cellIs" dxfId="576" priority="22" operator="equal">
      <formula>0</formula>
    </cfRule>
    <cfRule type="cellIs" priority="23" operator="equal">
      <formula>0</formula>
    </cfRule>
  </conditionalFormatting>
  <conditionalFormatting sqref="T2474">
    <cfRule type="cellIs" dxfId="575" priority="21" operator="equal">
      <formula>0</formula>
    </cfRule>
  </conditionalFormatting>
  <conditionalFormatting sqref="N2474:P2474">
    <cfRule type="cellIs" dxfId="574" priority="19" operator="equal">
      <formula>0</formula>
    </cfRule>
    <cfRule type="cellIs" priority="20" operator="equal">
      <formula>0</formula>
    </cfRule>
  </conditionalFormatting>
  <conditionalFormatting sqref="T2475">
    <cfRule type="cellIs" dxfId="573" priority="18" operator="equal">
      <formula>0</formula>
    </cfRule>
  </conditionalFormatting>
  <conditionalFormatting sqref="N2475:P2475">
    <cfRule type="cellIs" dxfId="572" priority="16" operator="equal">
      <formula>0</formula>
    </cfRule>
    <cfRule type="cellIs" priority="17" operator="equal">
      <formula>0</formula>
    </cfRule>
  </conditionalFormatting>
  <conditionalFormatting sqref="T2484">
    <cfRule type="cellIs" dxfId="571" priority="15" operator="equal">
      <formula>0</formula>
    </cfRule>
  </conditionalFormatting>
  <conditionalFormatting sqref="N2484:P2484">
    <cfRule type="cellIs" dxfId="570" priority="13" operator="equal">
      <formula>0</formula>
    </cfRule>
    <cfRule type="cellIs" priority="14" operator="equal">
      <formula>0</formula>
    </cfRule>
  </conditionalFormatting>
  <conditionalFormatting sqref="T2485">
    <cfRule type="cellIs" dxfId="569" priority="12" operator="equal">
      <formula>0</formula>
    </cfRule>
  </conditionalFormatting>
  <conditionalFormatting sqref="N2485:P2485">
    <cfRule type="cellIs" dxfId="568" priority="10" operator="equal">
      <formula>0</formula>
    </cfRule>
    <cfRule type="cellIs" priority="11" operator="equal">
      <formula>0</formula>
    </cfRule>
  </conditionalFormatting>
  <conditionalFormatting sqref="T2488">
    <cfRule type="cellIs" dxfId="567" priority="9" operator="equal">
      <formula>0</formula>
    </cfRule>
  </conditionalFormatting>
  <conditionalFormatting sqref="N2488:P2488">
    <cfRule type="cellIs" dxfId="566" priority="7" operator="equal">
      <formula>0</formula>
    </cfRule>
    <cfRule type="cellIs" priority="8" operator="equal">
      <formula>0</formula>
    </cfRule>
  </conditionalFormatting>
  <conditionalFormatting sqref="T2492">
    <cfRule type="cellIs" dxfId="565" priority="6" operator="equal">
      <formula>0</formula>
    </cfRule>
  </conditionalFormatting>
  <conditionalFormatting sqref="N2492:P2492">
    <cfRule type="cellIs" dxfId="564" priority="4" operator="equal">
      <formula>0</formula>
    </cfRule>
    <cfRule type="cellIs" priority="5" operator="equal">
      <formula>0</formula>
    </cfRule>
  </conditionalFormatting>
  <conditionalFormatting sqref="T2495">
    <cfRule type="cellIs" dxfId="563" priority="3" operator="equal">
      <formula>0</formula>
    </cfRule>
  </conditionalFormatting>
  <conditionalFormatting sqref="N2495:P2495">
    <cfRule type="cellIs" dxfId="562" priority="1" operator="equal">
      <formula>0</formula>
    </cfRule>
    <cfRule type="cellIs" priority="2" operator="equal">
      <formula>0</formula>
    </cfRule>
  </conditionalFormatting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D73E-D2CC-412D-811D-AA64BC8262FE}">
  <dimension ref="A1:R225"/>
  <sheetViews>
    <sheetView zoomScale="90" zoomScaleNormal="90" workbookViewId="0">
      <pane ySplit="1" topLeftCell="A2" activePane="bottomLeft" state="frozen"/>
      <selection pane="bottomLeft" activeCell="R2" sqref="R2"/>
    </sheetView>
  </sheetViews>
  <sheetFormatPr defaultColWidth="8.88671875" defaultRowHeight="13.8" x14ac:dyDescent="0.3"/>
  <cols>
    <col min="1" max="1" width="9.88671875" style="11" customWidth="1"/>
    <col min="2" max="2" width="12.5546875" style="10" customWidth="1"/>
    <col min="3" max="3" width="33" style="11" customWidth="1"/>
    <col min="4" max="4" width="8.88671875" style="11" customWidth="1"/>
    <col min="5" max="5" width="9.5546875" style="12" customWidth="1"/>
    <col min="6" max="6" width="10.88671875" style="15" customWidth="1"/>
    <col min="7" max="7" width="8.88671875" style="15" customWidth="1"/>
    <col min="8" max="8" width="2.88671875" style="13" customWidth="1"/>
    <col min="9" max="9" width="9.5546875" style="12" customWidth="1"/>
    <col min="10" max="10" width="10.88671875" style="15" customWidth="1"/>
    <col min="11" max="11" width="9.5546875" style="12" customWidth="1"/>
    <col min="12" max="12" width="10.88671875" style="15" customWidth="1"/>
    <col min="13" max="13" width="9.5546875" style="12" customWidth="1"/>
    <col min="14" max="14" width="10.88671875" style="15" customWidth="1"/>
    <col min="15" max="15" width="9.5546875" style="12" customWidth="1"/>
    <col min="16" max="16" width="10.88671875" style="15" customWidth="1"/>
    <col min="17" max="17" width="9.5546875" style="12" customWidth="1"/>
    <col min="18" max="18" width="10.88671875" style="15" customWidth="1"/>
    <col min="19" max="16384" width="8.88671875" style="13"/>
  </cols>
  <sheetData>
    <row r="1" spans="1:18" s="65" customFormat="1" x14ac:dyDescent="0.3">
      <c r="A1" s="60" t="s">
        <v>37</v>
      </c>
      <c r="B1" s="93" t="s">
        <v>38</v>
      </c>
      <c r="C1" s="60" t="s">
        <v>39</v>
      </c>
      <c r="D1" s="60" t="s">
        <v>40</v>
      </c>
      <c r="E1" s="94" t="s">
        <v>41</v>
      </c>
      <c r="F1" s="95" t="s">
        <v>42</v>
      </c>
      <c r="G1" s="95" t="s">
        <v>43</v>
      </c>
      <c r="I1" s="94" t="s">
        <v>44</v>
      </c>
      <c r="J1" s="95" t="s">
        <v>45</v>
      </c>
      <c r="K1" s="94" t="s">
        <v>46</v>
      </c>
      <c r="L1" s="95" t="s">
        <v>47</v>
      </c>
      <c r="M1" s="94" t="s">
        <v>48</v>
      </c>
      <c r="N1" s="95" t="s">
        <v>49</v>
      </c>
      <c r="O1" s="94" t="s">
        <v>50</v>
      </c>
      <c r="P1" s="95" t="s">
        <v>51</v>
      </c>
      <c r="Q1" s="94" t="s">
        <v>52</v>
      </c>
      <c r="R1" s="95" t="s">
        <v>53</v>
      </c>
    </row>
    <row r="2" spans="1:18" x14ac:dyDescent="0.3">
      <c r="A2" s="11">
        <v>269197</v>
      </c>
      <c r="B2" s="10">
        <v>42058</v>
      </c>
      <c r="C2" s="11" t="s">
        <v>54</v>
      </c>
      <c r="D2" s="11" t="s">
        <v>611</v>
      </c>
      <c r="E2" s="12">
        <v>30</v>
      </c>
      <c r="F2" s="15">
        <v>720</v>
      </c>
      <c r="G2" s="15">
        <v>24</v>
      </c>
      <c r="I2" s="12">
        <v>4</v>
      </c>
      <c r="J2" s="15">
        <v>96</v>
      </c>
      <c r="O2" s="12">
        <f>COUNTIF('Daycare Checkouts'!$E:$E,$A2)</f>
        <v>0</v>
      </c>
      <c r="P2" s="15">
        <f>SUMIF('Daycare Checkouts'!E:E,$A2,'Daycare Checkouts'!F:F)</f>
        <v>0</v>
      </c>
      <c r="Q2" s="12">
        <f>SUM(I2,M2,-O2)</f>
        <v>4</v>
      </c>
      <c r="R2" s="15">
        <f>SUM(J2,N2,-P2)</f>
        <v>96</v>
      </c>
    </row>
    <row r="3" spans="1:18" x14ac:dyDescent="0.3">
      <c r="A3" s="11">
        <v>279720</v>
      </c>
      <c r="B3" s="10">
        <v>42081</v>
      </c>
      <c r="C3" s="11" t="s">
        <v>55</v>
      </c>
      <c r="D3" s="11" t="s">
        <v>611</v>
      </c>
      <c r="E3" s="12">
        <v>10</v>
      </c>
      <c r="F3" s="15">
        <v>260</v>
      </c>
      <c r="G3" s="15">
        <v>26</v>
      </c>
      <c r="I3" s="12">
        <v>8</v>
      </c>
      <c r="J3" s="15">
        <v>208</v>
      </c>
      <c r="O3" s="12">
        <f>COUNTIF('Daycare Checkouts'!$E:$E,$A3)</f>
        <v>0</v>
      </c>
      <c r="P3" s="15">
        <f>SUMIF('Daycare Checkouts'!E:E,$A3,'Daycare Checkouts'!F:F)</f>
        <v>0</v>
      </c>
      <c r="Q3" s="12">
        <f t="shared" ref="Q3:R66" si="0">SUM(I3,M3,-O3)</f>
        <v>8</v>
      </c>
      <c r="R3" s="15">
        <f t="shared" si="0"/>
        <v>208</v>
      </c>
    </row>
    <row r="4" spans="1:18" x14ac:dyDescent="0.3">
      <c r="A4" s="11">
        <v>303762</v>
      </c>
      <c r="B4" s="10">
        <v>42142</v>
      </c>
      <c r="C4" s="11" t="s">
        <v>57</v>
      </c>
      <c r="D4" s="11" t="s">
        <v>611</v>
      </c>
      <c r="E4" s="12">
        <v>20</v>
      </c>
      <c r="F4" s="15">
        <v>500</v>
      </c>
      <c r="G4" s="15">
        <v>25</v>
      </c>
      <c r="I4" s="12">
        <v>4</v>
      </c>
      <c r="J4" s="15">
        <v>100</v>
      </c>
      <c r="O4" s="12">
        <f>COUNTIF('Daycare Checkouts'!$E:$E,$A4)</f>
        <v>0</v>
      </c>
      <c r="P4" s="15">
        <f>SUMIF('Daycare Checkouts'!E:E,$A4,'Daycare Checkouts'!F:F)</f>
        <v>0</v>
      </c>
      <c r="Q4" s="12">
        <f t="shared" si="0"/>
        <v>4</v>
      </c>
      <c r="R4" s="15">
        <f t="shared" si="0"/>
        <v>100</v>
      </c>
    </row>
    <row r="5" spans="1:18" x14ac:dyDescent="0.3">
      <c r="A5" s="11">
        <v>324585</v>
      </c>
      <c r="B5" s="10">
        <v>42194</v>
      </c>
      <c r="C5" s="11" t="s">
        <v>58</v>
      </c>
      <c r="D5" s="11" t="s">
        <v>611</v>
      </c>
      <c r="E5" s="12">
        <v>10</v>
      </c>
      <c r="F5" s="15">
        <v>260</v>
      </c>
      <c r="G5" s="15">
        <v>26</v>
      </c>
      <c r="I5" s="12">
        <v>5</v>
      </c>
      <c r="J5" s="15">
        <v>130</v>
      </c>
      <c r="O5" s="12">
        <f>COUNTIF('Daycare Checkouts'!$E:$E,$A5)</f>
        <v>0</v>
      </c>
      <c r="P5" s="15">
        <f>SUMIF('Daycare Checkouts'!E:E,$A5,'Daycare Checkouts'!F:F)</f>
        <v>0</v>
      </c>
      <c r="Q5" s="12">
        <f t="shared" si="0"/>
        <v>5</v>
      </c>
      <c r="R5" s="15">
        <f t="shared" si="0"/>
        <v>130</v>
      </c>
    </row>
    <row r="6" spans="1:18" x14ac:dyDescent="0.3">
      <c r="A6" s="11">
        <v>326086</v>
      </c>
      <c r="B6" s="10">
        <v>42199</v>
      </c>
      <c r="C6" s="11" t="s">
        <v>59</v>
      </c>
      <c r="D6" s="11" t="s">
        <v>611</v>
      </c>
      <c r="E6" s="12">
        <v>55</v>
      </c>
      <c r="F6" s="15">
        <v>1100</v>
      </c>
      <c r="G6" s="15">
        <v>20</v>
      </c>
      <c r="I6" s="12">
        <v>2</v>
      </c>
      <c r="J6" s="15">
        <v>40</v>
      </c>
      <c r="O6" s="12">
        <f>COUNTIF('Daycare Checkouts'!$E:$E,$A6)</f>
        <v>0</v>
      </c>
      <c r="P6" s="15">
        <f>SUMIF('Daycare Checkouts'!E:E,$A6,'Daycare Checkouts'!F:F)</f>
        <v>0</v>
      </c>
      <c r="Q6" s="12">
        <f t="shared" si="0"/>
        <v>2</v>
      </c>
      <c r="R6" s="15">
        <f t="shared" si="0"/>
        <v>40</v>
      </c>
    </row>
    <row r="7" spans="1:18" x14ac:dyDescent="0.3">
      <c r="A7" s="11">
        <v>443593</v>
      </c>
      <c r="B7" s="10">
        <v>42409</v>
      </c>
      <c r="C7" s="11" t="s">
        <v>60</v>
      </c>
      <c r="D7" s="11" t="s">
        <v>611</v>
      </c>
      <c r="E7" s="12">
        <v>50</v>
      </c>
      <c r="F7" s="15">
        <v>1000</v>
      </c>
      <c r="G7" s="15">
        <v>20</v>
      </c>
      <c r="I7" s="12">
        <v>2</v>
      </c>
      <c r="J7" s="15">
        <v>40</v>
      </c>
      <c r="O7" s="12">
        <f>COUNTIF('Daycare Checkouts'!$E:$E,$A7)</f>
        <v>0</v>
      </c>
      <c r="P7" s="15">
        <f>SUMIF('Daycare Checkouts'!E:E,$A7,'Daycare Checkouts'!F:F)</f>
        <v>0</v>
      </c>
      <c r="Q7" s="12">
        <f t="shared" si="0"/>
        <v>2</v>
      </c>
      <c r="R7" s="15">
        <f t="shared" si="0"/>
        <v>40</v>
      </c>
    </row>
    <row r="8" spans="1:18" x14ac:dyDescent="0.3">
      <c r="A8" s="11">
        <v>487078</v>
      </c>
      <c r="B8" s="10">
        <v>42486</v>
      </c>
      <c r="C8" s="11" t="s">
        <v>61</v>
      </c>
      <c r="D8" s="11" t="s">
        <v>611</v>
      </c>
      <c r="E8" s="12">
        <v>10</v>
      </c>
      <c r="F8" s="15">
        <v>260</v>
      </c>
      <c r="G8" s="15">
        <v>26</v>
      </c>
      <c r="I8" s="12">
        <v>5</v>
      </c>
      <c r="J8" s="15">
        <v>130</v>
      </c>
      <c r="O8" s="12">
        <f>COUNTIF('Daycare Checkouts'!$E:$E,$A8)</f>
        <v>0</v>
      </c>
      <c r="P8" s="15">
        <f>SUMIF('Daycare Checkouts'!E:E,$A8,'Daycare Checkouts'!F:F)</f>
        <v>0</v>
      </c>
      <c r="Q8" s="12">
        <f t="shared" si="0"/>
        <v>5</v>
      </c>
      <c r="R8" s="15">
        <f t="shared" si="0"/>
        <v>130</v>
      </c>
    </row>
    <row r="9" spans="1:18" x14ac:dyDescent="0.3">
      <c r="A9" s="11">
        <v>523510</v>
      </c>
      <c r="B9" s="10">
        <v>42551</v>
      </c>
      <c r="C9" s="11" t="s">
        <v>434</v>
      </c>
      <c r="D9" s="11" t="s">
        <v>611</v>
      </c>
      <c r="E9" s="12">
        <v>10</v>
      </c>
      <c r="F9" s="15">
        <v>260</v>
      </c>
      <c r="G9" s="15">
        <v>26</v>
      </c>
      <c r="I9" s="12">
        <v>6</v>
      </c>
      <c r="J9" s="15">
        <v>156</v>
      </c>
      <c r="O9" s="12">
        <f>COUNTIF('Daycare Checkouts'!$E:$E,$A9)</f>
        <v>0</v>
      </c>
      <c r="P9" s="15">
        <f>SUMIF('Daycare Checkouts'!E:E,$A9,'Daycare Checkouts'!F:F)</f>
        <v>0</v>
      </c>
      <c r="Q9" s="12">
        <f t="shared" si="0"/>
        <v>6</v>
      </c>
      <c r="R9" s="15">
        <f t="shared" si="0"/>
        <v>156</v>
      </c>
    </row>
    <row r="10" spans="1:18" x14ac:dyDescent="0.3">
      <c r="A10" s="11">
        <v>530437</v>
      </c>
      <c r="B10" s="10">
        <v>42566</v>
      </c>
      <c r="C10" s="11" t="s">
        <v>435</v>
      </c>
      <c r="D10" s="11" t="s">
        <v>611</v>
      </c>
      <c r="E10" s="12">
        <v>10</v>
      </c>
      <c r="F10" s="15">
        <v>260</v>
      </c>
      <c r="G10" s="15">
        <v>26</v>
      </c>
      <c r="I10" s="12">
        <v>1</v>
      </c>
      <c r="J10" s="15">
        <v>26</v>
      </c>
      <c r="O10" s="12">
        <f>COUNTIF('Daycare Checkouts'!$E:$E,$A10)</f>
        <v>0</v>
      </c>
      <c r="P10" s="15">
        <f>SUMIF('Daycare Checkouts'!E:E,$A10,'Daycare Checkouts'!F:F)</f>
        <v>0</v>
      </c>
      <c r="Q10" s="12">
        <f t="shared" si="0"/>
        <v>1</v>
      </c>
      <c r="R10" s="15">
        <f t="shared" si="0"/>
        <v>26</v>
      </c>
    </row>
    <row r="11" spans="1:18" x14ac:dyDescent="0.3">
      <c r="A11" s="11">
        <v>538720</v>
      </c>
      <c r="B11" s="10">
        <v>42583</v>
      </c>
      <c r="C11" s="11" t="s">
        <v>62</v>
      </c>
      <c r="D11" s="11" t="s">
        <v>611</v>
      </c>
      <c r="E11" s="12">
        <v>20</v>
      </c>
      <c r="F11" s="15">
        <v>500</v>
      </c>
      <c r="G11" s="15">
        <v>25</v>
      </c>
      <c r="I11" s="12">
        <v>6</v>
      </c>
      <c r="J11" s="15">
        <v>150</v>
      </c>
      <c r="O11" s="12">
        <f>COUNTIF('Daycare Checkouts'!$E:$E,$A11)</f>
        <v>0</v>
      </c>
      <c r="P11" s="15">
        <f>SUMIF('Daycare Checkouts'!E:E,$A11,'Daycare Checkouts'!F:F)</f>
        <v>0</v>
      </c>
      <c r="Q11" s="12">
        <f t="shared" si="0"/>
        <v>6</v>
      </c>
      <c r="R11" s="15">
        <f t="shared" si="0"/>
        <v>150</v>
      </c>
    </row>
    <row r="12" spans="1:18" x14ac:dyDescent="0.3">
      <c r="A12" s="11">
        <v>539352</v>
      </c>
      <c r="B12" s="10">
        <v>42584</v>
      </c>
      <c r="C12" s="11" t="s">
        <v>63</v>
      </c>
      <c r="D12" s="11" t="s">
        <v>611</v>
      </c>
      <c r="E12" s="12">
        <v>10</v>
      </c>
      <c r="F12" s="15">
        <v>234</v>
      </c>
      <c r="G12" s="15">
        <v>23.4</v>
      </c>
      <c r="I12" s="12">
        <v>3</v>
      </c>
      <c r="J12" s="15">
        <v>70.2</v>
      </c>
      <c r="O12" s="12">
        <f>COUNTIF('Daycare Checkouts'!$E:$E,$A12)</f>
        <v>0</v>
      </c>
      <c r="P12" s="15">
        <f>SUMIF('Daycare Checkouts'!E:E,$A12,'Daycare Checkouts'!F:F)</f>
        <v>0</v>
      </c>
      <c r="Q12" s="12">
        <f t="shared" si="0"/>
        <v>3</v>
      </c>
      <c r="R12" s="15">
        <f t="shared" si="0"/>
        <v>70.2</v>
      </c>
    </row>
    <row r="13" spans="1:18" x14ac:dyDescent="0.3">
      <c r="A13" s="11">
        <v>540558</v>
      </c>
      <c r="B13" s="10">
        <v>42586</v>
      </c>
      <c r="C13" s="11" t="s">
        <v>64</v>
      </c>
      <c r="D13" s="11" t="s">
        <v>611</v>
      </c>
      <c r="E13" s="12">
        <v>50</v>
      </c>
      <c r="F13" s="15">
        <v>1000</v>
      </c>
      <c r="G13" s="15">
        <v>20</v>
      </c>
      <c r="I13" s="12">
        <v>5</v>
      </c>
      <c r="J13" s="15">
        <v>100</v>
      </c>
      <c r="O13" s="12">
        <f>COUNTIF('Daycare Checkouts'!$E:$E,$A13)</f>
        <v>0</v>
      </c>
      <c r="P13" s="15">
        <f>SUMIF('Daycare Checkouts'!E:E,$A13,'Daycare Checkouts'!F:F)</f>
        <v>0</v>
      </c>
      <c r="Q13" s="12">
        <f t="shared" si="0"/>
        <v>5</v>
      </c>
      <c r="R13" s="15">
        <f t="shared" si="0"/>
        <v>100</v>
      </c>
    </row>
    <row r="14" spans="1:18" x14ac:dyDescent="0.3">
      <c r="A14" s="11">
        <v>3918452</v>
      </c>
      <c r="B14" s="10">
        <v>42608</v>
      </c>
      <c r="C14" s="11" t="s">
        <v>65</v>
      </c>
      <c r="D14" s="11" t="s">
        <v>611</v>
      </c>
      <c r="E14" s="12">
        <v>10</v>
      </c>
      <c r="F14" s="15">
        <v>260</v>
      </c>
      <c r="G14" s="15">
        <v>26</v>
      </c>
      <c r="I14" s="12">
        <v>2</v>
      </c>
      <c r="J14" s="15">
        <v>52</v>
      </c>
      <c r="O14" s="12">
        <f>COUNTIF('Daycare Checkouts'!$E:$E,$A14)</f>
        <v>0</v>
      </c>
      <c r="P14" s="15">
        <f>SUMIF('Daycare Checkouts'!E:E,$A14,'Daycare Checkouts'!F:F)</f>
        <v>0</v>
      </c>
      <c r="Q14" s="12">
        <f t="shared" si="0"/>
        <v>2</v>
      </c>
      <c r="R14" s="15">
        <f t="shared" si="0"/>
        <v>52</v>
      </c>
    </row>
    <row r="15" spans="1:18" x14ac:dyDescent="0.3">
      <c r="A15" s="11">
        <v>3931153</v>
      </c>
      <c r="B15" s="10">
        <v>42628</v>
      </c>
      <c r="C15" s="11" t="s">
        <v>66</v>
      </c>
      <c r="D15" s="11" t="s">
        <v>611</v>
      </c>
      <c r="E15" s="12">
        <v>10</v>
      </c>
      <c r="F15" s="15">
        <v>260</v>
      </c>
      <c r="G15" s="15">
        <v>26</v>
      </c>
      <c r="I15" s="12">
        <v>2</v>
      </c>
      <c r="J15" s="15">
        <v>52</v>
      </c>
      <c r="O15" s="12">
        <f>COUNTIF('Daycare Checkouts'!$E:$E,$A15)</f>
        <v>0</v>
      </c>
      <c r="P15" s="15">
        <f>SUMIF('Daycare Checkouts'!E:E,$A15,'Daycare Checkouts'!F:F)</f>
        <v>0</v>
      </c>
      <c r="Q15" s="12">
        <f t="shared" si="0"/>
        <v>2</v>
      </c>
      <c r="R15" s="15">
        <f t="shared" si="0"/>
        <v>52</v>
      </c>
    </row>
    <row r="16" spans="1:18" x14ac:dyDescent="0.3">
      <c r="A16" s="11">
        <v>3952473</v>
      </c>
      <c r="B16" s="10">
        <v>42667</v>
      </c>
      <c r="C16" s="11" t="s">
        <v>67</v>
      </c>
      <c r="D16" s="11" t="s">
        <v>611</v>
      </c>
      <c r="E16" s="12">
        <v>50</v>
      </c>
      <c r="F16" s="15">
        <v>1100</v>
      </c>
      <c r="G16" s="15">
        <v>22</v>
      </c>
      <c r="I16" s="12">
        <v>9</v>
      </c>
      <c r="J16" s="15">
        <v>198</v>
      </c>
      <c r="O16" s="12">
        <f>COUNTIF('Daycare Checkouts'!$E:$E,$A16)</f>
        <v>0</v>
      </c>
      <c r="P16" s="15">
        <f>SUMIF('Daycare Checkouts'!E:E,$A16,'Daycare Checkouts'!F:F)</f>
        <v>0</v>
      </c>
      <c r="Q16" s="12">
        <f t="shared" si="0"/>
        <v>9</v>
      </c>
      <c r="R16" s="15">
        <f t="shared" si="0"/>
        <v>198</v>
      </c>
    </row>
    <row r="17" spans="1:18" x14ac:dyDescent="0.3">
      <c r="A17" s="11">
        <v>3955804</v>
      </c>
      <c r="B17" s="10">
        <v>42672</v>
      </c>
      <c r="C17" s="11" t="s">
        <v>68</v>
      </c>
      <c r="D17" s="11" t="s">
        <v>611</v>
      </c>
      <c r="E17" s="12">
        <v>10</v>
      </c>
      <c r="F17" s="15">
        <v>260</v>
      </c>
      <c r="G17" s="15">
        <v>26</v>
      </c>
      <c r="I17" s="12">
        <v>10</v>
      </c>
      <c r="J17" s="15">
        <v>260</v>
      </c>
      <c r="O17" s="12">
        <f>COUNTIF('Daycare Checkouts'!$E:$E,$A17)</f>
        <v>0</v>
      </c>
      <c r="P17" s="15">
        <f>SUMIF('Daycare Checkouts'!E:E,$A17,'Daycare Checkouts'!F:F)</f>
        <v>0</v>
      </c>
      <c r="Q17" s="12">
        <f t="shared" si="0"/>
        <v>10</v>
      </c>
      <c r="R17" s="15">
        <f t="shared" si="0"/>
        <v>260</v>
      </c>
    </row>
    <row r="18" spans="1:18" x14ac:dyDescent="0.3">
      <c r="A18" s="11">
        <v>6191828</v>
      </c>
      <c r="B18" s="10">
        <v>42696</v>
      </c>
      <c r="C18" s="11" t="s">
        <v>69</v>
      </c>
      <c r="D18" s="11" t="s">
        <v>611</v>
      </c>
      <c r="E18" s="12">
        <v>30</v>
      </c>
      <c r="F18" s="15">
        <v>720</v>
      </c>
      <c r="G18" s="15">
        <v>24</v>
      </c>
      <c r="I18" s="12">
        <v>26</v>
      </c>
      <c r="J18" s="15">
        <v>624</v>
      </c>
      <c r="O18" s="12">
        <f>COUNTIF('Daycare Checkouts'!$E:$E,$A18)</f>
        <v>0</v>
      </c>
      <c r="P18" s="15">
        <f>SUMIF('Daycare Checkouts'!E:E,$A18,'Daycare Checkouts'!F:F)</f>
        <v>0</v>
      </c>
      <c r="Q18" s="12">
        <f t="shared" si="0"/>
        <v>26</v>
      </c>
      <c r="R18" s="15">
        <f t="shared" si="0"/>
        <v>624</v>
      </c>
    </row>
    <row r="19" spans="1:18" x14ac:dyDescent="0.3">
      <c r="A19" s="11">
        <v>6201296</v>
      </c>
      <c r="B19" s="10">
        <v>42712</v>
      </c>
      <c r="C19" s="11" t="s">
        <v>70</v>
      </c>
      <c r="D19" s="11" t="s">
        <v>611</v>
      </c>
      <c r="E19" s="12">
        <v>10</v>
      </c>
      <c r="F19" s="15">
        <v>180</v>
      </c>
      <c r="G19" s="15">
        <v>18</v>
      </c>
      <c r="I19" s="12">
        <v>4</v>
      </c>
      <c r="J19" s="15">
        <v>72</v>
      </c>
      <c r="O19" s="12">
        <f>COUNTIF('Daycare Checkouts'!$E:$E,$A19)</f>
        <v>0</v>
      </c>
      <c r="P19" s="15">
        <f>SUMIF('Daycare Checkouts'!E:E,$A19,'Daycare Checkouts'!F:F)</f>
        <v>0</v>
      </c>
      <c r="Q19" s="12">
        <f t="shared" si="0"/>
        <v>4</v>
      </c>
      <c r="R19" s="15">
        <f t="shared" si="0"/>
        <v>72</v>
      </c>
    </row>
    <row r="20" spans="1:18" x14ac:dyDescent="0.3">
      <c r="A20" s="11">
        <v>6240033</v>
      </c>
      <c r="B20" s="10">
        <v>42780</v>
      </c>
      <c r="C20" s="11" t="s">
        <v>71</v>
      </c>
      <c r="D20" s="11" t="s">
        <v>611</v>
      </c>
      <c r="E20" s="12">
        <v>10</v>
      </c>
      <c r="F20" s="15">
        <v>260</v>
      </c>
      <c r="G20" s="15">
        <v>26</v>
      </c>
      <c r="I20" s="12">
        <v>3</v>
      </c>
      <c r="J20" s="15">
        <v>78</v>
      </c>
      <c r="O20" s="12">
        <f>COUNTIF('Daycare Checkouts'!$E:$E,$A20)</f>
        <v>0</v>
      </c>
      <c r="P20" s="15">
        <f>SUMIF('Daycare Checkouts'!E:E,$A20,'Daycare Checkouts'!F:F)</f>
        <v>0</v>
      </c>
      <c r="Q20" s="12">
        <f t="shared" si="0"/>
        <v>3</v>
      </c>
      <c r="R20" s="15">
        <f t="shared" si="0"/>
        <v>78</v>
      </c>
    </row>
    <row r="21" spans="1:18" x14ac:dyDescent="0.3">
      <c r="A21" s="11">
        <v>6256886</v>
      </c>
      <c r="B21" s="10">
        <v>42803</v>
      </c>
      <c r="C21" s="11" t="s">
        <v>72</v>
      </c>
      <c r="D21" s="11" t="s">
        <v>611</v>
      </c>
      <c r="E21" s="12">
        <v>20</v>
      </c>
      <c r="F21" s="15">
        <v>340</v>
      </c>
      <c r="G21" s="15">
        <v>17</v>
      </c>
      <c r="I21" s="12">
        <v>2</v>
      </c>
      <c r="J21" s="15">
        <v>34</v>
      </c>
      <c r="O21" s="12">
        <f>COUNTIF('Daycare Checkouts'!$E:$E,$A21)</f>
        <v>0</v>
      </c>
      <c r="P21" s="15">
        <f>SUMIF('Daycare Checkouts'!E:E,$A21,'Daycare Checkouts'!F:F)</f>
        <v>0</v>
      </c>
      <c r="Q21" s="12">
        <f t="shared" si="0"/>
        <v>2</v>
      </c>
      <c r="R21" s="15">
        <f t="shared" si="0"/>
        <v>34</v>
      </c>
    </row>
    <row r="22" spans="1:18" x14ac:dyDescent="0.3">
      <c r="A22" s="11">
        <v>6272611</v>
      </c>
      <c r="B22" s="10">
        <v>42825</v>
      </c>
      <c r="C22" s="11" t="s">
        <v>73</v>
      </c>
      <c r="D22" s="11" t="s">
        <v>611</v>
      </c>
      <c r="E22" s="12">
        <v>10</v>
      </c>
      <c r="F22" s="15">
        <v>260</v>
      </c>
      <c r="G22" s="15">
        <v>26</v>
      </c>
      <c r="I22" s="12">
        <v>4</v>
      </c>
      <c r="J22" s="15">
        <v>104</v>
      </c>
      <c r="O22" s="12">
        <f>COUNTIF('Daycare Checkouts'!$E:$E,$A22)</f>
        <v>0</v>
      </c>
      <c r="P22" s="15">
        <f>SUMIF('Daycare Checkouts'!E:E,$A22,'Daycare Checkouts'!F:F)</f>
        <v>0</v>
      </c>
      <c r="Q22" s="12">
        <f t="shared" si="0"/>
        <v>4</v>
      </c>
      <c r="R22" s="15">
        <f t="shared" si="0"/>
        <v>104</v>
      </c>
    </row>
    <row r="23" spans="1:18" x14ac:dyDescent="0.3">
      <c r="A23" s="11">
        <v>6274595</v>
      </c>
      <c r="B23" s="10">
        <v>42831</v>
      </c>
      <c r="C23" s="11" t="s">
        <v>74</v>
      </c>
      <c r="D23" s="11" t="s">
        <v>611</v>
      </c>
      <c r="E23" s="12">
        <v>50</v>
      </c>
      <c r="F23" s="15">
        <v>1100</v>
      </c>
      <c r="G23" s="15">
        <v>22</v>
      </c>
      <c r="I23" s="12">
        <v>26</v>
      </c>
      <c r="J23" s="15">
        <v>572</v>
      </c>
      <c r="O23" s="12">
        <f>COUNTIF('Daycare Checkouts'!$E:$E,$A23)</f>
        <v>0</v>
      </c>
      <c r="P23" s="15">
        <f>SUMIF('Daycare Checkouts'!E:E,$A23,'Daycare Checkouts'!F:F)</f>
        <v>0</v>
      </c>
      <c r="Q23" s="12">
        <f t="shared" si="0"/>
        <v>26</v>
      </c>
      <c r="R23" s="15">
        <f t="shared" si="0"/>
        <v>572</v>
      </c>
    </row>
    <row r="24" spans="1:18" x14ac:dyDescent="0.3">
      <c r="A24" s="11">
        <v>6285373</v>
      </c>
      <c r="B24" s="10">
        <v>42850</v>
      </c>
      <c r="C24" s="11" t="s">
        <v>75</v>
      </c>
      <c r="D24" s="11" t="s">
        <v>611</v>
      </c>
      <c r="E24" s="12">
        <v>20</v>
      </c>
      <c r="F24" s="15">
        <v>500</v>
      </c>
      <c r="G24" s="15">
        <v>25</v>
      </c>
      <c r="I24" s="12">
        <v>6</v>
      </c>
      <c r="J24" s="15">
        <v>150</v>
      </c>
      <c r="O24" s="12">
        <f>COUNTIF('Daycare Checkouts'!$E:$E,$A24)</f>
        <v>0</v>
      </c>
      <c r="P24" s="15">
        <f>SUMIF('Daycare Checkouts'!E:E,$A24,'Daycare Checkouts'!F:F)</f>
        <v>0</v>
      </c>
      <c r="Q24" s="12">
        <f t="shared" si="0"/>
        <v>6</v>
      </c>
      <c r="R24" s="15">
        <f t="shared" si="0"/>
        <v>150</v>
      </c>
    </row>
    <row r="25" spans="1:18" x14ac:dyDescent="0.3">
      <c r="A25" s="11">
        <v>6325561</v>
      </c>
      <c r="B25" s="10">
        <v>42913</v>
      </c>
      <c r="C25" s="11" t="s">
        <v>77</v>
      </c>
      <c r="D25" s="11" t="s">
        <v>611</v>
      </c>
      <c r="E25" s="12">
        <v>10</v>
      </c>
      <c r="F25" s="15">
        <v>260</v>
      </c>
      <c r="G25" s="15">
        <v>26</v>
      </c>
      <c r="I25" s="12">
        <v>8</v>
      </c>
      <c r="J25" s="15">
        <v>208</v>
      </c>
      <c r="O25" s="12">
        <f>COUNTIF('Daycare Checkouts'!$E:$E,$A25)</f>
        <v>0</v>
      </c>
      <c r="P25" s="15">
        <f>SUMIF('Daycare Checkouts'!E:E,$A25,'Daycare Checkouts'!F:F)</f>
        <v>0</v>
      </c>
      <c r="Q25" s="12">
        <f t="shared" si="0"/>
        <v>8</v>
      </c>
      <c r="R25" s="15">
        <f t="shared" si="0"/>
        <v>208</v>
      </c>
    </row>
    <row r="26" spans="1:18" x14ac:dyDescent="0.3">
      <c r="A26" s="11">
        <v>6342209</v>
      </c>
      <c r="B26" s="10">
        <v>42941</v>
      </c>
      <c r="C26" s="11" t="s">
        <v>78</v>
      </c>
      <c r="D26" s="11" t="s">
        <v>611</v>
      </c>
      <c r="E26" s="12">
        <v>10</v>
      </c>
      <c r="F26" s="15">
        <v>260</v>
      </c>
      <c r="G26" s="15">
        <v>26</v>
      </c>
      <c r="I26" s="12">
        <v>1</v>
      </c>
      <c r="J26" s="15">
        <v>26</v>
      </c>
      <c r="O26" s="12">
        <f>COUNTIF('Daycare Checkouts'!$E:$E,$A26)</f>
        <v>0</v>
      </c>
      <c r="P26" s="15">
        <f>SUMIF('Daycare Checkouts'!E:E,$A26,'Daycare Checkouts'!F:F)</f>
        <v>0</v>
      </c>
      <c r="Q26" s="12">
        <f t="shared" si="0"/>
        <v>1</v>
      </c>
      <c r="R26" s="15">
        <f t="shared" si="0"/>
        <v>26</v>
      </c>
    </row>
    <row r="27" spans="1:18" x14ac:dyDescent="0.3">
      <c r="A27" s="11">
        <v>6350693</v>
      </c>
      <c r="B27" s="10">
        <v>42951</v>
      </c>
      <c r="C27" s="11" t="s">
        <v>79</v>
      </c>
      <c r="D27" s="11" t="s">
        <v>611</v>
      </c>
      <c r="E27" s="12">
        <v>30</v>
      </c>
      <c r="F27" s="15">
        <v>720</v>
      </c>
      <c r="G27" s="15">
        <v>24</v>
      </c>
      <c r="I27" s="12">
        <v>3</v>
      </c>
      <c r="J27" s="15">
        <v>72</v>
      </c>
      <c r="O27" s="12">
        <f>COUNTIF('Daycare Checkouts'!$E:$E,$A27)</f>
        <v>0</v>
      </c>
      <c r="P27" s="15">
        <f>SUMIF('Daycare Checkouts'!E:E,$A27,'Daycare Checkouts'!F:F)</f>
        <v>0</v>
      </c>
      <c r="Q27" s="12">
        <f t="shared" si="0"/>
        <v>3</v>
      </c>
      <c r="R27" s="15">
        <f t="shared" si="0"/>
        <v>72</v>
      </c>
    </row>
    <row r="28" spans="1:18" x14ac:dyDescent="0.3">
      <c r="A28" s="11">
        <v>6384244</v>
      </c>
      <c r="B28" s="10">
        <v>43000</v>
      </c>
      <c r="C28" s="11" t="s">
        <v>80</v>
      </c>
      <c r="D28" s="11" t="s">
        <v>611</v>
      </c>
      <c r="E28" s="12">
        <v>20</v>
      </c>
      <c r="F28" s="15">
        <v>500</v>
      </c>
      <c r="G28" s="15">
        <v>25</v>
      </c>
      <c r="I28" s="12">
        <v>3</v>
      </c>
      <c r="J28" s="15">
        <v>75</v>
      </c>
      <c r="O28" s="12">
        <f>COUNTIF('Daycare Checkouts'!$E:$E,$A28)</f>
        <v>0</v>
      </c>
      <c r="P28" s="15">
        <f>SUMIF('Daycare Checkouts'!E:E,$A28,'Daycare Checkouts'!F:F)</f>
        <v>0</v>
      </c>
      <c r="Q28" s="12">
        <f t="shared" si="0"/>
        <v>3</v>
      </c>
      <c r="R28" s="15">
        <f t="shared" si="0"/>
        <v>75</v>
      </c>
    </row>
    <row r="29" spans="1:18" x14ac:dyDescent="0.3">
      <c r="A29" s="11">
        <v>6418333</v>
      </c>
      <c r="B29" s="10">
        <v>43048</v>
      </c>
      <c r="C29" s="11" t="s">
        <v>81</v>
      </c>
      <c r="D29" s="11" t="s">
        <v>611</v>
      </c>
      <c r="E29" s="12">
        <v>10</v>
      </c>
      <c r="F29" s="15">
        <v>180</v>
      </c>
      <c r="G29" s="15">
        <v>18</v>
      </c>
      <c r="I29" s="12">
        <v>4</v>
      </c>
      <c r="J29" s="15">
        <v>72</v>
      </c>
      <c r="O29" s="12">
        <f>COUNTIF('Daycare Checkouts'!$E:$E,$A29)</f>
        <v>0</v>
      </c>
      <c r="P29" s="15">
        <f>SUMIF('Daycare Checkouts'!E:E,$A29,'Daycare Checkouts'!F:F)</f>
        <v>0</v>
      </c>
      <c r="Q29" s="12">
        <f t="shared" si="0"/>
        <v>4</v>
      </c>
      <c r="R29" s="15">
        <f t="shared" si="0"/>
        <v>72</v>
      </c>
    </row>
    <row r="30" spans="1:18" x14ac:dyDescent="0.3">
      <c r="A30" s="11">
        <v>6423353</v>
      </c>
      <c r="B30" s="10">
        <v>43055</v>
      </c>
      <c r="C30" s="11" t="s">
        <v>82</v>
      </c>
      <c r="D30" s="11" t="s">
        <v>611</v>
      </c>
      <c r="E30" s="12">
        <v>10</v>
      </c>
      <c r="F30" s="15">
        <v>180</v>
      </c>
      <c r="G30" s="15">
        <v>18</v>
      </c>
      <c r="I30" s="12">
        <v>2</v>
      </c>
      <c r="J30" s="15">
        <v>36</v>
      </c>
      <c r="O30" s="12">
        <f>COUNTIF('Daycare Checkouts'!$E:$E,$A30)</f>
        <v>0</v>
      </c>
      <c r="P30" s="15">
        <f>SUMIF('Daycare Checkouts'!E:E,$A30,'Daycare Checkouts'!F:F)</f>
        <v>0</v>
      </c>
      <c r="Q30" s="12">
        <f t="shared" si="0"/>
        <v>2</v>
      </c>
      <c r="R30" s="15">
        <f t="shared" si="0"/>
        <v>36</v>
      </c>
    </row>
    <row r="31" spans="1:18" x14ac:dyDescent="0.3">
      <c r="A31" s="11">
        <v>6438169</v>
      </c>
      <c r="B31" s="10">
        <v>43076</v>
      </c>
      <c r="C31" s="11" t="s">
        <v>84</v>
      </c>
      <c r="D31" s="11" t="s">
        <v>611</v>
      </c>
      <c r="E31" s="12">
        <v>20</v>
      </c>
      <c r="F31" s="15">
        <v>500</v>
      </c>
      <c r="G31" s="15">
        <v>25</v>
      </c>
      <c r="I31" s="12">
        <v>12</v>
      </c>
      <c r="J31" s="15">
        <v>300</v>
      </c>
      <c r="O31" s="12">
        <f>COUNTIF('Daycare Checkouts'!$E:$E,$A31)</f>
        <v>0</v>
      </c>
      <c r="P31" s="15">
        <f>SUMIF('Daycare Checkouts'!E:E,$A31,'Daycare Checkouts'!F:F)</f>
        <v>0</v>
      </c>
      <c r="Q31" s="12">
        <f t="shared" si="0"/>
        <v>12</v>
      </c>
      <c r="R31" s="15">
        <f t="shared" si="0"/>
        <v>300</v>
      </c>
    </row>
    <row r="32" spans="1:18" x14ac:dyDescent="0.3">
      <c r="A32" s="11">
        <v>6450052</v>
      </c>
      <c r="B32" s="10">
        <v>43097</v>
      </c>
      <c r="C32" s="11" t="s">
        <v>85</v>
      </c>
      <c r="D32" s="11" t="s">
        <v>611</v>
      </c>
      <c r="E32" s="12">
        <v>10</v>
      </c>
      <c r="F32" s="15">
        <v>260</v>
      </c>
      <c r="G32" s="15">
        <v>26</v>
      </c>
      <c r="I32" s="12">
        <v>7</v>
      </c>
      <c r="J32" s="15">
        <v>182</v>
      </c>
      <c r="O32" s="12">
        <f>COUNTIF('Daycare Checkouts'!$E:$E,$A32)</f>
        <v>0</v>
      </c>
      <c r="P32" s="15">
        <f>SUMIF('Daycare Checkouts'!E:E,$A32,'Daycare Checkouts'!F:F)</f>
        <v>0</v>
      </c>
      <c r="Q32" s="12">
        <f t="shared" si="0"/>
        <v>7</v>
      </c>
      <c r="R32" s="15">
        <f t="shared" si="0"/>
        <v>182</v>
      </c>
    </row>
    <row r="33" spans="1:18" x14ac:dyDescent="0.3">
      <c r="A33" s="11">
        <v>6471806</v>
      </c>
      <c r="B33" s="10">
        <v>43126</v>
      </c>
      <c r="C33" s="11" t="s">
        <v>86</v>
      </c>
      <c r="D33" s="11" t="s">
        <v>611</v>
      </c>
      <c r="E33" s="12">
        <v>10</v>
      </c>
      <c r="F33" s="15">
        <v>260</v>
      </c>
      <c r="G33" s="15">
        <v>26</v>
      </c>
      <c r="I33" s="12">
        <v>5</v>
      </c>
      <c r="J33" s="15">
        <v>130</v>
      </c>
      <c r="O33" s="12">
        <f>COUNTIF('Daycare Checkouts'!$E:$E,$A33)</f>
        <v>0</v>
      </c>
      <c r="P33" s="15">
        <f>SUMIF('Daycare Checkouts'!E:E,$A33,'Daycare Checkouts'!F:F)</f>
        <v>0</v>
      </c>
      <c r="Q33" s="12">
        <f t="shared" si="0"/>
        <v>5</v>
      </c>
      <c r="R33" s="15">
        <f t="shared" si="0"/>
        <v>130</v>
      </c>
    </row>
    <row r="34" spans="1:18" x14ac:dyDescent="0.3">
      <c r="A34" s="11">
        <v>6478420</v>
      </c>
      <c r="B34" s="10">
        <v>43133</v>
      </c>
      <c r="C34" s="11" t="s">
        <v>87</v>
      </c>
      <c r="D34" s="11" t="s">
        <v>611</v>
      </c>
      <c r="E34" s="12">
        <v>10</v>
      </c>
      <c r="F34" s="15">
        <v>260</v>
      </c>
      <c r="G34" s="15">
        <v>52</v>
      </c>
      <c r="I34" s="12">
        <v>1</v>
      </c>
      <c r="J34" s="15">
        <v>52</v>
      </c>
      <c r="O34" s="12">
        <f>COUNTIF('Daycare Checkouts'!$E:$E,$A34)</f>
        <v>0</v>
      </c>
      <c r="P34" s="15">
        <f>SUMIF('Daycare Checkouts'!E:E,$A34,'Daycare Checkouts'!F:F)</f>
        <v>0</v>
      </c>
      <c r="Q34" s="12">
        <f t="shared" si="0"/>
        <v>1</v>
      </c>
      <c r="R34" s="15">
        <f t="shared" si="0"/>
        <v>52</v>
      </c>
    </row>
    <row r="35" spans="1:18" x14ac:dyDescent="0.3">
      <c r="A35" s="11">
        <v>6479475</v>
      </c>
      <c r="B35" s="10">
        <v>43136</v>
      </c>
      <c r="C35" s="11" t="s">
        <v>88</v>
      </c>
      <c r="D35" s="11" t="s">
        <v>611</v>
      </c>
      <c r="E35" s="12">
        <v>10</v>
      </c>
      <c r="F35" s="15">
        <v>260</v>
      </c>
      <c r="G35" s="15">
        <v>26</v>
      </c>
      <c r="I35" s="12">
        <v>4</v>
      </c>
      <c r="J35" s="15">
        <v>104</v>
      </c>
      <c r="O35" s="12">
        <f>COUNTIF('Daycare Checkouts'!$E:$E,$A35)</f>
        <v>0</v>
      </c>
      <c r="P35" s="15">
        <f>SUMIF('Daycare Checkouts'!E:E,$A35,'Daycare Checkouts'!F:F)</f>
        <v>0</v>
      </c>
      <c r="Q35" s="12">
        <f t="shared" si="0"/>
        <v>4</v>
      </c>
      <c r="R35" s="15">
        <f t="shared" si="0"/>
        <v>104</v>
      </c>
    </row>
    <row r="36" spans="1:18" x14ac:dyDescent="0.3">
      <c r="A36" s="11">
        <v>6490976</v>
      </c>
      <c r="B36" s="10">
        <v>43151</v>
      </c>
      <c r="C36" s="11" t="s">
        <v>82</v>
      </c>
      <c r="D36" s="11" t="s">
        <v>611</v>
      </c>
      <c r="E36" s="12">
        <v>20</v>
      </c>
      <c r="F36" s="15">
        <v>500</v>
      </c>
      <c r="G36" s="15">
        <v>25</v>
      </c>
      <c r="I36" s="12">
        <v>7</v>
      </c>
      <c r="J36" s="15">
        <v>175</v>
      </c>
      <c r="O36" s="12">
        <f>COUNTIF('Daycare Checkouts'!$E:$E,$A36)</f>
        <v>0</v>
      </c>
      <c r="P36" s="15">
        <f>SUMIF('Daycare Checkouts'!E:E,$A36,'Daycare Checkouts'!F:F)</f>
        <v>0</v>
      </c>
      <c r="Q36" s="12">
        <f t="shared" si="0"/>
        <v>7</v>
      </c>
      <c r="R36" s="15">
        <f t="shared" si="0"/>
        <v>175</v>
      </c>
    </row>
    <row r="37" spans="1:18" x14ac:dyDescent="0.3">
      <c r="A37" s="11">
        <v>6534967</v>
      </c>
      <c r="B37" s="10">
        <v>43204</v>
      </c>
      <c r="C37" s="11" t="s">
        <v>82</v>
      </c>
      <c r="D37" s="11" t="s">
        <v>611</v>
      </c>
      <c r="E37" s="12">
        <v>10</v>
      </c>
      <c r="F37" s="15">
        <v>180</v>
      </c>
      <c r="G37" s="15">
        <v>18</v>
      </c>
      <c r="I37" s="12">
        <v>10</v>
      </c>
      <c r="J37" s="15">
        <v>180</v>
      </c>
      <c r="O37" s="12">
        <f>COUNTIF('Daycare Checkouts'!$E:$E,$A37)</f>
        <v>0</v>
      </c>
      <c r="P37" s="15">
        <f>SUMIF('Daycare Checkouts'!E:E,$A37,'Daycare Checkouts'!F:F)</f>
        <v>0</v>
      </c>
      <c r="Q37" s="12">
        <f t="shared" si="0"/>
        <v>10</v>
      </c>
      <c r="R37" s="15">
        <f t="shared" si="0"/>
        <v>180</v>
      </c>
    </row>
    <row r="38" spans="1:18" x14ac:dyDescent="0.3">
      <c r="A38" s="11">
        <v>6543943</v>
      </c>
      <c r="B38" s="10">
        <v>43215</v>
      </c>
      <c r="C38" s="11" t="s">
        <v>89</v>
      </c>
      <c r="D38" s="11" t="s">
        <v>611</v>
      </c>
      <c r="E38" s="12">
        <v>10</v>
      </c>
      <c r="F38" s="15">
        <v>260</v>
      </c>
      <c r="G38" s="15">
        <v>26</v>
      </c>
      <c r="I38" s="12">
        <v>1</v>
      </c>
      <c r="J38" s="15">
        <v>26</v>
      </c>
      <c r="O38" s="12">
        <f>COUNTIF('Daycare Checkouts'!$E:$E,$A38)</f>
        <v>0</v>
      </c>
      <c r="P38" s="15">
        <f>SUMIF('Daycare Checkouts'!E:E,$A38,'Daycare Checkouts'!F:F)</f>
        <v>0</v>
      </c>
      <c r="Q38" s="12">
        <f t="shared" si="0"/>
        <v>1</v>
      </c>
      <c r="R38" s="15">
        <f t="shared" si="0"/>
        <v>26</v>
      </c>
    </row>
    <row r="39" spans="1:18" x14ac:dyDescent="0.3">
      <c r="A39" s="11">
        <v>6544833</v>
      </c>
      <c r="B39" s="10">
        <v>43216</v>
      </c>
      <c r="C39" s="11" t="s">
        <v>90</v>
      </c>
      <c r="D39" s="11" t="s">
        <v>611</v>
      </c>
      <c r="E39" s="12">
        <v>10</v>
      </c>
      <c r="F39" s="15">
        <v>260</v>
      </c>
      <c r="G39" s="15">
        <v>26</v>
      </c>
      <c r="I39" s="12">
        <v>4</v>
      </c>
      <c r="J39" s="15">
        <v>104</v>
      </c>
      <c r="O39" s="12">
        <f>COUNTIF('Daycare Checkouts'!$E:$E,$A39)</f>
        <v>0</v>
      </c>
      <c r="P39" s="15">
        <f>SUMIF('Daycare Checkouts'!E:E,$A39,'Daycare Checkouts'!F:F)</f>
        <v>0</v>
      </c>
      <c r="Q39" s="12">
        <f t="shared" si="0"/>
        <v>4</v>
      </c>
      <c r="R39" s="15">
        <f t="shared" si="0"/>
        <v>104</v>
      </c>
    </row>
    <row r="40" spans="1:18" x14ac:dyDescent="0.3">
      <c r="A40" s="11">
        <v>6583227</v>
      </c>
      <c r="B40" s="10">
        <v>43264</v>
      </c>
      <c r="C40" s="11" t="s">
        <v>95</v>
      </c>
      <c r="D40" s="11" t="s">
        <v>611</v>
      </c>
      <c r="E40" s="12">
        <v>10</v>
      </c>
      <c r="F40" s="15">
        <v>260</v>
      </c>
      <c r="G40" s="15">
        <v>26</v>
      </c>
      <c r="I40" s="12">
        <v>9</v>
      </c>
      <c r="J40" s="15">
        <v>234</v>
      </c>
      <c r="O40" s="12">
        <f>COUNTIF('Daycare Checkouts'!$E:$E,$A40)</f>
        <v>0</v>
      </c>
      <c r="P40" s="15">
        <f>SUMIF('Daycare Checkouts'!E:E,$A40,'Daycare Checkouts'!F:F)</f>
        <v>0</v>
      </c>
      <c r="Q40" s="12">
        <f t="shared" si="0"/>
        <v>9</v>
      </c>
      <c r="R40" s="15">
        <f t="shared" si="0"/>
        <v>234</v>
      </c>
    </row>
    <row r="41" spans="1:18" x14ac:dyDescent="0.3">
      <c r="A41" s="11">
        <v>6615876</v>
      </c>
      <c r="B41" s="10">
        <v>43311</v>
      </c>
      <c r="C41" s="11" t="s">
        <v>101</v>
      </c>
      <c r="D41" s="11" t="s">
        <v>611</v>
      </c>
      <c r="E41" s="12">
        <v>10</v>
      </c>
      <c r="F41" s="15">
        <v>180</v>
      </c>
      <c r="G41" s="15">
        <v>18</v>
      </c>
      <c r="I41" s="12">
        <v>1</v>
      </c>
      <c r="J41" s="15">
        <v>18</v>
      </c>
      <c r="O41" s="12">
        <f>COUNTIF('Daycare Checkouts'!$E:$E,$A41)</f>
        <v>0</v>
      </c>
      <c r="P41" s="15">
        <f>SUMIF('Daycare Checkouts'!E:E,$A41,'Daycare Checkouts'!F:F)</f>
        <v>0</v>
      </c>
      <c r="Q41" s="12">
        <f t="shared" si="0"/>
        <v>1</v>
      </c>
      <c r="R41" s="15">
        <f t="shared" si="0"/>
        <v>18</v>
      </c>
    </row>
    <row r="42" spans="1:18" x14ac:dyDescent="0.3">
      <c r="A42" s="11">
        <v>6618373</v>
      </c>
      <c r="B42" s="10">
        <v>43313</v>
      </c>
      <c r="C42" s="11" t="s">
        <v>102</v>
      </c>
      <c r="D42" s="11" t="s">
        <v>611</v>
      </c>
      <c r="E42" s="12">
        <v>10</v>
      </c>
      <c r="F42" s="15">
        <v>260</v>
      </c>
      <c r="G42" s="15">
        <v>26</v>
      </c>
      <c r="I42" s="12">
        <v>3</v>
      </c>
      <c r="J42" s="15">
        <v>78</v>
      </c>
      <c r="O42" s="12">
        <f>COUNTIF('Daycare Checkouts'!$E:$E,$A42)</f>
        <v>0</v>
      </c>
      <c r="P42" s="15">
        <f>SUMIF('Daycare Checkouts'!E:E,$A42,'Daycare Checkouts'!F:F)</f>
        <v>0</v>
      </c>
      <c r="Q42" s="12">
        <f t="shared" si="0"/>
        <v>3</v>
      </c>
      <c r="R42" s="15">
        <f t="shared" si="0"/>
        <v>78</v>
      </c>
    </row>
    <row r="43" spans="1:18" x14ac:dyDescent="0.3">
      <c r="A43" s="11">
        <v>6648686</v>
      </c>
      <c r="B43" s="10">
        <v>43353</v>
      </c>
      <c r="C43" s="11" t="s">
        <v>106</v>
      </c>
      <c r="D43" s="11" t="s">
        <v>611</v>
      </c>
      <c r="E43" s="12">
        <v>10</v>
      </c>
      <c r="F43" s="15">
        <v>180</v>
      </c>
      <c r="G43" s="15">
        <v>18</v>
      </c>
      <c r="I43" s="12">
        <v>4</v>
      </c>
      <c r="J43" s="15">
        <v>72</v>
      </c>
      <c r="O43" s="12">
        <f>COUNTIF('Daycare Checkouts'!$E:$E,$A43)</f>
        <v>0</v>
      </c>
      <c r="P43" s="15">
        <f>SUMIF('Daycare Checkouts'!E:E,$A43,'Daycare Checkouts'!F:F)</f>
        <v>0</v>
      </c>
      <c r="Q43" s="12">
        <f t="shared" si="0"/>
        <v>4</v>
      </c>
      <c r="R43" s="15">
        <f t="shared" si="0"/>
        <v>72</v>
      </c>
    </row>
    <row r="44" spans="1:18" x14ac:dyDescent="0.3">
      <c r="A44" s="11">
        <v>6673109</v>
      </c>
      <c r="B44" s="10">
        <v>43382</v>
      </c>
      <c r="C44" s="11" t="s">
        <v>106</v>
      </c>
      <c r="D44" s="11" t="s">
        <v>611</v>
      </c>
      <c r="E44" s="12">
        <v>10</v>
      </c>
      <c r="F44" s="15">
        <v>260</v>
      </c>
      <c r="G44" s="15">
        <v>26</v>
      </c>
      <c r="I44" s="12">
        <v>8</v>
      </c>
      <c r="J44" s="15">
        <v>208</v>
      </c>
      <c r="O44" s="12">
        <f>COUNTIF('Daycare Checkouts'!$E:$E,$A44)</f>
        <v>0</v>
      </c>
      <c r="P44" s="15">
        <f>SUMIF('Daycare Checkouts'!E:E,$A44,'Daycare Checkouts'!F:F)</f>
        <v>0</v>
      </c>
      <c r="Q44" s="12">
        <f t="shared" si="0"/>
        <v>8</v>
      </c>
      <c r="R44" s="15">
        <f t="shared" si="0"/>
        <v>208</v>
      </c>
    </row>
    <row r="45" spans="1:18" x14ac:dyDescent="0.3">
      <c r="A45" s="11">
        <v>6706817</v>
      </c>
      <c r="B45" s="10">
        <v>43423</v>
      </c>
      <c r="C45" s="11" t="s">
        <v>132</v>
      </c>
      <c r="D45" s="11" t="s">
        <v>611</v>
      </c>
      <c r="E45" s="12">
        <v>50</v>
      </c>
      <c r="F45" s="15">
        <v>1100</v>
      </c>
      <c r="G45" s="15">
        <v>22</v>
      </c>
      <c r="I45" s="12">
        <v>18</v>
      </c>
      <c r="J45" s="15">
        <v>396</v>
      </c>
      <c r="O45" s="12">
        <f>COUNTIF('Daycare Checkouts'!$E:$E,$A45)</f>
        <v>0</v>
      </c>
      <c r="P45" s="15">
        <f>SUMIF('Daycare Checkouts'!E:E,$A45,'Daycare Checkouts'!F:F)</f>
        <v>0</v>
      </c>
      <c r="Q45" s="12">
        <f t="shared" si="0"/>
        <v>18</v>
      </c>
      <c r="R45" s="15">
        <f t="shared" si="0"/>
        <v>396</v>
      </c>
    </row>
    <row r="46" spans="1:18" x14ac:dyDescent="0.3">
      <c r="A46" s="11">
        <v>6709081</v>
      </c>
      <c r="B46" s="10">
        <v>43426</v>
      </c>
      <c r="C46" s="11" t="s">
        <v>98</v>
      </c>
      <c r="D46" s="11" t="s">
        <v>611</v>
      </c>
      <c r="E46" s="12">
        <v>10</v>
      </c>
      <c r="F46" s="15">
        <v>260</v>
      </c>
      <c r="G46" s="15">
        <v>26</v>
      </c>
      <c r="I46" s="12">
        <v>5</v>
      </c>
      <c r="J46" s="15">
        <v>130</v>
      </c>
      <c r="O46" s="12">
        <f>COUNTIF('Daycare Checkouts'!$E:$E,$A46)</f>
        <v>0</v>
      </c>
      <c r="P46" s="15">
        <f>SUMIF('Daycare Checkouts'!E:E,$A46,'Daycare Checkouts'!F:F)</f>
        <v>0</v>
      </c>
      <c r="Q46" s="12">
        <f t="shared" si="0"/>
        <v>5</v>
      </c>
      <c r="R46" s="15">
        <f t="shared" si="0"/>
        <v>130</v>
      </c>
    </row>
    <row r="47" spans="1:18" x14ac:dyDescent="0.3">
      <c r="A47" s="11">
        <v>6717405</v>
      </c>
      <c r="B47" s="10">
        <v>43437</v>
      </c>
      <c r="C47" s="11" t="s">
        <v>146</v>
      </c>
      <c r="D47" s="11" t="s">
        <v>611</v>
      </c>
      <c r="E47" s="12">
        <v>10</v>
      </c>
      <c r="F47" s="15">
        <v>260</v>
      </c>
      <c r="G47" s="15">
        <v>26</v>
      </c>
      <c r="I47" s="12">
        <v>5</v>
      </c>
      <c r="J47" s="15">
        <v>130</v>
      </c>
      <c r="O47" s="12">
        <f>COUNTIF('Daycare Checkouts'!$E:$E,$A47)</f>
        <v>0</v>
      </c>
      <c r="P47" s="15">
        <f>SUMIF('Daycare Checkouts'!E:E,$A47,'Daycare Checkouts'!F:F)</f>
        <v>0</v>
      </c>
      <c r="Q47" s="12">
        <f t="shared" si="0"/>
        <v>5</v>
      </c>
      <c r="R47" s="15">
        <f t="shared" si="0"/>
        <v>130</v>
      </c>
    </row>
    <row r="48" spans="1:18" x14ac:dyDescent="0.3">
      <c r="A48" s="11">
        <v>6718562</v>
      </c>
      <c r="B48" s="10">
        <v>43438</v>
      </c>
      <c r="C48" s="11" t="s">
        <v>105</v>
      </c>
      <c r="D48" s="11" t="s">
        <v>611</v>
      </c>
      <c r="E48" s="12">
        <v>20</v>
      </c>
      <c r="F48" s="15">
        <v>340</v>
      </c>
      <c r="G48" s="15">
        <v>17</v>
      </c>
      <c r="I48" s="12">
        <v>3</v>
      </c>
      <c r="J48" s="15">
        <v>51</v>
      </c>
      <c r="O48" s="12">
        <f>COUNTIF('Daycare Checkouts'!$E:$E,$A48)</f>
        <v>0</v>
      </c>
      <c r="P48" s="15">
        <f>SUMIF('Daycare Checkouts'!E:E,$A48,'Daycare Checkouts'!F:F)</f>
        <v>0</v>
      </c>
      <c r="Q48" s="12">
        <f t="shared" si="0"/>
        <v>3</v>
      </c>
      <c r="R48" s="15">
        <f t="shared" si="0"/>
        <v>51</v>
      </c>
    </row>
    <row r="49" spans="1:18" x14ac:dyDescent="0.3">
      <c r="A49" s="11">
        <v>6721260</v>
      </c>
      <c r="B49" s="10">
        <v>43440</v>
      </c>
      <c r="C49" s="11" t="s">
        <v>150</v>
      </c>
      <c r="D49" s="11" t="s">
        <v>611</v>
      </c>
      <c r="E49" s="12">
        <v>10</v>
      </c>
      <c r="F49" s="15">
        <v>260</v>
      </c>
      <c r="G49" s="15">
        <v>26</v>
      </c>
      <c r="I49" s="12">
        <v>3</v>
      </c>
      <c r="J49" s="15">
        <v>78</v>
      </c>
      <c r="O49" s="12">
        <f>COUNTIF('Daycare Checkouts'!$E:$E,$A49)</f>
        <v>0</v>
      </c>
      <c r="P49" s="15">
        <f>SUMIF('Daycare Checkouts'!E:E,$A49,'Daycare Checkouts'!F:F)</f>
        <v>0</v>
      </c>
      <c r="Q49" s="12">
        <f t="shared" si="0"/>
        <v>3</v>
      </c>
      <c r="R49" s="15">
        <f t="shared" si="0"/>
        <v>78</v>
      </c>
    </row>
    <row r="50" spans="1:18" x14ac:dyDescent="0.3">
      <c r="A50" s="11">
        <v>6725232</v>
      </c>
      <c r="B50" s="10">
        <v>43445</v>
      </c>
      <c r="C50" s="11" t="s">
        <v>156</v>
      </c>
      <c r="D50" s="11" t="s">
        <v>611</v>
      </c>
      <c r="E50" s="12">
        <v>20</v>
      </c>
      <c r="F50" s="15">
        <v>500</v>
      </c>
      <c r="G50" s="15">
        <v>25</v>
      </c>
      <c r="I50" s="12">
        <v>5</v>
      </c>
      <c r="J50" s="15">
        <v>125</v>
      </c>
      <c r="O50" s="12">
        <f>COUNTIF('Daycare Checkouts'!$E:$E,$A50)</f>
        <v>0</v>
      </c>
      <c r="P50" s="15">
        <f>SUMIF('Daycare Checkouts'!E:E,$A50,'Daycare Checkouts'!F:F)</f>
        <v>0</v>
      </c>
      <c r="Q50" s="12">
        <f t="shared" si="0"/>
        <v>5</v>
      </c>
      <c r="R50" s="15">
        <f t="shared" si="0"/>
        <v>125</v>
      </c>
    </row>
    <row r="51" spans="1:18" x14ac:dyDescent="0.3">
      <c r="A51" s="11">
        <v>6727428</v>
      </c>
      <c r="B51" s="10">
        <v>43447</v>
      </c>
      <c r="C51" s="11" t="s">
        <v>160</v>
      </c>
      <c r="D51" s="11" t="s">
        <v>611</v>
      </c>
      <c r="E51" s="12">
        <v>20</v>
      </c>
      <c r="F51" s="15">
        <v>500</v>
      </c>
      <c r="G51" s="15">
        <v>25</v>
      </c>
      <c r="I51" s="12">
        <v>13</v>
      </c>
      <c r="J51" s="15">
        <v>325</v>
      </c>
      <c r="O51" s="12">
        <f>COUNTIF('Daycare Checkouts'!$E:$E,$A51)</f>
        <v>0</v>
      </c>
      <c r="P51" s="15">
        <f>SUMIF('Daycare Checkouts'!E:E,$A51,'Daycare Checkouts'!F:F)</f>
        <v>0</v>
      </c>
      <c r="Q51" s="12">
        <f t="shared" si="0"/>
        <v>13</v>
      </c>
      <c r="R51" s="15">
        <f t="shared" si="0"/>
        <v>325</v>
      </c>
    </row>
    <row r="52" spans="1:18" x14ac:dyDescent="0.3">
      <c r="A52" s="11">
        <v>6728951</v>
      </c>
      <c r="B52" s="10">
        <v>43450</v>
      </c>
      <c r="C52" s="11" t="s">
        <v>79</v>
      </c>
      <c r="D52" s="11" t="s">
        <v>611</v>
      </c>
      <c r="E52" s="12">
        <v>20</v>
      </c>
      <c r="F52" s="15">
        <v>500</v>
      </c>
      <c r="G52" s="15">
        <v>25</v>
      </c>
      <c r="I52" s="12">
        <v>20</v>
      </c>
      <c r="J52" s="15">
        <v>500</v>
      </c>
      <c r="O52" s="12">
        <f>COUNTIF('Daycare Checkouts'!$E:$E,$A52)</f>
        <v>0</v>
      </c>
      <c r="P52" s="15">
        <f>SUMIF('Daycare Checkouts'!E:E,$A52,'Daycare Checkouts'!F:F)</f>
        <v>0</v>
      </c>
      <c r="Q52" s="12">
        <f t="shared" si="0"/>
        <v>20</v>
      </c>
      <c r="R52" s="15">
        <f t="shared" si="0"/>
        <v>500</v>
      </c>
    </row>
    <row r="53" spans="1:18" x14ac:dyDescent="0.3">
      <c r="A53" s="11">
        <v>6733427</v>
      </c>
      <c r="B53" s="10">
        <v>43455</v>
      </c>
      <c r="C53" s="11" t="s">
        <v>173</v>
      </c>
      <c r="D53" s="11" t="s">
        <v>611</v>
      </c>
      <c r="E53" s="12">
        <v>50</v>
      </c>
      <c r="F53" s="15">
        <v>1100</v>
      </c>
      <c r="G53" s="15">
        <v>22</v>
      </c>
      <c r="I53" s="12">
        <v>2</v>
      </c>
      <c r="J53" s="15">
        <v>44</v>
      </c>
      <c r="O53" s="12">
        <f>COUNTIF('Daycare Checkouts'!$E:$E,$A53)</f>
        <v>0</v>
      </c>
      <c r="P53" s="15">
        <f>SUMIF('Daycare Checkouts'!E:E,$A53,'Daycare Checkouts'!F:F)</f>
        <v>0</v>
      </c>
      <c r="Q53" s="12">
        <f t="shared" si="0"/>
        <v>2</v>
      </c>
      <c r="R53" s="15">
        <f t="shared" si="0"/>
        <v>44</v>
      </c>
    </row>
    <row r="54" spans="1:18" x14ac:dyDescent="0.3">
      <c r="A54" s="11">
        <v>6752176</v>
      </c>
      <c r="B54" s="10">
        <v>43481</v>
      </c>
      <c r="C54" s="11" t="s">
        <v>181</v>
      </c>
      <c r="D54" s="11" t="s">
        <v>611</v>
      </c>
      <c r="E54" s="12">
        <v>10</v>
      </c>
      <c r="F54" s="15">
        <v>270</v>
      </c>
      <c r="G54" s="15">
        <v>27</v>
      </c>
      <c r="I54" s="12">
        <v>2</v>
      </c>
      <c r="J54" s="15">
        <v>54</v>
      </c>
      <c r="O54" s="12">
        <f>COUNTIF('Daycare Checkouts'!$E:$E,$A54)</f>
        <v>0</v>
      </c>
      <c r="P54" s="15">
        <f>SUMIF('Daycare Checkouts'!E:E,$A54,'Daycare Checkouts'!F:F)</f>
        <v>0</v>
      </c>
      <c r="Q54" s="12">
        <f t="shared" si="0"/>
        <v>2</v>
      </c>
      <c r="R54" s="15">
        <f t="shared" si="0"/>
        <v>54</v>
      </c>
    </row>
    <row r="55" spans="1:18" x14ac:dyDescent="0.3">
      <c r="A55" s="11">
        <v>6755280</v>
      </c>
      <c r="B55" s="10">
        <v>43486</v>
      </c>
      <c r="C55" s="11" t="s">
        <v>182</v>
      </c>
      <c r="D55" s="11" t="s">
        <v>611</v>
      </c>
      <c r="E55" s="12">
        <v>10</v>
      </c>
      <c r="F55" s="15">
        <v>270</v>
      </c>
      <c r="G55" s="15">
        <v>27</v>
      </c>
      <c r="I55" s="12">
        <v>6</v>
      </c>
      <c r="J55" s="15">
        <v>162</v>
      </c>
      <c r="O55" s="12">
        <f>COUNTIF('Daycare Checkouts'!$E:$E,$A55)</f>
        <v>0</v>
      </c>
      <c r="P55" s="15">
        <f>SUMIF('Daycare Checkouts'!E:E,$A55,'Daycare Checkouts'!F:F)</f>
        <v>0</v>
      </c>
      <c r="Q55" s="12">
        <f t="shared" si="0"/>
        <v>6</v>
      </c>
      <c r="R55" s="15">
        <f t="shared" si="0"/>
        <v>162</v>
      </c>
    </row>
    <row r="56" spans="1:18" x14ac:dyDescent="0.3">
      <c r="A56" s="11">
        <v>6762300</v>
      </c>
      <c r="B56" s="10">
        <v>43494</v>
      </c>
      <c r="C56" s="11" t="s">
        <v>125</v>
      </c>
      <c r="D56" s="11" t="s">
        <v>611</v>
      </c>
      <c r="E56" s="12">
        <v>50</v>
      </c>
      <c r="F56" s="15">
        <v>1150</v>
      </c>
      <c r="G56" s="15">
        <v>23</v>
      </c>
      <c r="I56" s="12">
        <v>18</v>
      </c>
      <c r="J56" s="15">
        <v>414</v>
      </c>
      <c r="O56" s="12">
        <f>COUNTIF('Daycare Checkouts'!$E:$E,$A56)</f>
        <v>0</v>
      </c>
      <c r="P56" s="15">
        <f>SUMIF('Daycare Checkouts'!E:E,$A56,'Daycare Checkouts'!F:F)</f>
        <v>0</v>
      </c>
      <c r="Q56" s="12">
        <f t="shared" si="0"/>
        <v>18</v>
      </c>
      <c r="R56" s="15">
        <f t="shared" si="0"/>
        <v>414</v>
      </c>
    </row>
    <row r="57" spans="1:18" x14ac:dyDescent="0.3">
      <c r="A57" s="11">
        <v>6775254</v>
      </c>
      <c r="B57" s="10">
        <v>43507</v>
      </c>
      <c r="C57" s="11" t="s">
        <v>140</v>
      </c>
      <c r="D57" s="11" t="s">
        <v>611</v>
      </c>
      <c r="E57" s="12">
        <v>20</v>
      </c>
      <c r="F57" s="15">
        <v>520</v>
      </c>
      <c r="G57" s="15">
        <v>26</v>
      </c>
      <c r="I57" s="12">
        <v>6</v>
      </c>
      <c r="J57" s="15">
        <v>156</v>
      </c>
      <c r="O57" s="12">
        <f>COUNTIF('Daycare Checkouts'!$E:$E,$A57)</f>
        <v>0</v>
      </c>
      <c r="P57" s="15">
        <f>SUMIF('Daycare Checkouts'!E:E,$A57,'Daycare Checkouts'!F:F)</f>
        <v>0</v>
      </c>
      <c r="Q57" s="12">
        <f t="shared" si="0"/>
        <v>6</v>
      </c>
      <c r="R57" s="15">
        <f t="shared" si="0"/>
        <v>156</v>
      </c>
    </row>
    <row r="58" spans="1:18" x14ac:dyDescent="0.3">
      <c r="A58" s="11">
        <v>6782168</v>
      </c>
      <c r="B58" s="10">
        <v>43515</v>
      </c>
      <c r="C58" s="11" t="s">
        <v>109</v>
      </c>
      <c r="D58" s="11" t="s">
        <v>611</v>
      </c>
      <c r="E58" s="12">
        <v>10</v>
      </c>
      <c r="F58" s="15">
        <v>270</v>
      </c>
      <c r="G58" s="15">
        <v>27</v>
      </c>
      <c r="I58" s="12">
        <v>9</v>
      </c>
      <c r="J58" s="15">
        <v>243</v>
      </c>
      <c r="O58" s="12">
        <f>COUNTIF('Daycare Checkouts'!$E:$E,$A58)</f>
        <v>0</v>
      </c>
      <c r="P58" s="15">
        <f>SUMIF('Daycare Checkouts'!E:E,$A58,'Daycare Checkouts'!F:F)</f>
        <v>0</v>
      </c>
      <c r="Q58" s="12">
        <f t="shared" si="0"/>
        <v>9</v>
      </c>
      <c r="R58" s="15">
        <f t="shared" si="0"/>
        <v>243</v>
      </c>
    </row>
    <row r="59" spans="1:18" x14ac:dyDescent="0.3">
      <c r="A59" s="11">
        <v>6783403</v>
      </c>
      <c r="B59" s="10">
        <v>43516</v>
      </c>
      <c r="C59" s="11" t="s">
        <v>137</v>
      </c>
      <c r="D59" s="11" t="s">
        <v>611</v>
      </c>
      <c r="E59" s="12">
        <v>10</v>
      </c>
      <c r="F59" s="15">
        <v>270</v>
      </c>
      <c r="G59" s="15">
        <v>27</v>
      </c>
      <c r="I59" s="12">
        <v>10</v>
      </c>
      <c r="J59" s="15">
        <v>270</v>
      </c>
      <c r="O59" s="12">
        <f>COUNTIF('Daycare Checkouts'!$E:$E,$A59)</f>
        <v>0</v>
      </c>
      <c r="P59" s="15">
        <f>SUMIF('Daycare Checkouts'!E:E,$A59,'Daycare Checkouts'!F:F)</f>
        <v>0</v>
      </c>
      <c r="Q59" s="12">
        <f t="shared" si="0"/>
        <v>10</v>
      </c>
      <c r="R59" s="15">
        <f t="shared" si="0"/>
        <v>270</v>
      </c>
    </row>
    <row r="60" spans="1:18" x14ac:dyDescent="0.3">
      <c r="A60" s="11">
        <v>6807179</v>
      </c>
      <c r="B60" s="10">
        <v>43541</v>
      </c>
      <c r="C60" s="11" t="s">
        <v>166</v>
      </c>
      <c r="D60" s="11" t="s">
        <v>611</v>
      </c>
      <c r="E60" s="12">
        <v>10</v>
      </c>
      <c r="F60" s="15">
        <v>270</v>
      </c>
      <c r="G60" s="15">
        <v>27</v>
      </c>
      <c r="I60" s="12">
        <v>2</v>
      </c>
      <c r="J60" s="15">
        <v>54</v>
      </c>
      <c r="O60" s="12">
        <f>COUNTIF('Daycare Checkouts'!$E:$E,$A60)</f>
        <v>0</v>
      </c>
      <c r="P60" s="15">
        <f>SUMIF('Daycare Checkouts'!E:E,$A60,'Daycare Checkouts'!F:F)</f>
        <v>0</v>
      </c>
      <c r="Q60" s="12">
        <f t="shared" si="0"/>
        <v>2</v>
      </c>
      <c r="R60" s="15">
        <f t="shared" si="0"/>
        <v>54</v>
      </c>
    </row>
    <row r="61" spans="1:18" x14ac:dyDescent="0.3">
      <c r="A61" s="11">
        <v>6826791</v>
      </c>
      <c r="B61" s="10">
        <v>43563</v>
      </c>
      <c r="C61" s="11" t="s">
        <v>404</v>
      </c>
      <c r="D61" s="11" t="s">
        <v>611</v>
      </c>
      <c r="E61" s="12">
        <v>10</v>
      </c>
      <c r="F61" s="15">
        <v>270</v>
      </c>
      <c r="G61" s="15">
        <v>27</v>
      </c>
      <c r="I61" s="12">
        <v>1</v>
      </c>
      <c r="J61" s="15">
        <v>27</v>
      </c>
      <c r="O61" s="12">
        <f>COUNTIF('Daycare Checkouts'!$E:$E,$A61)</f>
        <v>0</v>
      </c>
      <c r="P61" s="15">
        <f>SUMIF('Daycare Checkouts'!E:E,$A61,'Daycare Checkouts'!F:F)</f>
        <v>0</v>
      </c>
      <c r="Q61" s="12">
        <f t="shared" si="0"/>
        <v>1</v>
      </c>
      <c r="R61" s="15">
        <f t="shared" si="0"/>
        <v>27</v>
      </c>
    </row>
    <row r="62" spans="1:18" x14ac:dyDescent="0.3">
      <c r="A62" s="11">
        <v>6828065</v>
      </c>
      <c r="B62" s="10">
        <v>43564</v>
      </c>
      <c r="C62" s="11" t="s">
        <v>410</v>
      </c>
      <c r="D62" s="11" t="s">
        <v>611</v>
      </c>
      <c r="E62" s="12">
        <v>10</v>
      </c>
      <c r="F62" s="15">
        <v>270</v>
      </c>
      <c r="G62" s="15">
        <v>27</v>
      </c>
      <c r="I62" s="12">
        <v>7</v>
      </c>
      <c r="J62" s="15">
        <v>189</v>
      </c>
      <c r="O62" s="12">
        <f>COUNTIF('Daycare Checkouts'!$E:$E,$A62)</f>
        <v>0</v>
      </c>
      <c r="P62" s="15">
        <f>SUMIF('Daycare Checkouts'!E:E,$A62,'Daycare Checkouts'!F:F)</f>
        <v>0</v>
      </c>
      <c r="Q62" s="12">
        <f t="shared" si="0"/>
        <v>7</v>
      </c>
      <c r="R62" s="15">
        <f t="shared" si="0"/>
        <v>189</v>
      </c>
    </row>
    <row r="63" spans="1:18" x14ac:dyDescent="0.3">
      <c r="A63" s="11">
        <v>6829343</v>
      </c>
      <c r="B63" s="10">
        <v>43565</v>
      </c>
      <c r="C63" s="11" t="s">
        <v>83</v>
      </c>
      <c r="D63" s="11" t="s">
        <v>611</v>
      </c>
      <c r="E63" s="12">
        <v>50</v>
      </c>
      <c r="F63" s="15">
        <v>1150</v>
      </c>
      <c r="G63" s="15">
        <v>23</v>
      </c>
      <c r="I63" s="12">
        <v>32</v>
      </c>
      <c r="J63" s="15">
        <v>736</v>
      </c>
      <c r="O63" s="12">
        <f>COUNTIF('Daycare Checkouts'!$E:$E,$A63)</f>
        <v>0</v>
      </c>
      <c r="P63" s="15">
        <f>SUMIF('Daycare Checkouts'!E:E,$A63,'Daycare Checkouts'!F:F)</f>
        <v>0</v>
      </c>
      <c r="Q63" s="12">
        <f t="shared" si="0"/>
        <v>32</v>
      </c>
      <c r="R63" s="15">
        <f t="shared" si="0"/>
        <v>736</v>
      </c>
    </row>
    <row r="64" spans="1:18" x14ac:dyDescent="0.3">
      <c r="A64" s="11">
        <v>6834182</v>
      </c>
      <c r="B64" s="10">
        <v>43571</v>
      </c>
      <c r="C64" s="11" t="s">
        <v>105</v>
      </c>
      <c r="D64" s="11" t="s">
        <v>611</v>
      </c>
      <c r="E64" s="12">
        <v>30</v>
      </c>
      <c r="F64" s="15">
        <v>510</v>
      </c>
      <c r="G64" s="15">
        <v>17</v>
      </c>
      <c r="I64" s="12">
        <v>30</v>
      </c>
      <c r="J64" s="15">
        <v>510</v>
      </c>
      <c r="O64" s="12">
        <f>COUNTIF('Daycare Checkouts'!$E:$E,$A64)</f>
        <v>0</v>
      </c>
      <c r="P64" s="15">
        <f>SUMIF('Daycare Checkouts'!E:E,$A64,'Daycare Checkouts'!F:F)</f>
        <v>0</v>
      </c>
      <c r="Q64" s="12">
        <f t="shared" si="0"/>
        <v>30</v>
      </c>
      <c r="R64" s="15">
        <f t="shared" si="0"/>
        <v>510</v>
      </c>
    </row>
    <row r="65" spans="1:18" x14ac:dyDescent="0.3">
      <c r="A65" s="11">
        <v>6849393</v>
      </c>
      <c r="B65" s="10">
        <v>43587</v>
      </c>
      <c r="C65" s="11" t="s">
        <v>314</v>
      </c>
      <c r="D65" s="11" t="s">
        <v>611</v>
      </c>
      <c r="E65" s="12">
        <v>10</v>
      </c>
      <c r="F65" s="15">
        <v>270</v>
      </c>
      <c r="G65" s="15">
        <v>27</v>
      </c>
      <c r="I65" s="12">
        <v>8</v>
      </c>
      <c r="J65" s="15">
        <v>216</v>
      </c>
      <c r="O65" s="12">
        <f>COUNTIF('Daycare Checkouts'!$E:$E,$A65)</f>
        <v>0</v>
      </c>
      <c r="P65" s="15">
        <f>SUMIF('Daycare Checkouts'!E:E,$A65,'Daycare Checkouts'!F:F)</f>
        <v>0</v>
      </c>
      <c r="Q65" s="12">
        <f t="shared" si="0"/>
        <v>8</v>
      </c>
      <c r="R65" s="15">
        <f t="shared" si="0"/>
        <v>216</v>
      </c>
    </row>
    <row r="66" spans="1:18" x14ac:dyDescent="0.3">
      <c r="A66" s="11">
        <v>6859730</v>
      </c>
      <c r="B66" s="10">
        <v>43599</v>
      </c>
      <c r="C66" s="11" t="s">
        <v>108</v>
      </c>
      <c r="D66" s="11" t="s">
        <v>611</v>
      </c>
      <c r="E66" s="12">
        <v>10</v>
      </c>
      <c r="F66" s="15">
        <v>270</v>
      </c>
      <c r="G66" s="15">
        <v>27</v>
      </c>
      <c r="I66" s="12">
        <v>2</v>
      </c>
      <c r="J66" s="15">
        <v>54</v>
      </c>
      <c r="O66" s="12">
        <f>COUNTIF('Daycare Checkouts'!$E:$E,$A66)</f>
        <v>0</v>
      </c>
      <c r="P66" s="15">
        <f>SUMIF('Daycare Checkouts'!E:E,$A66,'Daycare Checkouts'!F:F)</f>
        <v>0</v>
      </c>
      <c r="Q66" s="12">
        <f t="shared" si="0"/>
        <v>2</v>
      </c>
      <c r="R66" s="15">
        <f t="shared" si="0"/>
        <v>54</v>
      </c>
    </row>
    <row r="67" spans="1:18" x14ac:dyDescent="0.3">
      <c r="A67" s="11">
        <v>6860818</v>
      </c>
      <c r="B67" s="10">
        <v>43600</v>
      </c>
      <c r="C67" s="11" t="s">
        <v>403</v>
      </c>
      <c r="D67" s="11" t="s">
        <v>611</v>
      </c>
      <c r="E67" s="12">
        <v>20</v>
      </c>
      <c r="F67" s="15">
        <v>360</v>
      </c>
      <c r="G67" s="15">
        <v>18</v>
      </c>
      <c r="I67" s="12">
        <v>9</v>
      </c>
      <c r="J67" s="15">
        <v>162</v>
      </c>
      <c r="O67" s="12">
        <f>COUNTIF('Daycare Checkouts'!$E:$E,$A67)</f>
        <v>0</v>
      </c>
      <c r="P67" s="15">
        <f>SUMIF('Daycare Checkouts'!E:E,$A67,'Daycare Checkouts'!F:F)</f>
        <v>0</v>
      </c>
      <c r="Q67" s="12">
        <f t="shared" ref="Q67:R130" si="1">SUM(I67,M67,-O67)</f>
        <v>9</v>
      </c>
      <c r="R67" s="15">
        <f t="shared" si="1"/>
        <v>162</v>
      </c>
    </row>
    <row r="68" spans="1:18" x14ac:dyDescent="0.3">
      <c r="A68" s="11">
        <v>6875240</v>
      </c>
      <c r="B68" s="10">
        <v>43617</v>
      </c>
      <c r="C68" s="11" t="s">
        <v>99</v>
      </c>
      <c r="D68" s="11" t="s">
        <v>611</v>
      </c>
      <c r="E68" s="12">
        <v>30</v>
      </c>
      <c r="F68" s="15">
        <v>750</v>
      </c>
      <c r="G68" s="15">
        <v>25</v>
      </c>
      <c r="I68" s="12">
        <v>1</v>
      </c>
      <c r="J68" s="15">
        <v>25</v>
      </c>
      <c r="O68" s="12">
        <f>COUNTIF('Daycare Checkouts'!$E:$E,$A68)</f>
        <v>0</v>
      </c>
      <c r="P68" s="15">
        <f>SUMIF('Daycare Checkouts'!E:E,$A68,'Daycare Checkouts'!F:F)</f>
        <v>0</v>
      </c>
      <c r="Q68" s="12">
        <f t="shared" si="1"/>
        <v>1</v>
      </c>
      <c r="R68" s="15">
        <f t="shared" si="1"/>
        <v>25</v>
      </c>
    </row>
    <row r="69" spans="1:18" x14ac:dyDescent="0.3">
      <c r="A69" s="11">
        <v>6884628</v>
      </c>
      <c r="B69" s="10">
        <v>43627</v>
      </c>
      <c r="C69" s="11" t="s">
        <v>124</v>
      </c>
      <c r="D69" s="11" t="s">
        <v>611</v>
      </c>
      <c r="E69" s="12">
        <v>50</v>
      </c>
      <c r="F69" s="15">
        <v>1150</v>
      </c>
      <c r="G69" s="15">
        <v>23</v>
      </c>
      <c r="I69" s="12">
        <v>29</v>
      </c>
      <c r="J69" s="15">
        <v>667</v>
      </c>
      <c r="O69" s="12">
        <f>COUNTIF('Daycare Checkouts'!$E:$E,$A69)</f>
        <v>0</v>
      </c>
      <c r="P69" s="15">
        <f>SUMIF('Daycare Checkouts'!E:E,$A69,'Daycare Checkouts'!F:F)</f>
        <v>0</v>
      </c>
      <c r="Q69" s="12">
        <f t="shared" si="1"/>
        <v>29</v>
      </c>
      <c r="R69" s="15">
        <f t="shared" si="1"/>
        <v>667</v>
      </c>
    </row>
    <row r="70" spans="1:18" x14ac:dyDescent="0.3">
      <c r="A70" s="11">
        <v>6888898</v>
      </c>
      <c r="B70" s="10">
        <v>43633</v>
      </c>
      <c r="C70" s="11" t="s">
        <v>448</v>
      </c>
      <c r="D70" s="11" t="s">
        <v>611</v>
      </c>
      <c r="E70" s="12">
        <v>10</v>
      </c>
      <c r="F70" s="15">
        <v>270</v>
      </c>
      <c r="G70" s="15">
        <v>27</v>
      </c>
      <c r="I70" s="12">
        <v>1</v>
      </c>
      <c r="J70" s="15">
        <v>27</v>
      </c>
      <c r="O70" s="12">
        <f>COUNTIF('Daycare Checkouts'!$E:$E,$A70)</f>
        <v>0</v>
      </c>
      <c r="P70" s="15">
        <f>SUMIF('Daycare Checkouts'!E:E,$A70,'Daycare Checkouts'!F:F)</f>
        <v>0</v>
      </c>
      <c r="Q70" s="12">
        <f t="shared" si="1"/>
        <v>1</v>
      </c>
      <c r="R70" s="15">
        <f t="shared" si="1"/>
        <v>27</v>
      </c>
    </row>
    <row r="71" spans="1:18" x14ac:dyDescent="0.3">
      <c r="A71" s="11">
        <v>6895721</v>
      </c>
      <c r="B71" s="10">
        <v>43640</v>
      </c>
      <c r="C71" s="11" t="s">
        <v>157</v>
      </c>
      <c r="D71" s="11" t="s">
        <v>611</v>
      </c>
      <c r="E71" s="12">
        <v>30</v>
      </c>
      <c r="F71" s="15">
        <v>750</v>
      </c>
      <c r="G71" s="15">
        <v>25</v>
      </c>
      <c r="I71" s="12">
        <v>3</v>
      </c>
      <c r="J71" s="15">
        <v>75</v>
      </c>
      <c r="O71" s="12">
        <f>COUNTIF('Daycare Checkouts'!$E:$E,$A71)</f>
        <v>0</v>
      </c>
      <c r="P71" s="15">
        <f>SUMIF('Daycare Checkouts'!E:E,$A71,'Daycare Checkouts'!F:F)</f>
        <v>0</v>
      </c>
      <c r="Q71" s="12">
        <f t="shared" si="1"/>
        <v>3</v>
      </c>
      <c r="R71" s="15">
        <f t="shared" si="1"/>
        <v>75</v>
      </c>
    </row>
    <row r="72" spans="1:18" x14ac:dyDescent="0.3">
      <c r="A72" s="11">
        <v>6895744</v>
      </c>
      <c r="B72" s="10">
        <v>43640</v>
      </c>
      <c r="C72" s="11" t="s">
        <v>418</v>
      </c>
      <c r="D72" s="11" t="s">
        <v>611</v>
      </c>
      <c r="E72" s="12">
        <v>20</v>
      </c>
      <c r="F72" s="15">
        <v>520</v>
      </c>
      <c r="G72" s="15">
        <v>26</v>
      </c>
      <c r="I72" s="12">
        <v>17</v>
      </c>
      <c r="J72" s="15">
        <v>442</v>
      </c>
      <c r="O72" s="12">
        <f>COUNTIF('Daycare Checkouts'!$E:$E,$A72)</f>
        <v>0</v>
      </c>
      <c r="P72" s="15">
        <f>SUMIF('Daycare Checkouts'!E:E,$A72,'Daycare Checkouts'!F:F)</f>
        <v>0</v>
      </c>
      <c r="Q72" s="12">
        <f t="shared" si="1"/>
        <v>17</v>
      </c>
      <c r="R72" s="15">
        <f t="shared" si="1"/>
        <v>442</v>
      </c>
    </row>
    <row r="73" spans="1:18" x14ac:dyDescent="0.3">
      <c r="A73" s="11">
        <v>6896449</v>
      </c>
      <c r="B73" s="10">
        <v>43641</v>
      </c>
      <c r="C73" s="11" t="s">
        <v>166</v>
      </c>
      <c r="D73" s="11" t="s">
        <v>611</v>
      </c>
      <c r="E73" s="12">
        <v>10</v>
      </c>
      <c r="F73" s="15">
        <v>270</v>
      </c>
      <c r="G73" s="15">
        <v>27</v>
      </c>
      <c r="I73" s="12">
        <v>10</v>
      </c>
      <c r="J73" s="15">
        <v>270</v>
      </c>
      <c r="O73" s="12">
        <f>COUNTIF('Daycare Checkouts'!$E:$E,$A73)</f>
        <v>0</v>
      </c>
      <c r="P73" s="15">
        <f>SUMIF('Daycare Checkouts'!E:E,$A73,'Daycare Checkouts'!F:F)</f>
        <v>0</v>
      </c>
      <c r="Q73" s="12">
        <f t="shared" si="1"/>
        <v>10</v>
      </c>
      <c r="R73" s="15">
        <f t="shared" si="1"/>
        <v>270</v>
      </c>
    </row>
    <row r="74" spans="1:18" x14ac:dyDescent="0.3">
      <c r="A74" s="11">
        <v>6898961</v>
      </c>
      <c r="B74" s="10">
        <v>43643</v>
      </c>
      <c r="C74" s="11" t="s">
        <v>121</v>
      </c>
      <c r="D74" s="11" t="s">
        <v>611</v>
      </c>
      <c r="E74" s="12">
        <v>10</v>
      </c>
      <c r="F74" s="15">
        <v>270</v>
      </c>
      <c r="G74" s="15">
        <v>27</v>
      </c>
      <c r="I74" s="12">
        <v>7</v>
      </c>
      <c r="J74" s="15">
        <v>189</v>
      </c>
      <c r="O74" s="12">
        <f>COUNTIF('Daycare Checkouts'!$E:$E,$A74)</f>
        <v>0</v>
      </c>
      <c r="P74" s="15">
        <f>SUMIF('Daycare Checkouts'!E:E,$A74,'Daycare Checkouts'!F:F)</f>
        <v>0</v>
      </c>
      <c r="Q74" s="12">
        <f t="shared" si="1"/>
        <v>7</v>
      </c>
      <c r="R74" s="15">
        <f t="shared" si="1"/>
        <v>189</v>
      </c>
    </row>
    <row r="75" spans="1:18" x14ac:dyDescent="0.3">
      <c r="A75" s="11">
        <v>6899660</v>
      </c>
      <c r="B75" s="10">
        <v>43644</v>
      </c>
      <c r="C75" s="11" t="s">
        <v>122</v>
      </c>
      <c r="D75" s="11" t="s">
        <v>611</v>
      </c>
      <c r="E75" s="12">
        <v>20</v>
      </c>
      <c r="F75" s="15">
        <v>520</v>
      </c>
      <c r="G75" s="15">
        <v>26</v>
      </c>
      <c r="I75" s="12">
        <v>1</v>
      </c>
      <c r="J75" s="15">
        <v>26</v>
      </c>
      <c r="O75" s="12">
        <f>COUNTIF('Daycare Checkouts'!$E:$E,$A75)</f>
        <v>0</v>
      </c>
      <c r="P75" s="15">
        <f>SUMIF('Daycare Checkouts'!E:E,$A75,'Daycare Checkouts'!F:F)</f>
        <v>0</v>
      </c>
      <c r="Q75" s="12">
        <f t="shared" si="1"/>
        <v>1</v>
      </c>
      <c r="R75" s="15">
        <f t="shared" si="1"/>
        <v>26</v>
      </c>
    </row>
    <row r="76" spans="1:18" x14ac:dyDescent="0.3">
      <c r="A76" s="11">
        <v>6899918</v>
      </c>
      <c r="B76" s="10">
        <v>43644</v>
      </c>
      <c r="C76" s="11" t="s">
        <v>276</v>
      </c>
      <c r="D76" s="11" t="s">
        <v>611</v>
      </c>
      <c r="E76" s="12">
        <v>10</v>
      </c>
      <c r="F76" s="15">
        <v>270</v>
      </c>
      <c r="G76" s="15">
        <v>27</v>
      </c>
      <c r="I76" s="12">
        <v>2</v>
      </c>
      <c r="J76" s="15">
        <v>54</v>
      </c>
      <c r="O76" s="12">
        <f>COUNTIF('Daycare Checkouts'!$E:$E,$A76)</f>
        <v>0</v>
      </c>
      <c r="P76" s="15">
        <f>SUMIF('Daycare Checkouts'!E:E,$A76,'Daycare Checkouts'!F:F)</f>
        <v>0</v>
      </c>
      <c r="Q76" s="12">
        <f t="shared" si="1"/>
        <v>2</v>
      </c>
      <c r="R76" s="15">
        <f t="shared" si="1"/>
        <v>54</v>
      </c>
    </row>
    <row r="77" spans="1:18" x14ac:dyDescent="0.3">
      <c r="A77" s="11">
        <v>6902654</v>
      </c>
      <c r="B77" s="10">
        <v>43648</v>
      </c>
      <c r="C77" s="11" t="s">
        <v>126</v>
      </c>
      <c r="D77" s="11" t="s">
        <v>611</v>
      </c>
      <c r="E77" s="12">
        <v>10</v>
      </c>
      <c r="F77" s="15">
        <v>270</v>
      </c>
      <c r="G77" s="15">
        <v>27</v>
      </c>
      <c r="I77" s="12">
        <v>2</v>
      </c>
      <c r="J77" s="15">
        <v>54</v>
      </c>
      <c r="O77" s="12">
        <f>COUNTIF('Daycare Checkouts'!$E:$E,$A77)</f>
        <v>0</v>
      </c>
      <c r="P77" s="15">
        <f>SUMIF('Daycare Checkouts'!E:E,$A77,'Daycare Checkouts'!F:F)</f>
        <v>0</v>
      </c>
      <c r="Q77" s="12">
        <f t="shared" si="1"/>
        <v>2</v>
      </c>
      <c r="R77" s="15">
        <f t="shared" si="1"/>
        <v>54</v>
      </c>
    </row>
    <row r="78" spans="1:18" x14ac:dyDescent="0.3">
      <c r="A78" s="11">
        <v>6902659</v>
      </c>
      <c r="B78" s="10">
        <v>43648</v>
      </c>
      <c r="C78" s="11" t="s">
        <v>159</v>
      </c>
      <c r="D78" s="11" t="s">
        <v>611</v>
      </c>
      <c r="E78" s="12">
        <v>10</v>
      </c>
      <c r="F78" s="15">
        <v>270</v>
      </c>
      <c r="G78" s="15">
        <v>27</v>
      </c>
      <c r="I78" s="12">
        <v>2</v>
      </c>
      <c r="J78" s="15">
        <v>54</v>
      </c>
      <c r="O78" s="12">
        <f>COUNTIF('Daycare Checkouts'!$E:$E,$A78)</f>
        <v>0</v>
      </c>
      <c r="P78" s="15">
        <f>SUMIF('Daycare Checkouts'!E:E,$A78,'Daycare Checkouts'!F:F)</f>
        <v>0</v>
      </c>
      <c r="Q78" s="12">
        <f t="shared" si="1"/>
        <v>2</v>
      </c>
      <c r="R78" s="15">
        <f t="shared" si="1"/>
        <v>54</v>
      </c>
    </row>
    <row r="79" spans="1:18" x14ac:dyDescent="0.3">
      <c r="A79" s="11">
        <v>6904877</v>
      </c>
      <c r="B79" s="10">
        <v>43651</v>
      </c>
      <c r="C79" s="11" t="s">
        <v>82</v>
      </c>
      <c r="D79" s="11" t="s">
        <v>611</v>
      </c>
      <c r="E79" s="12">
        <v>10</v>
      </c>
      <c r="F79" s="15">
        <v>270</v>
      </c>
      <c r="G79" s="15">
        <v>27</v>
      </c>
      <c r="I79" s="12">
        <v>10</v>
      </c>
      <c r="J79" s="15">
        <v>270</v>
      </c>
      <c r="O79" s="12">
        <f>COUNTIF('Daycare Checkouts'!$E:$E,$A79)</f>
        <v>0</v>
      </c>
      <c r="P79" s="15">
        <f>SUMIF('Daycare Checkouts'!E:E,$A79,'Daycare Checkouts'!F:F)</f>
        <v>0</v>
      </c>
      <c r="Q79" s="12">
        <f t="shared" si="1"/>
        <v>10</v>
      </c>
      <c r="R79" s="15">
        <f t="shared" si="1"/>
        <v>270</v>
      </c>
    </row>
    <row r="80" spans="1:18" x14ac:dyDescent="0.3">
      <c r="A80" s="11">
        <v>6906040</v>
      </c>
      <c r="B80" s="10">
        <v>43654</v>
      </c>
      <c r="C80" s="11" t="s">
        <v>93</v>
      </c>
      <c r="D80" s="11" t="s">
        <v>611</v>
      </c>
      <c r="E80" s="12">
        <v>50</v>
      </c>
      <c r="F80" s="15">
        <v>1150</v>
      </c>
      <c r="G80" s="15">
        <v>23</v>
      </c>
      <c r="I80" s="12">
        <v>12</v>
      </c>
      <c r="J80" s="15">
        <v>276</v>
      </c>
      <c r="O80" s="12">
        <f>COUNTIF('Daycare Checkouts'!$E:$E,$A80)</f>
        <v>0</v>
      </c>
      <c r="P80" s="15">
        <f>SUMIF('Daycare Checkouts'!E:E,$A80,'Daycare Checkouts'!F:F)</f>
        <v>0</v>
      </c>
      <c r="Q80" s="12">
        <f t="shared" si="1"/>
        <v>12</v>
      </c>
      <c r="R80" s="15">
        <f t="shared" si="1"/>
        <v>276</v>
      </c>
    </row>
    <row r="81" spans="1:18" x14ac:dyDescent="0.3">
      <c r="A81" s="11">
        <v>6908535</v>
      </c>
      <c r="B81" s="10">
        <v>43656</v>
      </c>
      <c r="C81" s="11" t="s">
        <v>163</v>
      </c>
      <c r="D81" s="11" t="s">
        <v>611</v>
      </c>
      <c r="E81" s="12">
        <v>20</v>
      </c>
      <c r="F81" s="15">
        <v>520</v>
      </c>
      <c r="G81" s="15">
        <v>26</v>
      </c>
      <c r="I81" s="12">
        <v>1</v>
      </c>
      <c r="J81" s="15">
        <v>26</v>
      </c>
      <c r="O81" s="12">
        <f>COUNTIF('Daycare Checkouts'!$E:$E,$A81)</f>
        <v>0</v>
      </c>
      <c r="P81" s="15">
        <f>SUMIF('Daycare Checkouts'!E:E,$A81,'Daycare Checkouts'!F:F)</f>
        <v>0</v>
      </c>
      <c r="Q81" s="12">
        <f t="shared" si="1"/>
        <v>1</v>
      </c>
      <c r="R81" s="15">
        <f t="shared" si="1"/>
        <v>26</v>
      </c>
    </row>
    <row r="82" spans="1:18" x14ac:dyDescent="0.3">
      <c r="A82" s="11">
        <v>6908817</v>
      </c>
      <c r="B82" s="10">
        <v>43656</v>
      </c>
      <c r="C82" s="11" t="s">
        <v>100</v>
      </c>
      <c r="D82" s="11" t="s">
        <v>611</v>
      </c>
      <c r="E82" s="12">
        <v>20</v>
      </c>
      <c r="F82" s="15">
        <v>520</v>
      </c>
      <c r="G82" s="15">
        <v>26</v>
      </c>
      <c r="I82" s="12">
        <v>8</v>
      </c>
      <c r="J82" s="15">
        <v>208</v>
      </c>
      <c r="O82" s="12">
        <f>COUNTIF('Daycare Checkouts'!$E:$E,$A82)</f>
        <v>0</v>
      </c>
      <c r="P82" s="15">
        <f>SUMIF('Daycare Checkouts'!E:E,$A82,'Daycare Checkouts'!F:F)</f>
        <v>0</v>
      </c>
      <c r="Q82" s="12">
        <f t="shared" si="1"/>
        <v>8</v>
      </c>
      <c r="R82" s="15">
        <f t="shared" si="1"/>
        <v>208</v>
      </c>
    </row>
    <row r="83" spans="1:18" x14ac:dyDescent="0.3">
      <c r="A83" s="11">
        <v>6909167</v>
      </c>
      <c r="B83" s="10">
        <v>43657</v>
      </c>
      <c r="C83" s="11" t="s">
        <v>152</v>
      </c>
      <c r="D83" s="11" t="s">
        <v>611</v>
      </c>
      <c r="E83" s="12">
        <v>10</v>
      </c>
      <c r="F83" s="15">
        <v>270</v>
      </c>
      <c r="G83" s="15">
        <v>27</v>
      </c>
      <c r="I83" s="12">
        <v>1</v>
      </c>
      <c r="J83" s="15">
        <v>27</v>
      </c>
      <c r="O83" s="12">
        <f>COUNTIF('Daycare Checkouts'!$E:$E,$A83)</f>
        <v>0</v>
      </c>
      <c r="P83" s="15">
        <f>SUMIF('Daycare Checkouts'!E:E,$A83,'Daycare Checkouts'!F:F)</f>
        <v>0</v>
      </c>
      <c r="Q83" s="12">
        <f t="shared" si="1"/>
        <v>1</v>
      </c>
      <c r="R83" s="15">
        <f t="shared" si="1"/>
        <v>27</v>
      </c>
    </row>
    <row r="84" spans="1:18" x14ac:dyDescent="0.3">
      <c r="A84" s="11">
        <v>6911321</v>
      </c>
      <c r="B84" s="10">
        <v>43660</v>
      </c>
      <c r="C84" s="11" t="s">
        <v>179</v>
      </c>
      <c r="D84" s="11" t="s">
        <v>611</v>
      </c>
      <c r="E84" s="12">
        <v>50</v>
      </c>
      <c r="F84" s="15">
        <v>1000</v>
      </c>
      <c r="G84" s="15">
        <v>20</v>
      </c>
      <c r="I84" s="12">
        <v>34</v>
      </c>
      <c r="J84" s="15">
        <v>680</v>
      </c>
      <c r="O84" s="12">
        <f>COUNTIF('Daycare Checkouts'!$E:$E,$A84)</f>
        <v>0</v>
      </c>
      <c r="P84" s="15">
        <f>SUMIF('Daycare Checkouts'!E:E,$A84,'Daycare Checkouts'!F:F)</f>
        <v>0</v>
      </c>
      <c r="Q84" s="12">
        <f t="shared" si="1"/>
        <v>34</v>
      </c>
      <c r="R84" s="15">
        <f t="shared" si="1"/>
        <v>680</v>
      </c>
    </row>
    <row r="85" spans="1:18" x14ac:dyDescent="0.3">
      <c r="A85" s="11">
        <v>6914207</v>
      </c>
      <c r="B85" s="10">
        <v>43663</v>
      </c>
      <c r="C85" s="11" t="s">
        <v>276</v>
      </c>
      <c r="D85" s="11" t="s">
        <v>611</v>
      </c>
      <c r="E85" s="12">
        <v>1</v>
      </c>
      <c r="F85" s="15">
        <v>0</v>
      </c>
      <c r="G85" s="15">
        <v>0</v>
      </c>
      <c r="I85" s="12">
        <v>1</v>
      </c>
      <c r="J85" s="15">
        <v>0</v>
      </c>
      <c r="O85" s="12">
        <f>COUNTIF('Daycare Checkouts'!$E:$E,$A85)</f>
        <v>0</v>
      </c>
      <c r="P85" s="15">
        <f>SUMIF('Daycare Checkouts'!E:E,$A85,'Daycare Checkouts'!F:F)</f>
        <v>0</v>
      </c>
      <c r="Q85" s="12">
        <f t="shared" si="1"/>
        <v>1</v>
      </c>
      <c r="R85" s="15">
        <f t="shared" si="1"/>
        <v>0</v>
      </c>
    </row>
    <row r="86" spans="1:18" x14ac:dyDescent="0.3">
      <c r="A86" s="11">
        <v>6917103</v>
      </c>
      <c r="B86" s="10">
        <v>43667</v>
      </c>
      <c r="C86" s="11" t="s">
        <v>72</v>
      </c>
      <c r="D86" s="11" t="s">
        <v>611</v>
      </c>
      <c r="E86" s="12">
        <v>10</v>
      </c>
      <c r="F86" s="15">
        <v>270</v>
      </c>
      <c r="G86" s="15">
        <v>27</v>
      </c>
      <c r="I86" s="12">
        <v>6</v>
      </c>
      <c r="J86" s="15">
        <v>162</v>
      </c>
      <c r="O86" s="12">
        <f>COUNTIF('Daycare Checkouts'!$E:$E,$A86)</f>
        <v>0</v>
      </c>
      <c r="P86" s="15">
        <f>SUMIF('Daycare Checkouts'!E:E,$A86,'Daycare Checkouts'!F:F)</f>
        <v>0</v>
      </c>
      <c r="Q86" s="12">
        <f t="shared" si="1"/>
        <v>6</v>
      </c>
      <c r="R86" s="15">
        <f t="shared" si="1"/>
        <v>162</v>
      </c>
    </row>
    <row r="87" spans="1:18" x14ac:dyDescent="0.3">
      <c r="A87" s="11">
        <v>6919580</v>
      </c>
      <c r="B87" s="10">
        <v>43670</v>
      </c>
      <c r="C87" s="11" t="s">
        <v>341</v>
      </c>
      <c r="D87" s="11" t="s">
        <v>611</v>
      </c>
      <c r="E87" s="12">
        <v>50</v>
      </c>
      <c r="F87" s="15">
        <v>1150</v>
      </c>
      <c r="G87" s="15">
        <v>23</v>
      </c>
      <c r="I87" s="12">
        <v>27</v>
      </c>
      <c r="J87" s="15">
        <v>621</v>
      </c>
      <c r="O87" s="12">
        <f>COUNTIF('Daycare Checkouts'!$E:$E,$A87)</f>
        <v>0</v>
      </c>
      <c r="P87" s="15">
        <f>SUMIF('Daycare Checkouts'!E:E,$A87,'Daycare Checkouts'!F:F)</f>
        <v>0</v>
      </c>
      <c r="Q87" s="12">
        <f t="shared" si="1"/>
        <v>27</v>
      </c>
      <c r="R87" s="15">
        <f t="shared" si="1"/>
        <v>621</v>
      </c>
    </row>
    <row r="88" spans="1:18" x14ac:dyDescent="0.3">
      <c r="A88" s="11">
        <v>6921788</v>
      </c>
      <c r="B88" s="10">
        <v>43672</v>
      </c>
      <c r="C88" s="11" t="s">
        <v>462</v>
      </c>
      <c r="D88" s="11" t="s">
        <v>611</v>
      </c>
      <c r="E88" s="12">
        <v>50</v>
      </c>
      <c r="F88" s="15">
        <v>1150</v>
      </c>
      <c r="G88" s="15">
        <v>23</v>
      </c>
      <c r="I88" s="12">
        <v>4</v>
      </c>
      <c r="J88" s="15">
        <v>92</v>
      </c>
      <c r="O88" s="12">
        <f>COUNTIF('Daycare Checkouts'!$E:$E,$A88)</f>
        <v>0</v>
      </c>
      <c r="P88" s="15">
        <f>SUMIF('Daycare Checkouts'!E:E,$A88,'Daycare Checkouts'!F:F)</f>
        <v>0</v>
      </c>
      <c r="Q88" s="12">
        <f t="shared" si="1"/>
        <v>4</v>
      </c>
      <c r="R88" s="15">
        <f t="shared" si="1"/>
        <v>92</v>
      </c>
    </row>
    <row r="89" spans="1:18" x14ac:dyDescent="0.3">
      <c r="A89" s="11">
        <v>6923853</v>
      </c>
      <c r="B89" s="10">
        <v>43676</v>
      </c>
      <c r="C89" s="11" t="s">
        <v>138</v>
      </c>
      <c r="D89" s="11" t="s">
        <v>611</v>
      </c>
      <c r="E89" s="12">
        <v>30</v>
      </c>
      <c r="F89" s="15">
        <v>750</v>
      </c>
      <c r="G89" s="15">
        <v>25</v>
      </c>
      <c r="I89" s="12">
        <v>14</v>
      </c>
      <c r="J89" s="15">
        <v>350</v>
      </c>
      <c r="O89" s="12">
        <f>COUNTIF('Daycare Checkouts'!$E:$E,$A89)</f>
        <v>0</v>
      </c>
      <c r="P89" s="15">
        <f>SUMIF('Daycare Checkouts'!E:E,$A89,'Daycare Checkouts'!F:F)</f>
        <v>0</v>
      </c>
      <c r="Q89" s="12">
        <f t="shared" si="1"/>
        <v>14</v>
      </c>
      <c r="R89" s="15">
        <f t="shared" si="1"/>
        <v>350</v>
      </c>
    </row>
    <row r="90" spans="1:18" x14ac:dyDescent="0.3">
      <c r="A90" s="11">
        <v>6924994</v>
      </c>
      <c r="B90" s="10">
        <v>43676</v>
      </c>
      <c r="C90" s="11" t="s">
        <v>467</v>
      </c>
      <c r="D90" s="11" t="s">
        <v>611</v>
      </c>
      <c r="E90" s="12">
        <v>10</v>
      </c>
      <c r="F90" s="15">
        <v>270</v>
      </c>
      <c r="G90" s="15">
        <v>27</v>
      </c>
      <c r="I90" s="12">
        <v>4</v>
      </c>
      <c r="J90" s="15">
        <v>108</v>
      </c>
      <c r="O90" s="12">
        <f>COUNTIF('Daycare Checkouts'!$E:$E,$A90)</f>
        <v>0</v>
      </c>
      <c r="P90" s="15">
        <f>SUMIF('Daycare Checkouts'!E:E,$A90,'Daycare Checkouts'!F:F)</f>
        <v>0</v>
      </c>
      <c r="Q90" s="12">
        <f t="shared" si="1"/>
        <v>4</v>
      </c>
      <c r="R90" s="15">
        <f t="shared" si="1"/>
        <v>108</v>
      </c>
    </row>
    <row r="91" spans="1:18" x14ac:dyDescent="0.3">
      <c r="A91" s="11">
        <v>6927437</v>
      </c>
      <c r="B91" s="10">
        <v>43678</v>
      </c>
      <c r="C91" s="11" t="s">
        <v>453</v>
      </c>
      <c r="D91" s="11" t="s">
        <v>611</v>
      </c>
      <c r="E91" s="12">
        <v>10</v>
      </c>
      <c r="F91" s="15">
        <v>270</v>
      </c>
      <c r="G91" s="15">
        <v>27</v>
      </c>
      <c r="I91" s="12">
        <v>5</v>
      </c>
      <c r="J91" s="15">
        <v>35</v>
      </c>
      <c r="O91" s="12">
        <f>COUNTIF('Daycare Checkouts'!$E:$E,$A91)</f>
        <v>0</v>
      </c>
      <c r="P91" s="15">
        <f>SUMIF('Daycare Checkouts'!E:E,$A91,'Daycare Checkouts'!F:F)</f>
        <v>0</v>
      </c>
      <c r="Q91" s="12">
        <f t="shared" si="1"/>
        <v>5</v>
      </c>
      <c r="R91" s="15">
        <f t="shared" si="1"/>
        <v>35</v>
      </c>
    </row>
    <row r="92" spans="1:18" x14ac:dyDescent="0.3">
      <c r="A92" s="11">
        <v>6928372</v>
      </c>
      <c r="B92" s="10">
        <v>43679</v>
      </c>
      <c r="C92" s="11" t="s">
        <v>123</v>
      </c>
      <c r="D92" s="11" t="s">
        <v>611</v>
      </c>
      <c r="E92" s="12">
        <v>10</v>
      </c>
      <c r="F92" s="15">
        <v>270</v>
      </c>
      <c r="G92" s="15">
        <v>27</v>
      </c>
      <c r="I92" s="12">
        <v>1</v>
      </c>
      <c r="J92" s="15">
        <v>27</v>
      </c>
      <c r="O92" s="12">
        <f>COUNTIF('Daycare Checkouts'!$E:$E,$A92)</f>
        <v>0</v>
      </c>
      <c r="P92" s="15">
        <f>SUMIF('Daycare Checkouts'!E:E,$A92,'Daycare Checkouts'!F:F)</f>
        <v>0</v>
      </c>
      <c r="Q92" s="12">
        <f t="shared" si="1"/>
        <v>1</v>
      </c>
      <c r="R92" s="15">
        <f t="shared" si="1"/>
        <v>27</v>
      </c>
    </row>
    <row r="93" spans="1:18" x14ac:dyDescent="0.3">
      <c r="A93" s="11">
        <v>6936279</v>
      </c>
      <c r="B93" s="10">
        <v>43689</v>
      </c>
      <c r="C93" s="11" t="s">
        <v>91</v>
      </c>
      <c r="D93" s="11" t="s">
        <v>611</v>
      </c>
      <c r="E93" s="12">
        <v>10</v>
      </c>
      <c r="F93" s="15">
        <v>270</v>
      </c>
      <c r="G93" s="15">
        <v>27</v>
      </c>
      <c r="I93" s="12">
        <v>4</v>
      </c>
      <c r="J93" s="15">
        <v>108</v>
      </c>
      <c r="O93" s="12">
        <f>COUNTIF('Daycare Checkouts'!$E:$E,$A93)</f>
        <v>0</v>
      </c>
      <c r="P93" s="15">
        <f>SUMIF('Daycare Checkouts'!E:E,$A93,'Daycare Checkouts'!F:F)</f>
        <v>0</v>
      </c>
      <c r="Q93" s="12">
        <f t="shared" si="1"/>
        <v>4</v>
      </c>
      <c r="R93" s="15">
        <f t="shared" si="1"/>
        <v>108</v>
      </c>
    </row>
    <row r="94" spans="1:18" x14ac:dyDescent="0.3">
      <c r="A94" s="11">
        <v>6937080</v>
      </c>
      <c r="B94" s="10">
        <v>43690</v>
      </c>
      <c r="C94" s="11" t="s">
        <v>334</v>
      </c>
      <c r="D94" s="11" t="s">
        <v>611</v>
      </c>
      <c r="E94" s="12">
        <v>50</v>
      </c>
      <c r="F94" s="15">
        <v>1150</v>
      </c>
      <c r="G94" s="15">
        <v>23</v>
      </c>
      <c r="I94" s="12">
        <v>8</v>
      </c>
      <c r="J94" s="15">
        <v>184</v>
      </c>
      <c r="O94" s="12">
        <f>COUNTIF('Daycare Checkouts'!$E:$E,$A94)</f>
        <v>0</v>
      </c>
      <c r="P94" s="15">
        <f>SUMIF('Daycare Checkouts'!E:E,$A94,'Daycare Checkouts'!F:F)</f>
        <v>0</v>
      </c>
      <c r="Q94" s="12">
        <f t="shared" si="1"/>
        <v>8</v>
      </c>
      <c r="R94" s="15">
        <f t="shared" si="1"/>
        <v>184</v>
      </c>
    </row>
    <row r="95" spans="1:18" x14ac:dyDescent="0.3">
      <c r="A95" s="11">
        <v>6937572</v>
      </c>
      <c r="B95" s="10">
        <v>43690</v>
      </c>
      <c r="C95" s="11" t="s">
        <v>471</v>
      </c>
      <c r="D95" s="11" t="s">
        <v>611</v>
      </c>
      <c r="E95" s="12">
        <v>50</v>
      </c>
      <c r="F95" s="15">
        <v>1150</v>
      </c>
      <c r="G95" s="15">
        <v>23</v>
      </c>
      <c r="I95" s="12">
        <v>7</v>
      </c>
      <c r="J95" s="15">
        <v>161</v>
      </c>
      <c r="O95" s="12">
        <f>COUNTIF('Daycare Checkouts'!$E:$E,$A95)</f>
        <v>0</v>
      </c>
      <c r="P95" s="15">
        <f>SUMIF('Daycare Checkouts'!E:E,$A95,'Daycare Checkouts'!F:F)</f>
        <v>0</v>
      </c>
      <c r="Q95" s="12">
        <f t="shared" si="1"/>
        <v>7</v>
      </c>
      <c r="R95" s="15">
        <f t="shared" si="1"/>
        <v>161</v>
      </c>
    </row>
    <row r="96" spans="1:18" x14ac:dyDescent="0.3">
      <c r="A96" s="11">
        <v>6937918</v>
      </c>
      <c r="B96" s="10">
        <v>43690</v>
      </c>
      <c r="C96" s="11" t="s">
        <v>155</v>
      </c>
      <c r="D96" s="11" t="s">
        <v>611</v>
      </c>
      <c r="E96" s="12">
        <v>50</v>
      </c>
      <c r="F96" s="15">
        <v>1150</v>
      </c>
      <c r="G96" s="15">
        <v>23</v>
      </c>
      <c r="I96" s="12">
        <v>23</v>
      </c>
      <c r="J96" s="15">
        <v>529</v>
      </c>
      <c r="O96" s="12">
        <f>COUNTIF('Daycare Checkouts'!$E:$E,$A96)</f>
        <v>0</v>
      </c>
      <c r="P96" s="15">
        <f>SUMIF('Daycare Checkouts'!E:E,$A96,'Daycare Checkouts'!F:F)</f>
        <v>0</v>
      </c>
      <c r="Q96" s="12">
        <f t="shared" si="1"/>
        <v>23</v>
      </c>
      <c r="R96" s="15">
        <f t="shared" si="1"/>
        <v>529</v>
      </c>
    </row>
    <row r="97" spans="1:18" x14ac:dyDescent="0.3">
      <c r="A97" s="11">
        <v>6938396</v>
      </c>
      <c r="B97" s="10">
        <v>43691</v>
      </c>
      <c r="C97" s="11" t="s">
        <v>417</v>
      </c>
      <c r="D97" s="11" t="s">
        <v>611</v>
      </c>
      <c r="E97" s="12">
        <v>10</v>
      </c>
      <c r="F97" s="15">
        <v>270</v>
      </c>
      <c r="G97" s="15">
        <v>27</v>
      </c>
      <c r="I97" s="12">
        <v>4</v>
      </c>
      <c r="J97" s="15">
        <v>108</v>
      </c>
      <c r="O97" s="12">
        <f>COUNTIF('Daycare Checkouts'!$E:$E,$A97)</f>
        <v>0</v>
      </c>
      <c r="P97" s="15">
        <f>SUMIF('Daycare Checkouts'!E:E,$A97,'Daycare Checkouts'!F:F)</f>
        <v>0</v>
      </c>
      <c r="Q97" s="12">
        <f t="shared" si="1"/>
        <v>4</v>
      </c>
      <c r="R97" s="15">
        <f t="shared" si="1"/>
        <v>108</v>
      </c>
    </row>
    <row r="98" spans="1:18" x14ac:dyDescent="0.3">
      <c r="A98" s="11">
        <v>6938597</v>
      </c>
      <c r="B98" s="10">
        <v>43691</v>
      </c>
      <c r="C98" s="11" t="s">
        <v>398</v>
      </c>
      <c r="D98" s="11" t="s">
        <v>611</v>
      </c>
      <c r="E98" s="12">
        <v>50</v>
      </c>
      <c r="F98" s="15">
        <v>1150</v>
      </c>
      <c r="G98" s="15">
        <v>23</v>
      </c>
      <c r="I98" s="12">
        <v>33</v>
      </c>
      <c r="J98" s="15">
        <v>759</v>
      </c>
      <c r="O98" s="12">
        <f>COUNTIF('Daycare Checkouts'!$E:$E,$A98)</f>
        <v>0</v>
      </c>
      <c r="P98" s="15">
        <f>SUMIF('Daycare Checkouts'!E:E,$A98,'Daycare Checkouts'!F:F)</f>
        <v>0</v>
      </c>
      <c r="Q98" s="12">
        <f t="shared" si="1"/>
        <v>33</v>
      </c>
      <c r="R98" s="15">
        <f t="shared" si="1"/>
        <v>759</v>
      </c>
    </row>
    <row r="99" spans="1:18" x14ac:dyDescent="0.3">
      <c r="A99" s="11">
        <v>6939596</v>
      </c>
      <c r="B99" s="10">
        <v>43692</v>
      </c>
      <c r="C99" s="11" t="s">
        <v>96</v>
      </c>
      <c r="D99" s="11" t="s">
        <v>611</v>
      </c>
      <c r="E99" s="12">
        <v>50</v>
      </c>
      <c r="F99" s="15">
        <v>1150</v>
      </c>
      <c r="G99" s="15">
        <v>23</v>
      </c>
      <c r="I99" s="12">
        <v>18</v>
      </c>
      <c r="J99" s="15">
        <v>414</v>
      </c>
      <c r="O99" s="12">
        <f>COUNTIF('Daycare Checkouts'!$E:$E,$A99)</f>
        <v>0</v>
      </c>
      <c r="P99" s="15">
        <f>SUMIF('Daycare Checkouts'!E:E,$A99,'Daycare Checkouts'!F:F)</f>
        <v>0</v>
      </c>
      <c r="Q99" s="12">
        <f t="shared" si="1"/>
        <v>18</v>
      </c>
      <c r="R99" s="15">
        <f t="shared" si="1"/>
        <v>414</v>
      </c>
    </row>
    <row r="100" spans="1:18" x14ac:dyDescent="0.3">
      <c r="A100" s="11">
        <v>6940590</v>
      </c>
      <c r="B100" s="10">
        <v>43692</v>
      </c>
      <c r="C100" s="11" t="s">
        <v>441</v>
      </c>
      <c r="D100" s="11" t="s">
        <v>611</v>
      </c>
      <c r="E100" s="12">
        <v>10</v>
      </c>
      <c r="F100" s="15">
        <v>270</v>
      </c>
      <c r="G100" s="15">
        <v>27</v>
      </c>
      <c r="I100" s="12">
        <v>3</v>
      </c>
      <c r="J100" s="15">
        <v>81</v>
      </c>
      <c r="O100" s="12">
        <f>COUNTIF('Daycare Checkouts'!$E:$E,$A100)</f>
        <v>0</v>
      </c>
      <c r="P100" s="15">
        <f>SUMIF('Daycare Checkouts'!E:E,$A100,'Daycare Checkouts'!F:F)</f>
        <v>0</v>
      </c>
      <c r="Q100" s="12">
        <f t="shared" si="1"/>
        <v>3</v>
      </c>
      <c r="R100" s="15">
        <f t="shared" si="1"/>
        <v>81</v>
      </c>
    </row>
    <row r="101" spans="1:18" x14ac:dyDescent="0.3">
      <c r="A101" s="11">
        <v>6942219</v>
      </c>
      <c r="B101" s="10">
        <v>43696</v>
      </c>
      <c r="C101" s="11" t="s">
        <v>127</v>
      </c>
      <c r="D101" s="11" t="s">
        <v>611</v>
      </c>
      <c r="E101" s="12">
        <v>50</v>
      </c>
      <c r="F101" s="15">
        <v>1150</v>
      </c>
      <c r="G101" s="15">
        <v>23</v>
      </c>
      <c r="I101" s="12">
        <v>15</v>
      </c>
      <c r="J101" s="15">
        <v>345</v>
      </c>
      <c r="O101" s="12">
        <f>COUNTIF('Daycare Checkouts'!$E:$E,$A101)</f>
        <v>0</v>
      </c>
      <c r="P101" s="15">
        <f>SUMIF('Daycare Checkouts'!E:E,$A101,'Daycare Checkouts'!F:F)</f>
        <v>0</v>
      </c>
      <c r="Q101" s="12">
        <f t="shared" si="1"/>
        <v>15</v>
      </c>
      <c r="R101" s="15">
        <f t="shared" si="1"/>
        <v>345</v>
      </c>
    </row>
    <row r="102" spans="1:18" x14ac:dyDescent="0.3">
      <c r="A102" s="11">
        <v>6947781</v>
      </c>
      <c r="B102" s="10">
        <v>43702</v>
      </c>
      <c r="C102" s="11" t="s">
        <v>168</v>
      </c>
      <c r="D102" s="11" t="s">
        <v>611</v>
      </c>
      <c r="E102" s="12">
        <v>20</v>
      </c>
      <c r="F102" s="15">
        <v>520</v>
      </c>
      <c r="G102" s="15">
        <v>26</v>
      </c>
      <c r="I102" s="12">
        <v>9</v>
      </c>
      <c r="J102" s="15">
        <v>234</v>
      </c>
      <c r="O102" s="12">
        <f>COUNTIF('Daycare Checkouts'!$E:$E,$A102)</f>
        <v>0</v>
      </c>
      <c r="P102" s="15">
        <f>SUMIF('Daycare Checkouts'!E:E,$A102,'Daycare Checkouts'!F:F)</f>
        <v>0</v>
      </c>
      <c r="Q102" s="12">
        <f t="shared" si="1"/>
        <v>9</v>
      </c>
      <c r="R102" s="15">
        <f t="shared" si="1"/>
        <v>234</v>
      </c>
    </row>
    <row r="103" spans="1:18" x14ac:dyDescent="0.3">
      <c r="A103" s="11">
        <v>6950486</v>
      </c>
      <c r="B103" s="10">
        <v>43704</v>
      </c>
      <c r="C103" s="11" t="s">
        <v>549</v>
      </c>
      <c r="D103" s="11" t="s">
        <v>611</v>
      </c>
      <c r="E103" s="12">
        <v>20</v>
      </c>
      <c r="F103" s="15">
        <v>520</v>
      </c>
      <c r="G103" s="15">
        <v>26</v>
      </c>
      <c r="I103" s="12">
        <v>3</v>
      </c>
      <c r="J103" s="15">
        <v>78</v>
      </c>
      <c r="O103" s="12">
        <f>COUNTIF('Daycare Checkouts'!$E:$E,$A103)</f>
        <v>0</v>
      </c>
      <c r="P103" s="15">
        <f>SUMIF('Daycare Checkouts'!E:E,$A103,'Daycare Checkouts'!F:F)</f>
        <v>0</v>
      </c>
      <c r="Q103" s="12">
        <f t="shared" si="1"/>
        <v>3</v>
      </c>
      <c r="R103" s="15">
        <f t="shared" si="1"/>
        <v>78</v>
      </c>
    </row>
    <row r="104" spans="1:18" x14ac:dyDescent="0.3">
      <c r="A104" s="11">
        <v>6951634</v>
      </c>
      <c r="B104" s="10">
        <v>43706</v>
      </c>
      <c r="C104" s="11" t="s">
        <v>453</v>
      </c>
      <c r="D104" s="11" t="s">
        <v>611</v>
      </c>
      <c r="E104" s="12">
        <v>20</v>
      </c>
      <c r="F104" s="15">
        <v>520</v>
      </c>
      <c r="G104" s="15">
        <v>26</v>
      </c>
      <c r="I104" s="12">
        <v>20</v>
      </c>
      <c r="J104" s="15">
        <v>520</v>
      </c>
      <c r="O104" s="12">
        <f>COUNTIF('Daycare Checkouts'!$E:$E,$A104)</f>
        <v>0</v>
      </c>
      <c r="P104" s="15">
        <f>SUMIF('Daycare Checkouts'!E:E,$A104,'Daycare Checkouts'!F:F)</f>
        <v>0</v>
      </c>
      <c r="Q104" s="12">
        <f t="shared" si="1"/>
        <v>20</v>
      </c>
      <c r="R104" s="15">
        <f t="shared" si="1"/>
        <v>520</v>
      </c>
    </row>
    <row r="105" spans="1:18" x14ac:dyDescent="0.3">
      <c r="A105" s="11">
        <v>6953812</v>
      </c>
      <c r="B105" s="10">
        <v>43708</v>
      </c>
      <c r="C105" s="11" t="s">
        <v>409</v>
      </c>
      <c r="D105" s="11" t="s">
        <v>611</v>
      </c>
      <c r="E105" s="12">
        <v>10</v>
      </c>
      <c r="F105" s="15">
        <v>270</v>
      </c>
      <c r="G105" s="15">
        <v>27</v>
      </c>
      <c r="I105" s="12">
        <v>6</v>
      </c>
      <c r="J105" s="15">
        <v>162</v>
      </c>
      <c r="O105" s="12">
        <f>COUNTIF('Daycare Checkouts'!$E:$E,$A105)</f>
        <v>0</v>
      </c>
      <c r="P105" s="15">
        <f>SUMIF('Daycare Checkouts'!E:E,$A105,'Daycare Checkouts'!F:F)</f>
        <v>0</v>
      </c>
      <c r="Q105" s="12">
        <f t="shared" si="1"/>
        <v>6</v>
      </c>
      <c r="R105" s="15">
        <f t="shared" si="1"/>
        <v>162</v>
      </c>
    </row>
    <row r="106" spans="1:18" x14ac:dyDescent="0.3">
      <c r="A106" s="11">
        <v>6954858</v>
      </c>
      <c r="B106" s="10">
        <v>43710</v>
      </c>
      <c r="C106" s="11" t="s">
        <v>429</v>
      </c>
      <c r="D106" s="11" t="s">
        <v>611</v>
      </c>
      <c r="E106" s="12">
        <v>10</v>
      </c>
      <c r="F106" s="15">
        <v>270</v>
      </c>
      <c r="G106" s="15">
        <v>27</v>
      </c>
      <c r="I106" s="12">
        <v>1</v>
      </c>
      <c r="J106" s="15">
        <v>27</v>
      </c>
      <c r="O106" s="12">
        <f>COUNTIF('Daycare Checkouts'!$E:$E,$A106)</f>
        <v>0</v>
      </c>
      <c r="P106" s="15">
        <f>SUMIF('Daycare Checkouts'!E:E,$A106,'Daycare Checkouts'!F:F)</f>
        <v>0</v>
      </c>
      <c r="Q106" s="12">
        <f t="shared" si="1"/>
        <v>1</v>
      </c>
      <c r="R106" s="15">
        <f t="shared" si="1"/>
        <v>27</v>
      </c>
    </row>
    <row r="107" spans="1:18" x14ac:dyDescent="0.3">
      <c r="A107" s="11">
        <v>6955410</v>
      </c>
      <c r="B107" s="10">
        <v>43711</v>
      </c>
      <c r="C107" s="11" t="s">
        <v>171</v>
      </c>
      <c r="D107" s="11" t="s">
        <v>611</v>
      </c>
      <c r="E107" s="12">
        <v>10</v>
      </c>
      <c r="F107" s="15">
        <v>270</v>
      </c>
      <c r="G107" s="15">
        <v>27</v>
      </c>
      <c r="I107" s="12">
        <v>2</v>
      </c>
      <c r="J107" s="15">
        <v>54</v>
      </c>
      <c r="O107" s="12">
        <f>COUNTIF('Daycare Checkouts'!$E:$E,$A107)</f>
        <v>0</v>
      </c>
      <c r="P107" s="15">
        <f>SUMIF('Daycare Checkouts'!E:E,$A107,'Daycare Checkouts'!F:F)</f>
        <v>0</v>
      </c>
      <c r="Q107" s="12">
        <f t="shared" si="1"/>
        <v>2</v>
      </c>
      <c r="R107" s="15">
        <f t="shared" si="1"/>
        <v>54</v>
      </c>
    </row>
    <row r="108" spans="1:18" x14ac:dyDescent="0.3">
      <c r="A108" s="11">
        <v>6955604</v>
      </c>
      <c r="B108" s="10">
        <v>43711</v>
      </c>
      <c r="C108" s="11" t="s">
        <v>437</v>
      </c>
      <c r="D108" s="11" t="s">
        <v>611</v>
      </c>
      <c r="E108" s="12">
        <v>20</v>
      </c>
      <c r="F108" s="15">
        <v>520</v>
      </c>
      <c r="G108" s="15">
        <v>26</v>
      </c>
      <c r="I108" s="12">
        <v>4</v>
      </c>
      <c r="J108" s="15">
        <v>104</v>
      </c>
      <c r="O108" s="12">
        <f>COUNTIF('Daycare Checkouts'!$E:$E,$A108)</f>
        <v>0</v>
      </c>
      <c r="P108" s="15">
        <f>SUMIF('Daycare Checkouts'!E:E,$A108,'Daycare Checkouts'!F:F)</f>
        <v>0</v>
      </c>
      <c r="Q108" s="12">
        <f t="shared" si="1"/>
        <v>4</v>
      </c>
      <c r="R108" s="15">
        <f t="shared" si="1"/>
        <v>104</v>
      </c>
    </row>
    <row r="109" spans="1:18" x14ac:dyDescent="0.3">
      <c r="A109" s="11">
        <v>6957451</v>
      </c>
      <c r="B109" s="10">
        <v>43712</v>
      </c>
      <c r="C109" s="11" t="s">
        <v>92</v>
      </c>
      <c r="D109" s="11" t="s">
        <v>611</v>
      </c>
      <c r="E109" s="12">
        <v>50</v>
      </c>
      <c r="F109" s="15">
        <v>1150</v>
      </c>
      <c r="G109" s="15">
        <v>23</v>
      </c>
      <c r="I109" s="12">
        <v>17</v>
      </c>
      <c r="J109" s="15">
        <v>391</v>
      </c>
      <c r="O109" s="12">
        <f>COUNTIF('Daycare Checkouts'!$E:$E,$A109)</f>
        <v>0</v>
      </c>
      <c r="P109" s="15">
        <f>SUMIF('Daycare Checkouts'!E:E,$A109,'Daycare Checkouts'!F:F)</f>
        <v>0</v>
      </c>
      <c r="Q109" s="12">
        <f t="shared" si="1"/>
        <v>17</v>
      </c>
      <c r="R109" s="15">
        <f t="shared" si="1"/>
        <v>391</v>
      </c>
    </row>
    <row r="110" spans="1:18" x14ac:dyDescent="0.3">
      <c r="A110" s="11">
        <v>6958193</v>
      </c>
      <c r="B110" s="10">
        <v>43713</v>
      </c>
      <c r="C110" s="11" t="s">
        <v>110</v>
      </c>
      <c r="D110" s="11" t="s">
        <v>611</v>
      </c>
      <c r="E110" s="12">
        <v>10</v>
      </c>
      <c r="F110" s="15">
        <v>190</v>
      </c>
      <c r="G110" s="15">
        <v>19</v>
      </c>
      <c r="I110" s="12">
        <v>9</v>
      </c>
      <c r="J110" s="15">
        <v>171</v>
      </c>
      <c r="O110" s="12">
        <f>COUNTIF('Daycare Checkouts'!$E:$E,$A110)</f>
        <v>0</v>
      </c>
      <c r="P110" s="15">
        <f>SUMIF('Daycare Checkouts'!E:E,$A110,'Daycare Checkouts'!F:F)</f>
        <v>0</v>
      </c>
      <c r="Q110" s="12">
        <f t="shared" si="1"/>
        <v>9</v>
      </c>
      <c r="R110" s="15">
        <f t="shared" si="1"/>
        <v>171</v>
      </c>
    </row>
    <row r="111" spans="1:18" x14ac:dyDescent="0.3">
      <c r="A111" s="11">
        <v>6958204</v>
      </c>
      <c r="B111" s="10">
        <v>43713</v>
      </c>
      <c r="C111" s="11" t="s">
        <v>458</v>
      </c>
      <c r="D111" s="11" t="s">
        <v>611</v>
      </c>
      <c r="E111" s="12">
        <v>10</v>
      </c>
      <c r="F111" s="15">
        <v>190</v>
      </c>
      <c r="G111" s="15">
        <v>19</v>
      </c>
      <c r="I111" s="12">
        <v>2</v>
      </c>
      <c r="J111" s="15">
        <v>38</v>
      </c>
      <c r="O111" s="12">
        <f>COUNTIF('Daycare Checkouts'!$E:$E,$A111)</f>
        <v>0</v>
      </c>
      <c r="P111" s="15">
        <f>SUMIF('Daycare Checkouts'!E:E,$A111,'Daycare Checkouts'!F:F)</f>
        <v>0</v>
      </c>
      <c r="Q111" s="12">
        <f t="shared" si="1"/>
        <v>2</v>
      </c>
      <c r="R111" s="15">
        <f t="shared" si="1"/>
        <v>38</v>
      </c>
    </row>
    <row r="112" spans="1:18" x14ac:dyDescent="0.3">
      <c r="A112" s="11">
        <v>6958888</v>
      </c>
      <c r="B112" s="10">
        <v>43713</v>
      </c>
      <c r="C112" s="11" t="s">
        <v>411</v>
      </c>
      <c r="D112" s="11" t="s">
        <v>611</v>
      </c>
      <c r="E112" s="12">
        <v>10</v>
      </c>
      <c r="F112" s="15">
        <v>270</v>
      </c>
      <c r="G112" s="15">
        <v>27</v>
      </c>
      <c r="I112" s="12">
        <v>8</v>
      </c>
      <c r="J112" s="15">
        <v>216</v>
      </c>
      <c r="O112" s="12">
        <f>COUNTIF('Daycare Checkouts'!$E:$E,$A112)</f>
        <v>0</v>
      </c>
      <c r="P112" s="15">
        <f>SUMIF('Daycare Checkouts'!E:E,$A112,'Daycare Checkouts'!F:F)</f>
        <v>0</v>
      </c>
      <c r="Q112" s="12">
        <f t="shared" si="1"/>
        <v>8</v>
      </c>
      <c r="R112" s="15">
        <f t="shared" si="1"/>
        <v>216</v>
      </c>
    </row>
    <row r="113" spans="1:18" x14ac:dyDescent="0.3">
      <c r="A113" s="11">
        <v>6960781</v>
      </c>
      <c r="B113" s="10">
        <v>43716</v>
      </c>
      <c r="C113" s="11" t="s">
        <v>104</v>
      </c>
      <c r="D113" s="11" t="s">
        <v>611</v>
      </c>
      <c r="E113" s="12">
        <v>50</v>
      </c>
      <c r="F113" s="15">
        <v>1150</v>
      </c>
      <c r="G113" s="15">
        <v>23</v>
      </c>
      <c r="I113" s="12">
        <v>11</v>
      </c>
      <c r="J113" s="15">
        <v>253</v>
      </c>
      <c r="O113" s="12">
        <f>COUNTIF('Daycare Checkouts'!$E:$E,$A113)</f>
        <v>0</v>
      </c>
      <c r="P113" s="15">
        <f>SUMIF('Daycare Checkouts'!E:E,$A113,'Daycare Checkouts'!F:F)</f>
        <v>0</v>
      </c>
      <c r="Q113" s="12">
        <f t="shared" si="1"/>
        <v>11</v>
      </c>
      <c r="R113" s="15">
        <f t="shared" si="1"/>
        <v>253</v>
      </c>
    </row>
    <row r="114" spans="1:18" x14ac:dyDescent="0.3">
      <c r="A114" s="11">
        <v>6961528</v>
      </c>
      <c r="B114" s="10">
        <v>43717</v>
      </c>
      <c r="C114" s="11" t="s">
        <v>303</v>
      </c>
      <c r="D114" s="11" t="s">
        <v>611</v>
      </c>
      <c r="E114" s="12">
        <v>10</v>
      </c>
      <c r="F114" s="15">
        <v>270</v>
      </c>
      <c r="G114" s="15">
        <v>27</v>
      </c>
      <c r="I114" s="12">
        <v>3</v>
      </c>
      <c r="J114" s="15">
        <v>81</v>
      </c>
      <c r="O114" s="12">
        <f>COUNTIF('Daycare Checkouts'!$E:$E,$A114)</f>
        <v>0</v>
      </c>
      <c r="P114" s="15">
        <f>SUMIF('Daycare Checkouts'!E:E,$A114,'Daycare Checkouts'!F:F)</f>
        <v>0</v>
      </c>
      <c r="Q114" s="12">
        <f t="shared" si="1"/>
        <v>3</v>
      </c>
      <c r="R114" s="15">
        <f t="shared" si="1"/>
        <v>81</v>
      </c>
    </row>
    <row r="115" spans="1:18" x14ac:dyDescent="0.3">
      <c r="A115" s="11">
        <v>6961586</v>
      </c>
      <c r="B115" s="10">
        <v>43717</v>
      </c>
      <c r="C115" s="11" t="s">
        <v>412</v>
      </c>
      <c r="D115" s="11" t="s">
        <v>611</v>
      </c>
      <c r="E115" s="12">
        <v>50</v>
      </c>
      <c r="F115" s="15">
        <v>1150</v>
      </c>
      <c r="G115" s="15">
        <v>23</v>
      </c>
      <c r="I115" s="12">
        <v>27</v>
      </c>
      <c r="J115" s="15">
        <v>621</v>
      </c>
      <c r="O115" s="12">
        <f>COUNTIF('Daycare Checkouts'!$E:$E,$A115)</f>
        <v>0</v>
      </c>
      <c r="P115" s="15">
        <f>SUMIF('Daycare Checkouts'!E:E,$A115,'Daycare Checkouts'!F:F)</f>
        <v>0</v>
      </c>
      <c r="Q115" s="12">
        <f t="shared" si="1"/>
        <v>27</v>
      </c>
      <c r="R115" s="15">
        <f t="shared" si="1"/>
        <v>621</v>
      </c>
    </row>
    <row r="116" spans="1:18" x14ac:dyDescent="0.3">
      <c r="A116" s="11">
        <v>6961856</v>
      </c>
      <c r="B116" s="10">
        <v>43717</v>
      </c>
      <c r="C116" s="11" t="s">
        <v>403</v>
      </c>
      <c r="D116" s="11" t="s">
        <v>611</v>
      </c>
      <c r="E116" s="12">
        <v>20</v>
      </c>
      <c r="F116" s="15">
        <v>520</v>
      </c>
      <c r="G116" s="15">
        <v>26</v>
      </c>
      <c r="I116" s="12">
        <v>1</v>
      </c>
      <c r="J116" s="15">
        <v>26</v>
      </c>
      <c r="O116" s="12">
        <f>COUNTIF('Daycare Checkouts'!$E:$E,$A116)</f>
        <v>0</v>
      </c>
      <c r="P116" s="15">
        <f>SUMIF('Daycare Checkouts'!E:E,$A116,'Daycare Checkouts'!F:F)</f>
        <v>0</v>
      </c>
      <c r="Q116" s="12">
        <f t="shared" si="1"/>
        <v>1</v>
      </c>
      <c r="R116" s="15">
        <f t="shared" si="1"/>
        <v>26</v>
      </c>
    </row>
    <row r="117" spans="1:18" x14ac:dyDescent="0.3">
      <c r="A117" s="11">
        <v>6964153</v>
      </c>
      <c r="B117" s="10">
        <v>43718</v>
      </c>
      <c r="C117" s="11" t="s">
        <v>118</v>
      </c>
      <c r="D117" s="11" t="s">
        <v>611</v>
      </c>
      <c r="E117" s="12">
        <v>20</v>
      </c>
      <c r="F117" s="15">
        <v>520</v>
      </c>
      <c r="G117" s="15">
        <v>26</v>
      </c>
      <c r="I117" s="12">
        <v>1</v>
      </c>
      <c r="J117" s="15">
        <v>26</v>
      </c>
      <c r="O117" s="12">
        <f>COUNTIF('Daycare Checkouts'!$E:$E,$A117)</f>
        <v>0</v>
      </c>
      <c r="P117" s="15">
        <f>SUMIF('Daycare Checkouts'!E:E,$A117,'Daycare Checkouts'!F:F)</f>
        <v>0</v>
      </c>
      <c r="Q117" s="12">
        <f t="shared" si="1"/>
        <v>1</v>
      </c>
      <c r="R117" s="15">
        <f t="shared" si="1"/>
        <v>26</v>
      </c>
    </row>
    <row r="118" spans="1:18" x14ac:dyDescent="0.3">
      <c r="A118" s="11">
        <v>6966328</v>
      </c>
      <c r="B118" s="10">
        <v>43720</v>
      </c>
      <c r="C118" s="11" t="s">
        <v>145</v>
      </c>
      <c r="D118" s="11" t="s">
        <v>611</v>
      </c>
      <c r="E118" s="12">
        <v>50</v>
      </c>
      <c r="F118" s="15">
        <v>1150</v>
      </c>
      <c r="G118" s="15">
        <v>23</v>
      </c>
      <c r="I118" s="12">
        <v>30</v>
      </c>
      <c r="J118" s="15">
        <v>690</v>
      </c>
      <c r="O118" s="12">
        <f>COUNTIF('Daycare Checkouts'!$E:$E,$A118)</f>
        <v>0</v>
      </c>
      <c r="P118" s="15">
        <f>SUMIF('Daycare Checkouts'!E:E,$A118,'Daycare Checkouts'!F:F)</f>
        <v>0</v>
      </c>
      <c r="Q118" s="12">
        <f t="shared" si="1"/>
        <v>30</v>
      </c>
      <c r="R118" s="15">
        <f t="shared" si="1"/>
        <v>690</v>
      </c>
    </row>
    <row r="119" spans="1:18" x14ac:dyDescent="0.3">
      <c r="A119" s="11">
        <v>6967833</v>
      </c>
      <c r="B119" s="10">
        <v>43724</v>
      </c>
      <c r="C119" s="11" t="s">
        <v>147</v>
      </c>
      <c r="D119" s="11" t="s">
        <v>611</v>
      </c>
      <c r="E119" s="12">
        <v>30</v>
      </c>
      <c r="F119" s="15">
        <v>750</v>
      </c>
      <c r="G119" s="15">
        <v>25</v>
      </c>
      <c r="I119" s="12">
        <v>8</v>
      </c>
      <c r="J119" s="15">
        <v>200</v>
      </c>
      <c r="O119" s="12">
        <f>COUNTIF('Daycare Checkouts'!$E:$E,$A119)</f>
        <v>0</v>
      </c>
      <c r="P119" s="15">
        <f>SUMIF('Daycare Checkouts'!E:E,$A119,'Daycare Checkouts'!F:F)</f>
        <v>0</v>
      </c>
      <c r="Q119" s="12">
        <f t="shared" si="1"/>
        <v>8</v>
      </c>
      <c r="R119" s="15">
        <f t="shared" si="1"/>
        <v>200</v>
      </c>
    </row>
    <row r="120" spans="1:18" x14ac:dyDescent="0.3">
      <c r="A120" s="11">
        <v>6969939</v>
      </c>
      <c r="B120" s="10">
        <v>43725</v>
      </c>
      <c r="C120" s="11" t="s">
        <v>103</v>
      </c>
      <c r="D120" s="11" t="s">
        <v>611</v>
      </c>
      <c r="E120" s="12">
        <v>50</v>
      </c>
      <c r="F120" s="15">
        <v>1150</v>
      </c>
      <c r="G120" s="15">
        <v>23</v>
      </c>
      <c r="I120" s="12">
        <v>30</v>
      </c>
      <c r="J120" s="15">
        <v>690</v>
      </c>
      <c r="O120" s="12">
        <f>COUNTIF('Daycare Checkouts'!$E:$E,$A120)</f>
        <v>0</v>
      </c>
      <c r="P120" s="15">
        <f>SUMIF('Daycare Checkouts'!E:E,$A120,'Daycare Checkouts'!F:F)</f>
        <v>0</v>
      </c>
      <c r="Q120" s="12">
        <f t="shared" si="1"/>
        <v>30</v>
      </c>
      <c r="R120" s="15">
        <f t="shared" si="1"/>
        <v>690</v>
      </c>
    </row>
    <row r="121" spans="1:18" x14ac:dyDescent="0.3">
      <c r="A121" s="11">
        <v>6971705</v>
      </c>
      <c r="B121" s="10">
        <v>43727</v>
      </c>
      <c r="C121" s="11" t="s">
        <v>164</v>
      </c>
      <c r="D121" s="11" t="s">
        <v>611</v>
      </c>
      <c r="E121" s="12">
        <v>30</v>
      </c>
      <c r="F121" s="15">
        <v>750</v>
      </c>
      <c r="G121" s="15">
        <v>25</v>
      </c>
      <c r="I121" s="12">
        <v>1</v>
      </c>
      <c r="J121" s="15">
        <v>25</v>
      </c>
      <c r="O121" s="12">
        <f>COUNTIF('Daycare Checkouts'!$E:$E,$A121)</f>
        <v>0</v>
      </c>
      <c r="P121" s="15">
        <f>SUMIF('Daycare Checkouts'!E:E,$A121,'Daycare Checkouts'!F:F)</f>
        <v>0</v>
      </c>
      <c r="Q121" s="12">
        <f t="shared" si="1"/>
        <v>1</v>
      </c>
      <c r="R121" s="15">
        <f t="shared" si="1"/>
        <v>25</v>
      </c>
    </row>
    <row r="122" spans="1:18" x14ac:dyDescent="0.3">
      <c r="A122" s="11">
        <v>6972871</v>
      </c>
      <c r="B122" s="10">
        <v>43728</v>
      </c>
      <c r="C122" s="11" t="s">
        <v>438</v>
      </c>
      <c r="D122" s="11" t="s">
        <v>611</v>
      </c>
      <c r="E122" s="12">
        <v>10</v>
      </c>
      <c r="F122" s="15">
        <v>270</v>
      </c>
      <c r="G122" s="15">
        <v>27</v>
      </c>
      <c r="I122" s="12">
        <v>2</v>
      </c>
      <c r="J122" s="15">
        <v>54</v>
      </c>
      <c r="O122" s="12">
        <f>COUNTIF('Daycare Checkouts'!$E:$E,$A122)</f>
        <v>0</v>
      </c>
      <c r="P122" s="15">
        <f>SUMIF('Daycare Checkouts'!E:E,$A122,'Daycare Checkouts'!F:F)</f>
        <v>0</v>
      </c>
      <c r="Q122" s="12">
        <f t="shared" si="1"/>
        <v>2</v>
      </c>
      <c r="R122" s="15">
        <f t="shared" si="1"/>
        <v>54</v>
      </c>
    </row>
    <row r="123" spans="1:18" x14ac:dyDescent="0.3">
      <c r="A123" s="11">
        <v>6972912</v>
      </c>
      <c r="B123" s="10">
        <v>43728</v>
      </c>
      <c r="C123" s="11" t="s">
        <v>177</v>
      </c>
      <c r="D123" s="11" t="s">
        <v>611</v>
      </c>
      <c r="E123" s="12">
        <v>10</v>
      </c>
      <c r="F123" s="15">
        <v>270</v>
      </c>
      <c r="G123" s="15">
        <v>27</v>
      </c>
      <c r="I123" s="12">
        <v>1</v>
      </c>
      <c r="J123" s="15">
        <v>27</v>
      </c>
      <c r="O123" s="12">
        <f>COUNTIF('Daycare Checkouts'!$E:$E,$A123)</f>
        <v>0</v>
      </c>
      <c r="P123" s="15">
        <f>SUMIF('Daycare Checkouts'!E:E,$A123,'Daycare Checkouts'!F:F)</f>
        <v>0</v>
      </c>
      <c r="Q123" s="12">
        <f t="shared" si="1"/>
        <v>1</v>
      </c>
      <c r="R123" s="15">
        <f t="shared" si="1"/>
        <v>27</v>
      </c>
    </row>
    <row r="124" spans="1:18" x14ac:dyDescent="0.3">
      <c r="A124" s="11">
        <v>6974317</v>
      </c>
      <c r="B124" s="10">
        <v>43731</v>
      </c>
      <c r="C124" s="11" t="s">
        <v>99</v>
      </c>
      <c r="D124" s="11" t="s">
        <v>611</v>
      </c>
      <c r="E124" s="12">
        <v>30</v>
      </c>
      <c r="F124" s="15">
        <v>750</v>
      </c>
      <c r="G124" s="15">
        <v>25</v>
      </c>
      <c r="I124" s="12">
        <v>30</v>
      </c>
      <c r="J124" s="15">
        <v>750</v>
      </c>
      <c r="O124" s="12">
        <f>COUNTIF('Daycare Checkouts'!$E:$E,$A124)</f>
        <v>0</v>
      </c>
      <c r="P124" s="15">
        <f>SUMIF('Daycare Checkouts'!E:E,$A124,'Daycare Checkouts'!F:F)</f>
        <v>0</v>
      </c>
      <c r="Q124" s="12">
        <f t="shared" si="1"/>
        <v>30</v>
      </c>
      <c r="R124" s="15">
        <f t="shared" si="1"/>
        <v>750</v>
      </c>
    </row>
    <row r="125" spans="1:18" x14ac:dyDescent="0.3">
      <c r="A125" s="11">
        <v>6974329</v>
      </c>
      <c r="B125" s="10">
        <v>43731</v>
      </c>
      <c r="C125" s="11" t="s">
        <v>477</v>
      </c>
      <c r="D125" s="11" t="s">
        <v>611</v>
      </c>
      <c r="E125" s="12">
        <v>10</v>
      </c>
      <c r="F125" s="15">
        <v>270</v>
      </c>
      <c r="G125" s="15">
        <v>27</v>
      </c>
      <c r="I125" s="12">
        <v>5</v>
      </c>
      <c r="J125" s="15">
        <v>135</v>
      </c>
      <c r="O125" s="12">
        <f>COUNTIF('Daycare Checkouts'!$E:$E,$A125)</f>
        <v>0</v>
      </c>
      <c r="P125" s="15">
        <f>SUMIF('Daycare Checkouts'!E:E,$A125,'Daycare Checkouts'!F:F)</f>
        <v>0</v>
      </c>
      <c r="Q125" s="12">
        <f t="shared" si="1"/>
        <v>5</v>
      </c>
      <c r="R125" s="15">
        <f t="shared" si="1"/>
        <v>135</v>
      </c>
    </row>
    <row r="126" spans="1:18" x14ac:dyDescent="0.3">
      <c r="A126" s="11">
        <v>6974737</v>
      </c>
      <c r="B126" s="10">
        <v>43731</v>
      </c>
      <c r="C126" s="11" t="s">
        <v>172</v>
      </c>
      <c r="D126" s="11" t="s">
        <v>611</v>
      </c>
      <c r="E126" s="12">
        <v>30</v>
      </c>
      <c r="F126" s="15">
        <v>750</v>
      </c>
      <c r="G126" s="15">
        <v>25</v>
      </c>
      <c r="I126" s="12">
        <v>9</v>
      </c>
      <c r="J126" s="15">
        <v>225</v>
      </c>
      <c r="O126" s="12">
        <f>COUNTIF('Daycare Checkouts'!$E:$E,$A126)</f>
        <v>0</v>
      </c>
      <c r="P126" s="15">
        <f>SUMIF('Daycare Checkouts'!E:E,$A126,'Daycare Checkouts'!F:F)</f>
        <v>0</v>
      </c>
      <c r="Q126" s="12">
        <f t="shared" si="1"/>
        <v>9</v>
      </c>
      <c r="R126" s="15">
        <f t="shared" si="1"/>
        <v>225</v>
      </c>
    </row>
    <row r="127" spans="1:18" x14ac:dyDescent="0.3">
      <c r="A127" s="11">
        <v>6975279</v>
      </c>
      <c r="B127" s="10">
        <v>43732</v>
      </c>
      <c r="C127" s="11" t="s">
        <v>167</v>
      </c>
      <c r="D127" s="11" t="s">
        <v>611</v>
      </c>
      <c r="E127" s="12">
        <v>20</v>
      </c>
      <c r="F127" s="15">
        <v>520</v>
      </c>
      <c r="G127" s="15">
        <v>26</v>
      </c>
      <c r="I127" s="12">
        <v>13</v>
      </c>
      <c r="J127" s="15">
        <v>338</v>
      </c>
      <c r="O127" s="12">
        <f>COUNTIF('Daycare Checkouts'!$E:$E,$A127)</f>
        <v>0</v>
      </c>
      <c r="P127" s="15">
        <f>SUMIF('Daycare Checkouts'!E:E,$A127,'Daycare Checkouts'!F:F)</f>
        <v>0</v>
      </c>
      <c r="Q127" s="12">
        <f t="shared" si="1"/>
        <v>13</v>
      </c>
      <c r="R127" s="15">
        <f t="shared" si="1"/>
        <v>338</v>
      </c>
    </row>
    <row r="128" spans="1:18" x14ac:dyDescent="0.3">
      <c r="A128" s="11">
        <v>6975718</v>
      </c>
      <c r="B128" s="10">
        <v>43732</v>
      </c>
      <c r="C128" s="11" t="s">
        <v>162</v>
      </c>
      <c r="D128" s="11" t="s">
        <v>611</v>
      </c>
      <c r="E128" s="12">
        <v>20</v>
      </c>
      <c r="F128" s="15">
        <v>520</v>
      </c>
      <c r="G128" s="15">
        <v>26</v>
      </c>
      <c r="I128" s="12">
        <v>10</v>
      </c>
      <c r="J128" s="15">
        <v>260</v>
      </c>
      <c r="O128" s="12">
        <f>COUNTIF('Daycare Checkouts'!$E:$E,$A128)</f>
        <v>0</v>
      </c>
      <c r="P128" s="15">
        <f>SUMIF('Daycare Checkouts'!E:E,$A128,'Daycare Checkouts'!F:F)</f>
        <v>0</v>
      </c>
      <c r="Q128" s="12">
        <f t="shared" si="1"/>
        <v>10</v>
      </c>
      <c r="R128" s="15">
        <f t="shared" si="1"/>
        <v>260</v>
      </c>
    </row>
    <row r="129" spans="1:18" x14ac:dyDescent="0.3">
      <c r="A129" s="11">
        <v>6978140</v>
      </c>
      <c r="B129" s="10">
        <v>43734</v>
      </c>
      <c r="C129" s="11" t="s">
        <v>120</v>
      </c>
      <c r="D129" s="11" t="s">
        <v>611</v>
      </c>
      <c r="E129" s="12">
        <v>30</v>
      </c>
      <c r="F129" s="15">
        <v>750</v>
      </c>
      <c r="G129" s="15">
        <v>25</v>
      </c>
      <c r="I129" s="12">
        <v>15</v>
      </c>
      <c r="J129" s="15">
        <v>375</v>
      </c>
      <c r="O129" s="12">
        <f>COUNTIF('Daycare Checkouts'!$E:$E,$A129)</f>
        <v>0</v>
      </c>
      <c r="P129" s="15">
        <f>SUMIF('Daycare Checkouts'!E:E,$A129,'Daycare Checkouts'!F:F)</f>
        <v>0</v>
      </c>
      <c r="Q129" s="12">
        <f t="shared" si="1"/>
        <v>15</v>
      </c>
      <c r="R129" s="15">
        <f t="shared" si="1"/>
        <v>375</v>
      </c>
    </row>
    <row r="130" spans="1:18" x14ac:dyDescent="0.3">
      <c r="A130" s="11">
        <v>6979961</v>
      </c>
      <c r="B130" s="10">
        <v>43737</v>
      </c>
      <c r="C130" s="11" t="s">
        <v>76</v>
      </c>
      <c r="D130" s="11" t="s">
        <v>611</v>
      </c>
      <c r="E130" s="12">
        <v>30</v>
      </c>
      <c r="F130" s="15">
        <v>510</v>
      </c>
      <c r="G130" s="15">
        <v>17</v>
      </c>
      <c r="I130" s="12">
        <v>28</v>
      </c>
      <c r="J130" s="15">
        <v>476</v>
      </c>
      <c r="O130" s="12">
        <f>COUNTIF('Daycare Checkouts'!$E:$E,$A130)</f>
        <v>0</v>
      </c>
      <c r="P130" s="15">
        <f>SUMIF('Daycare Checkouts'!E:E,$A130,'Daycare Checkouts'!F:F)</f>
        <v>0</v>
      </c>
      <c r="Q130" s="12">
        <f t="shared" si="1"/>
        <v>28</v>
      </c>
      <c r="R130" s="15">
        <f t="shared" si="1"/>
        <v>476</v>
      </c>
    </row>
    <row r="131" spans="1:18" x14ac:dyDescent="0.3">
      <c r="A131" s="11">
        <v>6980411</v>
      </c>
      <c r="B131" s="10">
        <v>43738</v>
      </c>
      <c r="C131" s="11" t="s">
        <v>56</v>
      </c>
      <c r="D131" s="11" t="s">
        <v>611</v>
      </c>
      <c r="E131" s="12">
        <v>10</v>
      </c>
      <c r="F131" s="15">
        <v>190</v>
      </c>
      <c r="G131" s="15">
        <v>19</v>
      </c>
      <c r="I131" s="12">
        <v>9</v>
      </c>
      <c r="J131" s="15">
        <v>171</v>
      </c>
      <c r="O131" s="12">
        <f>COUNTIF('Daycare Checkouts'!$E:$E,$A131)</f>
        <v>0</v>
      </c>
      <c r="P131" s="15">
        <f>SUMIF('Daycare Checkouts'!E:E,$A131,'Daycare Checkouts'!F:F)</f>
        <v>0</v>
      </c>
      <c r="Q131" s="12">
        <f t="shared" ref="Q131:R194" si="2">SUM(I131,M131,-O131)</f>
        <v>9</v>
      </c>
      <c r="R131" s="15">
        <f t="shared" si="2"/>
        <v>171</v>
      </c>
    </row>
    <row r="132" spans="1:18" x14ac:dyDescent="0.3">
      <c r="A132" s="11">
        <v>6980720</v>
      </c>
      <c r="B132" s="10">
        <v>43738</v>
      </c>
      <c r="C132" s="11" t="s">
        <v>433</v>
      </c>
      <c r="D132" s="11" t="s">
        <v>611</v>
      </c>
      <c r="E132" s="12">
        <v>10</v>
      </c>
      <c r="F132" s="15">
        <v>270</v>
      </c>
      <c r="G132" s="15">
        <v>27</v>
      </c>
      <c r="I132" s="12">
        <v>7</v>
      </c>
      <c r="J132" s="15">
        <v>189</v>
      </c>
      <c r="O132" s="12">
        <f>COUNTIF('Daycare Checkouts'!$E:$E,$A132)</f>
        <v>0</v>
      </c>
      <c r="P132" s="15">
        <f>SUMIF('Daycare Checkouts'!E:E,$A132,'Daycare Checkouts'!F:F)</f>
        <v>0</v>
      </c>
      <c r="Q132" s="12">
        <f t="shared" si="2"/>
        <v>7</v>
      </c>
      <c r="R132" s="15">
        <f t="shared" si="2"/>
        <v>189</v>
      </c>
    </row>
    <row r="133" spans="1:18" x14ac:dyDescent="0.3">
      <c r="A133" s="11">
        <v>6980721</v>
      </c>
      <c r="B133" s="10">
        <v>43738</v>
      </c>
      <c r="C133" s="11" t="s">
        <v>433</v>
      </c>
      <c r="D133" s="11" t="s">
        <v>611</v>
      </c>
      <c r="E133" s="12">
        <v>10</v>
      </c>
      <c r="F133" s="15">
        <v>190</v>
      </c>
      <c r="G133" s="15">
        <v>19</v>
      </c>
      <c r="I133" s="12">
        <v>10</v>
      </c>
      <c r="J133" s="15">
        <v>190</v>
      </c>
      <c r="O133" s="12">
        <f>COUNTIF('Daycare Checkouts'!$E:$E,$A133)</f>
        <v>0</v>
      </c>
      <c r="P133" s="15">
        <f>SUMIF('Daycare Checkouts'!E:E,$A133,'Daycare Checkouts'!F:F)</f>
        <v>0</v>
      </c>
      <c r="Q133" s="12">
        <f t="shared" si="2"/>
        <v>10</v>
      </c>
      <c r="R133" s="15">
        <f t="shared" si="2"/>
        <v>190</v>
      </c>
    </row>
    <row r="134" spans="1:18" x14ac:dyDescent="0.3">
      <c r="A134" s="11">
        <v>6981470</v>
      </c>
      <c r="B134" s="10">
        <v>43738</v>
      </c>
      <c r="C134" s="11" t="s">
        <v>548</v>
      </c>
      <c r="D134" s="11" t="s">
        <v>611</v>
      </c>
      <c r="E134" s="12">
        <v>10</v>
      </c>
      <c r="F134" s="15">
        <v>270</v>
      </c>
      <c r="G134" s="15">
        <v>27</v>
      </c>
      <c r="I134" s="12">
        <v>6</v>
      </c>
      <c r="J134" s="15">
        <v>162</v>
      </c>
      <c r="O134" s="12">
        <f>COUNTIF('Daycare Checkouts'!$E:$E,$A134)</f>
        <v>0</v>
      </c>
      <c r="P134" s="15">
        <f>SUMIF('Daycare Checkouts'!E:E,$A134,'Daycare Checkouts'!F:F)</f>
        <v>0</v>
      </c>
      <c r="Q134" s="12">
        <f t="shared" si="2"/>
        <v>6</v>
      </c>
      <c r="R134" s="15">
        <f t="shared" si="2"/>
        <v>162</v>
      </c>
    </row>
    <row r="135" spans="1:18" x14ac:dyDescent="0.3">
      <c r="A135" s="11">
        <v>6984521</v>
      </c>
      <c r="B135" s="10">
        <v>43740</v>
      </c>
      <c r="C135" s="11" t="s">
        <v>76</v>
      </c>
      <c r="D135" s="11" t="s">
        <v>611</v>
      </c>
      <c r="E135" s="12">
        <v>50</v>
      </c>
      <c r="F135" s="15">
        <v>1150</v>
      </c>
      <c r="G135" s="15">
        <v>23</v>
      </c>
      <c r="I135" s="12">
        <v>27</v>
      </c>
      <c r="J135" s="15">
        <v>621</v>
      </c>
      <c r="O135" s="12">
        <f>COUNTIF('Daycare Checkouts'!$E:$E,$A135)</f>
        <v>0</v>
      </c>
      <c r="P135" s="15">
        <f>SUMIF('Daycare Checkouts'!E:E,$A135,'Daycare Checkouts'!F:F)</f>
        <v>0</v>
      </c>
      <c r="Q135" s="12">
        <f t="shared" si="2"/>
        <v>27</v>
      </c>
      <c r="R135" s="15">
        <f t="shared" si="2"/>
        <v>621</v>
      </c>
    </row>
    <row r="136" spans="1:18" x14ac:dyDescent="0.3">
      <c r="A136" s="11">
        <v>6989097</v>
      </c>
      <c r="B136" s="10">
        <v>43745</v>
      </c>
      <c r="C136" s="11" t="s">
        <v>443</v>
      </c>
      <c r="D136" s="11" t="s">
        <v>611</v>
      </c>
      <c r="E136" s="12">
        <v>10</v>
      </c>
      <c r="F136" s="15">
        <v>270</v>
      </c>
      <c r="G136" s="15">
        <v>27</v>
      </c>
      <c r="I136" s="12">
        <v>7</v>
      </c>
      <c r="J136" s="15">
        <v>189</v>
      </c>
      <c r="O136" s="12">
        <f>COUNTIF('Daycare Checkouts'!$E:$E,$A136)</f>
        <v>0</v>
      </c>
      <c r="P136" s="15">
        <f>SUMIF('Daycare Checkouts'!E:E,$A136,'Daycare Checkouts'!F:F)</f>
        <v>0</v>
      </c>
      <c r="Q136" s="12">
        <f t="shared" si="2"/>
        <v>7</v>
      </c>
      <c r="R136" s="15">
        <f t="shared" si="2"/>
        <v>189</v>
      </c>
    </row>
    <row r="137" spans="1:18" x14ac:dyDescent="0.3">
      <c r="A137" s="11">
        <v>6989617</v>
      </c>
      <c r="B137" s="10">
        <v>43746</v>
      </c>
      <c r="C137" s="11" t="s">
        <v>317</v>
      </c>
      <c r="D137" s="11" t="s">
        <v>611</v>
      </c>
      <c r="E137" s="12">
        <v>20</v>
      </c>
      <c r="F137" s="15">
        <v>520</v>
      </c>
      <c r="G137" s="15">
        <v>26</v>
      </c>
      <c r="I137" s="12">
        <v>10</v>
      </c>
      <c r="J137" s="15">
        <v>260</v>
      </c>
      <c r="O137" s="12">
        <f>COUNTIF('Daycare Checkouts'!$E:$E,$A137)</f>
        <v>0</v>
      </c>
      <c r="P137" s="15">
        <f>SUMIF('Daycare Checkouts'!E:E,$A137,'Daycare Checkouts'!F:F)</f>
        <v>0</v>
      </c>
      <c r="Q137" s="12">
        <f t="shared" si="2"/>
        <v>10</v>
      </c>
      <c r="R137" s="15">
        <f t="shared" si="2"/>
        <v>260</v>
      </c>
    </row>
    <row r="138" spans="1:18" x14ac:dyDescent="0.3">
      <c r="A138" s="11">
        <v>6990614</v>
      </c>
      <c r="B138" s="10">
        <v>43747</v>
      </c>
      <c r="C138" s="11" t="s">
        <v>183</v>
      </c>
      <c r="D138" s="11" t="s">
        <v>611</v>
      </c>
      <c r="E138" s="12">
        <v>10</v>
      </c>
      <c r="F138" s="15">
        <v>270</v>
      </c>
      <c r="G138" s="15">
        <v>27</v>
      </c>
      <c r="I138" s="12">
        <v>1</v>
      </c>
      <c r="J138" s="15">
        <v>27</v>
      </c>
      <c r="O138" s="12">
        <f>COUNTIF('Daycare Checkouts'!$E:$E,$A138)</f>
        <v>0</v>
      </c>
      <c r="P138" s="15">
        <f>SUMIF('Daycare Checkouts'!E:E,$A138,'Daycare Checkouts'!F:F)</f>
        <v>0</v>
      </c>
      <c r="Q138" s="12">
        <f t="shared" si="2"/>
        <v>1</v>
      </c>
      <c r="R138" s="15">
        <f t="shared" si="2"/>
        <v>27</v>
      </c>
    </row>
    <row r="139" spans="1:18" x14ac:dyDescent="0.3">
      <c r="A139" s="11">
        <v>6991250</v>
      </c>
      <c r="B139" s="10">
        <v>43747</v>
      </c>
      <c r="C139" s="11" t="s">
        <v>111</v>
      </c>
      <c r="D139" s="11" t="s">
        <v>611</v>
      </c>
      <c r="E139" s="12">
        <v>10</v>
      </c>
      <c r="F139" s="15">
        <v>270</v>
      </c>
      <c r="G139" s="15">
        <v>27</v>
      </c>
      <c r="I139" s="12">
        <v>3</v>
      </c>
      <c r="J139" s="15">
        <v>81</v>
      </c>
      <c r="O139" s="12">
        <f>COUNTIF('Daycare Checkouts'!$E:$E,$A139)</f>
        <v>0</v>
      </c>
      <c r="P139" s="15">
        <f>SUMIF('Daycare Checkouts'!E:E,$A139,'Daycare Checkouts'!F:F)</f>
        <v>0</v>
      </c>
      <c r="Q139" s="12">
        <f t="shared" si="2"/>
        <v>3</v>
      </c>
      <c r="R139" s="15">
        <f t="shared" si="2"/>
        <v>81</v>
      </c>
    </row>
    <row r="140" spans="1:18" x14ac:dyDescent="0.3">
      <c r="A140" s="11">
        <v>6992186</v>
      </c>
      <c r="B140" s="10">
        <v>43748</v>
      </c>
      <c r="C140" s="11" t="s">
        <v>278</v>
      </c>
      <c r="D140" s="11" t="s">
        <v>611</v>
      </c>
      <c r="E140" s="12">
        <v>10</v>
      </c>
      <c r="F140" s="15">
        <v>270</v>
      </c>
      <c r="G140" s="15">
        <v>27</v>
      </c>
      <c r="I140" s="12">
        <v>5</v>
      </c>
      <c r="J140" s="15">
        <v>135</v>
      </c>
      <c r="O140" s="12">
        <f>COUNTIF('Daycare Checkouts'!$E:$E,$A140)</f>
        <v>0</v>
      </c>
      <c r="P140" s="15">
        <f>SUMIF('Daycare Checkouts'!E:E,$A140,'Daycare Checkouts'!F:F)</f>
        <v>0</v>
      </c>
      <c r="Q140" s="12">
        <f t="shared" si="2"/>
        <v>5</v>
      </c>
      <c r="R140" s="15">
        <f t="shared" si="2"/>
        <v>135</v>
      </c>
    </row>
    <row r="141" spans="1:18" x14ac:dyDescent="0.3">
      <c r="A141" s="11">
        <v>6995241</v>
      </c>
      <c r="B141" s="10">
        <v>43753</v>
      </c>
      <c r="C141" s="11" t="s">
        <v>196</v>
      </c>
      <c r="D141" s="11" t="s">
        <v>611</v>
      </c>
      <c r="E141" s="12">
        <v>30</v>
      </c>
      <c r="F141" s="15">
        <v>750</v>
      </c>
      <c r="G141" s="15">
        <v>25</v>
      </c>
      <c r="I141" s="12">
        <v>1</v>
      </c>
      <c r="J141" s="15">
        <v>25</v>
      </c>
      <c r="O141" s="12">
        <f>COUNTIF('Daycare Checkouts'!$E:$E,$A141)</f>
        <v>0</v>
      </c>
      <c r="P141" s="15">
        <f>SUMIF('Daycare Checkouts'!E:E,$A141,'Daycare Checkouts'!F:F)</f>
        <v>0</v>
      </c>
      <c r="Q141" s="12">
        <f t="shared" si="2"/>
        <v>1</v>
      </c>
      <c r="R141" s="15">
        <f t="shared" si="2"/>
        <v>25</v>
      </c>
    </row>
    <row r="142" spans="1:18" x14ac:dyDescent="0.3">
      <c r="A142" s="11">
        <v>6998367</v>
      </c>
      <c r="B142" s="10">
        <v>43755</v>
      </c>
      <c r="C142" s="11" t="s">
        <v>97</v>
      </c>
      <c r="D142" s="11" t="s">
        <v>611</v>
      </c>
      <c r="E142" s="12">
        <v>50</v>
      </c>
      <c r="F142" s="15">
        <v>1150</v>
      </c>
      <c r="G142" s="15">
        <v>23</v>
      </c>
      <c r="I142" s="12">
        <v>43</v>
      </c>
      <c r="J142" s="15">
        <v>989</v>
      </c>
      <c r="O142" s="12">
        <f>COUNTIF('Daycare Checkouts'!$E:$E,$A142)</f>
        <v>0</v>
      </c>
      <c r="P142" s="15">
        <f>SUMIF('Daycare Checkouts'!E:E,$A142,'Daycare Checkouts'!F:F)</f>
        <v>0</v>
      </c>
      <c r="Q142" s="12">
        <f t="shared" si="2"/>
        <v>43</v>
      </c>
      <c r="R142" s="15">
        <f t="shared" si="2"/>
        <v>989</v>
      </c>
    </row>
    <row r="143" spans="1:18" x14ac:dyDescent="0.3">
      <c r="A143" s="11">
        <v>6999452</v>
      </c>
      <c r="B143" s="10">
        <v>43756</v>
      </c>
      <c r="C143" s="11" t="s">
        <v>459</v>
      </c>
      <c r="D143" s="11" t="s">
        <v>611</v>
      </c>
      <c r="E143" s="12">
        <v>10</v>
      </c>
      <c r="F143" s="15">
        <v>270</v>
      </c>
      <c r="G143" s="15">
        <v>27</v>
      </c>
      <c r="I143" s="12">
        <v>1</v>
      </c>
      <c r="J143" s="15">
        <v>27</v>
      </c>
      <c r="O143" s="12">
        <f>COUNTIF('Daycare Checkouts'!$E:$E,$A143)</f>
        <v>0</v>
      </c>
      <c r="P143" s="15">
        <f>SUMIF('Daycare Checkouts'!E:E,$A143,'Daycare Checkouts'!F:F)</f>
        <v>0</v>
      </c>
      <c r="Q143" s="12">
        <f t="shared" si="2"/>
        <v>1</v>
      </c>
      <c r="R143" s="15">
        <f t="shared" si="2"/>
        <v>27</v>
      </c>
    </row>
    <row r="144" spans="1:18" x14ac:dyDescent="0.3">
      <c r="A144" s="11">
        <v>7000172</v>
      </c>
      <c r="B144" s="10">
        <v>43758</v>
      </c>
      <c r="C144" s="11" t="s">
        <v>128</v>
      </c>
      <c r="D144" s="11" t="s">
        <v>611</v>
      </c>
      <c r="E144" s="12">
        <v>10</v>
      </c>
      <c r="F144" s="15">
        <v>270</v>
      </c>
      <c r="G144" s="15">
        <v>27</v>
      </c>
      <c r="I144" s="12">
        <v>1</v>
      </c>
      <c r="J144" s="15">
        <v>27</v>
      </c>
      <c r="O144" s="12">
        <f>COUNTIF('Daycare Checkouts'!$E:$E,$A144)</f>
        <v>0</v>
      </c>
      <c r="P144" s="15">
        <f>SUMIF('Daycare Checkouts'!E:E,$A144,'Daycare Checkouts'!F:F)</f>
        <v>0</v>
      </c>
      <c r="Q144" s="12">
        <f t="shared" si="2"/>
        <v>1</v>
      </c>
      <c r="R144" s="15">
        <f t="shared" si="2"/>
        <v>27</v>
      </c>
    </row>
    <row r="145" spans="1:18" x14ac:dyDescent="0.3">
      <c r="A145" s="11">
        <v>7000173</v>
      </c>
      <c r="B145" s="10">
        <v>43758</v>
      </c>
      <c r="C145" s="11" t="s">
        <v>128</v>
      </c>
      <c r="D145" s="11" t="s">
        <v>611</v>
      </c>
      <c r="E145" s="12">
        <v>10</v>
      </c>
      <c r="F145" s="15">
        <v>190</v>
      </c>
      <c r="G145" s="15">
        <v>19</v>
      </c>
      <c r="I145" s="12">
        <v>9</v>
      </c>
      <c r="J145" s="15">
        <v>171</v>
      </c>
      <c r="O145" s="12">
        <f>COUNTIF('Daycare Checkouts'!$E:$E,$A145)</f>
        <v>0</v>
      </c>
      <c r="P145" s="15">
        <f>SUMIF('Daycare Checkouts'!E:E,$A145,'Daycare Checkouts'!F:F)</f>
        <v>0</v>
      </c>
      <c r="Q145" s="12">
        <f t="shared" si="2"/>
        <v>9</v>
      </c>
      <c r="R145" s="15">
        <f t="shared" si="2"/>
        <v>171</v>
      </c>
    </row>
    <row r="146" spans="1:18" x14ac:dyDescent="0.3">
      <c r="A146" s="11">
        <v>7000538</v>
      </c>
      <c r="B146" s="10">
        <v>43759</v>
      </c>
      <c r="C146" s="11" t="s">
        <v>444</v>
      </c>
      <c r="D146" s="11" t="s">
        <v>611</v>
      </c>
      <c r="E146" s="12">
        <v>10</v>
      </c>
      <c r="F146" s="15">
        <v>270</v>
      </c>
      <c r="G146" s="15">
        <v>27</v>
      </c>
      <c r="I146" s="12">
        <v>7</v>
      </c>
      <c r="J146" s="15">
        <v>189</v>
      </c>
      <c r="O146" s="12">
        <f>COUNTIF('Daycare Checkouts'!$E:$E,$A146)</f>
        <v>0</v>
      </c>
      <c r="P146" s="15">
        <f>SUMIF('Daycare Checkouts'!E:E,$A146,'Daycare Checkouts'!F:F)</f>
        <v>0</v>
      </c>
      <c r="Q146" s="12">
        <f t="shared" si="2"/>
        <v>7</v>
      </c>
      <c r="R146" s="15">
        <f t="shared" si="2"/>
        <v>189</v>
      </c>
    </row>
    <row r="147" spans="1:18" x14ac:dyDescent="0.3">
      <c r="A147" s="11">
        <v>7000879</v>
      </c>
      <c r="B147" s="10">
        <v>43759</v>
      </c>
      <c r="C147" s="11" t="s">
        <v>350</v>
      </c>
      <c r="D147" s="11" t="s">
        <v>611</v>
      </c>
      <c r="E147" s="12">
        <v>10</v>
      </c>
      <c r="F147" s="15">
        <v>270</v>
      </c>
      <c r="G147" s="15">
        <v>27</v>
      </c>
      <c r="I147" s="12">
        <v>5</v>
      </c>
      <c r="J147" s="15">
        <v>135</v>
      </c>
      <c r="O147" s="12">
        <f>COUNTIF('Daycare Checkouts'!$E:$E,$A147)</f>
        <v>0</v>
      </c>
      <c r="P147" s="15">
        <f>SUMIF('Daycare Checkouts'!E:E,$A147,'Daycare Checkouts'!F:F)</f>
        <v>0</v>
      </c>
      <c r="Q147" s="12">
        <f t="shared" si="2"/>
        <v>5</v>
      </c>
      <c r="R147" s="15">
        <f t="shared" si="2"/>
        <v>135</v>
      </c>
    </row>
    <row r="148" spans="1:18" x14ac:dyDescent="0.3">
      <c r="A148" s="11">
        <v>7001042</v>
      </c>
      <c r="B148" s="10">
        <v>43759</v>
      </c>
      <c r="C148" s="11" t="s">
        <v>346</v>
      </c>
      <c r="D148" s="11" t="s">
        <v>611</v>
      </c>
      <c r="E148" s="12">
        <v>20</v>
      </c>
      <c r="F148" s="15">
        <v>520</v>
      </c>
      <c r="G148" s="15">
        <v>26</v>
      </c>
      <c r="I148" s="12">
        <v>1</v>
      </c>
      <c r="J148" s="15">
        <v>26</v>
      </c>
      <c r="O148" s="12">
        <f>COUNTIF('Daycare Checkouts'!$E:$E,$A148)</f>
        <v>0</v>
      </c>
      <c r="P148" s="15">
        <f>SUMIF('Daycare Checkouts'!E:E,$A148,'Daycare Checkouts'!F:F)</f>
        <v>0</v>
      </c>
      <c r="Q148" s="12">
        <f t="shared" si="2"/>
        <v>1</v>
      </c>
      <c r="R148" s="15">
        <f t="shared" si="2"/>
        <v>26</v>
      </c>
    </row>
    <row r="149" spans="1:18" x14ac:dyDescent="0.3">
      <c r="A149" s="11">
        <v>7001066</v>
      </c>
      <c r="B149" s="10">
        <v>43759</v>
      </c>
      <c r="C149" s="11" t="s">
        <v>178</v>
      </c>
      <c r="D149" s="11" t="s">
        <v>611</v>
      </c>
      <c r="E149" s="12">
        <v>20</v>
      </c>
      <c r="F149" s="15">
        <v>520</v>
      </c>
      <c r="G149" s="15">
        <v>26</v>
      </c>
      <c r="I149" s="12">
        <v>1</v>
      </c>
      <c r="J149" s="15">
        <v>26</v>
      </c>
      <c r="O149" s="12">
        <f>COUNTIF('Daycare Checkouts'!$E:$E,$A149)</f>
        <v>0</v>
      </c>
      <c r="P149" s="15">
        <f>SUMIF('Daycare Checkouts'!E:E,$A149,'Daycare Checkouts'!F:F)</f>
        <v>0</v>
      </c>
      <c r="Q149" s="12">
        <f t="shared" si="2"/>
        <v>1</v>
      </c>
      <c r="R149" s="15">
        <f t="shared" si="2"/>
        <v>26</v>
      </c>
    </row>
    <row r="150" spans="1:18" x14ac:dyDescent="0.3">
      <c r="A150" s="11">
        <v>7001938</v>
      </c>
      <c r="B150" s="10">
        <v>43759</v>
      </c>
      <c r="C150" s="11" t="s">
        <v>567</v>
      </c>
      <c r="D150" s="11" t="s">
        <v>611</v>
      </c>
      <c r="E150" s="12">
        <v>10</v>
      </c>
      <c r="F150" s="15">
        <v>270</v>
      </c>
      <c r="G150" s="15">
        <v>27</v>
      </c>
      <c r="I150" s="12">
        <v>1</v>
      </c>
      <c r="J150" s="15">
        <v>27</v>
      </c>
      <c r="O150" s="12">
        <f>COUNTIF('Daycare Checkouts'!$E:$E,$A150)</f>
        <v>0</v>
      </c>
      <c r="P150" s="15">
        <f>SUMIF('Daycare Checkouts'!E:E,$A150,'Daycare Checkouts'!F:F)</f>
        <v>0</v>
      </c>
      <c r="Q150" s="12">
        <f t="shared" si="2"/>
        <v>1</v>
      </c>
      <c r="R150" s="15">
        <f t="shared" si="2"/>
        <v>27</v>
      </c>
    </row>
    <row r="151" spans="1:18" x14ac:dyDescent="0.3">
      <c r="A151" s="11">
        <v>7001954</v>
      </c>
      <c r="B151" s="10">
        <v>43759</v>
      </c>
      <c r="C151" s="11" t="s">
        <v>560</v>
      </c>
      <c r="D151" s="11" t="s">
        <v>611</v>
      </c>
      <c r="E151" s="12">
        <v>10</v>
      </c>
      <c r="F151" s="15">
        <v>190</v>
      </c>
      <c r="G151" s="15">
        <v>19</v>
      </c>
      <c r="I151" s="12">
        <v>8</v>
      </c>
      <c r="J151" s="15">
        <v>152</v>
      </c>
      <c r="O151" s="12">
        <f>COUNTIF('Daycare Checkouts'!$E:$E,$A151)</f>
        <v>0</v>
      </c>
      <c r="P151" s="15">
        <f>SUMIF('Daycare Checkouts'!E:E,$A151,'Daycare Checkouts'!F:F)</f>
        <v>0</v>
      </c>
      <c r="Q151" s="12">
        <f t="shared" si="2"/>
        <v>8</v>
      </c>
      <c r="R151" s="15">
        <f t="shared" si="2"/>
        <v>152</v>
      </c>
    </row>
    <row r="152" spans="1:18" x14ac:dyDescent="0.3">
      <c r="A152" s="11">
        <v>7003016</v>
      </c>
      <c r="B152" s="10">
        <v>43761</v>
      </c>
      <c r="C152" s="11" t="s">
        <v>556</v>
      </c>
      <c r="D152" s="11" t="s">
        <v>611</v>
      </c>
      <c r="E152" s="12">
        <v>30</v>
      </c>
      <c r="F152" s="15">
        <v>510</v>
      </c>
      <c r="G152" s="15">
        <v>17</v>
      </c>
      <c r="I152" s="12">
        <v>16</v>
      </c>
      <c r="J152" s="15">
        <v>272</v>
      </c>
      <c r="O152" s="12">
        <f>COUNTIF('Daycare Checkouts'!$E:$E,$A152)</f>
        <v>0</v>
      </c>
      <c r="P152" s="15">
        <f>SUMIF('Daycare Checkouts'!E:E,$A152,'Daycare Checkouts'!F:F)</f>
        <v>0</v>
      </c>
      <c r="Q152" s="12">
        <f t="shared" si="2"/>
        <v>16</v>
      </c>
      <c r="R152" s="15">
        <f t="shared" si="2"/>
        <v>272</v>
      </c>
    </row>
    <row r="153" spans="1:18" x14ac:dyDescent="0.3">
      <c r="A153" s="11">
        <v>7003404</v>
      </c>
      <c r="B153" s="10">
        <v>43761</v>
      </c>
      <c r="C153" s="11" t="s">
        <v>107</v>
      </c>
      <c r="D153" s="11" t="s">
        <v>611</v>
      </c>
      <c r="E153" s="12">
        <v>50</v>
      </c>
      <c r="F153" s="15">
        <v>1150</v>
      </c>
      <c r="G153" s="15">
        <v>23</v>
      </c>
      <c r="I153" s="12">
        <v>20</v>
      </c>
      <c r="J153" s="15">
        <v>460</v>
      </c>
      <c r="O153" s="12">
        <f>COUNTIF('Daycare Checkouts'!$E:$E,$A153)</f>
        <v>0</v>
      </c>
      <c r="P153" s="15">
        <f>SUMIF('Daycare Checkouts'!E:E,$A153,'Daycare Checkouts'!F:F)</f>
        <v>0</v>
      </c>
      <c r="Q153" s="12">
        <f t="shared" si="2"/>
        <v>20</v>
      </c>
      <c r="R153" s="15">
        <f t="shared" si="2"/>
        <v>460</v>
      </c>
    </row>
    <row r="154" spans="1:18" x14ac:dyDescent="0.3">
      <c r="A154" s="11">
        <v>7004230</v>
      </c>
      <c r="B154" s="10">
        <v>43762</v>
      </c>
      <c r="C154" s="11" t="s">
        <v>149</v>
      </c>
      <c r="D154" s="11" t="s">
        <v>611</v>
      </c>
      <c r="E154" s="12">
        <v>10</v>
      </c>
      <c r="F154" s="15">
        <v>270</v>
      </c>
      <c r="G154" s="15">
        <v>27</v>
      </c>
      <c r="I154" s="12">
        <v>6</v>
      </c>
      <c r="J154" s="15">
        <v>162</v>
      </c>
      <c r="O154" s="12">
        <f>COUNTIF('Daycare Checkouts'!$E:$E,$A154)</f>
        <v>0</v>
      </c>
      <c r="P154" s="15">
        <f>SUMIF('Daycare Checkouts'!E:E,$A154,'Daycare Checkouts'!F:F)</f>
        <v>0</v>
      </c>
      <c r="Q154" s="12">
        <f t="shared" si="2"/>
        <v>6</v>
      </c>
      <c r="R154" s="15">
        <f t="shared" si="2"/>
        <v>162</v>
      </c>
    </row>
    <row r="155" spans="1:18" x14ac:dyDescent="0.3">
      <c r="A155" s="11">
        <v>7004423</v>
      </c>
      <c r="B155" s="10">
        <v>43762</v>
      </c>
      <c r="C155" s="11" t="s">
        <v>136</v>
      </c>
      <c r="D155" s="11" t="s">
        <v>611</v>
      </c>
      <c r="E155" s="12">
        <v>10</v>
      </c>
      <c r="F155" s="15">
        <v>270</v>
      </c>
      <c r="G155" s="15">
        <v>27</v>
      </c>
      <c r="I155" s="12">
        <v>9</v>
      </c>
      <c r="J155" s="15">
        <v>243</v>
      </c>
      <c r="O155" s="12">
        <f>COUNTIF('Daycare Checkouts'!$E:$E,$A155)</f>
        <v>0</v>
      </c>
      <c r="P155" s="15">
        <f>SUMIF('Daycare Checkouts'!E:E,$A155,'Daycare Checkouts'!F:F)</f>
        <v>0</v>
      </c>
      <c r="Q155" s="12">
        <f t="shared" si="2"/>
        <v>9</v>
      </c>
      <c r="R155" s="15">
        <f t="shared" si="2"/>
        <v>243</v>
      </c>
    </row>
    <row r="156" spans="1:18" x14ac:dyDescent="0.3">
      <c r="A156" s="11">
        <v>7006584</v>
      </c>
      <c r="B156" s="10">
        <v>43765</v>
      </c>
      <c r="C156" s="11" t="s">
        <v>141</v>
      </c>
      <c r="D156" s="11" t="s">
        <v>611</v>
      </c>
      <c r="E156" s="12">
        <v>50</v>
      </c>
      <c r="F156" s="15">
        <v>1150</v>
      </c>
      <c r="G156" s="15">
        <v>23</v>
      </c>
      <c r="I156" s="12">
        <v>27</v>
      </c>
      <c r="J156" s="15">
        <v>621</v>
      </c>
      <c r="O156" s="12">
        <f>COUNTIF('Daycare Checkouts'!$E:$E,$A156)</f>
        <v>0</v>
      </c>
      <c r="P156" s="15">
        <f>SUMIF('Daycare Checkouts'!E:E,$A156,'Daycare Checkouts'!F:F)</f>
        <v>0</v>
      </c>
      <c r="Q156" s="12">
        <f t="shared" si="2"/>
        <v>27</v>
      </c>
      <c r="R156" s="15">
        <f t="shared" si="2"/>
        <v>621</v>
      </c>
    </row>
    <row r="157" spans="1:18" x14ac:dyDescent="0.3">
      <c r="A157" s="11">
        <v>7007267</v>
      </c>
      <c r="B157" s="10">
        <v>43766</v>
      </c>
      <c r="C157" s="11" t="s">
        <v>94</v>
      </c>
      <c r="D157" s="11" t="s">
        <v>611</v>
      </c>
      <c r="E157" s="12">
        <v>20</v>
      </c>
      <c r="F157" s="15">
        <v>520</v>
      </c>
      <c r="G157" s="15">
        <v>26</v>
      </c>
      <c r="I157" s="12">
        <v>10</v>
      </c>
      <c r="J157" s="15">
        <v>260</v>
      </c>
      <c r="O157" s="12">
        <f>COUNTIF('Daycare Checkouts'!$E:$E,$A157)</f>
        <v>0</v>
      </c>
      <c r="P157" s="15">
        <f>SUMIF('Daycare Checkouts'!E:E,$A157,'Daycare Checkouts'!F:F)</f>
        <v>0</v>
      </c>
      <c r="Q157" s="12">
        <f t="shared" si="2"/>
        <v>10</v>
      </c>
      <c r="R157" s="15">
        <f t="shared" si="2"/>
        <v>260</v>
      </c>
    </row>
    <row r="158" spans="1:18" x14ac:dyDescent="0.3">
      <c r="A158" s="11">
        <v>7007444</v>
      </c>
      <c r="B158" s="10">
        <v>43766</v>
      </c>
      <c r="C158" s="11" t="s">
        <v>408</v>
      </c>
      <c r="D158" s="11" t="s">
        <v>611</v>
      </c>
      <c r="E158" s="12">
        <v>20</v>
      </c>
      <c r="F158" s="15">
        <v>520</v>
      </c>
      <c r="G158" s="15">
        <v>26</v>
      </c>
      <c r="I158" s="12">
        <v>1</v>
      </c>
      <c r="J158" s="15">
        <v>26</v>
      </c>
      <c r="O158" s="12">
        <f>COUNTIF('Daycare Checkouts'!$E:$E,$A158)</f>
        <v>0</v>
      </c>
      <c r="P158" s="15">
        <f>SUMIF('Daycare Checkouts'!E:E,$A158,'Daycare Checkouts'!F:F)</f>
        <v>0</v>
      </c>
      <c r="Q158" s="12">
        <f t="shared" si="2"/>
        <v>1</v>
      </c>
      <c r="R158" s="15">
        <f t="shared" si="2"/>
        <v>26</v>
      </c>
    </row>
    <row r="159" spans="1:18" x14ac:dyDescent="0.3">
      <c r="A159" s="11">
        <v>7007542</v>
      </c>
      <c r="B159" s="10">
        <v>43766</v>
      </c>
      <c r="C159" s="11" t="s">
        <v>119</v>
      </c>
      <c r="D159" s="11" t="s">
        <v>611</v>
      </c>
      <c r="E159" s="12">
        <v>20</v>
      </c>
      <c r="F159" s="15">
        <v>520</v>
      </c>
      <c r="G159" s="15">
        <v>26</v>
      </c>
      <c r="I159" s="12">
        <v>14</v>
      </c>
      <c r="J159" s="15">
        <v>364</v>
      </c>
      <c r="O159" s="12">
        <f>COUNTIF('Daycare Checkouts'!$E:$E,$A159)</f>
        <v>0</v>
      </c>
      <c r="P159" s="15">
        <f>SUMIF('Daycare Checkouts'!E:E,$A159,'Daycare Checkouts'!F:F)</f>
        <v>0</v>
      </c>
      <c r="Q159" s="12">
        <f t="shared" si="2"/>
        <v>14</v>
      </c>
      <c r="R159" s="15">
        <f t="shared" si="2"/>
        <v>364</v>
      </c>
    </row>
    <row r="160" spans="1:18" x14ac:dyDescent="0.3">
      <c r="A160" s="11">
        <v>7008308</v>
      </c>
      <c r="B160" s="10">
        <v>43767</v>
      </c>
      <c r="C160" s="11" t="s">
        <v>114</v>
      </c>
      <c r="D160" s="11" t="s">
        <v>611</v>
      </c>
      <c r="E160" s="12">
        <v>20</v>
      </c>
      <c r="F160" s="15">
        <v>520</v>
      </c>
      <c r="G160" s="15">
        <v>26</v>
      </c>
      <c r="I160" s="12">
        <v>6</v>
      </c>
      <c r="J160" s="15">
        <v>156</v>
      </c>
      <c r="O160" s="12">
        <f>COUNTIF('Daycare Checkouts'!$E:$E,$A160)</f>
        <v>0</v>
      </c>
      <c r="P160" s="15">
        <f>SUMIF('Daycare Checkouts'!E:E,$A160,'Daycare Checkouts'!F:F)</f>
        <v>0</v>
      </c>
      <c r="Q160" s="12">
        <f t="shared" si="2"/>
        <v>6</v>
      </c>
      <c r="R160" s="15">
        <f t="shared" si="2"/>
        <v>156</v>
      </c>
    </row>
    <row r="161" spans="1:18" x14ac:dyDescent="0.3">
      <c r="A161" s="11">
        <v>7008424</v>
      </c>
      <c r="B161" s="10">
        <v>43767</v>
      </c>
      <c r="C161" s="11" t="s">
        <v>408</v>
      </c>
      <c r="D161" s="11" t="s">
        <v>611</v>
      </c>
      <c r="E161" s="12">
        <v>20</v>
      </c>
      <c r="F161" s="15">
        <v>360</v>
      </c>
      <c r="G161" s="15">
        <v>18</v>
      </c>
      <c r="I161" s="12">
        <v>2</v>
      </c>
      <c r="J161" s="15">
        <v>36</v>
      </c>
      <c r="O161" s="12">
        <f>COUNTIF('Daycare Checkouts'!$E:$E,$A161)</f>
        <v>0</v>
      </c>
      <c r="P161" s="15">
        <f>SUMIF('Daycare Checkouts'!E:E,$A161,'Daycare Checkouts'!F:F)</f>
        <v>0</v>
      </c>
      <c r="Q161" s="12">
        <f t="shared" si="2"/>
        <v>2</v>
      </c>
      <c r="R161" s="15">
        <f t="shared" si="2"/>
        <v>36</v>
      </c>
    </row>
    <row r="162" spans="1:18" x14ac:dyDescent="0.3">
      <c r="A162" s="11">
        <v>7008781</v>
      </c>
      <c r="B162" s="10">
        <v>43767</v>
      </c>
      <c r="C162" s="11" t="s">
        <v>118</v>
      </c>
      <c r="D162" s="11" t="s">
        <v>611</v>
      </c>
      <c r="E162" s="12">
        <v>20</v>
      </c>
      <c r="F162" s="15">
        <v>520</v>
      </c>
      <c r="G162" s="15">
        <v>26</v>
      </c>
      <c r="I162" s="12">
        <v>1</v>
      </c>
      <c r="J162" s="15">
        <v>26</v>
      </c>
      <c r="O162" s="12">
        <f>COUNTIF('Daycare Checkouts'!$E:$E,$A162)</f>
        <v>0</v>
      </c>
      <c r="P162" s="15">
        <f>SUMIF('Daycare Checkouts'!E:E,$A162,'Daycare Checkouts'!F:F)</f>
        <v>0</v>
      </c>
      <c r="Q162" s="12">
        <f t="shared" si="2"/>
        <v>1</v>
      </c>
      <c r="R162" s="15">
        <f t="shared" si="2"/>
        <v>26</v>
      </c>
    </row>
    <row r="163" spans="1:18" x14ac:dyDescent="0.3">
      <c r="A163" s="11">
        <v>7008951</v>
      </c>
      <c r="B163" s="10">
        <v>43767</v>
      </c>
      <c r="C163" s="11" t="s">
        <v>112</v>
      </c>
      <c r="D163" s="11" t="s">
        <v>611</v>
      </c>
      <c r="E163" s="12">
        <v>20</v>
      </c>
      <c r="F163" s="15">
        <v>520</v>
      </c>
      <c r="G163" s="15">
        <v>26</v>
      </c>
      <c r="I163" s="12">
        <v>13</v>
      </c>
      <c r="J163" s="15">
        <v>338</v>
      </c>
      <c r="O163" s="12">
        <f>COUNTIF('Daycare Checkouts'!$E:$E,$A163)</f>
        <v>0</v>
      </c>
      <c r="P163" s="15">
        <f>SUMIF('Daycare Checkouts'!E:E,$A163,'Daycare Checkouts'!F:F)</f>
        <v>0</v>
      </c>
      <c r="Q163" s="12">
        <f t="shared" si="2"/>
        <v>13</v>
      </c>
      <c r="R163" s="15">
        <f t="shared" si="2"/>
        <v>338</v>
      </c>
    </row>
    <row r="164" spans="1:18" x14ac:dyDescent="0.3">
      <c r="A164" s="11">
        <v>7012565</v>
      </c>
      <c r="B164" s="10">
        <v>43769</v>
      </c>
      <c r="C164" s="11" t="s">
        <v>403</v>
      </c>
      <c r="D164" s="11" t="s">
        <v>611</v>
      </c>
      <c r="E164" s="12">
        <v>20</v>
      </c>
      <c r="F164" s="15">
        <v>520</v>
      </c>
      <c r="G164" s="15">
        <v>26</v>
      </c>
      <c r="I164" s="12">
        <v>2</v>
      </c>
      <c r="J164" s="15">
        <v>52</v>
      </c>
      <c r="O164" s="12">
        <f>COUNTIF('Daycare Checkouts'!$E:$E,$A164)</f>
        <v>0</v>
      </c>
      <c r="P164" s="15">
        <f>SUMIF('Daycare Checkouts'!E:E,$A164,'Daycare Checkouts'!F:F)</f>
        <v>0</v>
      </c>
      <c r="Q164" s="12">
        <f t="shared" si="2"/>
        <v>2</v>
      </c>
      <c r="R164" s="15">
        <f t="shared" si="2"/>
        <v>52</v>
      </c>
    </row>
    <row r="165" spans="1:18" x14ac:dyDescent="0.3">
      <c r="A165" s="11">
        <v>7015428</v>
      </c>
      <c r="B165" s="10">
        <v>43773</v>
      </c>
      <c r="C165" s="11" t="s">
        <v>116</v>
      </c>
      <c r="D165" s="11" t="s">
        <v>611</v>
      </c>
      <c r="E165" s="12">
        <v>50</v>
      </c>
      <c r="F165" s="15">
        <v>1150</v>
      </c>
      <c r="G165" s="15">
        <v>23</v>
      </c>
      <c r="I165" s="12">
        <v>31</v>
      </c>
      <c r="J165" s="15">
        <v>713</v>
      </c>
      <c r="O165" s="12">
        <f>COUNTIF('Daycare Checkouts'!$E:$E,$A165)</f>
        <v>0</v>
      </c>
      <c r="P165" s="15">
        <f>SUMIF('Daycare Checkouts'!E:E,$A165,'Daycare Checkouts'!F:F)</f>
        <v>0</v>
      </c>
      <c r="Q165" s="12">
        <f t="shared" si="2"/>
        <v>31</v>
      </c>
      <c r="R165" s="15">
        <f t="shared" si="2"/>
        <v>713</v>
      </c>
    </row>
    <row r="166" spans="1:18" x14ac:dyDescent="0.3">
      <c r="A166" s="11">
        <v>7017699</v>
      </c>
      <c r="B166" s="10">
        <v>43775</v>
      </c>
      <c r="C166" s="11" t="s">
        <v>130</v>
      </c>
      <c r="D166" s="11" t="s">
        <v>611</v>
      </c>
      <c r="E166" s="12">
        <v>50</v>
      </c>
      <c r="F166" s="15">
        <v>1150</v>
      </c>
      <c r="G166" s="15">
        <v>23</v>
      </c>
      <c r="I166" s="12">
        <v>33</v>
      </c>
      <c r="J166" s="15">
        <v>759</v>
      </c>
      <c r="O166" s="12">
        <f>COUNTIF('Daycare Checkouts'!$E:$E,$A166)</f>
        <v>0</v>
      </c>
      <c r="P166" s="15">
        <f>SUMIF('Daycare Checkouts'!E:E,$A166,'Daycare Checkouts'!F:F)</f>
        <v>0</v>
      </c>
      <c r="Q166" s="12">
        <f t="shared" si="2"/>
        <v>33</v>
      </c>
      <c r="R166" s="15">
        <f t="shared" si="2"/>
        <v>759</v>
      </c>
    </row>
    <row r="167" spans="1:18" x14ac:dyDescent="0.3">
      <c r="A167" s="11">
        <v>7017784</v>
      </c>
      <c r="B167" s="10">
        <v>43775</v>
      </c>
      <c r="C167" s="11" t="s">
        <v>589</v>
      </c>
      <c r="D167" s="11" t="s">
        <v>611</v>
      </c>
      <c r="E167" s="12">
        <v>10</v>
      </c>
      <c r="F167" s="15">
        <v>270</v>
      </c>
      <c r="G167" s="15">
        <v>27</v>
      </c>
      <c r="I167" s="12">
        <v>2</v>
      </c>
      <c r="J167" s="15">
        <v>54</v>
      </c>
      <c r="O167" s="12">
        <f>COUNTIF('Daycare Checkouts'!$E:$E,$A167)</f>
        <v>0</v>
      </c>
      <c r="P167" s="15">
        <f>SUMIF('Daycare Checkouts'!E:E,$A167,'Daycare Checkouts'!F:F)</f>
        <v>0</v>
      </c>
      <c r="Q167" s="12">
        <f t="shared" si="2"/>
        <v>2</v>
      </c>
      <c r="R167" s="15">
        <f t="shared" si="2"/>
        <v>54</v>
      </c>
    </row>
    <row r="168" spans="1:18" x14ac:dyDescent="0.3">
      <c r="A168" s="11">
        <v>7022228</v>
      </c>
      <c r="B168" s="10">
        <v>43780</v>
      </c>
      <c r="C168" s="11" t="s">
        <v>180</v>
      </c>
      <c r="D168" s="11" t="s">
        <v>611</v>
      </c>
      <c r="E168" s="12">
        <v>10</v>
      </c>
      <c r="F168" s="15">
        <v>270</v>
      </c>
      <c r="G168" s="15">
        <v>27</v>
      </c>
      <c r="I168" s="12">
        <v>1</v>
      </c>
      <c r="J168" s="15">
        <v>27</v>
      </c>
      <c r="O168" s="12">
        <f>COUNTIF('Daycare Checkouts'!$E:$E,$A168)</f>
        <v>0</v>
      </c>
      <c r="P168" s="15">
        <f>SUMIF('Daycare Checkouts'!E:E,$A168,'Daycare Checkouts'!F:F)</f>
        <v>0</v>
      </c>
      <c r="Q168" s="12">
        <f t="shared" si="2"/>
        <v>1</v>
      </c>
      <c r="R168" s="15">
        <f t="shared" si="2"/>
        <v>27</v>
      </c>
    </row>
    <row r="169" spans="1:18" x14ac:dyDescent="0.3">
      <c r="A169" s="11">
        <v>7023600</v>
      </c>
      <c r="B169" s="10">
        <v>43781</v>
      </c>
      <c r="C169" s="11" t="s">
        <v>557</v>
      </c>
      <c r="D169" s="11" t="s">
        <v>611</v>
      </c>
      <c r="E169" s="12">
        <v>10</v>
      </c>
      <c r="F169" s="15">
        <v>270</v>
      </c>
      <c r="G169" s="15">
        <v>27</v>
      </c>
      <c r="I169" s="12">
        <v>8</v>
      </c>
      <c r="J169" s="15">
        <v>216</v>
      </c>
      <c r="O169" s="12">
        <f>COUNTIF('Daycare Checkouts'!$E:$E,$A169)</f>
        <v>0</v>
      </c>
      <c r="P169" s="15">
        <f>SUMIF('Daycare Checkouts'!E:E,$A169,'Daycare Checkouts'!F:F)</f>
        <v>0</v>
      </c>
      <c r="Q169" s="12">
        <f t="shared" si="2"/>
        <v>8</v>
      </c>
      <c r="R169" s="15">
        <f t="shared" si="2"/>
        <v>216</v>
      </c>
    </row>
    <row r="170" spans="1:18" x14ac:dyDescent="0.3">
      <c r="A170" s="11">
        <v>7024644</v>
      </c>
      <c r="B170" s="10">
        <v>43782</v>
      </c>
      <c r="C170" s="11" t="s">
        <v>153</v>
      </c>
      <c r="D170" s="11" t="s">
        <v>611</v>
      </c>
      <c r="E170" s="12">
        <v>20</v>
      </c>
      <c r="F170" s="15">
        <v>520</v>
      </c>
      <c r="G170" s="15">
        <v>26</v>
      </c>
      <c r="I170" s="12">
        <v>12</v>
      </c>
      <c r="J170" s="15">
        <v>312</v>
      </c>
      <c r="O170" s="12">
        <f>COUNTIF('Daycare Checkouts'!$E:$E,$A170)</f>
        <v>0</v>
      </c>
      <c r="P170" s="15">
        <f>SUMIF('Daycare Checkouts'!E:E,$A170,'Daycare Checkouts'!F:F)</f>
        <v>0</v>
      </c>
      <c r="Q170" s="12">
        <f t="shared" si="2"/>
        <v>12</v>
      </c>
      <c r="R170" s="15">
        <f t="shared" si="2"/>
        <v>312</v>
      </c>
    </row>
    <row r="171" spans="1:18" x14ac:dyDescent="0.3">
      <c r="A171" s="11">
        <v>7025257</v>
      </c>
      <c r="B171" s="10">
        <v>43782</v>
      </c>
      <c r="C171" s="11" t="s">
        <v>139</v>
      </c>
      <c r="D171" s="11" t="s">
        <v>611</v>
      </c>
      <c r="E171" s="12">
        <v>10</v>
      </c>
      <c r="F171" s="15">
        <v>270</v>
      </c>
      <c r="G171" s="15">
        <v>27</v>
      </c>
      <c r="I171" s="12">
        <v>1</v>
      </c>
      <c r="J171" s="15">
        <v>27</v>
      </c>
      <c r="O171" s="12">
        <f>COUNTIF('Daycare Checkouts'!$E:$E,$A171)</f>
        <v>0</v>
      </c>
      <c r="P171" s="15">
        <f>SUMIF('Daycare Checkouts'!E:E,$A171,'Daycare Checkouts'!F:F)</f>
        <v>0</v>
      </c>
      <c r="Q171" s="12">
        <f t="shared" si="2"/>
        <v>1</v>
      </c>
      <c r="R171" s="15">
        <f t="shared" si="2"/>
        <v>27</v>
      </c>
    </row>
    <row r="172" spans="1:18" x14ac:dyDescent="0.3">
      <c r="A172" s="11">
        <v>7025847</v>
      </c>
      <c r="B172" s="10">
        <v>43783</v>
      </c>
      <c r="C172" s="11" t="s">
        <v>590</v>
      </c>
      <c r="D172" s="11" t="s">
        <v>611</v>
      </c>
      <c r="E172" s="12">
        <v>10</v>
      </c>
      <c r="F172" s="15">
        <v>270</v>
      </c>
      <c r="G172" s="15">
        <v>27</v>
      </c>
      <c r="I172" s="12">
        <v>8</v>
      </c>
      <c r="J172" s="15">
        <v>216</v>
      </c>
      <c r="O172" s="12">
        <f>COUNTIF('Daycare Checkouts'!$E:$E,$A172)</f>
        <v>0</v>
      </c>
      <c r="P172" s="15">
        <f>SUMIF('Daycare Checkouts'!E:E,$A172,'Daycare Checkouts'!F:F)</f>
        <v>0</v>
      </c>
      <c r="Q172" s="12">
        <f t="shared" si="2"/>
        <v>8</v>
      </c>
      <c r="R172" s="15">
        <f t="shared" si="2"/>
        <v>216</v>
      </c>
    </row>
    <row r="173" spans="1:18" x14ac:dyDescent="0.3">
      <c r="A173" s="11">
        <v>7026464</v>
      </c>
      <c r="B173" s="10">
        <v>43784</v>
      </c>
      <c r="C173" s="11" t="s">
        <v>161</v>
      </c>
      <c r="D173" s="11" t="s">
        <v>611</v>
      </c>
      <c r="E173" s="12">
        <v>10</v>
      </c>
      <c r="F173" s="15">
        <v>270</v>
      </c>
      <c r="G173" s="15">
        <v>27</v>
      </c>
      <c r="I173" s="12">
        <v>1</v>
      </c>
      <c r="J173" s="15">
        <v>27</v>
      </c>
      <c r="O173" s="12">
        <f>COUNTIF('Daycare Checkouts'!$E:$E,$A173)</f>
        <v>0</v>
      </c>
      <c r="P173" s="15">
        <f>SUMIF('Daycare Checkouts'!E:E,$A173,'Daycare Checkouts'!F:F)</f>
        <v>0</v>
      </c>
      <c r="Q173" s="12">
        <f t="shared" si="2"/>
        <v>1</v>
      </c>
      <c r="R173" s="15">
        <f t="shared" si="2"/>
        <v>27</v>
      </c>
    </row>
    <row r="174" spans="1:18" x14ac:dyDescent="0.3">
      <c r="A174" s="11">
        <v>7026844</v>
      </c>
      <c r="B174" s="10">
        <v>43784</v>
      </c>
      <c r="C174" s="11" t="s">
        <v>165</v>
      </c>
      <c r="D174" s="11" t="s">
        <v>611</v>
      </c>
      <c r="E174" s="12">
        <v>10</v>
      </c>
      <c r="F174" s="15">
        <v>270</v>
      </c>
      <c r="G174" s="15">
        <v>27</v>
      </c>
      <c r="I174" s="12">
        <v>7</v>
      </c>
      <c r="J174" s="15">
        <v>189</v>
      </c>
      <c r="O174" s="12">
        <f>COUNTIF('Daycare Checkouts'!$E:$E,$A174)</f>
        <v>0</v>
      </c>
      <c r="P174" s="15">
        <f>SUMIF('Daycare Checkouts'!E:E,$A174,'Daycare Checkouts'!F:F)</f>
        <v>0</v>
      </c>
      <c r="Q174" s="12">
        <f t="shared" si="2"/>
        <v>7</v>
      </c>
      <c r="R174" s="15">
        <f t="shared" si="2"/>
        <v>189</v>
      </c>
    </row>
    <row r="175" spans="1:18" x14ac:dyDescent="0.3">
      <c r="A175" s="11">
        <v>7027036</v>
      </c>
      <c r="B175" s="10">
        <v>43784</v>
      </c>
      <c r="C175" s="11" t="s">
        <v>131</v>
      </c>
      <c r="D175" s="11" t="s">
        <v>611</v>
      </c>
      <c r="E175" s="12">
        <v>10</v>
      </c>
      <c r="F175" s="15">
        <v>270</v>
      </c>
      <c r="G175" s="15">
        <v>27</v>
      </c>
      <c r="I175" s="12">
        <v>3</v>
      </c>
      <c r="J175" s="15">
        <v>81</v>
      </c>
      <c r="O175" s="12">
        <f>COUNTIF('Daycare Checkouts'!$E:$E,$A175)</f>
        <v>0</v>
      </c>
      <c r="P175" s="15">
        <f>SUMIF('Daycare Checkouts'!E:E,$A175,'Daycare Checkouts'!F:F)</f>
        <v>0</v>
      </c>
      <c r="Q175" s="12">
        <f t="shared" si="2"/>
        <v>3</v>
      </c>
      <c r="R175" s="15">
        <f t="shared" si="2"/>
        <v>81</v>
      </c>
    </row>
    <row r="176" spans="1:18" x14ac:dyDescent="0.3">
      <c r="A176" s="11">
        <v>7027499</v>
      </c>
      <c r="B176" s="10">
        <v>43785</v>
      </c>
      <c r="C176" s="11" t="s">
        <v>430</v>
      </c>
      <c r="D176" s="11" t="s">
        <v>611</v>
      </c>
      <c r="E176" s="12">
        <v>10</v>
      </c>
      <c r="F176" s="15">
        <v>270</v>
      </c>
      <c r="G176" s="15">
        <v>27</v>
      </c>
      <c r="I176" s="12">
        <v>5</v>
      </c>
      <c r="J176" s="15">
        <v>135</v>
      </c>
      <c r="O176" s="12">
        <f>COUNTIF('Daycare Checkouts'!$E:$E,$A176)</f>
        <v>0</v>
      </c>
      <c r="P176" s="15">
        <f>SUMIF('Daycare Checkouts'!E:E,$A176,'Daycare Checkouts'!F:F)</f>
        <v>0</v>
      </c>
      <c r="Q176" s="12">
        <f t="shared" si="2"/>
        <v>5</v>
      </c>
      <c r="R176" s="15">
        <f t="shared" si="2"/>
        <v>135</v>
      </c>
    </row>
    <row r="177" spans="1:18" x14ac:dyDescent="0.3">
      <c r="A177" s="11">
        <v>7027833</v>
      </c>
      <c r="B177" s="10">
        <v>43786</v>
      </c>
      <c r="C177" s="11" t="s">
        <v>115</v>
      </c>
      <c r="D177" s="11" t="s">
        <v>611</v>
      </c>
      <c r="E177" s="12">
        <v>50</v>
      </c>
      <c r="F177" s="15">
        <v>1150</v>
      </c>
      <c r="G177" s="15">
        <v>23</v>
      </c>
      <c r="I177" s="12">
        <v>30</v>
      </c>
      <c r="J177" s="15">
        <v>690</v>
      </c>
      <c r="O177" s="12">
        <f>COUNTIF('Daycare Checkouts'!$E:$E,$A177)</f>
        <v>0</v>
      </c>
      <c r="P177" s="15">
        <f>SUMIF('Daycare Checkouts'!E:E,$A177,'Daycare Checkouts'!F:F)</f>
        <v>0</v>
      </c>
      <c r="Q177" s="12">
        <f t="shared" si="2"/>
        <v>30</v>
      </c>
      <c r="R177" s="15">
        <f t="shared" si="2"/>
        <v>690</v>
      </c>
    </row>
    <row r="178" spans="1:18" x14ac:dyDescent="0.3">
      <c r="A178" s="11">
        <v>7028298</v>
      </c>
      <c r="B178" s="10">
        <v>43787</v>
      </c>
      <c r="C178" s="11" t="s">
        <v>175</v>
      </c>
      <c r="D178" s="11" t="s">
        <v>611</v>
      </c>
      <c r="E178" s="12">
        <v>10</v>
      </c>
      <c r="F178" s="15">
        <v>270</v>
      </c>
      <c r="G178" s="15">
        <v>27</v>
      </c>
      <c r="I178" s="12">
        <v>7</v>
      </c>
      <c r="J178" s="15">
        <v>189</v>
      </c>
      <c r="O178" s="12">
        <f>COUNTIF('Daycare Checkouts'!$E:$E,$A178)</f>
        <v>0</v>
      </c>
      <c r="P178" s="15">
        <f>SUMIF('Daycare Checkouts'!E:E,$A178,'Daycare Checkouts'!F:F)</f>
        <v>0</v>
      </c>
      <c r="Q178" s="12">
        <f t="shared" si="2"/>
        <v>7</v>
      </c>
      <c r="R178" s="15">
        <f t="shared" si="2"/>
        <v>189</v>
      </c>
    </row>
    <row r="179" spans="1:18" x14ac:dyDescent="0.3">
      <c r="A179" s="11">
        <v>7029339</v>
      </c>
      <c r="B179" s="10">
        <v>43787</v>
      </c>
      <c r="C179" s="11" t="s">
        <v>555</v>
      </c>
      <c r="D179" s="11" t="s">
        <v>611</v>
      </c>
      <c r="E179" s="12">
        <v>50</v>
      </c>
      <c r="F179" s="15">
        <v>1150</v>
      </c>
      <c r="G179" s="15">
        <v>23</v>
      </c>
      <c r="I179" s="12">
        <v>41</v>
      </c>
      <c r="J179" s="15">
        <v>943</v>
      </c>
      <c r="O179" s="12">
        <f>COUNTIF('Daycare Checkouts'!$E:$E,$A179)</f>
        <v>0</v>
      </c>
      <c r="P179" s="15">
        <f>SUMIF('Daycare Checkouts'!E:E,$A179,'Daycare Checkouts'!F:F)</f>
        <v>0</v>
      </c>
      <c r="Q179" s="12">
        <f t="shared" si="2"/>
        <v>41</v>
      </c>
      <c r="R179" s="15">
        <f t="shared" si="2"/>
        <v>943</v>
      </c>
    </row>
    <row r="180" spans="1:18" x14ac:dyDescent="0.3">
      <c r="A180" s="11">
        <v>7029854</v>
      </c>
      <c r="B180" s="10">
        <v>43788</v>
      </c>
      <c r="C180" s="11" t="s">
        <v>414</v>
      </c>
      <c r="D180" s="11" t="s">
        <v>611</v>
      </c>
      <c r="E180" s="12">
        <v>20</v>
      </c>
      <c r="F180" s="15">
        <v>520</v>
      </c>
      <c r="G180" s="15">
        <v>26</v>
      </c>
      <c r="I180" s="12">
        <v>20</v>
      </c>
      <c r="J180" s="15">
        <v>520</v>
      </c>
      <c r="O180" s="12">
        <f>COUNTIF('Daycare Checkouts'!$E:$E,$A180)</f>
        <v>0</v>
      </c>
      <c r="P180" s="15">
        <f>SUMIF('Daycare Checkouts'!E:E,$A180,'Daycare Checkouts'!F:F)</f>
        <v>0</v>
      </c>
      <c r="Q180" s="12">
        <f t="shared" si="2"/>
        <v>20</v>
      </c>
      <c r="R180" s="15">
        <f t="shared" si="2"/>
        <v>520</v>
      </c>
    </row>
    <row r="181" spans="1:18" x14ac:dyDescent="0.3">
      <c r="A181" s="11">
        <v>7031166</v>
      </c>
      <c r="B181" s="10">
        <v>43789</v>
      </c>
      <c r="C181" s="11" t="s">
        <v>151</v>
      </c>
      <c r="D181" s="11" t="s">
        <v>611</v>
      </c>
      <c r="E181" s="12">
        <v>50</v>
      </c>
      <c r="F181" s="15">
        <v>1035</v>
      </c>
      <c r="G181" s="15">
        <v>20.7</v>
      </c>
      <c r="I181" s="12">
        <v>15</v>
      </c>
      <c r="J181" s="15">
        <v>310.49999999999966</v>
      </c>
      <c r="O181" s="12">
        <f>COUNTIF('Daycare Checkouts'!$E:$E,$A181)</f>
        <v>1</v>
      </c>
      <c r="P181" s="15">
        <f>SUMIF('Daycare Checkouts'!E:E,$A181,'Daycare Checkouts'!F:F)</f>
        <v>20.7</v>
      </c>
      <c r="Q181" s="12">
        <f t="shared" si="2"/>
        <v>14</v>
      </c>
      <c r="R181" s="15">
        <f t="shared" si="2"/>
        <v>289.79999999999967</v>
      </c>
    </row>
    <row r="182" spans="1:18" x14ac:dyDescent="0.3">
      <c r="A182" s="11">
        <v>7031877</v>
      </c>
      <c r="B182" s="10">
        <v>43790</v>
      </c>
      <c r="C182" s="11" t="s">
        <v>551</v>
      </c>
      <c r="D182" s="11" t="s">
        <v>611</v>
      </c>
      <c r="E182" s="12">
        <v>10</v>
      </c>
      <c r="F182" s="15">
        <v>270</v>
      </c>
      <c r="G182" s="15">
        <v>27</v>
      </c>
      <c r="I182" s="12">
        <v>8</v>
      </c>
      <c r="J182" s="15">
        <v>216</v>
      </c>
      <c r="O182" s="12">
        <f>COUNTIF('Daycare Checkouts'!$E:$E,$A182)</f>
        <v>0</v>
      </c>
      <c r="P182" s="15">
        <f>SUMIF('Daycare Checkouts'!E:E,$A182,'Daycare Checkouts'!F:F)</f>
        <v>0</v>
      </c>
      <c r="Q182" s="12">
        <f t="shared" si="2"/>
        <v>8</v>
      </c>
      <c r="R182" s="15">
        <f t="shared" si="2"/>
        <v>216</v>
      </c>
    </row>
    <row r="183" spans="1:18" x14ac:dyDescent="0.3">
      <c r="A183" s="11">
        <v>7032304</v>
      </c>
      <c r="B183" s="10">
        <v>43790</v>
      </c>
      <c r="C183" s="11" t="s">
        <v>143</v>
      </c>
      <c r="D183" s="11" t="s">
        <v>611</v>
      </c>
      <c r="E183" s="12">
        <v>20</v>
      </c>
      <c r="F183" s="15">
        <v>520</v>
      </c>
      <c r="G183" s="15">
        <v>26</v>
      </c>
      <c r="I183" s="12">
        <v>16</v>
      </c>
      <c r="J183" s="15">
        <v>416</v>
      </c>
      <c r="O183" s="12">
        <f>COUNTIF('Daycare Checkouts'!$E:$E,$A183)</f>
        <v>0</v>
      </c>
      <c r="P183" s="15">
        <f>SUMIF('Daycare Checkouts'!E:E,$A183,'Daycare Checkouts'!F:F)</f>
        <v>0</v>
      </c>
      <c r="Q183" s="12">
        <f t="shared" si="2"/>
        <v>16</v>
      </c>
      <c r="R183" s="15">
        <f t="shared" si="2"/>
        <v>416</v>
      </c>
    </row>
    <row r="184" spans="1:18" x14ac:dyDescent="0.3">
      <c r="A184" s="11">
        <v>7032410</v>
      </c>
      <c r="B184" s="10">
        <v>43790</v>
      </c>
      <c r="C184" s="11" t="s">
        <v>117</v>
      </c>
      <c r="D184" s="11" t="s">
        <v>611</v>
      </c>
      <c r="E184" s="12">
        <v>10</v>
      </c>
      <c r="F184" s="15">
        <v>270</v>
      </c>
      <c r="G184" s="15">
        <v>27</v>
      </c>
      <c r="I184" s="12">
        <v>7</v>
      </c>
      <c r="J184" s="15">
        <v>189</v>
      </c>
      <c r="O184" s="12">
        <f>COUNTIF('Daycare Checkouts'!$E:$E,$A184)</f>
        <v>0</v>
      </c>
      <c r="P184" s="15">
        <f>SUMIF('Daycare Checkouts'!E:E,$A184,'Daycare Checkouts'!F:F)</f>
        <v>0</v>
      </c>
      <c r="Q184" s="12">
        <f t="shared" si="2"/>
        <v>7</v>
      </c>
      <c r="R184" s="15">
        <f t="shared" si="2"/>
        <v>189</v>
      </c>
    </row>
    <row r="185" spans="1:18" x14ac:dyDescent="0.3">
      <c r="A185" s="11">
        <v>7033149</v>
      </c>
      <c r="B185" s="10">
        <v>43791</v>
      </c>
      <c r="C185" s="11" t="s">
        <v>104</v>
      </c>
      <c r="D185" s="11" t="s">
        <v>611</v>
      </c>
      <c r="E185" s="12">
        <v>50</v>
      </c>
      <c r="F185" s="15">
        <v>1150</v>
      </c>
      <c r="G185" s="15">
        <v>23</v>
      </c>
      <c r="I185" s="12">
        <v>50</v>
      </c>
      <c r="J185" s="15">
        <v>1150</v>
      </c>
      <c r="O185" s="12">
        <f>COUNTIF('Daycare Checkouts'!$E:$E,$A185)</f>
        <v>0</v>
      </c>
      <c r="P185" s="15">
        <f>SUMIF('Daycare Checkouts'!E:E,$A185,'Daycare Checkouts'!F:F)</f>
        <v>0</v>
      </c>
      <c r="Q185" s="12">
        <f t="shared" si="2"/>
        <v>50</v>
      </c>
      <c r="R185" s="15">
        <f t="shared" si="2"/>
        <v>1150</v>
      </c>
    </row>
    <row r="186" spans="1:18" x14ac:dyDescent="0.3">
      <c r="A186" s="11">
        <v>7033348</v>
      </c>
      <c r="B186" s="10">
        <v>43791</v>
      </c>
      <c r="C186" s="11" t="s">
        <v>470</v>
      </c>
      <c r="D186" s="11" t="s">
        <v>611</v>
      </c>
      <c r="E186" s="12">
        <v>20</v>
      </c>
      <c r="F186" s="15">
        <v>520</v>
      </c>
      <c r="G186" s="15">
        <v>26</v>
      </c>
      <c r="I186" s="12">
        <v>8</v>
      </c>
      <c r="J186" s="15">
        <v>208</v>
      </c>
      <c r="O186" s="12">
        <f>COUNTIF('Daycare Checkouts'!$E:$E,$A186)</f>
        <v>0</v>
      </c>
      <c r="P186" s="15">
        <f>SUMIF('Daycare Checkouts'!E:E,$A186,'Daycare Checkouts'!F:F)</f>
        <v>0</v>
      </c>
      <c r="Q186" s="12">
        <f t="shared" si="2"/>
        <v>8</v>
      </c>
      <c r="R186" s="15">
        <f t="shared" si="2"/>
        <v>208</v>
      </c>
    </row>
    <row r="187" spans="1:18" x14ac:dyDescent="0.3">
      <c r="A187" s="11">
        <v>7035518</v>
      </c>
      <c r="B187" s="10">
        <v>43795</v>
      </c>
      <c r="C187" s="11" t="s">
        <v>466</v>
      </c>
      <c r="D187" s="11" t="s">
        <v>611</v>
      </c>
      <c r="E187" s="12">
        <v>50</v>
      </c>
      <c r="F187" s="15">
        <v>1150</v>
      </c>
      <c r="G187" s="15">
        <v>23</v>
      </c>
      <c r="I187" s="12">
        <v>34</v>
      </c>
      <c r="J187" s="15">
        <v>782</v>
      </c>
      <c r="O187" s="12">
        <f>COUNTIF('Daycare Checkouts'!$E:$E,$A187)</f>
        <v>0</v>
      </c>
      <c r="P187" s="15">
        <f>SUMIF('Daycare Checkouts'!E:E,$A187,'Daycare Checkouts'!F:F)</f>
        <v>0</v>
      </c>
      <c r="Q187" s="12">
        <f t="shared" si="2"/>
        <v>34</v>
      </c>
      <c r="R187" s="15">
        <f t="shared" si="2"/>
        <v>782</v>
      </c>
    </row>
    <row r="188" spans="1:18" x14ac:dyDescent="0.3">
      <c r="A188" s="11">
        <v>7035703</v>
      </c>
      <c r="B188" s="10">
        <v>43795</v>
      </c>
      <c r="C188" s="11" t="s">
        <v>113</v>
      </c>
      <c r="D188" s="11" t="s">
        <v>611</v>
      </c>
      <c r="E188" s="12">
        <v>10</v>
      </c>
      <c r="F188" s="15">
        <v>270</v>
      </c>
      <c r="G188" s="15">
        <v>27</v>
      </c>
      <c r="I188" s="12">
        <v>7</v>
      </c>
      <c r="J188" s="15">
        <v>189</v>
      </c>
      <c r="O188" s="12">
        <f>COUNTIF('Daycare Checkouts'!$E:$E,$A188)</f>
        <v>0</v>
      </c>
      <c r="P188" s="15">
        <f>SUMIF('Daycare Checkouts'!E:E,$A188,'Daycare Checkouts'!F:F)</f>
        <v>0</v>
      </c>
      <c r="Q188" s="12">
        <f t="shared" si="2"/>
        <v>7</v>
      </c>
      <c r="R188" s="15">
        <f t="shared" si="2"/>
        <v>189</v>
      </c>
    </row>
    <row r="189" spans="1:18" x14ac:dyDescent="0.3">
      <c r="A189" s="11">
        <v>7038929</v>
      </c>
      <c r="B189" s="10">
        <v>43799</v>
      </c>
      <c r="C189" s="11" t="s">
        <v>135</v>
      </c>
      <c r="D189" s="11" t="s">
        <v>611</v>
      </c>
      <c r="E189" s="12">
        <v>10</v>
      </c>
      <c r="F189" s="15">
        <v>270</v>
      </c>
      <c r="G189" s="15">
        <v>27</v>
      </c>
      <c r="I189" s="12">
        <v>8</v>
      </c>
      <c r="J189" s="15">
        <v>216</v>
      </c>
      <c r="O189" s="12">
        <f>COUNTIF('Daycare Checkouts'!$E:$E,$A189)</f>
        <v>0</v>
      </c>
      <c r="P189" s="15">
        <f>SUMIF('Daycare Checkouts'!E:E,$A189,'Daycare Checkouts'!F:F)</f>
        <v>0</v>
      </c>
      <c r="Q189" s="12">
        <f t="shared" si="2"/>
        <v>8</v>
      </c>
      <c r="R189" s="15">
        <f t="shared" si="2"/>
        <v>216</v>
      </c>
    </row>
    <row r="190" spans="1:18" x14ac:dyDescent="0.3">
      <c r="A190" s="11">
        <v>7042843</v>
      </c>
      <c r="B190" s="10">
        <v>43803</v>
      </c>
      <c r="C190" s="11" t="s">
        <v>567</v>
      </c>
      <c r="D190" s="11" t="s">
        <v>611</v>
      </c>
      <c r="E190" s="12">
        <v>10</v>
      </c>
      <c r="F190" s="15">
        <v>270</v>
      </c>
      <c r="G190" s="15">
        <v>27</v>
      </c>
      <c r="I190" s="12">
        <v>5</v>
      </c>
      <c r="J190" s="15">
        <v>135</v>
      </c>
      <c r="O190" s="12">
        <f>COUNTIF('Daycare Checkouts'!$E:$E,$A190)</f>
        <v>0</v>
      </c>
      <c r="P190" s="15">
        <f>SUMIF('Daycare Checkouts'!E:E,$A190,'Daycare Checkouts'!F:F)</f>
        <v>0</v>
      </c>
      <c r="Q190" s="12">
        <f t="shared" si="2"/>
        <v>5</v>
      </c>
      <c r="R190" s="15">
        <f t="shared" si="2"/>
        <v>135</v>
      </c>
    </row>
    <row r="191" spans="1:18" x14ac:dyDescent="0.3">
      <c r="A191" s="11">
        <v>7043359</v>
      </c>
      <c r="B191" s="10">
        <v>43803</v>
      </c>
      <c r="C191" s="11" t="s">
        <v>561</v>
      </c>
      <c r="D191" s="11" t="s">
        <v>611</v>
      </c>
      <c r="E191" s="12">
        <v>10</v>
      </c>
      <c r="F191" s="15">
        <v>270</v>
      </c>
      <c r="G191" s="15">
        <v>27</v>
      </c>
      <c r="I191" s="12">
        <v>4</v>
      </c>
      <c r="J191" s="15">
        <v>108</v>
      </c>
      <c r="O191" s="12">
        <f>COUNTIF('Daycare Checkouts'!$E:$E,$A191)</f>
        <v>0</v>
      </c>
      <c r="P191" s="15">
        <f>SUMIF('Daycare Checkouts'!E:E,$A191,'Daycare Checkouts'!F:F)</f>
        <v>0</v>
      </c>
      <c r="Q191" s="12">
        <f t="shared" si="2"/>
        <v>4</v>
      </c>
      <c r="R191" s="15">
        <f t="shared" si="2"/>
        <v>108</v>
      </c>
    </row>
    <row r="192" spans="1:18" x14ac:dyDescent="0.3">
      <c r="A192" s="11">
        <v>7044461</v>
      </c>
      <c r="B192" s="10">
        <v>43804</v>
      </c>
      <c r="C192" s="11" t="s">
        <v>344</v>
      </c>
      <c r="D192" s="11" t="s">
        <v>611</v>
      </c>
      <c r="E192" s="12">
        <v>10</v>
      </c>
      <c r="F192" s="15">
        <v>270</v>
      </c>
      <c r="G192" s="15">
        <v>27</v>
      </c>
      <c r="I192" s="12">
        <v>4</v>
      </c>
      <c r="J192" s="15">
        <v>108</v>
      </c>
      <c r="O192" s="12">
        <f>COUNTIF('Daycare Checkouts'!$E:$E,$A192)</f>
        <v>0</v>
      </c>
      <c r="P192" s="15">
        <f>SUMIF('Daycare Checkouts'!E:E,$A192,'Daycare Checkouts'!F:F)</f>
        <v>0</v>
      </c>
      <c r="Q192" s="12">
        <f t="shared" si="2"/>
        <v>4</v>
      </c>
      <c r="R192" s="15">
        <f t="shared" si="2"/>
        <v>108</v>
      </c>
    </row>
    <row r="193" spans="1:18" x14ac:dyDescent="0.3">
      <c r="A193" s="11">
        <v>7045587</v>
      </c>
      <c r="B193" s="10">
        <v>43805</v>
      </c>
      <c r="C193" s="11" t="s">
        <v>176</v>
      </c>
      <c r="D193" s="11" t="s">
        <v>611</v>
      </c>
      <c r="E193" s="12">
        <v>20</v>
      </c>
      <c r="F193" s="15">
        <v>468</v>
      </c>
      <c r="G193" s="15">
        <v>23.4</v>
      </c>
      <c r="I193" s="12">
        <v>6</v>
      </c>
      <c r="J193" s="15">
        <v>140.40000000000003</v>
      </c>
      <c r="O193" s="12">
        <f>COUNTIF('Daycare Checkouts'!$E:$E,$A193)</f>
        <v>0</v>
      </c>
      <c r="P193" s="15">
        <f>SUMIF('Daycare Checkouts'!E:E,$A193,'Daycare Checkouts'!F:F)</f>
        <v>0</v>
      </c>
      <c r="Q193" s="12">
        <f t="shared" si="2"/>
        <v>6</v>
      </c>
      <c r="R193" s="15">
        <f t="shared" si="2"/>
        <v>140.40000000000003</v>
      </c>
    </row>
    <row r="194" spans="1:18" x14ac:dyDescent="0.3">
      <c r="A194" s="11">
        <v>7045790</v>
      </c>
      <c r="B194" s="10">
        <v>43805</v>
      </c>
      <c r="C194" s="11" t="s">
        <v>454</v>
      </c>
      <c r="D194" s="11" t="s">
        <v>611</v>
      </c>
      <c r="E194" s="12">
        <v>20</v>
      </c>
      <c r="F194" s="15">
        <v>520</v>
      </c>
      <c r="G194" s="15">
        <v>26</v>
      </c>
      <c r="I194" s="12">
        <v>13</v>
      </c>
      <c r="J194" s="15">
        <v>338</v>
      </c>
      <c r="O194" s="12">
        <f>COUNTIF('Daycare Checkouts'!$E:$E,$A194)</f>
        <v>0</v>
      </c>
      <c r="P194" s="15">
        <f>SUMIF('Daycare Checkouts'!E:E,$A194,'Daycare Checkouts'!F:F)</f>
        <v>0</v>
      </c>
      <c r="Q194" s="12">
        <f t="shared" si="2"/>
        <v>13</v>
      </c>
      <c r="R194" s="15">
        <f t="shared" si="2"/>
        <v>338</v>
      </c>
    </row>
    <row r="195" spans="1:18" x14ac:dyDescent="0.3">
      <c r="A195" s="11">
        <v>7045833</v>
      </c>
      <c r="B195" s="10">
        <v>43805</v>
      </c>
      <c r="C195" s="11" t="s">
        <v>479</v>
      </c>
      <c r="D195" s="11" t="s">
        <v>611</v>
      </c>
      <c r="E195" s="12">
        <v>10</v>
      </c>
      <c r="F195" s="15">
        <v>270</v>
      </c>
      <c r="G195" s="15">
        <v>27</v>
      </c>
      <c r="I195" s="12">
        <v>7</v>
      </c>
      <c r="J195" s="15">
        <v>189</v>
      </c>
      <c r="O195" s="12">
        <f>COUNTIF('Daycare Checkouts'!$E:$E,$A195)</f>
        <v>0</v>
      </c>
      <c r="P195" s="15">
        <f>SUMIF('Daycare Checkouts'!E:E,$A195,'Daycare Checkouts'!F:F)</f>
        <v>0</v>
      </c>
      <c r="Q195" s="12">
        <f t="shared" ref="Q195:R225" si="3">SUM(I195,M195,-O195)</f>
        <v>7</v>
      </c>
      <c r="R195" s="15">
        <f t="shared" si="3"/>
        <v>189</v>
      </c>
    </row>
    <row r="196" spans="1:18" x14ac:dyDescent="0.3">
      <c r="A196" s="11">
        <v>7046455</v>
      </c>
      <c r="B196" s="10">
        <v>43806</v>
      </c>
      <c r="C196" s="11" t="s">
        <v>423</v>
      </c>
      <c r="D196" s="11" t="s">
        <v>611</v>
      </c>
      <c r="E196" s="12">
        <v>20</v>
      </c>
      <c r="F196" s="15">
        <v>520</v>
      </c>
      <c r="G196" s="15">
        <v>26</v>
      </c>
      <c r="I196" s="12">
        <v>17</v>
      </c>
      <c r="J196" s="15">
        <v>442</v>
      </c>
      <c r="O196" s="12">
        <f>COUNTIF('Daycare Checkouts'!$E:$E,$A196)</f>
        <v>0</v>
      </c>
      <c r="P196" s="15">
        <f>SUMIF('Daycare Checkouts'!E:E,$A196,'Daycare Checkouts'!F:F)</f>
        <v>0</v>
      </c>
      <c r="Q196" s="12">
        <f t="shared" si="3"/>
        <v>17</v>
      </c>
      <c r="R196" s="15">
        <f t="shared" si="3"/>
        <v>442</v>
      </c>
    </row>
    <row r="197" spans="1:18" x14ac:dyDescent="0.3">
      <c r="A197" s="11">
        <v>7046524</v>
      </c>
      <c r="B197" s="10">
        <v>43806</v>
      </c>
      <c r="C197" s="11" t="s">
        <v>336</v>
      </c>
      <c r="D197" s="11" t="s">
        <v>611</v>
      </c>
      <c r="E197" s="12">
        <v>20</v>
      </c>
      <c r="F197" s="15">
        <v>520</v>
      </c>
      <c r="G197" s="15">
        <v>26</v>
      </c>
      <c r="I197" s="12">
        <v>12</v>
      </c>
      <c r="J197" s="15">
        <v>312</v>
      </c>
      <c r="O197" s="12">
        <f>COUNTIF('Daycare Checkouts'!$E:$E,$A197)</f>
        <v>0</v>
      </c>
      <c r="P197" s="15">
        <f>SUMIF('Daycare Checkouts'!E:E,$A197,'Daycare Checkouts'!F:F)</f>
        <v>0</v>
      </c>
      <c r="Q197" s="12">
        <f t="shared" si="3"/>
        <v>12</v>
      </c>
      <c r="R197" s="15">
        <f t="shared" si="3"/>
        <v>312</v>
      </c>
    </row>
    <row r="198" spans="1:18" x14ac:dyDescent="0.3">
      <c r="A198" s="11">
        <v>7047394</v>
      </c>
      <c r="B198" s="10">
        <v>43808</v>
      </c>
      <c r="C198" s="11" t="s">
        <v>163</v>
      </c>
      <c r="D198" s="11" t="s">
        <v>611</v>
      </c>
      <c r="E198" s="12">
        <v>20</v>
      </c>
      <c r="F198" s="15">
        <v>520</v>
      </c>
      <c r="G198" s="15">
        <v>26</v>
      </c>
      <c r="I198" s="12">
        <v>19</v>
      </c>
      <c r="J198" s="15">
        <v>494</v>
      </c>
      <c r="O198" s="12">
        <f>COUNTIF('Daycare Checkouts'!$E:$E,$A198)</f>
        <v>0</v>
      </c>
      <c r="P198" s="15">
        <f>SUMIF('Daycare Checkouts'!E:E,$A198,'Daycare Checkouts'!F:F)</f>
        <v>0</v>
      </c>
      <c r="Q198" s="12">
        <f t="shared" si="3"/>
        <v>19</v>
      </c>
      <c r="R198" s="15">
        <f t="shared" si="3"/>
        <v>494</v>
      </c>
    </row>
    <row r="199" spans="1:18" x14ac:dyDescent="0.3">
      <c r="A199" s="11">
        <v>7047663</v>
      </c>
      <c r="B199" s="10">
        <v>43808</v>
      </c>
      <c r="C199" s="11" t="s">
        <v>134</v>
      </c>
      <c r="D199" s="11" t="s">
        <v>611</v>
      </c>
      <c r="E199" s="12">
        <v>30</v>
      </c>
      <c r="F199" s="15">
        <v>750</v>
      </c>
      <c r="G199" s="15">
        <v>25</v>
      </c>
      <c r="I199" s="12">
        <v>16</v>
      </c>
      <c r="J199" s="15">
        <v>400</v>
      </c>
      <c r="O199" s="12">
        <f>COUNTIF('Daycare Checkouts'!$E:$E,$A199)</f>
        <v>0</v>
      </c>
      <c r="P199" s="15">
        <f>SUMIF('Daycare Checkouts'!E:E,$A199,'Daycare Checkouts'!F:F)</f>
        <v>0</v>
      </c>
      <c r="Q199" s="12">
        <f t="shared" si="3"/>
        <v>16</v>
      </c>
      <c r="R199" s="15">
        <f t="shared" si="3"/>
        <v>400</v>
      </c>
    </row>
    <row r="200" spans="1:18" x14ac:dyDescent="0.3">
      <c r="A200" s="11">
        <v>7047778</v>
      </c>
      <c r="B200" s="10">
        <v>43808</v>
      </c>
      <c r="C200" s="11" t="s">
        <v>346</v>
      </c>
      <c r="D200" s="11" t="s">
        <v>611</v>
      </c>
      <c r="E200" s="12">
        <v>20</v>
      </c>
      <c r="F200" s="15">
        <v>520</v>
      </c>
      <c r="G200" s="15">
        <v>26</v>
      </c>
      <c r="I200" s="12">
        <v>12</v>
      </c>
      <c r="J200" s="15">
        <v>312</v>
      </c>
      <c r="O200" s="12">
        <f>COUNTIF('Daycare Checkouts'!$E:$E,$A200)</f>
        <v>0</v>
      </c>
      <c r="P200" s="15">
        <f>SUMIF('Daycare Checkouts'!E:E,$A200,'Daycare Checkouts'!F:F)</f>
        <v>0</v>
      </c>
      <c r="Q200" s="12">
        <f t="shared" si="3"/>
        <v>12</v>
      </c>
      <c r="R200" s="15">
        <f t="shared" si="3"/>
        <v>312</v>
      </c>
    </row>
    <row r="201" spans="1:18" x14ac:dyDescent="0.3">
      <c r="A201" s="11">
        <v>7048529</v>
      </c>
      <c r="B201" s="10">
        <v>43809</v>
      </c>
      <c r="C201" s="11" t="s">
        <v>129</v>
      </c>
      <c r="D201" s="11" t="s">
        <v>611</v>
      </c>
      <c r="E201" s="12">
        <v>10</v>
      </c>
      <c r="F201" s="15">
        <v>270</v>
      </c>
      <c r="G201" s="15">
        <v>27</v>
      </c>
      <c r="I201" s="12">
        <v>7</v>
      </c>
      <c r="J201" s="15">
        <v>189</v>
      </c>
      <c r="O201" s="12">
        <f>COUNTIF('Daycare Checkouts'!$E:$E,$A201)</f>
        <v>0</v>
      </c>
      <c r="P201" s="15">
        <f>SUMIF('Daycare Checkouts'!E:E,$A201,'Daycare Checkouts'!F:F)</f>
        <v>0</v>
      </c>
      <c r="Q201" s="12">
        <f t="shared" si="3"/>
        <v>7</v>
      </c>
      <c r="R201" s="15">
        <f t="shared" si="3"/>
        <v>189</v>
      </c>
    </row>
    <row r="202" spans="1:18" x14ac:dyDescent="0.3">
      <c r="A202" s="11">
        <v>7048550</v>
      </c>
      <c r="B202" s="10">
        <v>43809</v>
      </c>
      <c r="C202" s="11" t="s">
        <v>553</v>
      </c>
      <c r="D202" s="11" t="s">
        <v>611</v>
      </c>
      <c r="E202" s="12">
        <v>20</v>
      </c>
      <c r="F202" s="15">
        <v>520</v>
      </c>
      <c r="G202" s="15">
        <v>26</v>
      </c>
      <c r="I202" s="12">
        <v>20</v>
      </c>
      <c r="J202" s="15">
        <v>520</v>
      </c>
      <c r="O202" s="12">
        <f>COUNTIF('Daycare Checkouts'!$E:$E,$A202)</f>
        <v>0</v>
      </c>
      <c r="P202" s="15">
        <f>SUMIF('Daycare Checkouts'!E:E,$A202,'Daycare Checkouts'!F:F)</f>
        <v>0</v>
      </c>
      <c r="Q202" s="12">
        <f t="shared" si="3"/>
        <v>20</v>
      </c>
      <c r="R202" s="15">
        <f t="shared" si="3"/>
        <v>520</v>
      </c>
    </row>
    <row r="203" spans="1:18" x14ac:dyDescent="0.3">
      <c r="A203" s="11">
        <v>7049661</v>
      </c>
      <c r="B203" s="10">
        <v>43810</v>
      </c>
      <c r="C203" s="11" t="s">
        <v>596</v>
      </c>
      <c r="D203" s="11" t="s">
        <v>611</v>
      </c>
      <c r="E203" s="12">
        <v>10</v>
      </c>
      <c r="F203" s="15">
        <v>270</v>
      </c>
      <c r="G203" s="15">
        <v>27</v>
      </c>
      <c r="I203" s="12">
        <v>8</v>
      </c>
      <c r="J203" s="15">
        <v>216</v>
      </c>
      <c r="O203" s="12">
        <f>COUNTIF('Daycare Checkouts'!$E:$E,$A203)</f>
        <v>0</v>
      </c>
      <c r="P203" s="15">
        <f>SUMIF('Daycare Checkouts'!E:E,$A203,'Daycare Checkouts'!F:F)</f>
        <v>0</v>
      </c>
      <c r="Q203" s="12">
        <f t="shared" si="3"/>
        <v>8</v>
      </c>
      <c r="R203" s="15">
        <f t="shared" si="3"/>
        <v>216</v>
      </c>
    </row>
    <row r="204" spans="1:18" x14ac:dyDescent="0.3">
      <c r="A204" s="11">
        <v>7050062</v>
      </c>
      <c r="B204" s="10">
        <v>43810</v>
      </c>
      <c r="C204" s="11" t="s">
        <v>478</v>
      </c>
      <c r="D204" s="11" t="s">
        <v>611</v>
      </c>
      <c r="E204" s="12">
        <v>10</v>
      </c>
      <c r="F204" s="15">
        <v>270</v>
      </c>
      <c r="G204" s="15">
        <v>27</v>
      </c>
      <c r="I204" s="12">
        <v>6</v>
      </c>
      <c r="J204" s="15">
        <v>162</v>
      </c>
      <c r="O204" s="12">
        <f>COUNTIF('Daycare Checkouts'!$E:$E,$A204)</f>
        <v>0</v>
      </c>
      <c r="P204" s="15">
        <f>SUMIF('Daycare Checkouts'!E:E,$A204,'Daycare Checkouts'!F:F)</f>
        <v>0</v>
      </c>
      <c r="Q204" s="12">
        <f t="shared" si="3"/>
        <v>6</v>
      </c>
      <c r="R204" s="15">
        <f t="shared" si="3"/>
        <v>162</v>
      </c>
    </row>
    <row r="205" spans="1:18" x14ac:dyDescent="0.3">
      <c r="A205" s="11">
        <v>7051447</v>
      </c>
      <c r="B205" s="10">
        <v>43811</v>
      </c>
      <c r="C205" s="11" t="s">
        <v>180</v>
      </c>
      <c r="D205" s="11" t="s">
        <v>611</v>
      </c>
      <c r="E205" s="12">
        <v>10</v>
      </c>
      <c r="F205" s="15">
        <v>270</v>
      </c>
      <c r="G205" s="15">
        <v>27</v>
      </c>
      <c r="I205" s="12">
        <v>7</v>
      </c>
      <c r="J205" s="15">
        <v>189</v>
      </c>
      <c r="O205" s="12">
        <f>COUNTIF('Daycare Checkouts'!$E:$E,$A205)</f>
        <v>0</v>
      </c>
      <c r="P205" s="15">
        <f>SUMIF('Daycare Checkouts'!E:E,$A205,'Daycare Checkouts'!F:F)</f>
        <v>0</v>
      </c>
      <c r="Q205" s="12">
        <f t="shared" si="3"/>
        <v>7</v>
      </c>
      <c r="R205" s="15">
        <f t="shared" si="3"/>
        <v>189</v>
      </c>
    </row>
    <row r="206" spans="1:18" x14ac:dyDescent="0.3">
      <c r="A206" s="11">
        <v>7052631</v>
      </c>
      <c r="B206" s="10">
        <v>43812</v>
      </c>
      <c r="C206" s="11" t="s">
        <v>403</v>
      </c>
      <c r="D206" s="11" t="s">
        <v>611</v>
      </c>
      <c r="E206" s="12">
        <v>10</v>
      </c>
      <c r="F206" s="15">
        <v>270</v>
      </c>
      <c r="G206" s="15">
        <v>27</v>
      </c>
      <c r="I206" s="12">
        <v>5</v>
      </c>
      <c r="J206" s="15">
        <v>135</v>
      </c>
      <c r="O206" s="12">
        <f>COUNTIF('Daycare Checkouts'!$E:$E,$A206)</f>
        <v>0</v>
      </c>
      <c r="P206" s="15">
        <f>SUMIF('Daycare Checkouts'!E:E,$A206,'Daycare Checkouts'!F:F)</f>
        <v>0</v>
      </c>
      <c r="Q206" s="12">
        <f t="shared" si="3"/>
        <v>5</v>
      </c>
      <c r="R206" s="15">
        <f t="shared" si="3"/>
        <v>135</v>
      </c>
    </row>
    <row r="207" spans="1:18" x14ac:dyDescent="0.3">
      <c r="A207" s="11">
        <v>7053160</v>
      </c>
      <c r="B207" s="10">
        <v>43813</v>
      </c>
      <c r="C207" s="11" t="s">
        <v>154</v>
      </c>
      <c r="D207" s="11" t="s">
        <v>611</v>
      </c>
      <c r="E207" s="12">
        <v>20</v>
      </c>
      <c r="F207" s="15">
        <v>520</v>
      </c>
      <c r="G207" s="15">
        <v>26</v>
      </c>
      <c r="I207" s="12">
        <v>12</v>
      </c>
      <c r="J207" s="15">
        <v>312</v>
      </c>
      <c r="O207" s="12">
        <f>COUNTIF('Daycare Checkouts'!$E:$E,$A207)</f>
        <v>0</v>
      </c>
      <c r="P207" s="15">
        <f>SUMIF('Daycare Checkouts'!E:E,$A207,'Daycare Checkouts'!F:F)</f>
        <v>0</v>
      </c>
      <c r="Q207" s="12">
        <f t="shared" si="3"/>
        <v>12</v>
      </c>
      <c r="R207" s="15">
        <f t="shared" si="3"/>
        <v>312</v>
      </c>
    </row>
    <row r="208" spans="1:18" x14ac:dyDescent="0.3">
      <c r="A208" s="11">
        <v>7053799</v>
      </c>
      <c r="B208" s="10">
        <v>43815</v>
      </c>
      <c r="C208" s="11" t="s">
        <v>415</v>
      </c>
      <c r="D208" s="11" t="s">
        <v>611</v>
      </c>
      <c r="E208" s="12">
        <v>20</v>
      </c>
      <c r="F208" s="15">
        <v>520</v>
      </c>
      <c r="G208" s="15">
        <v>26</v>
      </c>
      <c r="I208" s="12">
        <v>17</v>
      </c>
      <c r="J208" s="15">
        <v>442</v>
      </c>
      <c r="O208" s="12">
        <f>COUNTIF('Daycare Checkouts'!$E:$E,$A208)</f>
        <v>0</v>
      </c>
      <c r="P208" s="15">
        <f>SUMIF('Daycare Checkouts'!E:E,$A208,'Daycare Checkouts'!F:F)</f>
        <v>0</v>
      </c>
      <c r="Q208" s="12">
        <f t="shared" si="3"/>
        <v>17</v>
      </c>
      <c r="R208" s="15">
        <f t="shared" si="3"/>
        <v>442</v>
      </c>
    </row>
    <row r="209" spans="1:18" x14ac:dyDescent="0.3">
      <c r="A209" s="11">
        <v>7054267</v>
      </c>
      <c r="B209" s="10">
        <v>43815</v>
      </c>
      <c r="C209" s="11" t="s">
        <v>403</v>
      </c>
      <c r="D209" s="11" t="s">
        <v>611</v>
      </c>
      <c r="E209" s="12">
        <v>10</v>
      </c>
      <c r="F209" s="15">
        <v>270</v>
      </c>
      <c r="G209" s="15">
        <v>27</v>
      </c>
      <c r="I209" s="12">
        <v>3</v>
      </c>
      <c r="J209" s="15">
        <v>81</v>
      </c>
      <c r="O209" s="12">
        <f>COUNTIF('Daycare Checkouts'!$E:$E,$A209)</f>
        <v>0</v>
      </c>
      <c r="P209" s="15">
        <f>SUMIF('Daycare Checkouts'!E:E,$A209,'Daycare Checkouts'!F:F)</f>
        <v>0</v>
      </c>
      <c r="Q209" s="12">
        <f t="shared" si="3"/>
        <v>3</v>
      </c>
      <c r="R209" s="15">
        <f t="shared" si="3"/>
        <v>81</v>
      </c>
    </row>
    <row r="210" spans="1:18" x14ac:dyDescent="0.3">
      <c r="A210" s="11">
        <v>7054414</v>
      </c>
      <c r="B210" s="10">
        <v>43815</v>
      </c>
      <c r="C210" s="11" t="s">
        <v>588</v>
      </c>
      <c r="D210" s="11" t="s">
        <v>611</v>
      </c>
      <c r="E210" s="12">
        <v>20</v>
      </c>
      <c r="F210" s="15">
        <v>520</v>
      </c>
      <c r="G210" s="15">
        <v>26</v>
      </c>
      <c r="I210" s="12">
        <v>15</v>
      </c>
      <c r="J210" s="15">
        <v>390</v>
      </c>
      <c r="O210" s="12">
        <f>COUNTIF('Daycare Checkouts'!$E:$E,$A210)</f>
        <v>0</v>
      </c>
      <c r="P210" s="15">
        <f>SUMIF('Daycare Checkouts'!E:E,$A210,'Daycare Checkouts'!F:F)</f>
        <v>0</v>
      </c>
      <c r="Q210" s="12">
        <f t="shared" si="3"/>
        <v>15</v>
      </c>
      <c r="R210" s="15">
        <f t="shared" si="3"/>
        <v>390</v>
      </c>
    </row>
    <row r="211" spans="1:18" x14ac:dyDescent="0.3">
      <c r="A211" s="11">
        <v>7054452</v>
      </c>
      <c r="B211" s="10">
        <v>43815</v>
      </c>
      <c r="C211" s="11" t="s">
        <v>169</v>
      </c>
      <c r="D211" s="11" t="s">
        <v>611</v>
      </c>
      <c r="E211" s="12">
        <v>30</v>
      </c>
      <c r="F211" s="15">
        <v>750</v>
      </c>
      <c r="G211" s="15">
        <v>25</v>
      </c>
      <c r="I211" s="12">
        <v>29</v>
      </c>
      <c r="J211" s="15">
        <v>725</v>
      </c>
      <c r="O211" s="12">
        <f>COUNTIF('Daycare Checkouts'!$E:$E,$A211)</f>
        <v>0</v>
      </c>
      <c r="P211" s="15">
        <f>SUMIF('Daycare Checkouts'!E:E,$A211,'Daycare Checkouts'!F:F)</f>
        <v>0</v>
      </c>
      <c r="Q211" s="12">
        <f t="shared" si="3"/>
        <v>29</v>
      </c>
      <c r="R211" s="15">
        <f t="shared" si="3"/>
        <v>725</v>
      </c>
    </row>
    <row r="212" spans="1:18" x14ac:dyDescent="0.3">
      <c r="A212" s="11">
        <v>7054477</v>
      </c>
      <c r="B212" s="10">
        <v>43815</v>
      </c>
      <c r="C212" s="11" t="s">
        <v>413</v>
      </c>
      <c r="D212" s="11" t="s">
        <v>611</v>
      </c>
      <c r="E212" s="12">
        <v>30</v>
      </c>
      <c r="F212" s="15">
        <v>750</v>
      </c>
      <c r="G212" s="15">
        <v>25</v>
      </c>
      <c r="I212" s="12">
        <v>29</v>
      </c>
      <c r="J212" s="15">
        <v>725</v>
      </c>
      <c r="O212" s="12">
        <f>COUNTIF('Daycare Checkouts'!$E:$E,$A212)</f>
        <v>0</v>
      </c>
      <c r="P212" s="15">
        <f>SUMIF('Daycare Checkouts'!E:E,$A212,'Daycare Checkouts'!F:F)</f>
        <v>0</v>
      </c>
      <c r="Q212" s="12">
        <f t="shared" si="3"/>
        <v>29</v>
      </c>
      <c r="R212" s="15">
        <f t="shared" si="3"/>
        <v>725</v>
      </c>
    </row>
    <row r="213" spans="1:18" x14ac:dyDescent="0.3">
      <c r="A213" s="11">
        <v>7055478</v>
      </c>
      <c r="B213" s="10">
        <v>43816</v>
      </c>
      <c r="C213" s="11" t="s">
        <v>342</v>
      </c>
      <c r="D213" s="11" t="s">
        <v>611</v>
      </c>
      <c r="E213" s="12">
        <v>50</v>
      </c>
      <c r="F213" s="15">
        <v>1150</v>
      </c>
      <c r="G213" s="15">
        <v>23</v>
      </c>
      <c r="I213" s="12">
        <v>48</v>
      </c>
      <c r="J213" s="15">
        <v>1104</v>
      </c>
      <c r="O213" s="12">
        <f>COUNTIF('Daycare Checkouts'!$E:$E,$A213)</f>
        <v>0</v>
      </c>
      <c r="P213" s="15">
        <f>SUMIF('Daycare Checkouts'!E:E,$A213,'Daycare Checkouts'!F:F)</f>
        <v>0</v>
      </c>
      <c r="Q213" s="12">
        <f t="shared" si="3"/>
        <v>48</v>
      </c>
      <c r="R213" s="15">
        <f t="shared" si="3"/>
        <v>1104</v>
      </c>
    </row>
    <row r="214" spans="1:18" x14ac:dyDescent="0.3">
      <c r="A214" s="11">
        <v>7056193</v>
      </c>
      <c r="B214" s="10">
        <v>43817</v>
      </c>
      <c r="C214" s="11" t="s">
        <v>158</v>
      </c>
      <c r="D214" s="11" t="s">
        <v>611</v>
      </c>
      <c r="E214" s="12">
        <v>20</v>
      </c>
      <c r="F214" s="15">
        <v>360</v>
      </c>
      <c r="G214" s="15">
        <v>18</v>
      </c>
      <c r="I214" s="12">
        <v>13</v>
      </c>
      <c r="J214" s="15">
        <v>234</v>
      </c>
      <c r="O214" s="12">
        <f>COUNTIF('Daycare Checkouts'!$E:$E,$A214)</f>
        <v>0</v>
      </c>
      <c r="P214" s="15">
        <f>SUMIF('Daycare Checkouts'!E:E,$A214,'Daycare Checkouts'!F:F)</f>
        <v>0</v>
      </c>
      <c r="Q214" s="12">
        <f t="shared" si="3"/>
        <v>13</v>
      </c>
      <c r="R214" s="15">
        <f t="shared" si="3"/>
        <v>234</v>
      </c>
    </row>
    <row r="215" spans="1:18" x14ac:dyDescent="0.3">
      <c r="A215" s="11">
        <v>7056424</v>
      </c>
      <c r="B215" s="10">
        <v>43817</v>
      </c>
      <c r="C215" s="11" t="s">
        <v>305</v>
      </c>
      <c r="D215" s="11" t="s">
        <v>611</v>
      </c>
      <c r="E215" s="12">
        <v>10</v>
      </c>
      <c r="F215" s="15">
        <v>190</v>
      </c>
      <c r="G215" s="15">
        <v>19</v>
      </c>
      <c r="I215" s="12">
        <v>7</v>
      </c>
      <c r="J215" s="15">
        <v>133</v>
      </c>
      <c r="O215" s="12">
        <f>COUNTIF('Daycare Checkouts'!$E:$E,$A215)</f>
        <v>0</v>
      </c>
      <c r="P215" s="15">
        <f>SUMIF('Daycare Checkouts'!E:E,$A215,'Daycare Checkouts'!F:F)</f>
        <v>0</v>
      </c>
      <c r="Q215" s="12">
        <f t="shared" si="3"/>
        <v>7</v>
      </c>
      <c r="R215" s="15">
        <f t="shared" si="3"/>
        <v>133</v>
      </c>
    </row>
    <row r="216" spans="1:18" x14ac:dyDescent="0.3">
      <c r="A216" s="11">
        <v>7056464</v>
      </c>
      <c r="B216" s="10">
        <v>43817</v>
      </c>
      <c r="C216" s="11" t="s">
        <v>142</v>
      </c>
      <c r="D216" s="11" t="s">
        <v>611</v>
      </c>
      <c r="E216" s="12">
        <v>20</v>
      </c>
      <c r="F216" s="15">
        <v>360</v>
      </c>
      <c r="G216" s="15">
        <v>18</v>
      </c>
      <c r="I216" s="12">
        <v>19</v>
      </c>
      <c r="J216" s="15">
        <v>342</v>
      </c>
      <c r="O216" s="12">
        <f>COUNTIF('Daycare Checkouts'!$E:$E,$A216)</f>
        <v>0</v>
      </c>
      <c r="P216" s="15">
        <f>SUMIF('Daycare Checkouts'!E:E,$A216,'Daycare Checkouts'!F:F)</f>
        <v>0</v>
      </c>
      <c r="Q216" s="12">
        <f t="shared" si="3"/>
        <v>19</v>
      </c>
      <c r="R216" s="15">
        <f t="shared" si="3"/>
        <v>342</v>
      </c>
    </row>
    <row r="217" spans="1:18" x14ac:dyDescent="0.3">
      <c r="A217" s="11">
        <v>7057195</v>
      </c>
      <c r="B217" s="10">
        <v>43818</v>
      </c>
      <c r="C217" s="11" t="s">
        <v>133</v>
      </c>
      <c r="D217" s="11" t="s">
        <v>611</v>
      </c>
      <c r="E217" s="12">
        <v>10</v>
      </c>
      <c r="F217" s="15">
        <v>270</v>
      </c>
      <c r="G217" s="15">
        <v>27</v>
      </c>
      <c r="I217" s="12">
        <v>9</v>
      </c>
      <c r="J217" s="15">
        <v>243</v>
      </c>
      <c r="O217" s="12">
        <f>COUNTIF('Daycare Checkouts'!$E:$E,$A217)</f>
        <v>0</v>
      </c>
      <c r="P217" s="15">
        <f>SUMIF('Daycare Checkouts'!E:E,$A217,'Daycare Checkouts'!F:F)</f>
        <v>0</v>
      </c>
      <c r="Q217" s="12">
        <f t="shared" si="3"/>
        <v>9</v>
      </c>
      <c r="R217" s="15">
        <f t="shared" si="3"/>
        <v>243</v>
      </c>
    </row>
    <row r="218" spans="1:18" x14ac:dyDescent="0.3">
      <c r="A218" s="11">
        <v>7058408</v>
      </c>
      <c r="B218" s="10">
        <v>43819</v>
      </c>
      <c r="C218" s="11" t="s">
        <v>285</v>
      </c>
      <c r="D218" s="11" t="s">
        <v>611</v>
      </c>
      <c r="E218" s="12">
        <v>10</v>
      </c>
      <c r="F218" s="15">
        <v>270</v>
      </c>
      <c r="G218" s="15">
        <v>27</v>
      </c>
      <c r="I218" s="12">
        <v>9</v>
      </c>
      <c r="J218" s="15">
        <v>243</v>
      </c>
      <c r="O218" s="12">
        <f>COUNTIF('Daycare Checkouts'!$E:$E,$A218)</f>
        <v>0</v>
      </c>
      <c r="P218" s="15">
        <f>SUMIF('Daycare Checkouts'!E:E,$A218,'Daycare Checkouts'!F:F)</f>
        <v>0</v>
      </c>
      <c r="Q218" s="12">
        <f t="shared" si="3"/>
        <v>9</v>
      </c>
      <c r="R218" s="15">
        <f t="shared" si="3"/>
        <v>243</v>
      </c>
    </row>
    <row r="219" spans="1:18" x14ac:dyDescent="0.3">
      <c r="A219" s="11">
        <v>7060477</v>
      </c>
      <c r="B219" s="10">
        <v>43825</v>
      </c>
      <c r="C219" s="11" t="s">
        <v>128</v>
      </c>
      <c r="D219" s="11" t="s">
        <v>611</v>
      </c>
      <c r="E219" s="12">
        <v>10</v>
      </c>
      <c r="F219" s="15">
        <v>270</v>
      </c>
      <c r="G219" s="15">
        <v>27</v>
      </c>
      <c r="I219" s="12">
        <v>10</v>
      </c>
      <c r="J219" s="15">
        <v>270</v>
      </c>
      <c r="O219" s="12">
        <f>COUNTIF('Daycare Checkouts'!$E:$E,$A219)</f>
        <v>0</v>
      </c>
      <c r="P219" s="15">
        <f>SUMIF('Daycare Checkouts'!E:E,$A219,'Daycare Checkouts'!F:F)</f>
        <v>0</v>
      </c>
      <c r="Q219" s="12">
        <f t="shared" si="3"/>
        <v>10</v>
      </c>
      <c r="R219" s="15">
        <f t="shared" si="3"/>
        <v>270</v>
      </c>
    </row>
    <row r="220" spans="1:18" x14ac:dyDescent="0.3">
      <c r="A220" s="11">
        <v>7061043</v>
      </c>
      <c r="B220" s="10">
        <v>43826</v>
      </c>
      <c r="C220" s="11" t="s">
        <v>174</v>
      </c>
      <c r="D220" s="11" t="s">
        <v>611</v>
      </c>
      <c r="E220" s="12">
        <v>10</v>
      </c>
      <c r="F220" s="15">
        <v>270</v>
      </c>
      <c r="G220" s="15">
        <v>27</v>
      </c>
      <c r="I220" s="12">
        <v>8</v>
      </c>
      <c r="J220" s="15">
        <v>216</v>
      </c>
      <c r="O220" s="12">
        <f>COUNTIF('Daycare Checkouts'!$E:$E,$A220)</f>
        <v>0</v>
      </c>
      <c r="P220" s="15">
        <f>SUMIF('Daycare Checkouts'!E:E,$A220,'Daycare Checkouts'!F:F)</f>
        <v>0</v>
      </c>
      <c r="Q220" s="12">
        <f t="shared" si="3"/>
        <v>8</v>
      </c>
      <c r="R220" s="15">
        <f t="shared" si="3"/>
        <v>216</v>
      </c>
    </row>
    <row r="221" spans="1:18" x14ac:dyDescent="0.3">
      <c r="A221" s="11">
        <v>7061865</v>
      </c>
      <c r="B221" s="10">
        <v>43829</v>
      </c>
      <c r="C221" s="11" t="s">
        <v>148</v>
      </c>
      <c r="D221" s="11" t="s">
        <v>611</v>
      </c>
      <c r="E221" s="12">
        <v>10</v>
      </c>
      <c r="F221" s="15">
        <v>270</v>
      </c>
      <c r="G221" s="15">
        <v>27</v>
      </c>
      <c r="I221" s="12">
        <v>10</v>
      </c>
      <c r="J221" s="15">
        <v>270</v>
      </c>
      <c r="O221" s="12">
        <f>COUNTIF('Daycare Checkouts'!$E:$E,$A221)</f>
        <v>0</v>
      </c>
      <c r="P221" s="15">
        <f>SUMIF('Daycare Checkouts'!E:E,$A221,'Daycare Checkouts'!F:F)</f>
        <v>0</v>
      </c>
      <c r="Q221" s="12">
        <f t="shared" si="3"/>
        <v>10</v>
      </c>
      <c r="R221" s="15">
        <f t="shared" si="3"/>
        <v>270</v>
      </c>
    </row>
    <row r="222" spans="1:18" x14ac:dyDescent="0.3">
      <c r="A222" s="11">
        <v>7062276</v>
      </c>
      <c r="B222" s="10">
        <v>43829</v>
      </c>
      <c r="C222" s="11" t="s">
        <v>161</v>
      </c>
      <c r="D222" s="11" t="s">
        <v>611</v>
      </c>
      <c r="E222" s="12">
        <v>10</v>
      </c>
      <c r="F222" s="15">
        <v>270</v>
      </c>
      <c r="G222" s="15">
        <v>27</v>
      </c>
      <c r="I222" s="12">
        <v>10</v>
      </c>
      <c r="J222" s="15">
        <v>270</v>
      </c>
      <c r="O222" s="12">
        <f>COUNTIF('Daycare Checkouts'!$E:$E,$A222)</f>
        <v>0</v>
      </c>
      <c r="P222" s="15">
        <f>SUMIF('Daycare Checkouts'!E:E,$A222,'Daycare Checkouts'!F:F)</f>
        <v>0</v>
      </c>
      <c r="Q222" s="12">
        <f t="shared" si="3"/>
        <v>10</v>
      </c>
      <c r="R222" s="15">
        <f t="shared" si="3"/>
        <v>270</v>
      </c>
    </row>
    <row r="223" spans="1:18" x14ac:dyDescent="0.3">
      <c r="A223" s="11">
        <v>7062291</v>
      </c>
      <c r="B223" s="10">
        <v>43829</v>
      </c>
      <c r="C223" s="11" t="s">
        <v>402</v>
      </c>
      <c r="D223" s="11" t="s">
        <v>611</v>
      </c>
      <c r="E223" s="12">
        <v>10</v>
      </c>
      <c r="F223" s="15">
        <v>270</v>
      </c>
      <c r="G223" s="15">
        <v>27</v>
      </c>
      <c r="I223" s="12">
        <v>9</v>
      </c>
      <c r="J223" s="15">
        <v>243</v>
      </c>
      <c r="O223" s="12">
        <f>COUNTIF('Daycare Checkouts'!$E:$E,$A223)</f>
        <v>0</v>
      </c>
      <c r="P223" s="15">
        <f>SUMIF('Daycare Checkouts'!E:E,$A223,'Daycare Checkouts'!F:F)</f>
        <v>0</v>
      </c>
      <c r="Q223" s="12">
        <f t="shared" si="3"/>
        <v>9</v>
      </c>
      <c r="R223" s="15">
        <f t="shared" si="3"/>
        <v>243</v>
      </c>
    </row>
    <row r="224" spans="1:18" x14ac:dyDescent="0.3">
      <c r="A224" s="11">
        <v>7062780</v>
      </c>
      <c r="B224" s="10">
        <v>43830</v>
      </c>
      <c r="C224" s="11" t="s">
        <v>170</v>
      </c>
      <c r="D224" s="11" t="s">
        <v>611</v>
      </c>
      <c r="E224" s="12">
        <v>10</v>
      </c>
      <c r="F224" s="15">
        <v>190</v>
      </c>
      <c r="G224" s="15">
        <v>19</v>
      </c>
      <c r="I224" s="12">
        <v>9</v>
      </c>
      <c r="J224" s="15">
        <v>171</v>
      </c>
      <c r="O224" s="12">
        <f>COUNTIF('Daycare Checkouts'!$E:$E,$A224)</f>
        <v>0</v>
      </c>
      <c r="P224" s="15">
        <f>SUMIF('Daycare Checkouts'!E:E,$A224,'Daycare Checkouts'!F:F)</f>
        <v>0</v>
      </c>
      <c r="Q224" s="12">
        <f t="shared" si="3"/>
        <v>9</v>
      </c>
      <c r="R224" s="15">
        <f t="shared" si="3"/>
        <v>171</v>
      </c>
    </row>
    <row r="225" spans="1:18" x14ac:dyDescent="0.3">
      <c r="A225" s="11">
        <v>7062781</v>
      </c>
      <c r="B225" s="10">
        <v>43830</v>
      </c>
      <c r="C225" s="11" t="s">
        <v>170</v>
      </c>
      <c r="D225" s="11" t="s">
        <v>611</v>
      </c>
      <c r="E225" s="12">
        <v>10</v>
      </c>
      <c r="F225" s="15">
        <v>270</v>
      </c>
      <c r="G225" s="15">
        <v>27</v>
      </c>
      <c r="I225" s="12">
        <v>10</v>
      </c>
      <c r="J225" s="15">
        <v>270</v>
      </c>
      <c r="O225" s="12">
        <f>COUNTIF('Daycare Checkouts'!$E:$E,$A225)</f>
        <v>0</v>
      </c>
      <c r="P225" s="15">
        <f>SUMIF('Daycare Checkouts'!E:E,$A225,'Daycare Checkouts'!F:F)</f>
        <v>0</v>
      </c>
      <c r="Q225" s="12">
        <f t="shared" si="3"/>
        <v>10</v>
      </c>
      <c r="R225" s="15">
        <f t="shared" si="3"/>
        <v>270</v>
      </c>
    </row>
  </sheetData>
  <autoFilter ref="A1:R1" xr:uid="{00000000-0009-0000-0000-000003000000}"/>
  <conditionalFormatting sqref="I1:R1048576">
    <cfRule type="cellIs" dxfId="561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EA19-7655-4E95-8DEC-99BB24D66264}">
  <dimension ref="A1:AH978"/>
  <sheetViews>
    <sheetView topLeftCell="O1" zoomScale="90" zoomScaleNormal="90" workbookViewId="0">
      <pane ySplit="1" topLeftCell="A2" activePane="bottomLeft" state="frozen"/>
      <selection pane="bottomLeft" activeCell="AG6" sqref="AG6"/>
    </sheetView>
  </sheetViews>
  <sheetFormatPr defaultColWidth="8.88671875" defaultRowHeight="13.8" x14ac:dyDescent="0.3"/>
  <cols>
    <col min="1" max="1" width="12.5546875" style="10" customWidth="1"/>
    <col min="2" max="2" width="32.5546875" style="11" customWidth="1"/>
    <col min="3" max="3" width="15.88671875" style="11" customWidth="1"/>
    <col min="4" max="4" width="16.88671875" style="11" customWidth="1"/>
    <col min="5" max="5" width="9.88671875" style="11" customWidth="1"/>
    <col min="6" max="8" width="9.88671875" style="13" customWidth="1"/>
    <col min="9" max="9" width="3.5546875" style="13" customWidth="1"/>
    <col min="10" max="10" width="13.33203125" style="13" bestFit="1" customWidth="1"/>
    <col min="11" max="11" width="8.88671875" style="13"/>
    <col min="12" max="12" width="2.88671875" style="13" customWidth="1"/>
    <col min="13" max="13" width="2.5546875" style="13" customWidth="1"/>
    <col min="14" max="14" width="20.88671875" style="13" customWidth="1"/>
    <col min="15" max="26" width="10.88671875" style="13" customWidth="1"/>
    <col min="27" max="27" width="2.88671875" style="13" customWidth="1"/>
    <col min="28" max="28" width="10.88671875" style="61" customWidth="1"/>
    <col min="29" max="29" width="2.88671875" style="13" customWidth="1"/>
    <col min="30" max="30" width="3.88671875" style="62" customWidth="1"/>
    <col min="31" max="31" width="16.5546875" style="10" customWidth="1"/>
    <col min="32" max="32" width="8.88671875" style="12"/>
    <col min="33" max="34" width="8.88671875" style="15"/>
    <col min="35" max="16384" width="8.88671875" style="13"/>
  </cols>
  <sheetData>
    <row r="1" spans="1:34" s="4" customFormat="1" ht="14.4" x14ac:dyDescent="0.3">
      <c r="A1" s="1" t="s">
        <v>290</v>
      </c>
      <c r="B1" s="2" t="s">
        <v>593</v>
      </c>
      <c r="C1" s="2" t="s">
        <v>319</v>
      </c>
      <c r="D1" s="2" t="s">
        <v>293</v>
      </c>
      <c r="E1" s="2" t="s">
        <v>37</v>
      </c>
      <c r="F1" s="47" t="s">
        <v>320</v>
      </c>
      <c r="G1" s="47" t="s">
        <v>321</v>
      </c>
      <c r="H1" s="47" t="s">
        <v>287</v>
      </c>
      <c r="J1" s="2" t="s">
        <v>322</v>
      </c>
      <c r="K1" s="4">
        <v>2020</v>
      </c>
      <c r="N1" s="2" t="s">
        <v>323</v>
      </c>
      <c r="O1" s="59">
        <v>43861</v>
      </c>
      <c r="P1" s="59">
        <v>43890</v>
      </c>
      <c r="Q1" s="59">
        <v>43921</v>
      </c>
      <c r="R1" s="59">
        <v>43951</v>
      </c>
      <c r="S1" s="59">
        <v>43982</v>
      </c>
      <c r="T1" s="59">
        <v>44012</v>
      </c>
      <c r="U1" s="59">
        <v>44043</v>
      </c>
      <c r="V1" s="59">
        <v>44074</v>
      </c>
      <c r="W1" s="59">
        <v>44104</v>
      </c>
      <c r="X1" s="59">
        <v>44135</v>
      </c>
      <c r="Y1" s="59">
        <v>44165</v>
      </c>
      <c r="Z1" s="59">
        <v>44196</v>
      </c>
      <c r="AB1" s="4">
        <f>YEAR(Z1)</f>
        <v>2020</v>
      </c>
      <c r="AD1" s="47"/>
      <c r="AE1" s="1" t="s">
        <v>299</v>
      </c>
      <c r="AF1" s="26" t="s">
        <v>292</v>
      </c>
      <c r="AG1" s="27" t="s">
        <v>287</v>
      </c>
      <c r="AH1" s="27" t="s">
        <v>288</v>
      </c>
    </row>
    <row r="2" spans="1:34" ht="14.4" x14ac:dyDescent="0.3">
      <c r="A2" s="55">
        <v>43831</v>
      </c>
      <c r="B2" s="56" t="s">
        <v>151</v>
      </c>
      <c r="C2" s="56" t="s">
        <v>333</v>
      </c>
      <c r="D2" s="56" t="s">
        <v>326</v>
      </c>
      <c r="E2" s="56">
        <v>7031166</v>
      </c>
      <c r="F2" s="58">
        <v>20.7</v>
      </c>
      <c r="G2" s="58"/>
      <c r="H2" s="58">
        <f>IF(ISBLANK(D2),"",SUM(F2:G2))</f>
        <v>20.7</v>
      </c>
      <c r="I2" s="142">
        <f t="shared" ref="I2:I21" si="0">IF(A2="",0,MONTH(A2))</f>
        <v>1</v>
      </c>
      <c r="J2" s="4"/>
      <c r="L2" s="15"/>
      <c r="M2" s="15"/>
      <c r="N2" s="60" t="s">
        <v>325</v>
      </c>
      <c r="O2" s="50">
        <f t="shared" ref="O2:Z2" si="1">MONTH(O1)</f>
        <v>1</v>
      </c>
      <c r="P2" s="50">
        <f t="shared" si="1"/>
        <v>2</v>
      </c>
      <c r="Q2" s="50">
        <f t="shared" si="1"/>
        <v>3</v>
      </c>
      <c r="R2" s="50">
        <f t="shared" si="1"/>
        <v>4</v>
      </c>
      <c r="S2" s="50">
        <f t="shared" si="1"/>
        <v>5</v>
      </c>
      <c r="T2" s="50">
        <f t="shared" si="1"/>
        <v>6</v>
      </c>
      <c r="U2" s="50">
        <f t="shared" si="1"/>
        <v>7</v>
      </c>
      <c r="V2" s="50">
        <f t="shared" si="1"/>
        <v>8</v>
      </c>
      <c r="W2" s="50">
        <f t="shared" si="1"/>
        <v>9</v>
      </c>
      <c r="X2" s="50">
        <f t="shared" si="1"/>
        <v>10</v>
      </c>
      <c r="Y2" s="50">
        <f t="shared" si="1"/>
        <v>11</v>
      </c>
      <c r="Z2" s="50">
        <f t="shared" si="1"/>
        <v>12</v>
      </c>
      <c r="AD2" s="52">
        <v>1</v>
      </c>
      <c r="AE2" s="10">
        <v>43828</v>
      </c>
      <c r="AF2" s="12">
        <v>7</v>
      </c>
      <c r="AG2" s="15">
        <v>169.7</v>
      </c>
      <c r="AH2" s="15">
        <f t="shared" ref="AH2:AH65" si="2">IF(AF2=0,0,ROUND(AG2/AF2,2))</f>
        <v>24.24</v>
      </c>
    </row>
    <row r="3" spans="1:34" x14ac:dyDescent="0.3">
      <c r="A3" s="10">
        <v>43832</v>
      </c>
      <c r="B3" s="11" t="s">
        <v>340</v>
      </c>
      <c r="C3" s="11" t="s">
        <v>316</v>
      </c>
      <c r="D3" s="11" t="s">
        <v>324</v>
      </c>
      <c r="F3" s="15">
        <v>20</v>
      </c>
      <c r="G3" s="15"/>
      <c r="H3" s="15">
        <f>IF(ISBLANK(D3),"",SUM(F3:G3))</f>
        <v>20</v>
      </c>
      <c r="I3" s="142">
        <f t="shared" si="0"/>
        <v>1</v>
      </c>
      <c r="J3" s="11" t="s">
        <v>326</v>
      </c>
      <c r="K3" s="15">
        <v>30</v>
      </c>
      <c r="N3" s="63" t="s">
        <v>326</v>
      </c>
      <c r="O3" s="12">
        <f t="shared" ref="O3:Z7" si="3">COUNTIFS($D:$D,$J3,$I:$I,O$2)</f>
        <v>1</v>
      </c>
      <c r="P3" s="12">
        <f t="shared" si="3"/>
        <v>0</v>
      </c>
      <c r="Q3" s="12">
        <f t="shared" si="3"/>
        <v>0</v>
      </c>
      <c r="R3" s="12">
        <f t="shared" si="3"/>
        <v>0</v>
      </c>
      <c r="S3" s="12">
        <f t="shared" si="3"/>
        <v>0</v>
      </c>
      <c r="T3" s="12">
        <f t="shared" si="3"/>
        <v>0</v>
      </c>
      <c r="U3" s="12">
        <f t="shared" si="3"/>
        <v>0</v>
      </c>
      <c r="V3" s="12">
        <f t="shared" si="3"/>
        <v>0</v>
      </c>
      <c r="W3" s="12">
        <f t="shared" si="3"/>
        <v>0</v>
      </c>
      <c r="X3" s="12">
        <f t="shared" si="3"/>
        <v>0</v>
      </c>
      <c r="Y3" s="12">
        <f t="shared" si="3"/>
        <v>0</v>
      </c>
      <c r="Z3" s="12">
        <f t="shared" si="3"/>
        <v>0</v>
      </c>
      <c r="AB3" s="12">
        <f>SUM(O3:Z3)</f>
        <v>1</v>
      </c>
      <c r="AD3" s="52">
        <v>1</v>
      </c>
      <c r="AE3" s="10">
        <f t="shared" ref="AE3:AE66" si="4">AE2+1</f>
        <v>43829</v>
      </c>
      <c r="AF3" s="12">
        <v>23</v>
      </c>
      <c r="AG3" s="15">
        <v>593</v>
      </c>
      <c r="AH3" s="15">
        <f t="shared" si="2"/>
        <v>25.78</v>
      </c>
    </row>
    <row r="4" spans="1:34" x14ac:dyDescent="0.3">
      <c r="F4" s="15"/>
      <c r="G4" s="15"/>
      <c r="H4" s="15"/>
      <c r="I4" s="142">
        <f t="shared" si="0"/>
        <v>0</v>
      </c>
      <c r="J4" s="11" t="s">
        <v>324</v>
      </c>
      <c r="K4" s="15">
        <v>20</v>
      </c>
      <c r="N4" s="63" t="s">
        <v>324</v>
      </c>
      <c r="O4" s="12">
        <f t="shared" si="3"/>
        <v>1</v>
      </c>
      <c r="P4" s="12">
        <f t="shared" si="3"/>
        <v>0</v>
      </c>
      <c r="Q4" s="12">
        <f t="shared" si="3"/>
        <v>0</v>
      </c>
      <c r="R4" s="12">
        <f t="shared" si="3"/>
        <v>0</v>
      </c>
      <c r="S4" s="12">
        <f t="shared" si="3"/>
        <v>0</v>
      </c>
      <c r="T4" s="12">
        <f t="shared" si="3"/>
        <v>0</v>
      </c>
      <c r="U4" s="12">
        <f t="shared" si="3"/>
        <v>0</v>
      </c>
      <c r="V4" s="12">
        <f t="shared" si="3"/>
        <v>0</v>
      </c>
      <c r="W4" s="12">
        <f t="shared" si="3"/>
        <v>0</v>
      </c>
      <c r="X4" s="12">
        <f t="shared" si="3"/>
        <v>0</v>
      </c>
      <c r="Y4" s="12">
        <f t="shared" si="3"/>
        <v>0</v>
      </c>
      <c r="Z4" s="12">
        <f t="shared" si="3"/>
        <v>0</v>
      </c>
      <c r="AB4" s="12">
        <f>SUM(O4:Z4)</f>
        <v>1</v>
      </c>
      <c r="AD4" s="52">
        <v>1</v>
      </c>
      <c r="AE4" s="10">
        <f t="shared" si="4"/>
        <v>43830</v>
      </c>
      <c r="AF4" s="12">
        <v>30</v>
      </c>
      <c r="AG4" s="15">
        <v>751.7</v>
      </c>
      <c r="AH4" s="15">
        <f t="shared" si="2"/>
        <v>25.06</v>
      </c>
    </row>
    <row r="5" spans="1:34" x14ac:dyDescent="0.3">
      <c r="F5" s="15"/>
      <c r="G5" s="15"/>
      <c r="H5" s="15"/>
      <c r="I5" s="142">
        <f t="shared" si="0"/>
        <v>0</v>
      </c>
      <c r="J5" s="11" t="s">
        <v>327</v>
      </c>
      <c r="K5" s="15">
        <v>20</v>
      </c>
      <c r="N5" s="63" t="s">
        <v>327</v>
      </c>
      <c r="O5" s="12">
        <f t="shared" si="3"/>
        <v>0</v>
      </c>
      <c r="P5" s="12">
        <f t="shared" si="3"/>
        <v>0</v>
      </c>
      <c r="Q5" s="12">
        <f t="shared" si="3"/>
        <v>0</v>
      </c>
      <c r="R5" s="12">
        <f t="shared" si="3"/>
        <v>0</v>
      </c>
      <c r="S5" s="12">
        <f t="shared" si="3"/>
        <v>0</v>
      </c>
      <c r="T5" s="12">
        <f t="shared" si="3"/>
        <v>0</v>
      </c>
      <c r="U5" s="12">
        <f t="shared" si="3"/>
        <v>0</v>
      </c>
      <c r="V5" s="12">
        <f t="shared" si="3"/>
        <v>0</v>
      </c>
      <c r="W5" s="12">
        <f t="shared" si="3"/>
        <v>0</v>
      </c>
      <c r="X5" s="12">
        <f t="shared" si="3"/>
        <v>0</v>
      </c>
      <c r="Y5" s="12">
        <f t="shared" si="3"/>
        <v>0</v>
      </c>
      <c r="Z5" s="12">
        <f t="shared" si="3"/>
        <v>0</v>
      </c>
      <c r="AB5" s="12">
        <f>SUM(O5:Z5)</f>
        <v>0</v>
      </c>
      <c r="AD5" s="52">
        <v>1</v>
      </c>
      <c r="AE5" s="10">
        <f t="shared" si="4"/>
        <v>43831</v>
      </c>
      <c r="AF5" s="12" cm="1">
        <f t="array" ref="AF5">SUM(COUNTIFS($A:$A,$AE5,$D:$D,($J$3:$J$5)))</f>
        <v>1</v>
      </c>
      <c r="AG5" s="15">
        <f t="shared" ref="AG5:AG68" si="5">SUMIF($A:$A,$AE5,$H:$H)</f>
        <v>20.7</v>
      </c>
      <c r="AH5" s="15">
        <f t="shared" si="2"/>
        <v>20.7</v>
      </c>
    </row>
    <row r="6" spans="1:34" x14ac:dyDescent="0.3">
      <c r="F6" s="15"/>
      <c r="G6" s="15"/>
      <c r="H6" s="15"/>
      <c r="I6" s="142">
        <f t="shared" si="0"/>
        <v>0</v>
      </c>
      <c r="J6" s="11" t="s">
        <v>328</v>
      </c>
      <c r="K6" s="15">
        <v>0</v>
      </c>
      <c r="N6" s="63" t="s">
        <v>328</v>
      </c>
      <c r="O6" s="12">
        <f t="shared" si="3"/>
        <v>0</v>
      </c>
      <c r="P6" s="12">
        <f t="shared" si="3"/>
        <v>0</v>
      </c>
      <c r="Q6" s="12">
        <f t="shared" si="3"/>
        <v>0</v>
      </c>
      <c r="R6" s="12">
        <f t="shared" si="3"/>
        <v>0</v>
      </c>
      <c r="S6" s="12">
        <f t="shared" si="3"/>
        <v>0</v>
      </c>
      <c r="T6" s="12">
        <f t="shared" si="3"/>
        <v>0</v>
      </c>
      <c r="U6" s="12">
        <f t="shared" si="3"/>
        <v>0</v>
      </c>
      <c r="V6" s="12">
        <f t="shared" si="3"/>
        <v>0</v>
      </c>
      <c r="W6" s="12">
        <f t="shared" si="3"/>
        <v>0</v>
      </c>
      <c r="X6" s="12">
        <f t="shared" si="3"/>
        <v>0</v>
      </c>
      <c r="Y6" s="12">
        <f t="shared" si="3"/>
        <v>0</v>
      </c>
      <c r="Z6" s="12">
        <f t="shared" si="3"/>
        <v>0</v>
      </c>
      <c r="AB6" s="12">
        <f>SUM(O6:Z6)</f>
        <v>0</v>
      </c>
      <c r="AD6" s="52">
        <v>1</v>
      </c>
      <c r="AE6" s="10">
        <f t="shared" si="4"/>
        <v>43832</v>
      </c>
      <c r="AF6" s="12" cm="1">
        <f t="array" ref="AF6">SUM(COUNTIFS($A:$A,$AE6,$D:$D,($J$3:$J$5)))</f>
        <v>1</v>
      </c>
      <c r="AG6" s="15">
        <f t="shared" si="5"/>
        <v>20</v>
      </c>
      <c r="AH6" s="15">
        <f t="shared" si="2"/>
        <v>20</v>
      </c>
    </row>
    <row r="7" spans="1:34" x14ac:dyDescent="0.3">
      <c r="F7" s="15"/>
      <c r="G7" s="15"/>
      <c r="H7" s="15"/>
      <c r="I7" s="142">
        <f t="shared" si="0"/>
        <v>0</v>
      </c>
      <c r="J7" s="11" t="s">
        <v>329</v>
      </c>
      <c r="K7" s="15">
        <v>0</v>
      </c>
      <c r="N7" s="63" t="s">
        <v>329</v>
      </c>
      <c r="O7" s="57">
        <f t="shared" si="3"/>
        <v>0</v>
      </c>
      <c r="P7" s="57">
        <f t="shared" si="3"/>
        <v>0</v>
      </c>
      <c r="Q7" s="57">
        <f t="shared" si="3"/>
        <v>0</v>
      </c>
      <c r="R7" s="57">
        <f t="shared" si="3"/>
        <v>0</v>
      </c>
      <c r="S7" s="57">
        <f t="shared" si="3"/>
        <v>0</v>
      </c>
      <c r="T7" s="57">
        <f t="shared" si="3"/>
        <v>0</v>
      </c>
      <c r="U7" s="57">
        <f t="shared" si="3"/>
        <v>0</v>
      </c>
      <c r="V7" s="57">
        <f t="shared" si="3"/>
        <v>0</v>
      </c>
      <c r="W7" s="57">
        <f t="shared" si="3"/>
        <v>0</v>
      </c>
      <c r="X7" s="57">
        <f t="shared" si="3"/>
        <v>0</v>
      </c>
      <c r="Y7" s="57">
        <f t="shared" si="3"/>
        <v>0</v>
      </c>
      <c r="Z7" s="57">
        <f t="shared" si="3"/>
        <v>0</v>
      </c>
      <c r="AB7" s="57">
        <f>SUM(O7:Z7)</f>
        <v>0</v>
      </c>
      <c r="AD7" s="52">
        <v>1</v>
      </c>
      <c r="AE7" s="10">
        <f t="shared" si="4"/>
        <v>43833</v>
      </c>
      <c r="AF7" s="12" cm="1">
        <f t="array" ref="AF7">SUM(COUNTIFS($A:$A,$AE7,$D:$D,($J$3:$J$5)))</f>
        <v>0</v>
      </c>
      <c r="AG7" s="15">
        <f t="shared" si="5"/>
        <v>0</v>
      </c>
      <c r="AH7" s="15">
        <f t="shared" si="2"/>
        <v>0</v>
      </c>
    </row>
    <row r="8" spans="1:34" x14ac:dyDescent="0.3">
      <c r="F8" s="15"/>
      <c r="G8" s="15"/>
      <c r="H8" s="15"/>
      <c r="I8" s="142">
        <f t="shared" si="0"/>
        <v>0</v>
      </c>
      <c r="N8" s="64" t="s">
        <v>287</v>
      </c>
      <c r="O8" s="12">
        <f t="shared" ref="O8:Z8" si="6">SUM(O3:O7)</f>
        <v>2</v>
      </c>
      <c r="P8" s="12">
        <f t="shared" si="6"/>
        <v>0</v>
      </c>
      <c r="Q8" s="12">
        <f t="shared" si="6"/>
        <v>0</v>
      </c>
      <c r="R8" s="12">
        <f t="shared" si="6"/>
        <v>0</v>
      </c>
      <c r="S8" s="12">
        <f t="shared" si="6"/>
        <v>0</v>
      </c>
      <c r="T8" s="12">
        <f t="shared" si="6"/>
        <v>0</v>
      </c>
      <c r="U8" s="12">
        <f t="shared" si="6"/>
        <v>0</v>
      </c>
      <c r="V8" s="12">
        <f t="shared" si="6"/>
        <v>0</v>
      </c>
      <c r="W8" s="12">
        <f t="shared" si="6"/>
        <v>0</v>
      </c>
      <c r="X8" s="12">
        <f t="shared" si="6"/>
        <v>0</v>
      </c>
      <c r="Y8" s="12">
        <f t="shared" si="6"/>
        <v>0</v>
      </c>
      <c r="Z8" s="12">
        <f t="shared" si="6"/>
        <v>0</v>
      </c>
      <c r="AB8" s="12">
        <f>SUM(AB3:AB7)</f>
        <v>2</v>
      </c>
      <c r="AD8" s="52">
        <v>1</v>
      </c>
      <c r="AE8" s="10">
        <f t="shared" si="4"/>
        <v>43834</v>
      </c>
      <c r="AF8" s="12" cm="1">
        <f t="array" ref="AF8">SUM(COUNTIFS($A:$A,$AE8,$D:$D,($J$3:$J$5)))</f>
        <v>0</v>
      </c>
      <c r="AG8" s="15">
        <f t="shared" si="5"/>
        <v>0</v>
      </c>
      <c r="AH8" s="15">
        <f t="shared" si="2"/>
        <v>0</v>
      </c>
    </row>
    <row r="9" spans="1:34" x14ac:dyDescent="0.3">
      <c r="F9" s="15"/>
      <c r="G9" s="15"/>
      <c r="H9" s="15"/>
      <c r="I9" s="142">
        <f t="shared" si="0"/>
        <v>0</v>
      </c>
      <c r="AD9" s="52">
        <v>2</v>
      </c>
      <c r="AE9" s="10">
        <f t="shared" si="4"/>
        <v>43835</v>
      </c>
      <c r="AF9" s="12" cm="1">
        <f t="array" ref="AF9">SUM(COUNTIFS($A:$A,$AE9,$D:$D,($J$3:$J$5)))</f>
        <v>0</v>
      </c>
      <c r="AG9" s="15">
        <f t="shared" si="5"/>
        <v>0</v>
      </c>
      <c r="AH9" s="15">
        <f t="shared" si="2"/>
        <v>0</v>
      </c>
    </row>
    <row r="10" spans="1:34" x14ac:dyDescent="0.3">
      <c r="F10" s="15"/>
      <c r="G10" s="15"/>
      <c r="H10" s="15"/>
      <c r="I10" s="142">
        <f t="shared" si="0"/>
        <v>0</v>
      </c>
      <c r="N10" s="60" t="s">
        <v>330</v>
      </c>
      <c r="AD10" s="52">
        <v>2</v>
      </c>
      <c r="AE10" s="10">
        <f t="shared" si="4"/>
        <v>43836</v>
      </c>
      <c r="AF10" s="12" cm="1">
        <f t="array" ref="AF10">SUM(COUNTIFS($A:$A,$AE10,$D:$D,($J$3:$J$5)))</f>
        <v>0</v>
      </c>
      <c r="AG10" s="15">
        <f t="shared" si="5"/>
        <v>0</v>
      </c>
      <c r="AH10" s="15">
        <f t="shared" si="2"/>
        <v>0</v>
      </c>
    </row>
    <row r="11" spans="1:34" x14ac:dyDescent="0.3">
      <c r="F11" s="15"/>
      <c r="G11" s="15"/>
      <c r="H11" s="15"/>
      <c r="I11" s="142">
        <f t="shared" si="0"/>
        <v>0</v>
      </c>
      <c r="N11" s="63" t="s">
        <v>326</v>
      </c>
      <c r="O11" s="15">
        <f t="shared" ref="O11:Z11" si="7">SUMIFS($H:$H,$D:$D,$J3,$I:$I,O$2)</f>
        <v>20.7</v>
      </c>
      <c r="P11" s="15">
        <f t="shared" si="7"/>
        <v>0</v>
      </c>
      <c r="Q11" s="15">
        <f t="shared" si="7"/>
        <v>0</v>
      </c>
      <c r="R11" s="15">
        <f t="shared" si="7"/>
        <v>0</v>
      </c>
      <c r="S11" s="15">
        <f t="shared" si="7"/>
        <v>0</v>
      </c>
      <c r="T11" s="15">
        <f t="shared" si="7"/>
        <v>0</v>
      </c>
      <c r="U11" s="15">
        <f t="shared" si="7"/>
        <v>0</v>
      </c>
      <c r="V11" s="15">
        <f t="shared" si="7"/>
        <v>0</v>
      </c>
      <c r="W11" s="15">
        <f t="shared" si="7"/>
        <v>0</v>
      </c>
      <c r="X11" s="15">
        <f t="shared" si="7"/>
        <v>0</v>
      </c>
      <c r="Y11" s="15">
        <f t="shared" si="7"/>
        <v>0</v>
      </c>
      <c r="Z11" s="15">
        <f t="shared" si="7"/>
        <v>0</v>
      </c>
      <c r="AB11" s="15">
        <f>SUM(O11:Z11)</f>
        <v>20.7</v>
      </c>
      <c r="AD11" s="52">
        <v>2</v>
      </c>
      <c r="AE11" s="10">
        <f t="shared" si="4"/>
        <v>43837</v>
      </c>
      <c r="AF11" s="12" cm="1">
        <f t="array" ref="AF11">SUM(COUNTIFS($A:$A,$AE11,$D:$D,($J$3:$J$5)))</f>
        <v>0</v>
      </c>
      <c r="AG11" s="15">
        <f t="shared" si="5"/>
        <v>0</v>
      </c>
      <c r="AH11" s="15">
        <f t="shared" si="2"/>
        <v>0</v>
      </c>
    </row>
    <row r="12" spans="1:34" x14ac:dyDescent="0.3">
      <c r="F12" s="15"/>
      <c r="G12" s="15"/>
      <c r="H12" s="15"/>
      <c r="I12" s="142">
        <f t="shared" si="0"/>
        <v>0</v>
      </c>
      <c r="N12" s="63" t="s">
        <v>324</v>
      </c>
      <c r="O12" s="15">
        <f t="shared" ref="O12:Z12" si="8">SUMIFS($H:$H,$D:$D,$J4,$I:$I,O$2)</f>
        <v>20</v>
      </c>
      <c r="P12" s="15">
        <f t="shared" si="8"/>
        <v>0</v>
      </c>
      <c r="Q12" s="15">
        <f t="shared" si="8"/>
        <v>0</v>
      </c>
      <c r="R12" s="15">
        <f t="shared" si="8"/>
        <v>0</v>
      </c>
      <c r="S12" s="15">
        <f t="shared" si="8"/>
        <v>0</v>
      </c>
      <c r="T12" s="15">
        <f t="shared" si="8"/>
        <v>0</v>
      </c>
      <c r="U12" s="15">
        <f t="shared" si="8"/>
        <v>0</v>
      </c>
      <c r="V12" s="15">
        <f t="shared" si="8"/>
        <v>0</v>
      </c>
      <c r="W12" s="15">
        <f t="shared" si="8"/>
        <v>0</v>
      </c>
      <c r="X12" s="15">
        <f t="shared" si="8"/>
        <v>0</v>
      </c>
      <c r="Y12" s="15">
        <f t="shared" si="8"/>
        <v>0</v>
      </c>
      <c r="Z12" s="15">
        <f t="shared" si="8"/>
        <v>0</v>
      </c>
      <c r="AB12" s="15">
        <f>SUM(O12:Z12)</f>
        <v>20</v>
      </c>
      <c r="AD12" s="52">
        <v>2</v>
      </c>
      <c r="AE12" s="10">
        <f t="shared" si="4"/>
        <v>43838</v>
      </c>
      <c r="AF12" s="12" cm="1">
        <f t="array" ref="AF12">SUM(COUNTIFS($A:$A,$AE12,$D:$D,($J$3:$J$5)))</f>
        <v>0</v>
      </c>
      <c r="AG12" s="15">
        <f t="shared" si="5"/>
        <v>0</v>
      </c>
      <c r="AH12" s="15">
        <f t="shared" si="2"/>
        <v>0</v>
      </c>
    </row>
    <row r="13" spans="1:34" x14ac:dyDescent="0.3">
      <c r="F13" s="15"/>
      <c r="G13" s="15"/>
      <c r="H13" s="15"/>
      <c r="I13" s="142">
        <f t="shared" si="0"/>
        <v>0</v>
      </c>
      <c r="N13" s="63" t="s">
        <v>327</v>
      </c>
      <c r="O13" s="15">
        <f t="shared" ref="O13:Z13" si="9">SUMIFS($H:$H,$D:$D,$J5,$I:$I,O$2)</f>
        <v>0</v>
      </c>
      <c r="P13" s="15">
        <f t="shared" si="9"/>
        <v>0</v>
      </c>
      <c r="Q13" s="15">
        <f t="shared" si="9"/>
        <v>0</v>
      </c>
      <c r="R13" s="15">
        <f t="shared" si="9"/>
        <v>0</v>
      </c>
      <c r="S13" s="15">
        <f t="shared" si="9"/>
        <v>0</v>
      </c>
      <c r="T13" s="15">
        <f t="shared" si="9"/>
        <v>0</v>
      </c>
      <c r="U13" s="15">
        <f t="shared" si="9"/>
        <v>0</v>
      </c>
      <c r="V13" s="15">
        <f t="shared" si="9"/>
        <v>0</v>
      </c>
      <c r="W13" s="15">
        <f t="shared" si="9"/>
        <v>0</v>
      </c>
      <c r="X13" s="15">
        <f t="shared" si="9"/>
        <v>0</v>
      </c>
      <c r="Y13" s="15">
        <f t="shared" si="9"/>
        <v>0</v>
      </c>
      <c r="Z13" s="15">
        <f t="shared" si="9"/>
        <v>0</v>
      </c>
      <c r="AB13" s="15">
        <f>SUM(O13:Z13)</f>
        <v>0</v>
      </c>
      <c r="AD13" s="52">
        <v>2</v>
      </c>
      <c r="AE13" s="10">
        <f t="shared" si="4"/>
        <v>43839</v>
      </c>
      <c r="AF13" s="12" cm="1">
        <f t="array" ref="AF13">SUM(COUNTIFS($A:$A,$AE13,$D:$D,($J$3:$J$5)))</f>
        <v>0</v>
      </c>
      <c r="AG13" s="15">
        <f t="shared" si="5"/>
        <v>0</v>
      </c>
      <c r="AH13" s="15">
        <f t="shared" si="2"/>
        <v>0</v>
      </c>
    </row>
    <row r="14" spans="1:34" x14ac:dyDescent="0.3">
      <c r="F14" s="15"/>
      <c r="G14" s="15"/>
      <c r="H14" s="15"/>
      <c r="I14" s="142">
        <f t="shared" si="0"/>
        <v>0</v>
      </c>
      <c r="N14" s="63" t="s">
        <v>328</v>
      </c>
      <c r="O14" s="15">
        <f t="shared" ref="O14:Z14" si="10">SUMIFS($H:$H,$D:$D,$J6,$I:$I,O$2)</f>
        <v>0</v>
      </c>
      <c r="P14" s="15">
        <f t="shared" si="10"/>
        <v>0</v>
      </c>
      <c r="Q14" s="15">
        <f t="shared" si="10"/>
        <v>0</v>
      </c>
      <c r="R14" s="15">
        <f t="shared" si="10"/>
        <v>0</v>
      </c>
      <c r="S14" s="15">
        <f t="shared" si="10"/>
        <v>0</v>
      </c>
      <c r="T14" s="15">
        <f t="shared" si="10"/>
        <v>0</v>
      </c>
      <c r="U14" s="15">
        <f t="shared" si="10"/>
        <v>0</v>
      </c>
      <c r="V14" s="15">
        <f t="shared" si="10"/>
        <v>0</v>
      </c>
      <c r="W14" s="15">
        <f t="shared" si="10"/>
        <v>0</v>
      </c>
      <c r="X14" s="15">
        <f t="shared" si="10"/>
        <v>0</v>
      </c>
      <c r="Y14" s="15">
        <f t="shared" si="10"/>
        <v>0</v>
      </c>
      <c r="Z14" s="15">
        <f t="shared" si="10"/>
        <v>0</v>
      </c>
      <c r="AB14" s="15">
        <f>SUM(O14:Z14)</f>
        <v>0</v>
      </c>
      <c r="AD14" s="52">
        <v>2</v>
      </c>
      <c r="AE14" s="10">
        <f t="shared" si="4"/>
        <v>43840</v>
      </c>
      <c r="AF14" s="12" cm="1">
        <f t="array" ref="AF14">SUM(COUNTIFS($A:$A,$AE14,$D:$D,($J$3:$J$5)))</f>
        <v>0</v>
      </c>
      <c r="AG14" s="15">
        <f t="shared" si="5"/>
        <v>0</v>
      </c>
      <c r="AH14" s="15">
        <f t="shared" si="2"/>
        <v>0</v>
      </c>
    </row>
    <row r="15" spans="1:34" x14ac:dyDescent="0.3">
      <c r="F15" s="15"/>
      <c r="G15" s="15"/>
      <c r="H15" s="15"/>
      <c r="I15" s="142">
        <f t="shared" si="0"/>
        <v>0</v>
      </c>
      <c r="N15" s="63" t="s">
        <v>329</v>
      </c>
      <c r="O15" s="58">
        <f t="shared" ref="O15:Z15" si="11">SUMIFS($H:$H,$D:$D,$J7,$I:$I,O$2)</f>
        <v>0</v>
      </c>
      <c r="P15" s="58">
        <f t="shared" si="11"/>
        <v>0</v>
      </c>
      <c r="Q15" s="58">
        <f t="shared" si="11"/>
        <v>0</v>
      </c>
      <c r="R15" s="58">
        <f t="shared" si="11"/>
        <v>0</v>
      </c>
      <c r="S15" s="58">
        <f t="shared" si="11"/>
        <v>0</v>
      </c>
      <c r="T15" s="58">
        <f t="shared" si="11"/>
        <v>0</v>
      </c>
      <c r="U15" s="58">
        <f t="shared" si="11"/>
        <v>0</v>
      </c>
      <c r="V15" s="58">
        <f t="shared" si="11"/>
        <v>0</v>
      </c>
      <c r="W15" s="58">
        <f t="shared" si="11"/>
        <v>0</v>
      </c>
      <c r="X15" s="58">
        <f t="shared" si="11"/>
        <v>0</v>
      </c>
      <c r="Y15" s="58">
        <f t="shared" si="11"/>
        <v>0</v>
      </c>
      <c r="Z15" s="58">
        <f t="shared" si="11"/>
        <v>0</v>
      </c>
      <c r="AB15" s="58">
        <f>SUM(O15:Z15)</f>
        <v>0</v>
      </c>
      <c r="AD15" s="52">
        <v>2</v>
      </c>
      <c r="AE15" s="10">
        <f t="shared" si="4"/>
        <v>43841</v>
      </c>
      <c r="AF15" s="12" cm="1">
        <f t="array" ref="AF15">SUM(COUNTIFS($A:$A,$AE15,$D:$D,($J$3:$J$5)))</f>
        <v>0</v>
      </c>
      <c r="AG15" s="15">
        <f t="shared" si="5"/>
        <v>0</v>
      </c>
      <c r="AH15" s="15">
        <f t="shared" si="2"/>
        <v>0</v>
      </c>
    </row>
    <row r="16" spans="1:34" x14ac:dyDescent="0.3">
      <c r="F16" s="15"/>
      <c r="G16" s="15"/>
      <c r="H16" s="15"/>
      <c r="I16" s="142">
        <f t="shared" si="0"/>
        <v>0</v>
      </c>
      <c r="N16" s="64" t="s">
        <v>287</v>
      </c>
      <c r="O16" s="15">
        <f t="shared" ref="O16:Z16" si="12">SUM(O11:O15)</f>
        <v>40.700000000000003</v>
      </c>
      <c r="P16" s="15">
        <f t="shared" si="12"/>
        <v>0</v>
      </c>
      <c r="Q16" s="15">
        <f t="shared" si="12"/>
        <v>0</v>
      </c>
      <c r="R16" s="15">
        <f t="shared" si="12"/>
        <v>0</v>
      </c>
      <c r="S16" s="15">
        <f t="shared" si="12"/>
        <v>0</v>
      </c>
      <c r="T16" s="15">
        <f t="shared" si="12"/>
        <v>0</v>
      </c>
      <c r="U16" s="15">
        <f t="shared" si="12"/>
        <v>0</v>
      </c>
      <c r="V16" s="15">
        <f t="shared" si="12"/>
        <v>0</v>
      </c>
      <c r="W16" s="15">
        <f t="shared" si="12"/>
        <v>0</v>
      </c>
      <c r="X16" s="15">
        <f t="shared" si="12"/>
        <v>0</v>
      </c>
      <c r="Y16" s="15">
        <f t="shared" si="12"/>
        <v>0</v>
      </c>
      <c r="Z16" s="15">
        <f t="shared" si="12"/>
        <v>0</v>
      </c>
      <c r="AB16" s="15">
        <f>SUM(AB11:AB15)</f>
        <v>40.700000000000003</v>
      </c>
      <c r="AD16" s="52">
        <v>3</v>
      </c>
      <c r="AE16" s="10">
        <f t="shared" si="4"/>
        <v>43842</v>
      </c>
      <c r="AF16" s="12" cm="1">
        <f t="array" ref="AF16">SUM(COUNTIFS($A:$A,$AE16,$D:$D,($J$3:$J$5)))</f>
        <v>0</v>
      </c>
      <c r="AG16" s="15">
        <f t="shared" si="5"/>
        <v>0</v>
      </c>
      <c r="AH16" s="15">
        <f t="shared" si="2"/>
        <v>0</v>
      </c>
    </row>
    <row r="17" spans="6:34" x14ac:dyDescent="0.3">
      <c r="F17" s="15"/>
      <c r="G17" s="15"/>
      <c r="H17" s="15"/>
      <c r="I17" s="142">
        <f t="shared" si="0"/>
        <v>0</v>
      </c>
      <c r="AD17" s="52">
        <v>3</v>
      </c>
      <c r="AE17" s="10">
        <f t="shared" si="4"/>
        <v>43843</v>
      </c>
      <c r="AF17" s="12" cm="1">
        <f t="array" ref="AF17">SUM(COUNTIFS($A:$A,$AE17,$D:$D,($J$3:$J$5)))</f>
        <v>0</v>
      </c>
      <c r="AG17" s="15">
        <f t="shared" si="5"/>
        <v>0</v>
      </c>
      <c r="AH17" s="15">
        <f t="shared" si="2"/>
        <v>0</v>
      </c>
    </row>
    <row r="18" spans="6:34" x14ac:dyDescent="0.3">
      <c r="F18" s="15"/>
      <c r="G18" s="15"/>
      <c r="H18" s="15"/>
      <c r="I18" s="142">
        <f t="shared" si="0"/>
        <v>0</v>
      </c>
      <c r="N18" s="60" t="s">
        <v>332</v>
      </c>
      <c r="AD18" s="52">
        <v>3</v>
      </c>
      <c r="AE18" s="10">
        <f t="shared" si="4"/>
        <v>43844</v>
      </c>
      <c r="AF18" s="12" cm="1">
        <f t="array" ref="AF18">SUM(COUNTIFS($A:$A,$AE18,$D:$D,($J$3:$J$5)))</f>
        <v>0</v>
      </c>
      <c r="AG18" s="15">
        <f t="shared" si="5"/>
        <v>0</v>
      </c>
      <c r="AH18" s="15">
        <f t="shared" si="2"/>
        <v>0</v>
      </c>
    </row>
    <row r="19" spans="6:34" x14ac:dyDescent="0.3">
      <c r="F19" s="15"/>
      <c r="G19" s="15"/>
      <c r="H19" s="15"/>
      <c r="I19" s="142">
        <f t="shared" si="0"/>
        <v>0</v>
      </c>
      <c r="N19" s="63" t="s">
        <v>326</v>
      </c>
      <c r="O19" s="15">
        <f t="shared" ref="O19:W19" si="13">IF(O3=0,0,ROUND(O11/O3,2))</f>
        <v>20.7</v>
      </c>
      <c r="P19" s="15">
        <f t="shared" si="13"/>
        <v>0</v>
      </c>
      <c r="Q19" s="15">
        <f t="shared" si="13"/>
        <v>0</v>
      </c>
      <c r="R19" s="15">
        <f t="shared" si="13"/>
        <v>0</v>
      </c>
      <c r="S19" s="15">
        <f t="shared" si="13"/>
        <v>0</v>
      </c>
      <c r="T19" s="15">
        <f t="shared" si="13"/>
        <v>0</v>
      </c>
      <c r="U19" s="15">
        <f t="shared" si="13"/>
        <v>0</v>
      </c>
      <c r="V19" s="15">
        <f t="shared" si="13"/>
        <v>0</v>
      </c>
      <c r="W19" s="15">
        <f t="shared" si="13"/>
        <v>0</v>
      </c>
      <c r="X19" s="15">
        <v>0</v>
      </c>
      <c r="Y19" s="15">
        <v>0</v>
      </c>
      <c r="Z19" s="15">
        <v>0</v>
      </c>
      <c r="AD19" s="52">
        <v>3</v>
      </c>
      <c r="AE19" s="10">
        <f t="shared" si="4"/>
        <v>43845</v>
      </c>
      <c r="AF19" s="12" cm="1">
        <f t="array" ref="AF19">SUM(COUNTIFS($A:$A,$AE19,$D:$D,($J$3:$J$5)))</f>
        <v>0</v>
      </c>
      <c r="AG19" s="15">
        <f t="shared" si="5"/>
        <v>0</v>
      </c>
      <c r="AH19" s="15">
        <f t="shared" si="2"/>
        <v>0</v>
      </c>
    </row>
    <row r="20" spans="6:34" x14ac:dyDescent="0.3">
      <c r="F20" s="15"/>
      <c r="G20" s="15"/>
      <c r="H20" s="15"/>
      <c r="I20" s="142">
        <f t="shared" si="0"/>
        <v>0</v>
      </c>
      <c r="N20" s="63" t="s">
        <v>324</v>
      </c>
      <c r="O20" s="15">
        <f t="shared" ref="O20:W20" si="14">IF(O4=0,0,ROUND(O12/O4,2))</f>
        <v>20</v>
      </c>
      <c r="P20" s="15">
        <f t="shared" si="14"/>
        <v>0</v>
      </c>
      <c r="Q20" s="15">
        <f t="shared" si="14"/>
        <v>0</v>
      </c>
      <c r="R20" s="15">
        <f t="shared" si="14"/>
        <v>0</v>
      </c>
      <c r="S20" s="15">
        <f t="shared" si="14"/>
        <v>0</v>
      </c>
      <c r="T20" s="15">
        <f t="shared" si="14"/>
        <v>0</v>
      </c>
      <c r="U20" s="15">
        <f t="shared" si="14"/>
        <v>0</v>
      </c>
      <c r="V20" s="15">
        <f t="shared" si="14"/>
        <v>0</v>
      </c>
      <c r="W20" s="15">
        <f t="shared" si="14"/>
        <v>0</v>
      </c>
      <c r="X20" s="15">
        <v>0</v>
      </c>
      <c r="Y20" s="15">
        <v>0</v>
      </c>
      <c r="Z20" s="15">
        <v>0</v>
      </c>
      <c r="AD20" s="52">
        <v>3</v>
      </c>
      <c r="AE20" s="10">
        <f t="shared" si="4"/>
        <v>43846</v>
      </c>
      <c r="AF20" s="12" cm="1">
        <f t="array" ref="AF20">SUM(COUNTIFS($A:$A,$AE20,$D:$D,($J$3:$J$5)))</f>
        <v>0</v>
      </c>
      <c r="AG20" s="15">
        <f t="shared" si="5"/>
        <v>0</v>
      </c>
      <c r="AH20" s="15">
        <f t="shared" si="2"/>
        <v>0</v>
      </c>
    </row>
    <row r="21" spans="6:34" x14ac:dyDescent="0.3">
      <c r="F21" s="15"/>
      <c r="G21" s="15"/>
      <c r="H21" s="15"/>
      <c r="I21" s="142">
        <f t="shared" si="0"/>
        <v>0</v>
      </c>
      <c r="N21" s="63" t="s">
        <v>327</v>
      </c>
      <c r="O21" s="15">
        <f t="shared" ref="O21:W21" si="15">IF(O5=0,0,ROUND(O13/O5,2))</f>
        <v>0</v>
      </c>
      <c r="P21" s="15">
        <f t="shared" si="15"/>
        <v>0</v>
      </c>
      <c r="Q21" s="15">
        <f t="shared" si="15"/>
        <v>0</v>
      </c>
      <c r="R21" s="15">
        <f t="shared" si="15"/>
        <v>0</v>
      </c>
      <c r="S21" s="15">
        <f t="shared" si="15"/>
        <v>0</v>
      </c>
      <c r="T21" s="15">
        <f t="shared" si="15"/>
        <v>0</v>
      </c>
      <c r="U21" s="15">
        <f t="shared" si="15"/>
        <v>0</v>
      </c>
      <c r="V21" s="15">
        <f t="shared" si="15"/>
        <v>0</v>
      </c>
      <c r="W21" s="15">
        <f t="shared" si="15"/>
        <v>0</v>
      </c>
      <c r="X21" s="15">
        <v>0</v>
      </c>
      <c r="Y21" s="15">
        <v>0</v>
      </c>
      <c r="Z21" s="15">
        <v>0</v>
      </c>
      <c r="AD21" s="52">
        <v>3</v>
      </c>
      <c r="AE21" s="10">
        <f t="shared" si="4"/>
        <v>43847</v>
      </c>
      <c r="AF21" s="12" cm="1">
        <f t="array" ref="AF21">SUM(COUNTIFS($A:$A,$AE21,$D:$D,($J$3:$J$5)))</f>
        <v>0</v>
      </c>
      <c r="AG21" s="15">
        <f t="shared" si="5"/>
        <v>0</v>
      </c>
      <c r="AH21" s="15">
        <f t="shared" si="2"/>
        <v>0</v>
      </c>
    </row>
    <row r="22" spans="6:34" x14ac:dyDescent="0.3">
      <c r="F22" s="15" t="s">
        <v>615</v>
      </c>
      <c r="G22" s="15"/>
      <c r="H22" s="15" t="str">
        <f t="shared" ref="H22:H85" si="16">IF(ISBLANK(D22),"",SUM(F22:G22))</f>
        <v/>
      </c>
      <c r="AE22" s="10">
        <f t="shared" si="4"/>
        <v>43848</v>
      </c>
      <c r="AF22" s="12" cm="1">
        <f t="array" ref="AF22">SUM(COUNTIFS($A:$A,$AE22,$D:$D,($J$3:$J$5)))</f>
        <v>0</v>
      </c>
      <c r="AG22" s="15">
        <f t="shared" si="5"/>
        <v>0</v>
      </c>
      <c r="AH22" s="15">
        <f t="shared" si="2"/>
        <v>0</v>
      </c>
    </row>
    <row r="23" spans="6:34" x14ac:dyDescent="0.3">
      <c r="F23" s="15" t="s">
        <v>615</v>
      </c>
      <c r="G23" s="15"/>
      <c r="H23" s="15" t="str">
        <f t="shared" si="16"/>
        <v/>
      </c>
      <c r="AE23" s="10">
        <f t="shared" si="4"/>
        <v>43849</v>
      </c>
      <c r="AF23" s="12" cm="1">
        <f t="array" ref="AF23">SUM(COUNTIFS($A:$A,$AE23,$D:$D,($J$3:$J$5)))</f>
        <v>0</v>
      </c>
      <c r="AG23" s="15">
        <f t="shared" si="5"/>
        <v>0</v>
      </c>
      <c r="AH23" s="15">
        <f t="shared" si="2"/>
        <v>0</v>
      </c>
    </row>
    <row r="24" spans="6:34" x14ac:dyDescent="0.3">
      <c r="F24" s="15" t="s">
        <v>615</v>
      </c>
      <c r="G24" s="15"/>
      <c r="H24" s="15" t="str">
        <f t="shared" si="16"/>
        <v/>
      </c>
      <c r="AE24" s="10">
        <f t="shared" si="4"/>
        <v>43850</v>
      </c>
      <c r="AF24" s="12" cm="1">
        <f t="array" ref="AF24">SUM(COUNTIFS($A:$A,$AE24,$D:$D,($J$3:$J$5)))</f>
        <v>0</v>
      </c>
      <c r="AG24" s="15">
        <f t="shared" si="5"/>
        <v>0</v>
      </c>
      <c r="AH24" s="15">
        <f t="shared" si="2"/>
        <v>0</v>
      </c>
    </row>
    <row r="25" spans="6:34" x14ac:dyDescent="0.3">
      <c r="F25" s="15" t="s">
        <v>615</v>
      </c>
      <c r="G25" s="15"/>
      <c r="H25" s="15" t="str">
        <f t="shared" si="16"/>
        <v/>
      </c>
      <c r="AE25" s="10">
        <f t="shared" si="4"/>
        <v>43851</v>
      </c>
      <c r="AF25" s="12" cm="1">
        <f t="array" ref="AF25">SUM(COUNTIFS($A:$A,$AE25,$D:$D,($J$3:$J$5)))</f>
        <v>0</v>
      </c>
      <c r="AG25" s="15">
        <f t="shared" si="5"/>
        <v>0</v>
      </c>
      <c r="AH25" s="15">
        <f t="shared" si="2"/>
        <v>0</v>
      </c>
    </row>
    <row r="26" spans="6:34" x14ac:dyDescent="0.3">
      <c r="F26" s="15" t="s">
        <v>615</v>
      </c>
      <c r="G26" s="15"/>
      <c r="H26" s="15" t="str">
        <f t="shared" si="16"/>
        <v/>
      </c>
      <c r="AE26" s="10">
        <f t="shared" si="4"/>
        <v>43852</v>
      </c>
      <c r="AF26" s="12" cm="1">
        <f t="array" ref="AF26">SUM(COUNTIFS($A:$A,$AE26,$D:$D,($J$3:$J$5)))</f>
        <v>0</v>
      </c>
      <c r="AG26" s="15">
        <f t="shared" si="5"/>
        <v>0</v>
      </c>
      <c r="AH26" s="15">
        <f t="shared" si="2"/>
        <v>0</v>
      </c>
    </row>
    <row r="27" spans="6:34" x14ac:dyDescent="0.3">
      <c r="F27" s="15" t="s">
        <v>615</v>
      </c>
      <c r="G27" s="15"/>
      <c r="H27" s="15" t="str">
        <f t="shared" si="16"/>
        <v/>
      </c>
      <c r="AE27" s="10">
        <f t="shared" si="4"/>
        <v>43853</v>
      </c>
      <c r="AF27" s="12" cm="1">
        <f t="array" ref="AF27">SUM(COUNTIFS($A:$A,$AE27,$D:$D,($J$3:$J$5)))</f>
        <v>0</v>
      </c>
      <c r="AG27" s="15">
        <f t="shared" si="5"/>
        <v>0</v>
      </c>
      <c r="AH27" s="15">
        <f t="shared" si="2"/>
        <v>0</v>
      </c>
    </row>
    <row r="28" spans="6:34" x14ac:dyDescent="0.3">
      <c r="F28" s="15" t="s">
        <v>615</v>
      </c>
      <c r="G28" s="15"/>
      <c r="H28" s="15" t="str">
        <f t="shared" si="16"/>
        <v/>
      </c>
      <c r="AE28" s="10">
        <f t="shared" si="4"/>
        <v>43854</v>
      </c>
      <c r="AF28" s="12" cm="1">
        <f t="array" ref="AF28">SUM(COUNTIFS($A:$A,$AE28,$D:$D,($J$3:$J$5)))</f>
        <v>0</v>
      </c>
      <c r="AG28" s="15">
        <f t="shared" si="5"/>
        <v>0</v>
      </c>
      <c r="AH28" s="15">
        <f t="shared" si="2"/>
        <v>0</v>
      </c>
    </row>
    <row r="29" spans="6:34" x14ac:dyDescent="0.3">
      <c r="F29" s="15" t="s">
        <v>615</v>
      </c>
      <c r="G29" s="15"/>
      <c r="H29" s="15" t="str">
        <f t="shared" si="16"/>
        <v/>
      </c>
      <c r="AE29" s="10">
        <f t="shared" si="4"/>
        <v>43855</v>
      </c>
      <c r="AF29" s="12" cm="1">
        <f t="array" ref="AF29">SUM(COUNTIFS($A:$A,$AE29,$D:$D,($J$3:$J$5)))</f>
        <v>0</v>
      </c>
      <c r="AG29" s="15">
        <f t="shared" si="5"/>
        <v>0</v>
      </c>
      <c r="AH29" s="15">
        <f t="shared" si="2"/>
        <v>0</v>
      </c>
    </row>
    <row r="30" spans="6:34" x14ac:dyDescent="0.3">
      <c r="F30" s="15" t="s">
        <v>615</v>
      </c>
      <c r="G30" s="15"/>
      <c r="H30" s="15" t="str">
        <f t="shared" si="16"/>
        <v/>
      </c>
      <c r="AE30" s="10">
        <f t="shared" si="4"/>
        <v>43856</v>
      </c>
      <c r="AF30" s="12" cm="1">
        <f t="array" ref="AF30">SUM(COUNTIFS($A:$A,$AE30,$D:$D,($J$3:$J$5)))</f>
        <v>0</v>
      </c>
      <c r="AG30" s="15">
        <f t="shared" si="5"/>
        <v>0</v>
      </c>
      <c r="AH30" s="15">
        <f t="shared" si="2"/>
        <v>0</v>
      </c>
    </row>
    <row r="31" spans="6:34" x14ac:dyDescent="0.3">
      <c r="F31" s="15" t="s">
        <v>615</v>
      </c>
      <c r="G31" s="15"/>
      <c r="H31" s="15" t="str">
        <f t="shared" si="16"/>
        <v/>
      </c>
      <c r="AE31" s="10">
        <f t="shared" si="4"/>
        <v>43857</v>
      </c>
      <c r="AF31" s="12" cm="1">
        <f t="array" ref="AF31">SUM(COUNTIFS($A:$A,$AE31,$D:$D,($J$3:$J$5)))</f>
        <v>0</v>
      </c>
      <c r="AG31" s="15">
        <f t="shared" si="5"/>
        <v>0</v>
      </c>
      <c r="AH31" s="15">
        <f t="shared" si="2"/>
        <v>0</v>
      </c>
    </row>
    <row r="32" spans="6:34" x14ac:dyDescent="0.3">
      <c r="F32" s="15" t="s">
        <v>615</v>
      </c>
      <c r="G32" s="15"/>
      <c r="H32" s="15" t="str">
        <f t="shared" si="16"/>
        <v/>
      </c>
      <c r="AE32" s="10">
        <f t="shared" si="4"/>
        <v>43858</v>
      </c>
      <c r="AF32" s="12" cm="1">
        <f t="array" ref="AF32">SUM(COUNTIFS($A:$A,$AE32,$D:$D,($J$3:$J$5)))</f>
        <v>0</v>
      </c>
      <c r="AG32" s="15">
        <f t="shared" si="5"/>
        <v>0</v>
      </c>
      <c r="AH32" s="15">
        <f t="shared" si="2"/>
        <v>0</v>
      </c>
    </row>
    <row r="33" spans="6:34" x14ac:dyDescent="0.3">
      <c r="F33" s="15" t="s">
        <v>615</v>
      </c>
      <c r="G33" s="15"/>
      <c r="H33" s="15" t="str">
        <f t="shared" si="16"/>
        <v/>
      </c>
      <c r="AE33" s="10">
        <f t="shared" si="4"/>
        <v>43859</v>
      </c>
      <c r="AF33" s="12" cm="1">
        <f t="array" ref="AF33">SUM(COUNTIFS($A:$A,$AE33,$D:$D,($J$3:$J$5)))</f>
        <v>0</v>
      </c>
      <c r="AG33" s="15">
        <f t="shared" si="5"/>
        <v>0</v>
      </c>
      <c r="AH33" s="15">
        <f t="shared" si="2"/>
        <v>0</v>
      </c>
    </row>
    <row r="34" spans="6:34" x14ac:dyDescent="0.3">
      <c r="F34" s="15" t="s">
        <v>615</v>
      </c>
      <c r="G34" s="15"/>
      <c r="H34" s="15" t="str">
        <f t="shared" si="16"/>
        <v/>
      </c>
      <c r="AE34" s="10">
        <f t="shared" si="4"/>
        <v>43860</v>
      </c>
      <c r="AF34" s="12" cm="1">
        <f t="array" ref="AF34">SUM(COUNTIFS($A:$A,$AE34,$D:$D,($J$3:$J$5)))</f>
        <v>0</v>
      </c>
      <c r="AG34" s="15">
        <f t="shared" si="5"/>
        <v>0</v>
      </c>
      <c r="AH34" s="15">
        <f t="shared" si="2"/>
        <v>0</v>
      </c>
    </row>
    <row r="35" spans="6:34" x14ac:dyDescent="0.3">
      <c r="F35" s="15" t="s">
        <v>615</v>
      </c>
      <c r="G35" s="15"/>
      <c r="H35" s="15" t="str">
        <f t="shared" si="16"/>
        <v/>
      </c>
      <c r="AE35" s="10">
        <f t="shared" si="4"/>
        <v>43861</v>
      </c>
      <c r="AF35" s="12" cm="1">
        <f t="array" ref="AF35">SUM(COUNTIFS($A:$A,$AE35,$D:$D,($J$3:$J$5)))</f>
        <v>0</v>
      </c>
      <c r="AG35" s="15">
        <f t="shared" si="5"/>
        <v>0</v>
      </c>
      <c r="AH35" s="15">
        <f t="shared" si="2"/>
        <v>0</v>
      </c>
    </row>
    <row r="36" spans="6:34" x14ac:dyDescent="0.3">
      <c r="F36" s="15" t="s">
        <v>615</v>
      </c>
      <c r="G36" s="15"/>
      <c r="H36" s="15" t="str">
        <f t="shared" si="16"/>
        <v/>
      </c>
      <c r="AE36" s="10">
        <f t="shared" si="4"/>
        <v>43862</v>
      </c>
      <c r="AF36" s="12" cm="1">
        <f t="array" ref="AF36">SUM(COUNTIFS($A:$A,$AE36,$D:$D,($J$3:$J$5)))</f>
        <v>0</v>
      </c>
      <c r="AG36" s="15">
        <f t="shared" si="5"/>
        <v>0</v>
      </c>
      <c r="AH36" s="15">
        <f t="shared" si="2"/>
        <v>0</v>
      </c>
    </row>
    <row r="37" spans="6:34" x14ac:dyDescent="0.3">
      <c r="F37" s="15" t="s">
        <v>615</v>
      </c>
      <c r="G37" s="15"/>
      <c r="H37" s="15" t="str">
        <f t="shared" si="16"/>
        <v/>
      </c>
      <c r="AE37" s="10">
        <f t="shared" si="4"/>
        <v>43863</v>
      </c>
      <c r="AF37" s="12" cm="1">
        <f t="array" ref="AF37">SUM(COUNTIFS($A:$A,$AE37,$D:$D,($J$3:$J$5)))</f>
        <v>0</v>
      </c>
      <c r="AG37" s="15">
        <f t="shared" si="5"/>
        <v>0</v>
      </c>
      <c r="AH37" s="15">
        <f t="shared" si="2"/>
        <v>0</v>
      </c>
    </row>
    <row r="38" spans="6:34" x14ac:dyDescent="0.3">
      <c r="F38" s="15" t="s">
        <v>615</v>
      </c>
      <c r="G38" s="15"/>
      <c r="H38" s="15" t="str">
        <f t="shared" si="16"/>
        <v/>
      </c>
      <c r="AE38" s="10">
        <f t="shared" si="4"/>
        <v>43864</v>
      </c>
      <c r="AF38" s="12" cm="1">
        <f t="array" ref="AF38">SUM(COUNTIFS($A:$A,$AE38,$D:$D,($J$3:$J$5)))</f>
        <v>0</v>
      </c>
      <c r="AG38" s="15">
        <f t="shared" si="5"/>
        <v>0</v>
      </c>
      <c r="AH38" s="15">
        <f t="shared" si="2"/>
        <v>0</v>
      </c>
    </row>
    <row r="39" spans="6:34" x14ac:dyDescent="0.3">
      <c r="F39" s="15" t="s">
        <v>615</v>
      </c>
      <c r="G39" s="15"/>
      <c r="H39" s="15" t="str">
        <f t="shared" si="16"/>
        <v/>
      </c>
      <c r="AE39" s="10">
        <f t="shared" si="4"/>
        <v>43865</v>
      </c>
      <c r="AF39" s="12" cm="1">
        <f t="array" ref="AF39">SUM(COUNTIFS($A:$A,$AE39,$D:$D,($J$3:$J$5)))</f>
        <v>0</v>
      </c>
      <c r="AG39" s="15">
        <f t="shared" si="5"/>
        <v>0</v>
      </c>
      <c r="AH39" s="15">
        <f t="shared" si="2"/>
        <v>0</v>
      </c>
    </row>
    <row r="40" spans="6:34" x14ac:dyDescent="0.3">
      <c r="F40" s="15" t="s">
        <v>615</v>
      </c>
      <c r="G40" s="15"/>
      <c r="H40" s="15" t="str">
        <f t="shared" si="16"/>
        <v/>
      </c>
      <c r="AE40" s="10">
        <f t="shared" si="4"/>
        <v>43866</v>
      </c>
      <c r="AF40" s="12" cm="1">
        <f t="array" ref="AF40">SUM(COUNTIFS($A:$A,$AE40,$D:$D,($J$3:$J$5)))</f>
        <v>0</v>
      </c>
      <c r="AG40" s="15">
        <f t="shared" si="5"/>
        <v>0</v>
      </c>
      <c r="AH40" s="15">
        <f t="shared" si="2"/>
        <v>0</v>
      </c>
    </row>
    <row r="41" spans="6:34" x14ac:dyDescent="0.3">
      <c r="F41" s="15" t="s">
        <v>615</v>
      </c>
      <c r="G41" s="15"/>
      <c r="H41" s="15" t="str">
        <f t="shared" si="16"/>
        <v/>
      </c>
      <c r="AE41" s="10">
        <f t="shared" si="4"/>
        <v>43867</v>
      </c>
      <c r="AF41" s="12" cm="1">
        <f t="array" ref="AF41">SUM(COUNTIFS($A:$A,$AE41,$D:$D,($J$3:$J$5)))</f>
        <v>0</v>
      </c>
      <c r="AG41" s="15">
        <f t="shared" si="5"/>
        <v>0</v>
      </c>
      <c r="AH41" s="15">
        <f t="shared" si="2"/>
        <v>0</v>
      </c>
    </row>
    <row r="42" spans="6:34" x14ac:dyDescent="0.3">
      <c r="F42" s="15" t="s">
        <v>615</v>
      </c>
      <c r="G42" s="15"/>
      <c r="H42" s="15" t="str">
        <f t="shared" si="16"/>
        <v/>
      </c>
      <c r="AE42" s="10">
        <f t="shared" si="4"/>
        <v>43868</v>
      </c>
      <c r="AF42" s="12" cm="1">
        <f t="array" ref="AF42">SUM(COUNTIFS($A:$A,$AE42,$D:$D,($J$3:$J$5)))</f>
        <v>0</v>
      </c>
      <c r="AG42" s="15">
        <f t="shared" si="5"/>
        <v>0</v>
      </c>
      <c r="AH42" s="15">
        <f t="shared" si="2"/>
        <v>0</v>
      </c>
    </row>
    <row r="43" spans="6:34" x14ac:dyDescent="0.3">
      <c r="F43" s="15" t="s">
        <v>615</v>
      </c>
      <c r="G43" s="15"/>
      <c r="H43" s="15" t="str">
        <f t="shared" si="16"/>
        <v/>
      </c>
      <c r="AE43" s="10">
        <f t="shared" si="4"/>
        <v>43869</v>
      </c>
      <c r="AF43" s="12" cm="1">
        <f t="array" ref="AF43">SUM(COUNTIFS($A:$A,$AE43,$D:$D,($J$3:$J$5)))</f>
        <v>0</v>
      </c>
      <c r="AG43" s="15">
        <f t="shared" si="5"/>
        <v>0</v>
      </c>
      <c r="AH43" s="15">
        <f t="shared" si="2"/>
        <v>0</v>
      </c>
    </row>
    <row r="44" spans="6:34" x14ac:dyDescent="0.3">
      <c r="F44" s="15" t="s">
        <v>615</v>
      </c>
      <c r="G44" s="15"/>
      <c r="H44" s="15" t="str">
        <f t="shared" si="16"/>
        <v/>
      </c>
      <c r="AE44" s="10">
        <f t="shared" si="4"/>
        <v>43870</v>
      </c>
      <c r="AF44" s="12" cm="1">
        <f t="array" ref="AF44">SUM(COUNTIFS($A:$A,$AE44,$D:$D,($J$3:$J$5)))</f>
        <v>0</v>
      </c>
      <c r="AG44" s="15">
        <f t="shared" si="5"/>
        <v>0</v>
      </c>
      <c r="AH44" s="15">
        <f t="shared" si="2"/>
        <v>0</v>
      </c>
    </row>
    <row r="45" spans="6:34" x14ac:dyDescent="0.3">
      <c r="F45" s="15" t="s">
        <v>615</v>
      </c>
      <c r="G45" s="15"/>
      <c r="H45" s="15" t="str">
        <f t="shared" si="16"/>
        <v/>
      </c>
      <c r="AE45" s="10">
        <f t="shared" si="4"/>
        <v>43871</v>
      </c>
      <c r="AF45" s="12" cm="1">
        <f t="array" ref="AF45">SUM(COUNTIFS($A:$A,$AE45,$D:$D,($J$3:$J$5)))</f>
        <v>0</v>
      </c>
      <c r="AG45" s="15">
        <f t="shared" si="5"/>
        <v>0</v>
      </c>
      <c r="AH45" s="15">
        <f t="shared" si="2"/>
        <v>0</v>
      </c>
    </row>
    <row r="46" spans="6:34" x14ac:dyDescent="0.3">
      <c r="F46" s="15" t="s">
        <v>615</v>
      </c>
      <c r="G46" s="15"/>
      <c r="H46" s="15" t="str">
        <f t="shared" si="16"/>
        <v/>
      </c>
      <c r="AE46" s="10">
        <f t="shared" si="4"/>
        <v>43872</v>
      </c>
      <c r="AF46" s="12" cm="1">
        <f t="array" ref="AF46">SUM(COUNTIFS($A:$A,$AE46,$D:$D,($J$3:$J$5)))</f>
        <v>0</v>
      </c>
      <c r="AG46" s="15">
        <f t="shared" si="5"/>
        <v>0</v>
      </c>
      <c r="AH46" s="15">
        <f t="shared" si="2"/>
        <v>0</v>
      </c>
    </row>
    <row r="47" spans="6:34" x14ac:dyDescent="0.3">
      <c r="F47" s="15" t="s">
        <v>615</v>
      </c>
      <c r="G47" s="15"/>
      <c r="H47" s="15" t="str">
        <f t="shared" si="16"/>
        <v/>
      </c>
      <c r="AE47" s="10">
        <f t="shared" si="4"/>
        <v>43873</v>
      </c>
      <c r="AF47" s="12" cm="1">
        <f t="array" ref="AF47">SUM(COUNTIFS($A:$A,$AE47,$D:$D,($J$3:$J$5)))</f>
        <v>0</v>
      </c>
      <c r="AG47" s="15">
        <f t="shared" si="5"/>
        <v>0</v>
      </c>
      <c r="AH47" s="15">
        <f t="shared" si="2"/>
        <v>0</v>
      </c>
    </row>
    <row r="48" spans="6:34" x14ac:dyDescent="0.3">
      <c r="F48" s="15" t="s">
        <v>615</v>
      </c>
      <c r="G48" s="15"/>
      <c r="H48" s="15" t="str">
        <f t="shared" si="16"/>
        <v/>
      </c>
      <c r="AE48" s="10">
        <f t="shared" si="4"/>
        <v>43874</v>
      </c>
      <c r="AF48" s="12" cm="1">
        <f t="array" ref="AF48">SUM(COUNTIFS($A:$A,$AE48,$D:$D,($J$3:$J$5)))</f>
        <v>0</v>
      </c>
      <c r="AG48" s="15">
        <f t="shared" si="5"/>
        <v>0</v>
      </c>
      <c r="AH48" s="15">
        <f t="shared" si="2"/>
        <v>0</v>
      </c>
    </row>
    <row r="49" spans="6:34" x14ac:dyDescent="0.3">
      <c r="F49" s="15" t="s">
        <v>615</v>
      </c>
      <c r="G49" s="15"/>
      <c r="H49" s="15" t="str">
        <f t="shared" si="16"/>
        <v/>
      </c>
      <c r="AE49" s="10">
        <f t="shared" si="4"/>
        <v>43875</v>
      </c>
      <c r="AF49" s="12" cm="1">
        <f t="array" ref="AF49">SUM(COUNTIFS($A:$A,$AE49,$D:$D,($J$3:$J$5)))</f>
        <v>0</v>
      </c>
      <c r="AG49" s="15">
        <f t="shared" si="5"/>
        <v>0</v>
      </c>
      <c r="AH49" s="15">
        <f t="shared" si="2"/>
        <v>0</v>
      </c>
    </row>
    <row r="50" spans="6:34" x14ac:dyDescent="0.3">
      <c r="F50" s="15" t="s">
        <v>615</v>
      </c>
      <c r="G50" s="15"/>
      <c r="H50" s="15" t="str">
        <f t="shared" si="16"/>
        <v/>
      </c>
      <c r="AE50" s="10">
        <f t="shared" si="4"/>
        <v>43876</v>
      </c>
      <c r="AF50" s="12" cm="1">
        <f t="array" ref="AF50">SUM(COUNTIFS($A:$A,$AE50,$D:$D,($J$3:$J$5)))</f>
        <v>0</v>
      </c>
      <c r="AG50" s="15">
        <f t="shared" si="5"/>
        <v>0</v>
      </c>
      <c r="AH50" s="15">
        <f t="shared" si="2"/>
        <v>0</v>
      </c>
    </row>
    <row r="51" spans="6:34" x14ac:dyDescent="0.3">
      <c r="F51" s="15" t="s">
        <v>615</v>
      </c>
      <c r="G51" s="15"/>
      <c r="H51" s="15" t="str">
        <f t="shared" si="16"/>
        <v/>
      </c>
      <c r="AE51" s="10">
        <f t="shared" si="4"/>
        <v>43877</v>
      </c>
      <c r="AF51" s="12" cm="1">
        <f t="array" ref="AF51">SUM(COUNTIFS($A:$A,$AE51,$D:$D,($J$3:$J$5)))</f>
        <v>0</v>
      </c>
      <c r="AG51" s="15">
        <f t="shared" si="5"/>
        <v>0</v>
      </c>
      <c r="AH51" s="15">
        <f t="shared" si="2"/>
        <v>0</v>
      </c>
    </row>
    <row r="52" spans="6:34" x14ac:dyDescent="0.3">
      <c r="F52" s="15" t="s">
        <v>615</v>
      </c>
      <c r="G52" s="15"/>
      <c r="H52" s="15" t="str">
        <f t="shared" si="16"/>
        <v/>
      </c>
      <c r="AE52" s="10">
        <f t="shared" si="4"/>
        <v>43878</v>
      </c>
      <c r="AF52" s="12" cm="1">
        <f t="array" ref="AF52">SUM(COUNTIFS($A:$A,$AE52,$D:$D,($J$3:$J$5)))</f>
        <v>0</v>
      </c>
      <c r="AG52" s="15">
        <f t="shared" si="5"/>
        <v>0</v>
      </c>
      <c r="AH52" s="15">
        <f t="shared" si="2"/>
        <v>0</v>
      </c>
    </row>
    <row r="53" spans="6:34" x14ac:dyDescent="0.3">
      <c r="F53" s="15" t="s">
        <v>615</v>
      </c>
      <c r="G53" s="15"/>
      <c r="H53" s="15" t="str">
        <f t="shared" si="16"/>
        <v/>
      </c>
      <c r="AE53" s="10">
        <f t="shared" si="4"/>
        <v>43879</v>
      </c>
      <c r="AF53" s="12" cm="1">
        <f t="array" ref="AF53">SUM(COUNTIFS($A:$A,$AE53,$D:$D,($J$3:$J$5)))</f>
        <v>0</v>
      </c>
      <c r="AG53" s="15">
        <f t="shared" si="5"/>
        <v>0</v>
      </c>
      <c r="AH53" s="15">
        <f t="shared" si="2"/>
        <v>0</v>
      </c>
    </row>
    <row r="54" spans="6:34" x14ac:dyDescent="0.3">
      <c r="F54" s="15" t="s">
        <v>615</v>
      </c>
      <c r="G54" s="15"/>
      <c r="H54" s="15" t="str">
        <f t="shared" si="16"/>
        <v/>
      </c>
      <c r="AE54" s="10">
        <f t="shared" si="4"/>
        <v>43880</v>
      </c>
      <c r="AF54" s="12" cm="1">
        <f t="array" ref="AF54">SUM(COUNTIFS($A:$A,$AE54,$D:$D,($J$3:$J$5)))</f>
        <v>0</v>
      </c>
      <c r="AG54" s="15">
        <f t="shared" si="5"/>
        <v>0</v>
      </c>
      <c r="AH54" s="15">
        <f t="shared" si="2"/>
        <v>0</v>
      </c>
    </row>
    <row r="55" spans="6:34" x14ac:dyDescent="0.3">
      <c r="F55" s="15" t="s">
        <v>615</v>
      </c>
      <c r="G55" s="15"/>
      <c r="H55" s="15" t="str">
        <f t="shared" si="16"/>
        <v/>
      </c>
      <c r="AE55" s="10">
        <f t="shared" si="4"/>
        <v>43881</v>
      </c>
      <c r="AF55" s="12" cm="1">
        <f t="array" ref="AF55">SUM(COUNTIFS($A:$A,$AE55,$D:$D,($J$3:$J$5)))</f>
        <v>0</v>
      </c>
      <c r="AG55" s="15">
        <f t="shared" si="5"/>
        <v>0</v>
      </c>
      <c r="AH55" s="15">
        <f t="shared" si="2"/>
        <v>0</v>
      </c>
    </row>
    <row r="56" spans="6:34" x14ac:dyDescent="0.3">
      <c r="F56" s="15" t="s">
        <v>615</v>
      </c>
      <c r="G56" s="15"/>
      <c r="H56" s="15" t="str">
        <f t="shared" si="16"/>
        <v/>
      </c>
      <c r="AE56" s="10">
        <f t="shared" si="4"/>
        <v>43882</v>
      </c>
      <c r="AF56" s="12" cm="1">
        <f t="array" ref="AF56">SUM(COUNTIFS($A:$A,$AE56,$D:$D,($J$3:$J$5)))</f>
        <v>0</v>
      </c>
      <c r="AG56" s="15">
        <f t="shared" si="5"/>
        <v>0</v>
      </c>
      <c r="AH56" s="15">
        <f t="shared" si="2"/>
        <v>0</v>
      </c>
    </row>
    <row r="57" spans="6:34" x14ac:dyDescent="0.3">
      <c r="F57" s="15" t="s">
        <v>615</v>
      </c>
      <c r="G57" s="15"/>
      <c r="H57" s="15" t="str">
        <f t="shared" si="16"/>
        <v/>
      </c>
      <c r="AE57" s="10">
        <f t="shared" si="4"/>
        <v>43883</v>
      </c>
      <c r="AF57" s="12" cm="1">
        <f t="array" ref="AF57">SUM(COUNTIFS($A:$A,$AE57,$D:$D,($J$3:$J$5)))</f>
        <v>0</v>
      </c>
      <c r="AG57" s="15">
        <f t="shared" si="5"/>
        <v>0</v>
      </c>
      <c r="AH57" s="15">
        <f t="shared" si="2"/>
        <v>0</v>
      </c>
    </row>
    <row r="58" spans="6:34" x14ac:dyDescent="0.3">
      <c r="F58" s="15" t="s">
        <v>615</v>
      </c>
      <c r="G58" s="15"/>
      <c r="H58" s="15" t="str">
        <f t="shared" si="16"/>
        <v/>
      </c>
      <c r="AE58" s="10">
        <f t="shared" si="4"/>
        <v>43884</v>
      </c>
      <c r="AF58" s="12" cm="1">
        <f t="array" ref="AF58">SUM(COUNTIFS($A:$A,$AE58,$D:$D,($J$3:$J$5)))</f>
        <v>0</v>
      </c>
      <c r="AG58" s="15">
        <f t="shared" si="5"/>
        <v>0</v>
      </c>
      <c r="AH58" s="15">
        <f t="shared" si="2"/>
        <v>0</v>
      </c>
    </row>
    <row r="59" spans="6:34" x14ac:dyDescent="0.3">
      <c r="F59" s="15" t="s">
        <v>615</v>
      </c>
      <c r="G59" s="15"/>
      <c r="H59" s="15" t="str">
        <f t="shared" si="16"/>
        <v/>
      </c>
      <c r="AE59" s="10">
        <f t="shared" si="4"/>
        <v>43885</v>
      </c>
      <c r="AF59" s="12" cm="1">
        <f t="array" ref="AF59">SUM(COUNTIFS($A:$A,$AE59,$D:$D,($J$3:$J$5)))</f>
        <v>0</v>
      </c>
      <c r="AG59" s="15">
        <f t="shared" si="5"/>
        <v>0</v>
      </c>
      <c r="AH59" s="15">
        <f t="shared" si="2"/>
        <v>0</v>
      </c>
    </row>
    <row r="60" spans="6:34" x14ac:dyDescent="0.3">
      <c r="F60" s="15" t="s">
        <v>615</v>
      </c>
      <c r="G60" s="15"/>
      <c r="H60" s="15" t="str">
        <f t="shared" si="16"/>
        <v/>
      </c>
      <c r="AE60" s="10">
        <f t="shared" si="4"/>
        <v>43886</v>
      </c>
      <c r="AF60" s="12" cm="1">
        <f t="array" ref="AF60">SUM(COUNTIFS($A:$A,$AE60,$D:$D,($J$3:$J$5)))</f>
        <v>0</v>
      </c>
      <c r="AG60" s="15">
        <f t="shared" si="5"/>
        <v>0</v>
      </c>
      <c r="AH60" s="15">
        <f t="shared" si="2"/>
        <v>0</v>
      </c>
    </row>
    <row r="61" spans="6:34" x14ac:dyDescent="0.3">
      <c r="F61" s="15" t="s">
        <v>615</v>
      </c>
      <c r="G61" s="15"/>
      <c r="H61" s="15" t="str">
        <f t="shared" si="16"/>
        <v/>
      </c>
      <c r="AE61" s="10">
        <f t="shared" si="4"/>
        <v>43887</v>
      </c>
      <c r="AF61" s="12" cm="1">
        <f t="array" ref="AF61">SUM(COUNTIFS($A:$A,$AE61,$D:$D,($J$3:$J$5)))</f>
        <v>0</v>
      </c>
      <c r="AG61" s="15">
        <f t="shared" si="5"/>
        <v>0</v>
      </c>
      <c r="AH61" s="15">
        <f t="shared" si="2"/>
        <v>0</v>
      </c>
    </row>
    <row r="62" spans="6:34" x14ac:dyDescent="0.3">
      <c r="F62" s="15" t="s">
        <v>615</v>
      </c>
      <c r="G62" s="15"/>
      <c r="H62" s="15" t="str">
        <f t="shared" si="16"/>
        <v/>
      </c>
      <c r="AE62" s="10">
        <f t="shared" si="4"/>
        <v>43888</v>
      </c>
      <c r="AF62" s="12" cm="1">
        <f t="array" ref="AF62">SUM(COUNTIFS($A:$A,$AE62,$D:$D,($J$3:$J$5)))</f>
        <v>0</v>
      </c>
      <c r="AG62" s="15">
        <f t="shared" si="5"/>
        <v>0</v>
      </c>
      <c r="AH62" s="15">
        <f t="shared" si="2"/>
        <v>0</v>
      </c>
    </row>
    <row r="63" spans="6:34" x14ac:dyDescent="0.3">
      <c r="F63" s="15" t="s">
        <v>615</v>
      </c>
      <c r="G63" s="15"/>
      <c r="H63" s="15" t="str">
        <f t="shared" si="16"/>
        <v/>
      </c>
      <c r="AE63" s="10">
        <f t="shared" si="4"/>
        <v>43889</v>
      </c>
      <c r="AF63" s="12" cm="1">
        <f t="array" ref="AF63">SUM(COUNTIFS($A:$A,$AE63,$D:$D,($J$3:$J$5)))</f>
        <v>0</v>
      </c>
      <c r="AG63" s="15">
        <f t="shared" si="5"/>
        <v>0</v>
      </c>
      <c r="AH63" s="15">
        <f t="shared" si="2"/>
        <v>0</v>
      </c>
    </row>
    <row r="64" spans="6:34" x14ac:dyDescent="0.3">
      <c r="F64" s="15" t="s">
        <v>615</v>
      </c>
      <c r="G64" s="15"/>
      <c r="H64" s="15" t="str">
        <f t="shared" si="16"/>
        <v/>
      </c>
      <c r="AE64" s="10">
        <f t="shared" si="4"/>
        <v>43890</v>
      </c>
      <c r="AF64" s="12" cm="1">
        <f t="array" ref="AF64">SUM(COUNTIFS($A:$A,$AE64,$D:$D,($J$3:$J$5)))</f>
        <v>0</v>
      </c>
      <c r="AG64" s="15">
        <f t="shared" si="5"/>
        <v>0</v>
      </c>
      <c r="AH64" s="15">
        <f t="shared" si="2"/>
        <v>0</v>
      </c>
    </row>
    <row r="65" spans="6:34" x14ac:dyDescent="0.3">
      <c r="F65" s="15" t="s">
        <v>615</v>
      </c>
      <c r="G65" s="15"/>
      <c r="H65" s="15" t="str">
        <f t="shared" si="16"/>
        <v/>
      </c>
      <c r="AE65" s="10">
        <f t="shared" si="4"/>
        <v>43891</v>
      </c>
      <c r="AF65" s="12" cm="1">
        <f t="array" ref="AF65">SUM(COUNTIFS($A:$A,$AE65,$D:$D,($J$3:$J$5)))</f>
        <v>0</v>
      </c>
      <c r="AG65" s="15">
        <f t="shared" si="5"/>
        <v>0</v>
      </c>
      <c r="AH65" s="15">
        <f t="shared" si="2"/>
        <v>0</v>
      </c>
    </row>
    <row r="66" spans="6:34" x14ac:dyDescent="0.3">
      <c r="F66" s="15" t="s">
        <v>615</v>
      </c>
      <c r="G66" s="15"/>
      <c r="H66" s="15" t="str">
        <f t="shared" si="16"/>
        <v/>
      </c>
      <c r="AE66" s="10">
        <f t="shared" si="4"/>
        <v>43892</v>
      </c>
      <c r="AF66" s="12" cm="1">
        <f t="array" ref="AF66">SUM(COUNTIFS($A:$A,$AE66,$D:$D,($J$3:$J$5)))</f>
        <v>0</v>
      </c>
      <c r="AG66" s="15">
        <f t="shared" si="5"/>
        <v>0</v>
      </c>
      <c r="AH66" s="15">
        <f t="shared" ref="AH66:AH129" si="17">IF(AF66=0,0,ROUND(AG66/AF66,2))</f>
        <v>0</v>
      </c>
    </row>
    <row r="67" spans="6:34" x14ac:dyDescent="0.3">
      <c r="F67" s="15" t="s">
        <v>615</v>
      </c>
      <c r="G67" s="15"/>
      <c r="H67" s="15" t="str">
        <f t="shared" si="16"/>
        <v/>
      </c>
      <c r="AE67" s="10">
        <f t="shared" ref="AE67:AE130" si="18">AE66+1</f>
        <v>43893</v>
      </c>
      <c r="AF67" s="12" cm="1">
        <f t="array" ref="AF67">SUM(COUNTIFS($A:$A,$AE67,$D:$D,($J$3:$J$5)))</f>
        <v>0</v>
      </c>
      <c r="AG67" s="15">
        <f t="shared" si="5"/>
        <v>0</v>
      </c>
      <c r="AH67" s="15">
        <f t="shared" si="17"/>
        <v>0</v>
      </c>
    </row>
    <row r="68" spans="6:34" x14ac:dyDescent="0.3">
      <c r="F68" s="15" t="s">
        <v>615</v>
      </c>
      <c r="G68" s="15"/>
      <c r="H68" s="15" t="str">
        <f t="shared" si="16"/>
        <v/>
      </c>
      <c r="AE68" s="10">
        <f t="shared" si="18"/>
        <v>43894</v>
      </c>
      <c r="AF68" s="12" cm="1">
        <f t="array" ref="AF68">SUM(COUNTIFS($A:$A,$AE68,$D:$D,($J$3:$J$5)))</f>
        <v>0</v>
      </c>
      <c r="AG68" s="15">
        <f t="shared" si="5"/>
        <v>0</v>
      </c>
      <c r="AH68" s="15">
        <f t="shared" si="17"/>
        <v>0</v>
      </c>
    </row>
    <row r="69" spans="6:34" x14ac:dyDescent="0.3">
      <c r="F69" s="15" t="s">
        <v>615</v>
      </c>
      <c r="G69" s="15"/>
      <c r="H69" s="15" t="str">
        <f t="shared" si="16"/>
        <v/>
      </c>
      <c r="AE69" s="10">
        <f t="shared" si="18"/>
        <v>43895</v>
      </c>
      <c r="AF69" s="12" cm="1">
        <f t="array" ref="AF69">SUM(COUNTIFS($A:$A,$AE69,$D:$D,($J$3:$J$5)))</f>
        <v>0</v>
      </c>
      <c r="AG69" s="15">
        <f t="shared" ref="AG69:AG132" si="19">SUMIF($A:$A,$AE69,$H:$H)</f>
        <v>0</v>
      </c>
      <c r="AH69" s="15">
        <f t="shared" si="17"/>
        <v>0</v>
      </c>
    </row>
    <row r="70" spans="6:34" x14ac:dyDescent="0.3">
      <c r="F70" s="15" t="s">
        <v>615</v>
      </c>
      <c r="G70" s="15"/>
      <c r="H70" s="15" t="str">
        <f t="shared" si="16"/>
        <v/>
      </c>
      <c r="AE70" s="10">
        <f t="shared" si="18"/>
        <v>43896</v>
      </c>
      <c r="AF70" s="12" cm="1">
        <f t="array" ref="AF70">SUM(COUNTIFS($A:$A,$AE70,$D:$D,($J$3:$J$5)))</f>
        <v>0</v>
      </c>
      <c r="AG70" s="15">
        <f t="shared" si="19"/>
        <v>0</v>
      </c>
      <c r="AH70" s="15">
        <f t="shared" si="17"/>
        <v>0</v>
      </c>
    </row>
    <row r="71" spans="6:34" x14ac:dyDescent="0.3">
      <c r="F71" s="15" t="s">
        <v>615</v>
      </c>
      <c r="G71" s="15"/>
      <c r="H71" s="15" t="str">
        <f t="shared" si="16"/>
        <v/>
      </c>
      <c r="AE71" s="10">
        <f t="shared" si="18"/>
        <v>43897</v>
      </c>
      <c r="AF71" s="12" cm="1">
        <f t="array" ref="AF71">SUM(COUNTIFS($A:$A,$AE71,$D:$D,($J$3:$J$5)))</f>
        <v>0</v>
      </c>
      <c r="AG71" s="15">
        <f t="shared" si="19"/>
        <v>0</v>
      </c>
      <c r="AH71" s="15">
        <f t="shared" si="17"/>
        <v>0</v>
      </c>
    </row>
    <row r="72" spans="6:34" x14ac:dyDescent="0.3">
      <c r="F72" s="15" t="s">
        <v>615</v>
      </c>
      <c r="G72" s="15"/>
      <c r="H72" s="15" t="str">
        <f t="shared" si="16"/>
        <v/>
      </c>
      <c r="AE72" s="10">
        <f t="shared" si="18"/>
        <v>43898</v>
      </c>
      <c r="AF72" s="12" cm="1">
        <f t="array" ref="AF72">SUM(COUNTIFS($A:$A,$AE72,$D:$D,($J$3:$J$5)))</f>
        <v>0</v>
      </c>
      <c r="AG72" s="15">
        <f t="shared" si="19"/>
        <v>0</v>
      </c>
      <c r="AH72" s="15">
        <f t="shared" si="17"/>
        <v>0</v>
      </c>
    </row>
    <row r="73" spans="6:34" x14ac:dyDescent="0.3">
      <c r="F73" s="15" t="s">
        <v>615</v>
      </c>
      <c r="G73" s="15"/>
      <c r="H73" s="15" t="str">
        <f t="shared" si="16"/>
        <v/>
      </c>
      <c r="AE73" s="10">
        <f t="shared" si="18"/>
        <v>43899</v>
      </c>
      <c r="AF73" s="12" cm="1">
        <f t="array" ref="AF73">SUM(COUNTIFS($A:$A,$AE73,$D:$D,($J$3:$J$5)))</f>
        <v>0</v>
      </c>
      <c r="AG73" s="15">
        <f t="shared" si="19"/>
        <v>0</v>
      </c>
      <c r="AH73" s="15">
        <f t="shared" si="17"/>
        <v>0</v>
      </c>
    </row>
    <row r="74" spans="6:34" x14ac:dyDescent="0.3">
      <c r="F74" s="15" t="s">
        <v>615</v>
      </c>
      <c r="G74" s="15"/>
      <c r="H74" s="15" t="str">
        <f t="shared" si="16"/>
        <v/>
      </c>
      <c r="AE74" s="10">
        <f t="shared" si="18"/>
        <v>43900</v>
      </c>
      <c r="AF74" s="12" cm="1">
        <f t="array" ref="AF74">SUM(COUNTIFS($A:$A,$AE74,$D:$D,($J$3:$J$5)))</f>
        <v>0</v>
      </c>
      <c r="AG74" s="15">
        <f t="shared" si="19"/>
        <v>0</v>
      </c>
      <c r="AH74" s="15">
        <f t="shared" si="17"/>
        <v>0</v>
      </c>
    </row>
    <row r="75" spans="6:34" x14ac:dyDescent="0.3">
      <c r="F75" s="15" t="s">
        <v>615</v>
      </c>
      <c r="G75" s="15"/>
      <c r="H75" s="15" t="str">
        <f t="shared" si="16"/>
        <v/>
      </c>
      <c r="AE75" s="10">
        <f t="shared" si="18"/>
        <v>43901</v>
      </c>
      <c r="AF75" s="12" cm="1">
        <f t="array" ref="AF75">SUM(COUNTIFS($A:$A,$AE75,$D:$D,($J$3:$J$5)))</f>
        <v>0</v>
      </c>
      <c r="AG75" s="15">
        <f t="shared" si="19"/>
        <v>0</v>
      </c>
      <c r="AH75" s="15">
        <f t="shared" si="17"/>
        <v>0</v>
      </c>
    </row>
    <row r="76" spans="6:34" x14ac:dyDescent="0.3">
      <c r="F76" s="15" t="s">
        <v>615</v>
      </c>
      <c r="G76" s="15"/>
      <c r="H76" s="15" t="str">
        <f t="shared" si="16"/>
        <v/>
      </c>
      <c r="AE76" s="10">
        <f t="shared" si="18"/>
        <v>43902</v>
      </c>
      <c r="AF76" s="12" cm="1">
        <f t="array" ref="AF76">SUM(COUNTIFS($A:$A,$AE76,$D:$D,($J$3:$J$5)))</f>
        <v>0</v>
      </c>
      <c r="AG76" s="15">
        <f t="shared" si="19"/>
        <v>0</v>
      </c>
      <c r="AH76" s="15">
        <f t="shared" si="17"/>
        <v>0</v>
      </c>
    </row>
    <row r="77" spans="6:34" x14ac:dyDescent="0.3">
      <c r="F77" s="15" t="s">
        <v>615</v>
      </c>
      <c r="G77" s="15"/>
      <c r="H77" s="15" t="str">
        <f t="shared" si="16"/>
        <v/>
      </c>
      <c r="AE77" s="10">
        <f t="shared" si="18"/>
        <v>43903</v>
      </c>
      <c r="AF77" s="12" cm="1">
        <f t="array" ref="AF77">SUM(COUNTIFS($A:$A,$AE77,$D:$D,($J$3:$J$5)))</f>
        <v>0</v>
      </c>
      <c r="AG77" s="15">
        <f t="shared" si="19"/>
        <v>0</v>
      </c>
      <c r="AH77" s="15">
        <f t="shared" si="17"/>
        <v>0</v>
      </c>
    </row>
    <row r="78" spans="6:34" x14ac:dyDescent="0.3">
      <c r="F78" s="15" t="s">
        <v>615</v>
      </c>
      <c r="G78" s="15"/>
      <c r="H78" s="15" t="str">
        <f t="shared" si="16"/>
        <v/>
      </c>
      <c r="AE78" s="10">
        <f t="shared" si="18"/>
        <v>43904</v>
      </c>
      <c r="AF78" s="12" cm="1">
        <f t="array" ref="AF78">SUM(COUNTIFS($A:$A,$AE78,$D:$D,($J$3:$J$5)))</f>
        <v>0</v>
      </c>
      <c r="AG78" s="15">
        <f t="shared" si="19"/>
        <v>0</v>
      </c>
      <c r="AH78" s="15">
        <f t="shared" si="17"/>
        <v>0</v>
      </c>
    </row>
    <row r="79" spans="6:34" x14ac:dyDescent="0.3">
      <c r="F79" s="15" t="s">
        <v>615</v>
      </c>
      <c r="G79" s="15"/>
      <c r="H79" s="15" t="str">
        <f t="shared" si="16"/>
        <v/>
      </c>
      <c r="AE79" s="10">
        <f t="shared" si="18"/>
        <v>43905</v>
      </c>
      <c r="AF79" s="12" cm="1">
        <f t="array" ref="AF79">SUM(COUNTIFS($A:$A,$AE79,$D:$D,($J$3:$J$5)))</f>
        <v>0</v>
      </c>
      <c r="AG79" s="15">
        <f t="shared" si="19"/>
        <v>0</v>
      </c>
      <c r="AH79" s="15">
        <f t="shared" si="17"/>
        <v>0</v>
      </c>
    </row>
    <row r="80" spans="6:34" x14ac:dyDescent="0.3">
      <c r="F80" s="15" t="s">
        <v>615</v>
      </c>
      <c r="G80" s="15"/>
      <c r="H80" s="15" t="str">
        <f t="shared" si="16"/>
        <v/>
      </c>
      <c r="AE80" s="10">
        <f t="shared" si="18"/>
        <v>43906</v>
      </c>
      <c r="AF80" s="12" cm="1">
        <f t="array" ref="AF80">SUM(COUNTIFS($A:$A,$AE80,$D:$D,($J$3:$J$5)))</f>
        <v>0</v>
      </c>
      <c r="AG80" s="15">
        <f t="shared" si="19"/>
        <v>0</v>
      </c>
      <c r="AH80" s="15">
        <f t="shared" si="17"/>
        <v>0</v>
      </c>
    </row>
    <row r="81" spans="6:34" x14ac:dyDescent="0.3">
      <c r="F81" s="15" t="s">
        <v>615</v>
      </c>
      <c r="G81" s="15"/>
      <c r="H81" s="15" t="str">
        <f t="shared" si="16"/>
        <v/>
      </c>
      <c r="AE81" s="10">
        <f t="shared" si="18"/>
        <v>43907</v>
      </c>
      <c r="AF81" s="12" cm="1">
        <f t="array" ref="AF81">SUM(COUNTIFS($A:$A,$AE81,$D:$D,($J$3:$J$5)))</f>
        <v>0</v>
      </c>
      <c r="AG81" s="15">
        <f t="shared" si="19"/>
        <v>0</v>
      </c>
      <c r="AH81" s="15">
        <f t="shared" si="17"/>
        <v>0</v>
      </c>
    </row>
    <row r="82" spans="6:34" x14ac:dyDescent="0.3">
      <c r="F82" s="15" t="s">
        <v>615</v>
      </c>
      <c r="G82" s="15"/>
      <c r="H82" s="15" t="str">
        <f t="shared" si="16"/>
        <v/>
      </c>
      <c r="AE82" s="10">
        <f t="shared" si="18"/>
        <v>43908</v>
      </c>
      <c r="AF82" s="12" cm="1">
        <f t="array" ref="AF82">SUM(COUNTIFS($A:$A,$AE82,$D:$D,($J$3:$J$5)))</f>
        <v>0</v>
      </c>
      <c r="AG82" s="15">
        <f t="shared" si="19"/>
        <v>0</v>
      </c>
      <c r="AH82" s="15">
        <f t="shared" si="17"/>
        <v>0</v>
      </c>
    </row>
    <row r="83" spans="6:34" x14ac:dyDescent="0.3">
      <c r="F83" s="15" t="s">
        <v>615</v>
      </c>
      <c r="G83" s="15"/>
      <c r="H83" s="15" t="str">
        <f t="shared" si="16"/>
        <v/>
      </c>
      <c r="AE83" s="10">
        <f t="shared" si="18"/>
        <v>43909</v>
      </c>
      <c r="AF83" s="12" cm="1">
        <f t="array" ref="AF83">SUM(COUNTIFS($A:$A,$AE83,$D:$D,($J$3:$J$5)))</f>
        <v>0</v>
      </c>
      <c r="AG83" s="15">
        <f t="shared" si="19"/>
        <v>0</v>
      </c>
      <c r="AH83" s="15">
        <f t="shared" si="17"/>
        <v>0</v>
      </c>
    </row>
    <row r="84" spans="6:34" x14ac:dyDescent="0.3">
      <c r="F84" s="15" t="s">
        <v>615</v>
      </c>
      <c r="G84" s="15"/>
      <c r="H84" s="15" t="str">
        <f t="shared" si="16"/>
        <v/>
      </c>
      <c r="AE84" s="10">
        <f t="shared" si="18"/>
        <v>43910</v>
      </c>
      <c r="AF84" s="12" cm="1">
        <f t="array" ref="AF84">SUM(COUNTIFS($A:$A,$AE84,$D:$D,($J$3:$J$5)))</f>
        <v>0</v>
      </c>
      <c r="AG84" s="15">
        <f t="shared" si="19"/>
        <v>0</v>
      </c>
      <c r="AH84" s="15">
        <f t="shared" si="17"/>
        <v>0</v>
      </c>
    </row>
    <row r="85" spans="6:34" x14ac:dyDescent="0.3">
      <c r="F85" s="15" t="s">
        <v>615</v>
      </c>
      <c r="G85" s="15"/>
      <c r="H85" s="15" t="str">
        <f t="shared" si="16"/>
        <v/>
      </c>
      <c r="AE85" s="10">
        <f t="shared" si="18"/>
        <v>43911</v>
      </c>
      <c r="AF85" s="12" cm="1">
        <f t="array" ref="AF85">SUM(COUNTIFS($A:$A,$AE85,$D:$D,($J$3:$J$5)))</f>
        <v>0</v>
      </c>
      <c r="AG85" s="15">
        <f t="shared" si="19"/>
        <v>0</v>
      </c>
      <c r="AH85" s="15">
        <f t="shared" si="17"/>
        <v>0</v>
      </c>
    </row>
    <row r="86" spans="6:34" x14ac:dyDescent="0.3">
      <c r="F86" s="15" t="s">
        <v>615</v>
      </c>
      <c r="G86" s="15"/>
      <c r="H86" s="15" t="str">
        <f t="shared" ref="H86:H149" si="20">IF(ISBLANK(D86),"",SUM(F86:G86))</f>
        <v/>
      </c>
      <c r="AE86" s="10">
        <f t="shared" si="18"/>
        <v>43912</v>
      </c>
      <c r="AF86" s="12" cm="1">
        <f t="array" ref="AF86">SUM(COUNTIFS($A:$A,$AE86,$D:$D,($J$3:$J$5)))</f>
        <v>0</v>
      </c>
      <c r="AG86" s="15">
        <f t="shared" si="19"/>
        <v>0</v>
      </c>
      <c r="AH86" s="15">
        <f t="shared" si="17"/>
        <v>0</v>
      </c>
    </row>
    <row r="87" spans="6:34" x14ac:dyDescent="0.3">
      <c r="F87" s="15" t="s">
        <v>615</v>
      </c>
      <c r="G87" s="15"/>
      <c r="H87" s="15" t="str">
        <f t="shared" si="20"/>
        <v/>
      </c>
      <c r="AE87" s="10">
        <f t="shared" si="18"/>
        <v>43913</v>
      </c>
      <c r="AF87" s="12" cm="1">
        <f t="array" ref="AF87">SUM(COUNTIFS($A:$A,$AE87,$D:$D,($J$3:$J$5)))</f>
        <v>0</v>
      </c>
      <c r="AG87" s="15">
        <f t="shared" si="19"/>
        <v>0</v>
      </c>
      <c r="AH87" s="15">
        <f t="shared" si="17"/>
        <v>0</v>
      </c>
    </row>
    <row r="88" spans="6:34" x14ac:dyDescent="0.3">
      <c r="F88" s="15" t="s">
        <v>615</v>
      </c>
      <c r="G88" s="15"/>
      <c r="H88" s="15" t="str">
        <f t="shared" si="20"/>
        <v/>
      </c>
      <c r="AE88" s="10">
        <f t="shared" si="18"/>
        <v>43914</v>
      </c>
      <c r="AF88" s="12" cm="1">
        <f t="array" ref="AF88">SUM(COUNTIFS($A:$A,$AE88,$D:$D,($J$3:$J$5)))</f>
        <v>0</v>
      </c>
      <c r="AG88" s="15">
        <f t="shared" si="19"/>
        <v>0</v>
      </c>
      <c r="AH88" s="15">
        <f t="shared" si="17"/>
        <v>0</v>
      </c>
    </row>
    <row r="89" spans="6:34" x14ac:dyDescent="0.3">
      <c r="F89" s="15" t="s">
        <v>615</v>
      </c>
      <c r="G89" s="15"/>
      <c r="H89" s="15" t="str">
        <f t="shared" si="20"/>
        <v/>
      </c>
      <c r="AE89" s="10">
        <f t="shared" si="18"/>
        <v>43915</v>
      </c>
      <c r="AF89" s="12" cm="1">
        <f t="array" ref="AF89">SUM(COUNTIFS($A:$A,$AE89,$D:$D,($J$3:$J$5)))</f>
        <v>0</v>
      </c>
      <c r="AG89" s="15">
        <f t="shared" si="19"/>
        <v>0</v>
      </c>
      <c r="AH89" s="15">
        <f t="shared" si="17"/>
        <v>0</v>
      </c>
    </row>
    <row r="90" spans="6:34" x14ac:dyDescent="0.3">
      <c r="F90" s="15" t="s">
        <v>615</v>
      </c>
      <c r="G90" s="15"/>
      <c r="H90" s="15" t="str">
        <f t="shared" si="20"/>
        <v/>
      </c>
      <c r="AE90" s="10">
        <f t="shared" si="18"/>
        <v>43916</v>
      </c>
      <c r="AF90" s="12" cm="1">
        <f t="array" ref="AF90">SUM(COUNTIFS($A:$A,$AE90,$D:$D,($J$3:$J$5)))</f>
        <v>0</v>
      </c>
      <c r="AG90" s="15">
        <f t="shared" si="19"/>
        <v>0</v>
      </c>
      <c r="AH90" s="15">
        <f t="shared" si="17"/>
        <v>0</v>
      </c>
    </row>
    <row r="91" spans="6:34" x14ac:dyDescent="0.3">
      <c r="F91" s="15" t="s">
        <v>615</v>
      </c>
      <c r="G91" s="15"/>
      <c r="H91" s="15" t="str">
        <f t="shared" si="20"/>
        <v/>
      </c>
      <c r="AE91" s="10">
        <f t="shared" si="18"/>
        <v>43917</v>
      </c>
      <c r="AF91" s="12" cm="1">
        <f t="array" ref="AF91">SUM(COUNTIFS($A:$A,$AE91,$D:$D,($J$3:$J$5)))</f>
        <v>0</v>
      </c>
      <c r="AG91" s="15">
        <f t="shared" si="19"/>
        <v>0</v>
      </c>
      <c r="AH91" s="15">
        <f t="shared" si="17"/>
        <v>0</v>
      </c>
    </row>
    <row r="92" spans="6:34" x14ac:dyDescent="0.3">
      <c r="F92" s="15" t="s">
        <v>615</v>
      </c>
      <c r="G92" s="15"/>
      <c r="H92" s="15" t="str">
        <f t="shared" si="20"/>
        <v/>
      </c>
      <c r="AE92" s="10">
        <f t="shared" si="18"/>
        <v>43918</v>
      </c>
      <c r="AF92" s="12" cm="1">
        <f t="array" ref="AF92">SUM(COUNTIFS($A:$A,$AE92,$D:$D,($J$3:$J$5)))</f>
        <v>0</v>
      </c>
      <c r="AG92" s="15">
        <f t="shared" si="19"/>
        <v>0</v>
      </c>
      <c r="AH92" s="15">
        <f t="shared" si="17"/>
        <v>0</v>
      </c>
    </row>
    <row r="93" spans="6:34" x14ac:dyDescent="0.3">
      <c r="F93" s="15" t="s">
        <v>615</v>
      </c>
      <c r="G93" s="15"/>
      <c r="H93" s="15" t="str">
        <f t="shared" si="20"/>
        <v/>
      </c>
      <c r="AE93" s="10">
        <f t="shared" si="18"/>
        <v>43919</v>
      </c>
      <c r="AF93" s="12" cm="1">
        <f t="array" ref="AF93">SUM(COUNTIFS($A:$A,$AE93,$D:$D,($J$3:$J$5)))</f>
        <v>0</v>
      </c>
      <c r="AG93" s="15">
        <f t="shared" si="19"/>
        <v>0</v>
      </c>
      <c r="AH93" s="15">
        <f t="shared" si="17"/>
        <v>0</v>
      </c>
    </row>
    <row r="94" spans="6:34" x14ac:dyDescent="0.3">
      <c r="F94" s="15" t="s">
        <v>615</v>
      </c>
      <c r="G94" s="15"/>
      <c r="H94" s="15" t="str">
        <f t="shared" si="20"/>
        <v/>
      </c>
      <c r="AE94" s="10">
        <f t="shared" si="18"/>
        <v>43920</v>
      </c>
      <c r="AF94" s="12" cm="1">
        <f t="array" ref="AF94">SUM(COUNTIFS($A:$A,$AE94,$D:$D,($J$3:$J$5)))</f>
        <v>0</v>
      </c>
      <c r="AG94" s="15">
        <f t="shared" si="19"/>
        <v>0</v>
      </c>
      <c r="AH94" s="15">
        <f t="shared" si="17"/>
        <v>0</v>
      </c>
    </row>
    <row r="95" spans="6:34" x14ac:dyDescent="0.3">
      <c r="F95" s="15" t="s">
        <v>615</v>
      </c>
      <c r="G95" s="15"/>
      <c r="H95" s="15" t="str">
        <f t="shared" si="20"/>
        <v/>
      </c>
      <c r="AE95" s="10">
        <f t="shared" si="18"/>
        <v>43921</v>
      </c>
      <c r="AF95" s="12" cm="1">
        <f t="array" ref="AF95">SUM(COUNTIFS($A:$A,$AE95,$D:$D,($J$3:$J$5)))</f>
        <v>0</v>
      </c>
      <c r="AG95" s="15">
        <f t="shared" si="19"/>
        <v>0</v>
      </c>
      <c r="AH95" s="15">
        <f t="shared" si="17"/>
        <v>0</v>
      </c>
    </row>
    <row r="96" spans="6:34" x14ac:dyDescent="0.3">
      <c r="F96" s="15" t="s">
        <v>615</v>
      </c>
      <c r="G96" s="15"/>
      <c r="H96" s="15" t="str">
        <f t="shared" si="20"/>
        <v/>
      </c>
      <c r="AE96" s="10">
        <f t="shared" si="18"/>
        <v>43922</v>
      </c>
      <c r="AF96" s="12" cm="1">
        <f t="array" ref="AF96">SUM(COUNTIFS($A:$A,$AE96,$D:$D,($J$3:$J$5)))</f>
        <v>0</v>
      </c>
      <c r="AG96" s="15">
        <f t="shared" si="19"/>
        <v>0</v>
      </c>
      <c r="AH96" s="15">
        <f t="shared" si="17"/>
        <v>0</v>
      </c>
    </row>
    <row r="97" spans="6:34" x14ac:dyDescent="0.3">
      <c r="F97" s="15" t="s">
        <v>615</v>
      </c>
      <c r="G97" s="15"/>
      <c r="H97" s="15" t="str">
        <f t="shared" si="20"/>
        <v/>
      </c>
      <c r="AE97" s="10">
        <f t="shared" si="18"/>
        <v>43923</v>
      </c>
      <c r="AF97" s="12" cm="1">
        <f t="array" ref="AF97">SUM(COUNTIFS($A:$A,$AE97,$D:$D,($J$3:$J$5)))</f>
        <v>0</v>
      </c>
      <c r="AG97" s="15">
        <f t="shared" si="19"/>
        <v>0</v>
      </c>
      <c r="AH97" s="15">
        <f t="shared" si="17"/>
        <v>0</v>
      </c>
    </row>
    <row r="98" spans="6:34" x14ac:dyDescent="0.3">
      <c r="F98" s="15" t="s">
        <v>615</v>
      </c>
      <c r="G98" s="15"/>
      <c r="H98" s="15" t="str">
        <f t="shared" si="20"/>
        <v/>
      </c>
      <c r="AE98" s="10">
        <f t="shared" si="18"/>
        <v>43924</v>
      </c>
      <c r="AF98" s="12" cm="1">
        <f t="array" ref="AF98">SUM(COUNTIFS($A:$A,$AE98,$D:$D,($J$3:$J$5)))</f>
        <v>0</v>
      </c>
      <c r="AG98" s="15">
        <f t="shared" si="19"/>
        <v>0</v>
      </c>
      <c r="AH98" s="15">
        <f t="shared" si="17"/>
        <v>0</v>
      </c>
    </row>
    <row r="99" spans="6:34" x14ac:dyDescent="0.3">
      <c r="F99" s="15" t="s">
        <v>615</v>
      </c>
      <c r="G99" s="15"/>
      <c r="H99" s="15" t="str">
        <f t="shared" si="20"/>
        <v/>
      </c>
      <c r="AE99" s="10">
        <f t="shared" si="18"/>
        <v>43925</v>
      </c>
      <c r="AF99" s="12" cm="1">
        <f t="array" ref="AF99">SUM(COUNTIFS($A:$A,$AE99,$D:$D,($J$3:$J$5)))</f>
        <v>0</v>
      </c>
      <c r="AG99" s="15">
        <f t="shared" si="19"/>
        <v>0</v>
      </c>
      <c r="AH99" s="15">
        <f t="shared" si="17"/>
        <v>0</v>
      </c>
    </row>
    <row r="100" spans="6:34" x14ac:dyDescent="0.3">
      <c r="F100" s="15" t="s">
        <v>615</v>
      </c>
      <c r="G100" s="15"/>
      <c r="H100" s="15" t="str">
        <f t="shared" si="20"/>
        <v/>
      </c>
      <c r="AE100" s="10">
        <f t="shared" si="18"/>
        <v>43926</v>
      </c>
      <c r="AF100" s="12" cm="1">
        <f t="array" ref="AF100">SUM(COUNTIFS($A:$A,$AE100,$D:$D,($J$3:$J$5)))</f>
        <v>0</v>
      </c>
      <c r="AG100" s="15">
        <f t="shared" si="19"/>
        <v>0</v>
      </c>
      <c r="AH100" s="15">
        <f t="shared" si="17"/>
        <v>0</v>
      </c>
    </row>
    <row r="101" spans="6:34" x14ac:dyDescent="0.3">
      <c r="F101" s="15" t="s">
        <v>615</v>
      </c>
      <c r="G101" s="15"/>
      <c r="H101" s="15" t="str">
        <f t="shared" si="20"/>
        <v/>
      </c>
      <c r="AE101" s="10">
        <f t="shared" si="18"/>
        <v>43927</v>
      </c>
      <c r="AF101" s="12" cm="1">
        <f t="array" ref="AF101">SUM(COUNTIFS($A:$A,$AE101,$D:$D,($J$3:$J$5)))</f>
        <v>0</v>
      </c>
      <c r="AG101" s="15">
        <f t="shared" si="19"/>
        <v>0</v>
      </c>
      <c r="AH101" s="15">
        <f t="shared" si="17"/>
        <v>0</v>
      </c>
    </row>
    <row r="102" spans="6:34" x14ac:dyDescent="0.3">
      <c r="F102" s="15" t="s">
        <v>615</v>
      </c>
      <c r="G102" s="15"/>
      <c r="H102" s="15" t="str">
        <f t="shared" si="20"/>
        <v/>
      </c>
      <c r="AE102" s="10">
        <f t="shared" si="18"/>
        <v>43928</v>
      </c>
      <c r="AF102" s="12" cm="1">
        <f t="array" ref="AF102">SUM(COUNTIFS($A:$A,$AE102,$D:$D,($J$3:$J$5)))</f>
        <v>0</v>
      </c>
      <c r="AG102" s="15">
        <f t="shared" si="19"/>
        <v>0</v>
      </c>
      <c r="AH102" s="15">
        <f t="shared" si="17"/>
        <v>0</v>
      </c>
    </row>
    <row r="103" spans="6:34" x14ac:dyDescent="0.3">
      <c r="F103" s="15" t="s">
        <v>615</v>
      </c>
      <c r="G103" s="15"/>
      <c r="H103" s="15" t="str">
        <f t="shared" si="20"/>
        <v/>
      </c>
      <c r="AE103" s="10">
        <f t="shared" si="18"/>
        <v>43929</v>
      </c>
      <c r="AF103" s="12" cm="1">
        <f t="array" ref="AF103">SUM(COUNTIFS($A:$A,$AE103,$D:$D,($J$3:$J$5)))</f>
        <v>0</v>
      </c>
      <c r="AG103" s="15">
        <f t="shared" si="19"/>
        <v>0</v>
      </c>
      <c r="AH103" s="15">
        <f t="shared" si="17"/>
        <v>0</v>
      </c>
    </row>
    <row r="104" spans="6:34" x14ac:dyDescent="0.3">
      <c r="F104" s="15" t="s">
        <v>615</v>
      </c>
      <c r="G104" s="15"/>
      <c r="H104" s="15" t="str">
        <f t="shared" si="20"/>
        <v/>
      </c>
      <c r="AE104" s="10">
        <f t="shared" si="18"/>
        <v>43930</v>
      </c>
      <c r="AF104" s="12" cm="1">
        <f t="array" ref="AF104">SUM(COUNTIFS($A:$A,$AE104,$D:$D,($J$3:$J$5)))</f>
        <v>0</v>
      </c>
      <c r="AG104" s="15">
        <f t="shared" si="19"/>
        <v>0</v>
      </c>
      <c r="AH104" s="15">
        <f t="shared" si="17"/>
        <v>0</v>
      </c>
    </row>
    <row r="105" spans="6:34" x14ac:dyDescent="0.3">
      <c r="F105" s="15" t="s">
        <v>615</v>
      </c>
      <c r="G105" s="15"/>
      <c r="H105" s="15" t="str">
        <f t="shared" si="20"/>
        <v/>
      </c>
      <c r="AE105" s="10">
        <f t="shared" si="18"/>
        <v>43931</v>
      </c>
      <c r="AF105" s="12" cm="1">
        <f t="array" ref="AF105">SUM(COUNTIFS($A:$A,$AE105,$D:$D,($J$3:$J$5)))</f>
        <v>0</v>
      </c>
      <c r="AG105" s="15">
        <f t="shared" si="19"/>
        <v>0</v>
      </c>
      <c r="AH105" s="15">
        <f t="shared" si="17"/>
        <v>0</v>
      </c>
    </row>
    <row r="106" spans="6:34" x14ac:dyDescent="0.3">
      <c r="F106" s="15" t="s">
        <v>615</v>
      </c>
      <c r="G106" s="15"/>
      <c r="H106" s="15" t="str">
        <f t="shared" si="20"/>
        <v/>
      </c>
      <c r="AE106" s="10">
        <f t="shared" si="18"/>
        <v>43932</v>
      </c>
      <c r="AF106" s="12" cm="1">
        <f t="array" ref="AF106">SUM(COUNTIFS($A:$A,$AE106,$D:$D,($J$3:$J$5)))</f>
        <v>0</v>
      </c>
      <c r="AG106" s="15">
        <f t="shared" si="19"/>
        <v>0</v>
      </c>
      <c r="AH106" s="15">
        <f t="shared" si="17"/>
        <v>0</v>
      </c>
    </row>
    <row r="107" spans="6:34" x14ac:dyDescent="0.3">
      <c r="F107" s="15" t="s">
        <v>615</v>
      </c>
      <c r="G107" s="15"/>
      <c r="H107" s="15" t="str">
        <f t="shared" si="20"/>
        <v/>
      </c>
      <c r="AE107" s="10">
        <f t="shared" si="18"/>
        <v>43933</v>
      </c>
      <c r="AF107" s="12" cm="1">
        <f t="array" ref="AF107">SUM(COUNTIFS($A:$A,$AE107,$D:$D,($J$3:$J$5)))</f>
        <v>0</v>
      </c>
      <c r="AG107" s="15">
        <f t="shared" si="19"/>
        <v>0</v>
      </c>
      <c r="AH107" s="15">
        <f t="shared" si="17"/>
        <v>0</v>
      </c>
    </row>
    <row r="108" spans="6:34" x14ac:dyDescent="0.3">
      <c r="F108" s="15" t="s">
        <v>615</v>
      </c>
      <c r="G108" s="15"/>
      <c r="H108" s="15" t="str">
        <f t="shared" si="20"/>
        <v/>
      </c>
      <c r="AE108" s="10">
        <f t="shared" si="18"/>
        <v>43934</v>
      </c>
      <c r="AF108" s="12" cm="1">
        <f t="array" ref="AF108">SUM(COUNTIFS($A:$A,$AE108,$D:$D,($J$3:$J$5)))</f>
        <v>0</v>
      </c>
      <c r="AG108" s="15">
        <f t="shared" si="19"/>
        <v>0</v>
      </c>
      <c r="AH108" s="15">
        <f t="shared" si="17"/>
        <v>0</v>
      </c>
    </row>
    <row r="109" spans="6:34" x14ac:dyDescent="0.3">
      <c r="F109" s="15" t="s">
        <v>615</v>
      </c>
      <c r="G109" s="15"/>
      <c r="H109" s="15" t="str">
        <f t="shared" si="20"/>
        <v/>
      </c>
      <c r="AE109" s="10">
        <f t="shared" si="18"/>
        <v>43935</v>
      </c>
      <c r="AF109" s="12" cm="1">
        <f t="array" ref="AF109">SUM(COUNTIFS($A:$A,$AE109,$D:$D,($J$3:$J$5)))</f>
        <v>0</v>
      </c>
      <c r="AG109" s="15">
        <f t="shared" si="19"/>
        <v>0</v>
      </c>
      <c r="AH109" s="15">
        <f t="shared" si="17"/>
        <v>0</v>
      </c>
    </row>
    <row r="110" spans="6:34" x14ac:dyDescent="0.3">
      <c r="F110" s="15" t="s">
        <v>615</v>
      </c>
      <c r="G110" s="15"/>
      <c r="H110" s="15" t="str">
        <f t="shared" si="20"/>
        <v/>
      </c>
      <c r="AE110" s="10">
        <f t="shared" si="18"/>
        <v>43936</v>
      </c>
      <c r="AF110" s="12" cm="1">
        <f t="array" ref="AF110">SUM(COUNTIFS($A:$A,$AE110,$D:$D,($J$3:$J$5)))</f>
        <v>0</v>
      </c>
      <c r="AG110" s="15">
        <f t="shared" si="19"/>
        <v>0</v>
      </c>
      <c r="AH110" s="15">
        <f t="shared" si="17"/>
        <v>0</v>
      </c>
    </row>
    <row r="111" spans="6:34" x14ac:dyDescent="0.3">
      <c r="F111" s="15" t="s">
        <v>615</v>
      </c>
      <c r="G111" s="15"/>
      <c r="H111" s="15" t="str">
        <f t="shared" si="20"/>
        <v/>
      </c>
      <c r="AE111" s="10">
        <f t="shared" si="18"/>
        <v>43937</v>
      </c>
      <c r="AF111" s="12" cm="1">
        <f t="array" ref="AF111">SUM(COUNTIFS($A:$A,$AE111,$D:$D,($J$3:$J$5)))</f>
        <v>0</v>
      </c>
      <c r="AG111" s="15">
        <f t="shared" si="19"/>
        <v>0</v>
      </c>
      <c r="AH111" s="15">
        <f t="shared" si="17"/>
        <v>0</v>
      </c>
    </row>
    <row r="112" spans="6:34" x14ac:dyDescent="0.3">
      <c r="F112" s="15" t="s">
        <v>615</v>
      </c>
      <c r="G112" s="15"/>
      <c r="H112" s="15" t="str">
        <f t="shared" si="20"/>
        <v/>
      </c>
      <c r="AE112" s="10">
        <f t="shared" si="18"/>
        <v>43938</v>
      </c>
      <c r="AF112" s="12" cm="1">
        <f t="array" ref="AF112">SUM(COUNTIFS($A:$A,$AE112,$D:$D,($J$3:$J$5)))</f>
        <v>0</v>
      </c>
      <c r="AG112" s="15">
        <f t="shared" si="19"/>
        <v>0</v>
      </c>
      <c r="AH112" s="15">
        <f t="shared" si="17"/>
        <v>0</v>
      </c>
    </row>
    <row r="113" spans="6:34" x14ac:dyDescent="0.3">
      <c r="F113" s="15" t="s">
        <v>615</v>
      </c>
      <c r="G113" s="15"/>
      <c r="H113" s="15" t="str">
        <f t="shared" si="20"/>
        <v/>
      </c>
      <c r="AE113" s="10">
        <f t="shared" si="18"/>
        <v>43939</v>
      </c>
      <c r="AF113" s="12" cm="1">
        <f t="array" ref="AF113">SUM(COUNTIFS($A:$A,$AE113,$D:$D,($J$3:$J$5)))</f>
        <v>0</v>
      </c>
      <c r="AG113" s="15">
        <f t="shared" si="19"/>
        <v>0</v>
      </c>
      <c r="AH113" s="15">
        <f t="shared" si="17"/>
        <v>0</v>
      </c>
    </row>
    <row r="114" spans="6:34" x14ac:dyDescent="0.3">
      <c r="F114" s="15" t="s">
        <v>615</v>
      </c>
      <c r="G114" s="15"/>
      <c r="H114" s="15" t="str">
        <f t="shared" si="20"/>
        <v/>
      </c>
      <c r="AE114" s="10">
        <f t="shared" si="18"/>
        <v>43940</v>
      </c>
      <c r="AF114" s="12" cm="1">
        <f t="array" ref="AF114">SUM(COUNTIFS($A:$A,$AE114,$D:$D,($J$3:$J$5)))</f>
        <v>0</v>
      </c>
      <c r="AG114" s="15">
        <f t="shared" si="19"/>
        <v>0</v>
      </c>
      <c r="AH114" s="15">
        <f t="shared" si="17"/>
        <v>0</v>
      </c>
    </row>
    <row r="115" spans="6:34" x14ac:dyDescent="0.3">
      <c r="F115" s="15" t="s">
        <v>615</v>
      </c>
      <c r="G115" s="15"/>
      <c r="H115" s="15" t="str">
        <f t="shared" si="20"/>
        <v/>
      </c>
      <c r="AE115" s="10">
        <f t="shared" si="18"/>
        <v>43941</v>
      </c>
      <c r="AF115" s="12" cm="1">
        <f t="array" ref="AF115">SUM(COUNTIFS($A:$A,$AE115,$D:$D,($J$3:$J$5)))</f>
        <v>0</v>
      </c>
      <c r="AG115" s="15">
        <f t="shared" si="19"/>
        <v>0</v>
      </c>
      <c r="AH115" s="15">
        <f t="shared" si="17"/>
        <v>0</v>
      </c>
    </row>
    <row r="116" spans="6:34" x14ac:dyDescent="0.3">
      <c r="F116" s="15" t="s">
        <v>615</v>
      </c>
      <c r="G116" s="15"/>
      <c r="H116" s="15" t="str">
        <f t="shared" si="20"/>
        <v/>
      </c>
      <c r="AE116" s="10">
        <f t="shared" si="18"/>
        <v>43942</v>
      </c>
      <c r="AF116" s="12" cm="1">
        <f t="array" ref="AF116">SUM(COUNTIFS($A:$A,$AE116,$D:$D,($J$3:$J$5)))</f>
        <v>0</v>
      </c>
      <c r="AG116" s="15">
        <f t="shared" si="19"/>
        <v>0</v>
      </c>
      <c r="AH116" s="15">
        <f t="shared" si="17"/>
        <v>0</v>
      </c>
    </row>
    <row r="117" spans="6:34" x14ac:dyDescent="0.3">
      <c r="F117" s="15" t="s">
        <v>615</v>
      </c>
      <c r="G117" s="15"/>
      <c r="H117" s="15" t="str">
        <f t="shared" si="20"/>
        <v/>
      </c>
      <c r="AE117" s="10">
        <f t="shared" si="18"/>
        <v>43943</v>
      </c>
      <c r="AF117" s="12" cm="1">
        <f t="array" ref="AF117">SUM(COUNTIFS($A:$A,$AE117,$D:$D,($J$3:$J$5)))</f>
        <v>0</v>
      </c>
      <c r="AG117" s="15">
        <f t="shared" si="19"/>
        <v>0</v>
      </c>
      <c r="AH117" s="15">
        <f t="shared" si="17"/>
        <v>0</v>
      </c>
    </row>
    <row r="118" spans="6:34" x14ac:dyDescent="0.3">
      <c r="F118" s="15" t="s">
        <v>615</v>
      </c>
      <c r="G118" s="15"/>
      <c r="H118" s="15" t="str">
        <f t="shared" si="20"/>
        <v/>
      </c>
      <c r="AE118" s="10">
        <f t="shared" si="18"/>
        <v>43944</v>
      </c>
      <c r="AF118" s="12" cm="1">
        <f t="array" ref="AF118">SUM(COUNTIFS($A:$A,$AE118,$D:$D,($J$3:$J$5)))</f>
        <v>0</v>
      </c>
      <c r="AG118" s="15">
        <f t="shared" si="19"/>
        <v>0</v>
      </c>
      <c r="AH118" s="15">
        <f t="shared" si="17"/>
        <v>0</v>
      </c>
    </row>
    <row r="119" spans="6:34" x14ac:dyDescent="0.3">
      <c r="F119" s="15" t="s">
        <v>615</v>
      </c>
      <c r="G119" s="15"/>
      <c r="H119" s="15" t="str">
        <f t="shared" si="20"/>
        <v/>
      </c>
      <c r="AE119" s="10">
        <f t="shared" si="18"/>
        <v>43945</v>
      </c>
      <c r="AF119" s="12" cm="1">
        <f t="array" ref="AF119">SUM(COUNTIFS($A:$A,$AE119,$D:$D,($J$3:$J$5)))</f>
        <v>0</v>
      </c>
      <c r="AG119" s="15">
        <f t="shared" si="19"/>
        <v>0</v>
      </c>
      <c r="AH119" s="15">
        <f t="shared" si="17"/>
        <v>0</v>
      </c>
    </row>
    <row r="120" spans="6:34" x14ac:dyDescent="0.3">
      <c r="F120" s="15" t="s">
        <v>615</v>
      </c>
      <c r="G120" s="15"/>
      <c r="H120" s="15" t="str">
        <f t="shared" si="20"/>
        <v/>
      </c>
      <c r="AE120" s="10">
        <f t="shared" si="18"/>
        <v>43946</v>
      </c>
      <c r="AF120" s="12" cm="1">
        <f t="array" ref="AF120">SUM(COUNTIFS($A:$A,$AE120,$D:$D,($J$3:$J$5)))</f>
        <v>0</v>
      </c>
      <c r="AG120" s="15">
        <f t="shared" si="19"/>
        <v>0</v>
      </c>
      <c r="AH120" s="15">
        <f t="shared" si="17"/>
        <v>0</v>
      </c>
    </row>
    <row r="121" spans="6:34" x14ac:dyDescent="0.3">
      <c r="F121" s="15" t="s">
        <v>615</v>
      </c>
      <c r="G121" s="15"/>
      <c r="H121" s="15" t="str">
        <f t="shared" si="20"/>
        <v/>
      </c>
      <c r="AE121" s="10">
        <f t="shared" si="18"/>
        <v>43947</v>
      </c>
      <c r="AF121" s="12" cm="1">
        <f t="array" ref="AF121">SUM(COUNTIFS($A:$A,$AE121,$D:$D,($J$3:$J$5)))</f>
        <v>0</v>
      </c>
      <c r="AG121" s="15">
        <f t="shared" si="19"/>
        <v>0</v>
      </c>
      <c r="AH121" s="15">
        <f t="shared" si="17"/>
        <v>0</v>
      </c>
    </row>
    <row r="122" spans="6:34" x14ac:dyDescent="0.3">
      <c r="F122" s="15" t="s">
        <v>615</v>
      </c>
      <c r="G122" s="15"/>
      <c r="H122" s="15" t="str">
        <f t="shared" si="20"/>
        <v/>
      </c>
      <c r="AE122" s="10">
        <f t="shared" si="18"/>
        <v>43948</v>
      </c>
      <c r="AF122" s="12" cm="1">
        <f t="array" ref="AF122">SUM(COUNTIFS($A:$A,$AE122,$D:$D,($J$3:$J$5)))</f>
        <v>0</v>
      </c>
      <c r="AG122" s="15">
        <f t="shared" si="19"/>
        <v>0</v>
      </c>
      <c r="AH122" s="15">
        <f t="shared" si="17"/>
        <v>0</v>
      </c>
    </row>
    <row r="123" spans="6:34" x14ac:dyDescent="0.3">
      <c r="F123" s="15" t="s">
        <v>615</v>
      </c>
      <c r="G123" s="15"/>
      <c r="H123" s="15" t="str">
        <f t="shared" si="20"/>
        <v/>
      </c>
      <c r="AE123" s="10">
        <f t="shared" si="18"/>
        <v>43949</v>
      </c>
      <c r="AF123" s="12" cm="1">
        <f t="array" ref="AF123">SUM(COUNTIFS($A:$A,$AE123,$D:$D,($J$3:$J$5)))</f>
        <v>0</v>
      </c>
      <c r="AG123" s="15">
        <f t="shared" si="19"/>
        <v>0</v>
      </c>
      <c r="AH123" s="15">
        <f t="shared" si="17"/>
        <v>0</v>
      </c>
    </row>
    <row r="124" spans="6:34" x14ac:dyDescent="0.3">
      <c r="F124" s="15" t="s">
        <v>615</v>
      </c>
      <c r="G124" s="15"/>
      <c r="H124" s="15" t="str">
        <f t="shared" si="20"/>
        <v/>
      </c>
      <c r="AE124" s="10">
        <f t="shared" si="18"/>
        <v>43950</v>
      </c>
      <c r="AF124" s="12" cm="1">
        <f t="array" ref="AF124">SUM(COUNTIFS($A:$A,$AE124,$D:$D,($J$3:$J$5)))</f>
        <v>0</v>
      </c>
      <c r="AG124" s="15">
        <f t="shared" si="19"/>
        <v>0</v>
      </c>
      <c r="AH124" s="15">
        <f t="shared" si="17"/>
        <v>0</v>
      </c>
    </row>
    <row r="125" spans="6:34" x14ac:dyDescent="0.3">
      <c r="F125" s="15" t="s">
        <v>615</v>
      </c>
      <c r="G125" s="15"/>
      <c r="H125" s="15" t="str">
        <f t="shared" si="20"/>
        <v/>
      </c>
      <c r="AE125" s="10">
        <f t="shared" si="18"/>
        <v>43951</v>
      </c>
      <c r="AF125" s="12" cm="1">
        <f t="array" ref="AF125">SUM(COUNTIFS($A:$A,$AE125,$D:$D,($J$3:$J$5)))</f>
        <v>0</v>
      </c>
      <c r="AG125" s="15">
        <f t="shared" si="19"/>
        <v>0</v>
      </c>
      <c r="AH125" s="15">
        <f t="shared" si="17"/>
        <v>0</v>
      </c>
    </row>
    <row r="126" spans="6:34" x14ac:dyDescent="0.3">
      <c r="F126" s="15" t="s">
        <v>615</v>
      </c>
      <c r="G126" s="15"/>
      <c r="H126" s="15" t="str">
        <f t="shared" si="20"/>
        <v/>
      </c>
      <c r="AE126" s="10">
        <f t="shared" si="18"/>
        <v>43952</v>
      </c>
      <c r="AF126" s="12" cm="1">
        <f t="array" ref="AF126">SUM(COUNTIFS($A:$A,$AE126,$D:$D,($J$3:$J$5)))</f>
        <v>0</v>
      </c>
      <c r="AG126" s="15">
        <f t="shared" si="19"/>
        <v>0</v>
      </c>
      <c r="AH126" s="15">
        <f t="shared" si="17"/>
        <v>0</v>
      </c>
    </row>
    <row r="127" spans="6:34" x14ac:dyDescent="0.3">
      <c r="F127" s="15" t="s">
        <v>615</v>
      </c>
      <c r="G127" s="15"/>
      <c r="H127" s="15" t="str">
        <f t="shared" si="20"/>
        <v/>
      </c>
      <c r="AE127" s="10">
        <f t="shared" si="18"/>
        <v>43953</v>
      </c>
      <c r="AF127" s="12" cm="1">
        <f t="array" ref="AF127">SUM(COUNTIFS($A:$A,$AE127,$D:$D,($J$3:$J$5)))</f>
        <v>0</v>
      </c>
      <c r="AG127" s="15">
        <f t="shared" si="19"/>
        <v>0</v>
      </c>
      <c r="AH127" s="15">
        <f t="shared" si="17"/>
        <v>0</v>
      </c>
    </row>
    <row r="128" spans="6:34" x14ac:dyDescent="0.3">
      <c r="F128" s="15" t="s">
        <v>615</v>
      </c>
      <c r="G128" s="15"/>
      <c r="H128" s="15" t="str">
        <f t="shared" si="20"/>
        <v/>
      </c>
      <c r="AE128" s="10">
        <f t="shared" si="18"/>
        <v>43954</v>
      </c>
      <c r="AF128" s="12" cm="1">
        <f t="array" ref="AF128">SUM(COUNTIFS($A:$A,$AE128,$D:$D,($J$3:$J$5)))</f>
        <v>0</v>
      </c>
      <c r="AG128" s="15">
        <f t="shared" si="19"/>
        <v>0</v>
      </c>
      <c r="AH128" s="15">
        <f t="shared" si="17"/>
        <v>0</v>
      </c>
    </row>
    <row r="129" spans="6:34" x14ac:dyDescent="0.3">
      <c r="F129" s="15" t="s">
        <v>615</v>
      </c>
      <c r="G129" s="15"/>
      <c r="H129" s="15" t="str">
        <f t="shared" si="20"/>
        <v/>
      </c>
      <c r="AE129" s="10">
        <f t="shared" si="18"/>
        <v>43955</v>
      </c>
      <c r="AF129" s="12" cm="1">
        <f t="array" ref="AF129">SUM(COUNTIFS($A:$A,$AE129,$D:$D,($J$3:$J$5)))</f>
        <v>0</v>
      </c>
      <c r="AG129" s="15">
        <f t="shared" si="19"/>
        <v>0</v>
      </c>
      <c r="AH129" s="15">
        <f t="shared" si="17"/>
        <v>0</v>
      </c>
    </row>
    <row r="130" spans="6:34" x14ac:dyDescent="0.3">
      <c r="F130" s="15" t="s">
        <v>615</v>
      </c>
      <c r="G130" s="15"/>
      <c r="H130" s="15" t="str">
        <f t="shared" si="20"/>
        <v/>
      </c>
      <c r="AE130" s="10">
        <f t="shared" si="18"/>
        <v>43956</v>
      </c>
      <c r="AF130" s="12" cm="1">
        <f t="array" ref="AF130">SUM(COUNTIFS($A:$A,$AE130,$D:$D,($J$3:$J$5)))</f>
        <v>0</v>
      </c>
      <c r="AG130" s="15">
        <f t="shared" si="19"/>
        <v>0</v>
      </c>
      <c r="AH130" s="15">
        <f t="shared" ref="AH130:AH193" si="21">IF(AF130=0,0,ROUND(AG130/AF130,2))</f>
        <v>0</v>
      </c>
    </row>
    <row r="131" spans="6:34" x14ac:dyDescent="0.3">
      <c r="F131" s="15" t="s">
        <v>615</v>
      </c>
      <c r="G131" s="15"/>
      <c r="H131" s="15" t="str">
        <f t="shared" si="20"/>
        <v/>
      </c>
      <c r="AE131" s="10">
        <f t="shared" ref="AE131:AE194" si="22">AE130+1</f>
        <v>43957</v>
      </c>
      <c r="AF131" s="12" cm="1">
        <f t="array" ref="AF131">SUM(COUNTIFS($A:$A,$AE131,$D:$D,($J$3:$J$5)))</f>
        <v>0</v>
      </c>
      <c r="AG131" s="15">
        <f t="shared" si="19"/>
        <v>0</v>
      </c>
      <c r="AH131" s="15">
        <f t="shared" si="21"/>
        <v>0</v>
      </c>
    </row>
    <row r="132" spans="6:34" x14ac:dyDescent="0.3">
      <c r="F132" s="15" t="s">
        <v>615</v>
      </c>
      <c r="G132" s="15"/>
      <c r="H132" s="15" t="str">
        <f t="shared" si="20"/>
        <v/>
      </c>
      <c r="AE132" s="10">
        <f t="shared" si="22"/>
        <v>43958</v>
      </c>
      <c r="AF132" s="12" cm="1">
        <f t="array" ref="AF132">SUM(COUNTIFS($A:$A,$AE132,$D:$D,($J$3:$J$5)))</f>
        <v>0</v>
      </c>
      <c r="AG132" s="15">
        <f t="shared" si="19"/>
        <v>0</v>
      </c>
      <c r="AH132" s="15">
        <f t="shared" si="21"/>
        <v>0</v>
      </c>
    </row>
    <row r="133" spans="6:34" x14ac:dyDescent="0.3">
      <c r="F133" s="15" t="s">
        <v>615</v>
      </c>
      <c r="G133" s="15"/>
      <c r="H133" s="15" t="str">
        <f t="shared" si="20"/>
        <v/>
      </c>
      <c r="AE133" s="10">
        <f t="shared" si="22"/>
        <v>43959</v>
      </c>
      <c r="AF133" s="12" cm="1">
        <f t="array" ref="AF133">SUM(COUNTIFS($A:$A,$AE133,$D:$D,($J$3:$J$5)))</f>
        <v>0</v>
      </c>
      <c r="AG133" s="15">
        <f t="shared" ref="AG133:AG196" si="23">SUMIF($A:$A,$AE133,$H:$H)</f>
        <v>0</v>
      </c>
      <c r="AH133" s="15">
        <f t="shared" si="21"/>
        <v>0</v>
      </c>
    </row>
    <row r="134" spans="6:34" x14ac:dyDescent="0.3">
      <c r="F134" s="15" t="s">
        <v>615</v>
      </c>
      <c r="G134" s="15"/>
      <c r="H134" s="15" t="str">
        <f t="shared" si="20"/>
        <v/>
      </c>
      <c r="AE134" s="10">
        <f t="shared" si="22"/>
        <v>43960</v>
      </c>
      <c r="AF134" s="12" cm="1">
        <f t="array" ref="AF134">SUM(COUNTIFS($A:$A,$AE134,$D:$D,($J$3:$J$5)))</f>
        <v>0</v>
      </c>
      <c r="AG134" s="15">
        <f t="shared" si="23"/>
        <v>0</v>
      </c>
      <c r="AH134" s="15">
        <f t="shared" si="21"/>
        <v>0</v>
      </c>
    </row>
    <row r="135" spans="6:34" x14ac:dyDescent="0.3">
      <c r="F135" s="15" t="s">
        <v>615</v>
      </c>
      <c r="G135" s="15"/>
      <c r="H135" s="15" t="str">
        <f t="shared" si="20"/>
        <v/>
      </c>
      <c r="AE135" s="10">
        <f t="shared" si="22"/>
        <v>43961</v>
      </c>
      <c r="AF135" s="12" cm="1">
        <f t="array" ref="AF135">SUM(COUNTIFS($A:$A,$AE135,$D:$D,($J$3:$J$5)))</f>
        <v>0</v>
      </c>
      <c r="AG135" s="15">
        <f t="shared" si="23"/>
        <v>0</v>
      </c>
      <c r="AH135" s="15">
        <f t="shared" si="21"/>
        <v>0</v>
      </c>
    </row>
    <row r="136" spans="6:34" x14ac:dyDescent="0.3">
      <c r="F136" s="15" t="s">
        <v>615</v>
      </c>
      <c r="G136" s="15"/>
      <c r="H136" s="15" t="str">
        <f t="shared" si="20"/>
        <v/>
      </c>
      <c r="AE136" s="10">
        <f t="shared" si="22"/>
        <v>43962</v>
      </c>
      <c r="AF136" s="12" cm="1">
        <f t="array" ref="AF136">SUM(COUNTIFS($A:$A,$AE136,$D:$D,($J$3:$J$5)))</f>
        <v>0</v>
      </c>
      <c r="AG136" s="15">
        <f t="shared" si="23"/>
        <v>0</v>
      </c>
      <c r="AH136" s="15">
        <f t="shared" si="21"/>
        <v>0</v>
      </c>
    </row>
    <row r="137" spans="6:34" x14ac:dyDescent="0.3">
      <c r="F137" s="15" t="s">
        <v>615</v>
      </c>
      <c r="G137" s="15"/>
      <c r="H137" s="15" t="str">
        <f t="shared" si="20"/>
        <v/>
      </c>
      <c r="AE137" s="10">
        <f t="shared" si="22"/>
        <v>43963</v>
      </c>
      <c r="AF137" s="12" cm="1">
        <f t="array" ref="AF137">SUM(COUNTIFS($A:$A,$AE137,$D:$D,($J$3:$J$5)))</f>
        <v>0</v>
      </c>
      <c r="AG137" s="15">
        <f t="shared" si="23"/>
        <v>0</v>
      </c>
      <c r="AH137" s="15">
        <f t="shared" si="21"/>
        <v>0</v>
      </c>
    </row>
    <row r="138" spans="6:34" x14ac:dyDescent="0.3">
      <c r="F138" s="15" t="s">
        <v>615</v>
      </c>
      <c r="G138" s="15"/>
      <c r="H138" s="15" t="str">
        <f t="shared" si="20"/>
        <v/>
      </c>
      <c r="AE138" s="10">
        <f t="shared" si="22"/>
        <v>43964</v>
      </c>
      <c r="AF138" s="12" cm="1">
        <f t="array" ref="AF138">SUM(COUNTIFS($A:$A,$AE138,$D:$D,($J$3:$J$5)))</f>
        <v>0</v>
      </c>
      <c r="AG138" s="15">
        <f t="shared" si="23"/>
        <v>0</v>
      </c>
      <c r="AH138" s="15">
        <f t="shared" si="21"/>
        <v>0</v>
      </c>
    </row>
    <row r="139" spans="6:34" x14ac:dyDescent="0.3">
      <c r="F139" s="15" t="s">
        <v>615</v>
      </c>
      <c r="G139" s="15"/>
      <c r="H139" s="15" t="str">
        <f t="shared" si="20"/>
        <v/>
      </c>
      <c r="AE139" s="10">
        <f t="shared" si="22"/>
        <v>43965</v>
      </c>
      <c r="AF139" s="12" cm="1">
        <f t="array" ref="AF139">SUM(COUNTIFS($A:$A,$AE139,$D:$D,($J$3:$J$5)))</f>
        <v>0</v>
      </c>
      <c r="AG139" s="15">
        <f t="shared" si="23"/>
        <v>0</v>
      </c>
      <c r="AH139" s="15">
        <f t="shared" si="21"/>
        <v>0</v>
      </c>
    </row>
    <row r="140" spans="6:34" x14ac:dyDescent="0.3">
      <c r="F140" s="15" t="s">
        <v>615</v>
      </c>
      <c r="G140" s="15"/>
      <c r="H140" s="15" t="str">
        <f t="shared" si="20"/>
        <v/>
      </c>
      <c r="AE140" s="10">
        <f t="shared" si="22"/>
        <v>43966</v>
      </c>
      <c r="AF140" s="12" cm="1">
        <f t="array" ref="AF140">SUM(COUNTIFS($A:$A,$AE140,$D:$D,($J$3:$J$5)))</f>
        <v>0</v>
      </c>
      <c r="AG140" s="15">
        <f t="shared" si="23"/>
        <v>0</v>
      </c>
      <c r="AH140" s="15">
        <f t="shared" si="21"/>
        <v>0</v>
      </c>
    </row>
    <row r="141" spans="6:34" x14ac:dyDescent="0.3">
      <c r="F141" s="15" t="s">
        <v>615</v>
      </c>
      <c r="G141" s="15"/>
      <c r="H141" s="15" t="str">
        <f t="shared" si="20"/>
        <v/>
      </c>
      <c r="AE141" s="10">
        <f t="shared" si="22"/>
        <v>43967</v>
      </c>
      <c r="AF141" s="12" cm="1">
        <f t="array" ref="AF141">SUM(COUNTIFS($A:$A,$AE141,$D:$D,($J$3:$J$5)))</f>
        <v>0</v>
      </c>
      <c r="AG141" s="15">
        <f t="shared" si="23"/>
        <v>0</v>
      </c>
      <c r="AH141" s="15">
        <f t="shared" si="21"/>
        <v>0</v>
      </c>
    </row>
    <row r="142" spans="6:34" x14ac:dyDescent="0.3">
      <c r="F142" s="15" t="s">
        <v>615</v>
      </c>
      <c r="G142" s="15"/>
      <c r="H142" s="15" t="str">
        <f t="shared" si="20"/>
        <v/>
      </c>
      <c r="AE142" s="10">
        <f t="shared" si="22"/>
        <v>43968</v>
      </c>
      <c r="AF142" s="12" cm="1">
        <f t="array" ref="AF142">SUM(COUNTIFS($A:$A,$AE142,$D:$D,($J$3:$J$5)))</f>
        <v>0</v>
      </c>
      <c r="AG142" s="15">
        <f t="shared" si="23"/>
        <v>0</v>
      </c>
      <c r="AH142" s="15">
        <f t="shared" si="21"/>
        <v>0</v>
      </c>
    </row>
    <row r="143" spans="6:34" x14ac:dyDescent="0.3">
      <c r="F143" s="15" t="s">
        <v>615</v>
      </c>
      <c r="G143" s="15"/>
      <c r="H143" s="15" t="str">
        <f t="shared" si="20"/>
        <v/>
      </c>
      <c r="AE143" s="10">
        <f t="shared" si="22"/>
        <v>43969</v>
      </c>
      <c r="AF143" s="12" cm="1">
        <f t="array" ref="AF143">SUM(COUNTIFS($A:$A,$AE143,$D:$D,($J$3:$J$5)))</f>
        <v>0</v>
      </c>
      <c r="AG143" s="15">
        <f t="shared" si="23"/>
        <v>0</v>
      </c>
      <c r="AH143" s="15">
        <f t="shared" si="21"/>
        <v>0</v>
      </c>
    </row>
    <row r="144" spans="6:34" x14ac:dyDescent="0.3">
      <c r="F144" s="15" t="s">
        <v>615</v>
      </c>
      <c r="G144" s="15"/>
      <c r="H144" s="15" t="str">
        <f t="shared" si="20"/>
        <v/>
      </c>
      <c r="AE144" s="10">
        <f t="shared" si="22"/>
        <v>43970</v>
      </c>
      <c r="AF144" s="12" cm="1">
        <f t="array" ref="AF144">SUM(COUNTIFS($A:$A,$AE144,$D:$D,($J$3:$J$5)))</f>
        <v>0</v>
      </c>
      <c r="AG144" s="15">
        <f t="shared" si="23"/>
        <v>0</v>
      </c>
      <c r="AH144" s="15">
        <f t="shared" si="21"/>
        <v>0</v>
      </c>
    </row>
    <row r="145" spans="6:34" x14ac:dyDescent="0.3">
      <c r="F145" s="15" t="s">
        <v>615</v>
      </c>
      <c r="G145" s="15"/>
      <c r="H145" s="15" t="str">
        <f t="shared" si="20"/>
        <v/>
      </c>
      <c r="AE145" s="10">
        <f t="shared" si="22"/>
        <v>43971</v>
      </c>
      <c r="AF145" s="12" cm="1">
        <f t="array" ref="AF145">SUM(COUNTIFS($A:$A,$AE145,$D:$D,($J$3:$J$5)))</f>
        <v>0</v>
      </c>
      <c r="AG145" s="15">
        <f t="shared" si="23"/>
        <v>0</v>
      </c>
      <c r="AH145" s="15">
        <f t="shared" si="21"/>
        <v>0</v>
      </c>
    </row>
    <row r="146" spans="6:34" x14ac:dyDescent="0.3">
      <c r="F146" s="15" t="s">
        <v>615</v>
      </c>
      <c r="G146" s="15"/>
      <c r="H146" s="15" t="str">
        <f t="shared" si="20"/>
        <v/>
      </c>
      <c r="AE146" s="10">
        <f t="shared" si="22"/>
        <v>43972</v>
      </c>
      <c r="AF146" s="12" cm="1">
        <f t="array" ref="AF146">SUM(COUNTIFS($A:$A,$AE146,$D:$D,($J$3:$J$5)))</f>
        <v>0</v>
      </c>
      <c r="AG146" s="15">
        <f t="shared" si="23"/>
        <v>0</v>
      </c>
      <c r="AH146" s="15">
        <f t="shared" si="21"/>
        <v>0</v>
      </c>
    </row>
    <row r="147" spans="6:34" x14ac:dyDescent="0.3">
      <c r="F147" s="15" t="s">
        <v>615</v>
      </c>
      <c r="G147" s="15"/>
      <c r="H147" s="15" t="str">
        <f t="shared" si="20"/>
        <v/>
      </c>
      <c r="AE147" s="10">
        <f t="shared" si="22"/>
        <v>43973</v>
      </c>
      <c r="AF147" s="12" cm="1">
        <f t="array" ref="AF147">SUM(COUNTIFS($A:$A,$AE147,$D:$D,($J$3:$J$5)))</f>
        <v>0</v>
      </c>
      <c r="AG147" s="15">
        <f t="shared" si="23"/>
        <v>0</v>
      </c>
      <c r="AH147" s="15">
        <f t="shared" si="21"/>
        <v>0</v>
      </c>
    </row>
    <row r="148" spans="6:34" x14ac:dyDescent="0.3">
      <c r="F148" s="15" t="s">
        <v>615</v>
      </c>
      <c r="G148" s="15"/>
      <c r="H148" s="15" t="str">
        <f t="shared" si="20"/>
        <v/>
      </c>
      <c r="AE148" s="10">
        <f t="shared" si="22"/>
        <v>43974</v>
      </c>
      <c r="AF148" s="12" cm="1">
        <f t="array" ref="AF148">SUM(COUNTIFS($A:$A,$AE148,$D:$D,($J$3:$J$5)))</f>
        <v>0</v>
      </c>
      <c r="AG148" s="15">
        <f t="shared" si="23"/>
        <v>0</v>
      </c>
      <c r="AH148" s="15">
        <f t="shared" si="21"/>
        <v>0</v>
      </c>
    </row>
    <row r="149" spans="6:34" x14ac:dyDescent="0.3">
      <c r="F149" s="15" t="s">
        <v>615</v>
      </c>
      <c r="G149" s="15"/>
      <c r="H149" s="15" t="str">
        <f t="shared" si="20"/>
        <v/>
      </c>
      <c r="AE149" s="10">
        <f t="shared" si="22"/>
        <v>43975</v>
      </c>
      <c r="AF149" s="12" cm="1">
        <f t="array" ref="AF149">SUM(COUNTIFS($A:$A,$AE149,$D:$D,($J$3:$J$5)))</f>
        <v>0</v>
      </c>
      <c r="AG149" s="15">
        <f t="shared" si="23"/>
        <v>0</v>
      </c>
      <c r="AH149" s="15">
        <f t="shared" si="21"/>
        <v>0</v>
      </c>
    </row>
    <row r="150" spans="6:34" x14ac:dyDescent="0.3">
      <c r="F150" s="15" t="s">
        <v>615</v>
      </c>
      <c r="G150" s="15"/>
      <c r="H150" s="15" t="str">
        <f t="shared" ref="H150:H213" si="24">IF(ISBLANK(D150),"",SUM(F150:G150))</f>
        <v/>
      </c>
      <c r="AE150" s="10">
        <f t="shared" si="22"/>
        <v>43976</v>
      </c>
      <c r="AF150" s="12" cm="1">
        <f t="array" ref="AF150">SUM(COUNTIFS($A:$A,$AE150,$D:$D,($J$3:$J$5)))</f>
        <v>0</v>
      </c>
      <c r="AG150" s="15">
        <f t="shared" si="23"/>
        <v>0</v>
      </c>
      <c r="AH150" s="15">
        <f t="shared" si="21"/>
        <v>0</v>
      </c>
    </row>
    <row r="151" spans="6:34" x14ac:dyDescent="0.3">
      <c r="F151" s="15" t="s">
        <v>615</v>
      </c>
      <c r="G151" s="15"/>
      <c r="H151" s="15" t="str">
        <f t="shared" si="24"/>
        <v/>
      </c>
      <c r="AE151" s="10">
        <f t="shared" si="22"/>
        <v>43977</v>
      </c>
      <c r="AF151" s="12" cm="1">
        <f t="array" ref="AF151">SUM(COUNTIFS($A:$A,$AE151,$D:$D,($J$3:$J$5)))</f>
        <v>0</v>
      </c>
      <c r="AG151" s="15">
        <f t="shared" si="23"/>
        <v>0</v>
      </c>
      <c r="AH151" s="15">
        <f t="shared" si="21"/>
        <v>0</v>
      </c>
    </row>
    <row r="152" spans="6:34" x14ac:dyDescent="0.3">
      <c r="F152" s="15" t="s">
        <v>615</v>
      </c>
      <c r="G152" s="15"/>
      <c r="H152" s="15" t="str">
        <f t="shared" si="24"/>
        <v/>
      </c>
      <c r="AE152" s="10">
        <f t="shared" si="22"/>
        <v>43978</v>
      </c>
      <c r="AF152" s="12" cm="1">
        <f t="array" ref="AF152">SUM(COUNTIFS($A:$A,$AE152,$D:$D,($J$3:$J$5)))</f>
        <v>0</v>
      </c>
      <c r="AG152" s="15">
        <f t="shared" si="23"/>
        <v>0</v>
      </c>
      <c r="AH152" s="15">
        <f t="shared" si="21"/>
        <v>0</v>
      </c>
    </row>
    <row r="153" spans="6:34" x14ac:dyDescent="0.3">
      <c r="F153" s="15" t="s">
        <v>615</v>
      </c>
      <c r="G153" s="15"/>
      <c r="H153" s="15" t="str">
        <f t="shared" si="24"/>
        <v/>
      </c>
      <c r="AE153" s="10">
        <f t="shared" si="22"/>
        <v>43979</v>
      </c>
      <c r="AF153" s="12" cm="1">
        <f t="array" ref="AF153">SUM(COUNTIFS($A:$A,$AE153,$D:$D,($J$3:$J$5)))</f>
        <v>0</v>
      </c>
      <c r="AG153" s="15">
        <f t="shared" si="23"/>
        <v>0</v>
      </c>
      <c r="AH153" s="15">
        <f t="shared" si="21"/>
        <v>0</v>
      </c>
    </row>
    <row r="154" spans="6:34" x14ac:dyDescent="0.3">
      <c r="F154" s="15" t="s">
        <v>615</v>
      </c>
      <c r="G154" s="15"/>
      <c r="H154" s="15" t="str">
        <f t="shared" si="24"/>
        <v/>
      </c>
      <c r="AE154" s="10">
        <f t="shared" si="22"/>
        <v>43980</v>
      </c>
      <c r="AF154" s="12" cm="1">
        <f t="array" ref="AF154">SUM(COUNTIFS($A:$A,$AE154,$D:$D,($J$3:$J$5)))</f>
        <v>0</v>
      </c>
      <c r="AG154" s="15">
        <f t="shared" si="23"/>
        <v>0</v>
      </c>
      <c r="AH154" s="15">
        <f t="shared" si="21"/>
        <v>0</v>
      </c>
    </row>
    <row r="155" spans="6:34" x14ac:dyDescent="0.3">
      <c r="F155" s="15" t="s">
        <v>615</v>
      </c>
      <c r="G155" s="15"/>
      <c r="H155" s="15" t="str">
        <f t="shared" si="24"/>
        <v/>
      </c>
      <c r="AE155" s="10">
        <f t="shared" si="22"/>
        <v>43981</v>
      </c>
      <c r="AF155" s="12" cm="1">
        <f t="array" ref="AF155">SUM(COUNTIFS($A:$A,$AE155,$D:$D,($J$3:$J$5)))</f>
        <v>0</v>
      </c>
      <c r="AG155" s="15">
        <f t="shared" si="23"/>
        <v>0</v>
      </c>
      <c r="AH155" s="15">
        <f t="shared" si="21"/>
        <v>0</v>
      </c>
    </row>
    <row r="156" spans="6:34" x14ac:dyDescent="0.3">
      <c r="F156" s="15" t="s">
        <v>615</v>
      </c>
      <c r="G156" s="15"/>
      <c r="H156" s="15" t="str">
        <f t="shared" si="24"/>
        <v/>
      </c>
      <c r="AE156" s="10">
        <f t="shared" si="22"/>
        <v>43982</v>
      </c>
      <c r="AF156" s="12" cm="1">
        <f t="array" ref="AF156">SUM(COUNTIFS($A:$A,$AE156,$D:$D,($J$3:$J$5)))</f>
        <v>0</v>
      </c>
      <c r="AG156" s="15">
        <f t="shared" si="23"/>
        <v>0</v>
      </c>
      <c r="AH156" s="15">
        <f t="shared" si="21"/>
        <v>0</v>
      </c>
    </row>
    <row r="157" spans="6:34" x14ac:dyDescent="0.3">
      <c r="F157" s="15" t="s">
        <v>615</v>
      </c>
      <c r="G157" s="15"/>
      <c r="H157" s="15" t="str">
        <f t="shared" si="24"/>
        <v/>
      </c>
      <c r="AE157" s="10">
        <f t="shared" si="22"/>
        <v>43983</v>
      </c>
      <c r="AF157" s="12" cm="1">
        <f t="array" ref="AF157">SUM(COUNTIFS($A:$A,$AE157,$D:$D,($J$3:$J$5)))</f>
        <v>0</v>
      </c>
      <c r="AG157" s="15">
        <f t="shared" si="23"/>
        <v>0</v>
      </c>
      <c r="AH157" s="15">
        <f t="shared" si="21"/>
        <v>0</v>
      </c>
    </row>
    <row r="158" spans="6:34" x14ac:dyDescent="0.3">
      <c r="F158" s="15" t="s">
        <v>615</v>
      </c>
      <c r="G158" s="15"/>
      <c r="H158" s="15" t="str">
        <f t="shared" si="24"/>
        <v/>
      </c>
      <c r="AE158" s="10">
        <f t="shared" si="22"/>
        <v>43984</v>
      </c>
      <c r="AF158" s="12" cm="1">
        <f t="array" ref="AF158">SUM(COUNTIFS($A:$A,$AE158,$D:$D,($J$3:$J$5)))</f>
        <v>0</v>
      </c>
      <c r="AG158" s="15">
        <f t="shared" si="23"/>
        <v>0</v>
      </c>
      <c r="AH158" s="15">
        <f t="shared" si="21"/>
        <v>0</v>
      </c>
    </row>
    <row r="159" spans="6:34" x14ac:dyDescent="0.3">
      <c r="F159" s="15" t="s">
        <v>615</v>
      </c>
      <c r="G159" s="15"/>
      <c r="H159" s="15" t="str">
        <f t="shared" si="24"/>
        <v/>
      </c>
      <c r="AE159" s="10">
        <f t="shared" si="22"/>
        <v>43985</v>
      </c>
      <c r="AF159" s="12" cm="1">
        <f t="array" ref="AF159">SUM(COUNTIFS($A:$A,$AE159,$D:$D,($J$3:$J$5)))</f>
        <v>0</v>
      </c>
      <c r="AG159" s="15">
        <f t="shared" si="23"/>
        <v>0</v>
      </c>
      <c r="AH159" s="15">
        <f t="shared" si="21"/>
        <v>0</v>
      </c>
    </row>
    <row r="160" spans="6:34" x14ac:dyDescent="0.3">
      <c r="F160" s="15" t="s">
        <v>615</v>
      </c>
      <c r="G160" s="15"/>
      <c r="H160" s="15" t="str">
        <f t="shared" si="24"/>
        <v/>
      </c>
      <c r="AE160" s="10">
        <f t="shared" si="22"/>
        <v>43986</v>
      </c>
      <c r="AF160" s="12" cm="1">
        <f t="array" ref="AF160">SUM(COUNTIFS($A:$A,$AE160,$D:$D,($J$3:$J$5)))</f>
        <v>0</v>
      </c>
      <c r="AG160" s="15">
        <f t="shared" si="23"/>
        <v>0</v>
      </c>
      <c r="AH160" s="15">
        <f t="shared" si="21"/>
        <v>0</v>
      </c>
    </row>
    <row r="161" spans="6:34" x14ac:dyDescent="0.3">
      <c r="F161" s="15" t="s">
        <v>615</v>
      </c>
      <c r="G161" s="15"/>
      <c r="H161" s="15" t="str">
        <f t="shared" si="24"/>
        <v/>
      </c>
      <c r="AE161" s="10">
        <f t="shared" si="22"/>
        <v>43987</v>
      </c>
      <c r="AF161" s="12" cm="1">
        <f t="array" ref="AF161">SUM(COUNTIFS($A:$A,$AE161,$D:$D,($J$3:$J$5)))</f>
        <v>0</v>
      </c>
      <c r="AG161" s="15">
        <f t="shared" si="23"/>
        <v>0</v>
      </c>
      <c r="AH161" s="15">
        <f t="shared" si="21"/>
        <v>0</v>
      </c>
    </row>
    <row r="162" spans="6:34" x14ac:dyDescent="0.3">
      <c r="F162" s="15" t="s">
        <v>615</v>
      </c>
      <c r="G162" s="15"/>
      <c r="H162" s="15" t="str">
        <f t="shared" si="24"/>
        <v/>
      </c>
      <c r="AE162" s="10">
        <f t="shared" si="22"/>
        <v>43988</v>
      </c>
      <c r="AF162" s="12" cm="1">
        <f t="array" ref="AF162">SUM(COUNTIFS($A:$A,$AE162,$D:$D,($J$3:$J$5)))</f>
        <v>0</v>
      </c>
      <c r="AG162" s="15">
        <f t="shared" si="23"/>
        <v>0</v>
      </c>
      <c r="AH162" s="15">
        <f t="shared" si="21"/>
        <v>0</v>
      </c>
    </row>
    <row r="163" spans="6:34" x14ac:dyDescent="0.3">
      <c r="F163" s="15" t="s">
        <v>615</v>
      </c>
      <c r="G163" s="15"/>
      <c r="H163" s="15" t="str">
        <f t="shared" si="24"/>
        <v/>
      </c>
      <c r="AE163" s="10">
        <f t="shared" si="22"/>
        <v>43989</v>
      </c>
      <c r="AF163" s="12" cm="1">
        <f t="array" ref="AF163">SUM(COUNTIFS($A:$A,$AE163,$D:$D,($J$3:$J$5)))</f>
        <v>0</v>
      </c>
      <c r="AG163" s="15">
        <f t="shared" si="23"/>
        <v>0</v>
      </c>
      <c r="AH163" s="15">
        <f t="shared" si="21"/>
        <v>0</v>
      </c>
    </row>
    <row r="164" spans="6:34" x14ac:dyDescent="0.3">
      <c r="F164" s="15" t="s">
        <v>615</v>
      </c>
      <c r="G164" s="15"/>
      <c r="H164" s="15" t="str">
        <f t="shared" si="24"/>
        <v/>
      </c>
      <c r="AE164" s="10">
        <f t="shared" si="22"/>
        <v>43990</v>
      </c>
      <c r="AF164" s="12" cm="1">
        <f t="array" ref="AF164">SUM(COUNTIFS($A:$A,$AE164,$D:$D,($J$3:$J$5)))</f>
        <v>0</v>
      </c>
      <c r="AG164" s="15">
        <f t="shared" si="23"/>
        <v>0</v>
      </c>
      <c r="AH164" s="15">
        <f t="shared" si="21"/>
        <v>0</v>
      </c>
    </row>
    <row r="165" spans="6:34" x14ac:dyDescent="0.3">
      <c r="F165" s="15" t="s">
        <v>615</v>
      </c>
      <c r="G165" s="15"/>
      <c r="H165" s="15" t="str">
        <f t="shared" si="24"/>
        <v/>
      </c>
      <c r="AE165" s="10">
        <f t="shared" si="22"/>
        <v>43991</v>
      </c>
      <c r="AF165" s="12" cm="1">
        <f t="array" ref="AF165">SUM(COUNTIFS($A:$A,$AE165,$D:$D,($J$3:$J$5)))</f>
        <v>0</v>
      </c>
      <c r="AG165" s="15">
        <f t="shared" si="23"/>
        <v>0</v>
      </c>
      <c r="AH165" s="15">
        <f t="shared" si="21"/>
        <v>0</v>
      </c>
    </row>
    <row r="166" spans="6:34" x14ac:dyDescent="0.3">
      <c r="F166" s="15" t="s">
        <v>615</v>
      </c>
      <c r="G166" s="15"/>
      <c r="H166" s="15" t="str">
        <f t="shared" si="24"/>
        <v/>
      </c>
      <c r="AE166" s="10">
        <f t="shared" si="22"/>
        <v>43992</v>
      </c>
      <c r="AF166" s="12" cm="1">
        <f t="array" ref="AF166">SUM(COUNTIFS($A:$A,$AE166,$D:$D,($J$3:$J$5)))</f>
        <v>0</v>
      </c>
      <c r="AG166" s="15">
        <f t="shared" si="23"/>
        <v>0</v>
      </c>
      <c r="AH166" s="15">
        <f t="shared" si="21"/>
        <v>0</v>
      </c>
    </row>
    <row r="167" spans="6:34" x14ac:dyDescent="0.3">
      <c r="F167" s="15" t="s">
        <v>615</v>
      </c>
      <c r="G167" s="15"/>
      <c r="H167" s="15" t="str">
        <f t="shared" si="24"/>
        <v/>
      </c>
      <c r="AE167" s="10">
        <f t="shared" si="22"/>
        <v>43993</v>
      </c>
      <c r="AF167" s="12" cm="1">
        <f t="array" ref="AF167">SUM(COUNTIFS($A:$A,$AE167,$D:$D,($J$3:$J$5)))</f>
        <v>0</v>
      </c>
      <c r="AG167" s="15">
        <f t="shared" si="23"/>
        <v>0</v>
      </c>
      <c r="AH167" s="15">
        <f t="shared" si="21"/>
        <v>0</v>
      </c>
    </row>
    <row r="168" spans="6:34" x14ac:dyDescent="0.3">
      <c r="F168" s="15" t="s">
        <v>615</v>
      </c>
      <c r="G168" s="15"/>
      <c r="H168" s="15" t="str">
        <f t="shared" si="24"/>
        <v/>
      </c>
      <c r="AE168" s="10">
        <f t="shared" si="22"/>
        <v>43994</v>
      </c>
      <c r="AF168" s="12" cm="1">
        <f t="array" ref="AF168">SUM(COUNTIFS($A:$A,$AE168,$D:$D,($J$3:$J$5)))</f>
        <v>0</v>
      </c>
      <c r="AG168" s="15">
        <f t="shared" si="23"/>
        <v>0</v>
      </c>
      <c r="AH168" s="15">
        <f t="shared" si="21"/>
        <v>0</v>
      </c>
    </row>
    <row r="169" spans="6:34" x14ac:dyDescent="0.3">
      <c r="F169" s="15" t="s">
        <v>615</v>
      </c>
      <c r="G169" s="15"/>
      <c r="H169" s="15" t="str">
        <f t="shared" si="24"/>
        <v/>
      </c>
      <c r="AE169" s="10">
        <f t="shared" si="22"/>
        <v>43995</v>
      </c>
      <c r="AF169" s="12" cm="1">
        <f t="array" ref="AF169">SUM(COUNTIFS($A:$A,$AE169,$D:$D,($J$3:$J$5)))</f>
        <v>0</v>
      </c>
      <c r="AG169" s="15">
        <f t="shared" si="23"/>
        <v>0</v>
      </c>
      <c r="AH169" s="15">
        <f t="shared" si="21"/>
        <v>0</v>
      </c>
    </row>
    <row r="170" spans="6:34" x14ac:dyDescent="0.3">
      <c r="F170" s="15" t="s">
        <v>615</v>
      </c>
      <c r="G170" s="15"/>
      <c r="H170" s="15" t="str">
        <f t="shared" si="24"/>
        <v/>
      </c>
      <c r="AE170" s="10">
        <f t="shared" si="22"/>
        <v>43996</v>
      </c>
      <c r="AF170" s="12" cm="1">
        <f t="array" ref="AF170">SUM(COUNTIFS($A:$A,$AE170,$D:$D,($J$3:$J$5)))</f>
        <v>0</v>
      </c>
      <c r="AG170" s="15">
        <f t="shared" si="23"/>
        <v>0</v>
      </c>
      <c r="AH170" s="15">
        <f t="shared" si="21"/>
        <v>0</v>
      </c>
    </row>
    <row r="171" spans="6:34" x14ac:dyDescent="0.3">
      <c r="F171" s="15" t="s">
        <v>615</v>
      </c>
      <c r="G171" s="15"/>
      <c r="H171" s="15" t="str">
        <f t="shared" si="24"/>
        <v/>
      </c>
      <c r="AE171" s="10">
        <f t="shared" si="22"/>
        <v>43997</v>
      </c>
      <c r="AF171" s="12" cm="1">
        <f t="array" ref="AF171">SUM(COUNTIFS($A:$A,$AE171,$D:$D,($J$3:$J$5)))</f>
        <v>0</v>
      </c>
      <c r="AG171" s="15">
        <f t="shared" si="23"/>
        <v>0</v>
      </c>
      <c r="AH171" s="15">
        <f t="shared" si="21"/>
        <v>0</v>
      </c>
    </row>
    <row r="172" spans="6:34" x14ac:dyDescent="0.3">
      <c r="F172" s="15" t="s">
        <v>615</v>
      </c>
      <c r="G172" s="15"/>
      <c r="H172" s="15" t="str">
        <f t="shared" si="24"/>
        <v/>
      </c>
      <c r="AE172" s="10">
        <f t="shared" si="22"/>
        <v>43998</v>
      </c>
      <c r="AF172" s="12" cm="1">
        <f t="array" ref="AF172">SUM(COUNTIFS($A:$A,$AE172,$D:$D,($J$3:$J$5)))</f>
        <v>0</v>
      </c>
      <c r="AG172" s="15">
        <f t="shared" si="23"/>
        <v>0</v>
      </c>
      <c r="AH172" s="15">
        <f t="shared" si="21"/>
        <v>0</v>
      </c>
    </row>
    <row r="173" spans="6:34" x14ac:dyDescent="0.3">
      <c r="F173" s="15" t="s">
        <v>615</v>
      </c>
      <c r="G173" s="15"/>
      <c r="H173" s="15" t="str">
        <f t="shared" si="24"/>
        <v/>
      </c>
      <c r="AE173" s="10">
        <f t="shared" si="22"/>
        <v>43999</v>
      </c>
      <c r="AF173" s="12" cm="1">
        <f t="array" ref="AF173">SUM(COUNTIFS($A:$A,$AE173,$D:$D,($J$3:$J$5)))</f>
        <v>0</v>
      </c>
      <c r="AG173" s="15">
        <f t="shared" si="23"/>
        <v>0</v>
      </c>
      <c r="AH173" s="15">
        <f t="shared" si="21"/>
        <v>0</v>
      </c>
    </row>
    <row r="174" spans="6:34" x14ac:dyDescent="0.3">
      <c r="F174" s="15" t="s">
        <v>615</v>
      </c>
      <c r="G174" s="15"/>
      <c r="H174" s="15" t="str">
        <f t="shared" si="24"/>
        <v/>
      </c>
      <c r="AE174" s="10">
        <f t="shared" si="22"/>
        <v>44000</v>
      </c>
      <c r="AF174" s="12" cm="1">
        <f t="array" ref="AF174">SUM(COUNTIFS($A:$A,$AE174,$D:$D,($J$3:$J$5)))</f>
        <v>0</v>
      </c>
      <c r="AG174" s="15">
        <f t="shared" si="23"/>
        <v>0</v>
      </c>
      <c r="AH174" s="15">
        <f t="shared" si="21"/>
        <v>0</v>
      </c>
    </row>
    <row r="175" spans="6:34" x14ac:dyDescent="0.3">
      <c r="F175" s="15" t="s">
        <v>615</v>
      </c>
      <c r="G175" s="15"/>
      <c r="H175" s="15" t="str">
        <f t="shared" si="24"/>
        <v/>
      </c>
      <c r="AE175" s="10">
        <f t="shared" si="22"/>
        <v>44001</v>
      </c>
      <c r="AF175" s="12" cm="1">
        <f t="array" ref="AF175">SUM(COUNTIFS($A:$A,$AE175,$D:$D,($J$3:$J$5)))</f>
        <v>0</v>
      </c>
      <c r="AG175" s="15">
        <f t="shared" si="23"/>
        <v>0</v>
      </c>
      <c r="AH175" s="15">
        <f t="shared" si="21"/>
        <v>0</v>
      </c>
    </row>
    <row r="176" spans="6:34" x14ac:dyDescent="0.3">
      <c r="F176" s="15" t="s">
        <v>615</v>
      </c>
      <c r="G176" s="15"/>
      <c r="H176" s="15" t="str">
        <f t="shared" si="24"/>
        <v/>
      </c>
      <c r="AE176" s="10">
        <f t="shared" si="22"/>
        <v>44002</v>
      </c>
      <c r="AF176" s="12" cm="1">
        <f t="array" ref="AF176">SUM(COUNTIFS($A:$A,$AE176,$D:$D,($J$3:$J$5)))</f>
        <v>0</v>
      </c>
      <c r="AG176" s="15">
        <f t="shared" si="23"/>
        <v>0</v>
      </c>
      <c r="AH176" s="15">
        <f t="shared" si="21"/>
        <v>0</v>
      </c>
    </row>
    <row r="177" spans="6:34" x14ac:dyDescent="0.3">
      <c r="F177" s="15" t="s">
        <v>615</v>
      </c>
      <c r="G177" s="15"/>
      <c r="H177" s="15" t="str">
        <f t="shared" si="24"/>
        <v/>
      </c>
      <c r="AE177" s="10">
        <f t="shared" si="22"/>
        <v>44003</v>
      </c>
      <c r="AF177" s="12" cm="1">
        <f t="array" ref="AF177">SUM(COUNTIFS($A:$A,$AE177,$D:$D,($J$3:$J$5)))</f>
        <v>0</v>
      </c>
      <c r="AG177" s="15">
        <f t="shared" si="23"/>
        <v>0</v>
      </c>
      <c r="AH177" s="15">
        <f t="shared" si="21"/>
        <v>0</v>
      </c>
    </row>
    <row r="178" spans="6:34" x14ac:dyDescent="0.3">
      <c r="F178" s="15" t="s">
        <v>615</v>
      </c>
      <c r="G178" s="15"/>
      <c r="H178" s="15" t="str">
        <f t="shared" si="24"/>
        <v/>
      </c>
      <c r="AE178" s="10">
        <f t="shared" si="22"/>
        <v>44004</v>
      </c>
      <c r="AF178" s="12" cm="1">
        <f t="array" ref="AF178">SUM(COUNTIFS($A:$A,$AE178,$D:$D,($J$3:$J$5)))</f>
        <v>0</v>
      </c>
      <c r="AG178" s="15">
        <f t="shared" si="23"/>
        <v>0</v>
      </c>
      <c r="AH178" s="15">
        <f t="shared" si="21"/>
        <v>0</v>
      </c>
    </row>
    <row r="179" spans="6:34" x14ac:dyDescent="0.3">
      <c r="F179" s="15" t="s">
        <v>615</v>
      </c>
      <c r="G179" s="15"/>
      <c r="H179" s="15" t="str">
        <f t="shared" si="24"/>
        <v/>
      </c>
      <c r="AE179" s="10">
        <f t="shared" si="22"/>
        <v>44005</v>
      </c>
      <c r="AF179" s="12" cm="1">
        <f t="array" ref="AF179">SUM(COUNTIFS($A:$A,$AE179,$D:$D,($J$3:$J$5)))</f>
        <v>0</v>
      </c>
      <c r="AG179" s="15">
        <f t="shared" si="23"/>
        <v>0</v>
      </c>
      <c r="AH179" s="15">
        <f t="shared" si="21"/>
        <v>0</v>
      </c>
    </row>
    <row r="180" spans="6:34" x14ac:dyDescent="0.3">
      <c r="F180" s="15" t="s">
        <v>615</v>
      </c>
      <c r="G180" s="15"/>
      <c r="H180" s="15" t="str">
        <f t="shared" si="24"/>
        <v/>
      </c>
      <c r="AE180" s="10">
        <f t="shared" si="22"/>
        <v>44006</v>
      </c>
      <c r="AF180" s="12" cm="1">
        <f t="array" ref="AF180">SUM(COUNTIFS($A:$A,$AE180,$D:$D,($J$3:$J$5)))</f>
        <v>0</v>
      </c>
      <c r="AG180" s="15">
        <f t="shared" si="23"/>
        <v>0</v>
      </c>
      <c r="AH180" s="15">
        <f t="shared" si="21"/>
        <v>0</v>
      </c>
    </row>
    <row r="181" spans="6:34" x14ac:dyDescent="0.3">
      <c r="F181" s="15" t="s">
        <v>615</v>
      </c>
      <c r="G181" s="15"/>
      <c r="H181" s="15" t="str">
        <f t="shared" si="24"/>
        <v/>
      </c>
      <c r="AE181" s="10">
        <f t="shared" si="22"/>
        <v>44007</v>
      </c>
      <c r="AF181" s="12" cm="1">
        <f t="array" ref="AF181">SUM(COUNTIFS($A:$A,$AE181,$D:$D,($J$3:$J$5)))</f>
        <v>0</v>
      </c>
      <c r="AG181" s="15">
        <f t="shared" si="23"/>
        <v>0</v>
      </c>
      <c r="AH181" s="15">
        <f t="shared" si="21"/>
        <v>0</v>
      </c>
    </row>
    <row r="182" spans="6:34" x14ac:dyDescent="0.3">
      <c r="F182" s="15" t="s">
        <v>615</v>
      </c>
      <c r="G182" s="15"/>
      <c r="H182" s="15" t="str">
        <f t="shared" si="24"/>
        <v/>
      </c>
      <c r="AE182" s="10">
        <f t="shared" si="22"/>
        <v>44008</v>
      </c>
      <c r="AF182" s="12" cm="1">
        <f t="array" ref="AF182">SUM(COUNTIFS($A:$A,$AE182,$D:$D,($J$3:$J$5)))</f>
        <v>0</v>
      </c>
      <c r="AG182" s="15">
        <f t="shared" si="23"/>
        <v>0</v>
      </c>
      <c r="AH182" s="15">
        <f t="shared" si="21"/>
        <v>0</v>
      </c>
    </row>
    <row r="183" spans="6:34" x14ac:dyDescent="0.3">
      <c r="F183" s="15" t="s">
        <v>615</v>
      </c>
      <c r="G183" s="15"/>
      <c r="H183" s="15" t="str">
        <f t="shared" si="24"/>
        <v/>
      </c>
      <c r="AE183" s="10">
        <f t="shared" si="22"/>
        <v>44009</v>
      </c>
      <c r="AF183" s="12" cm="1">
        <f t="array" ref="AF183">SUM(COUNTIFS($A:$A,$AE183,$D:$D,($J$3:$J$5)))</f>
        <v>0</v>
      </c>
      <c r="AG183" s="15">
        <f t="shared" si="23"/>
        <v>0</v>
      </c>
      <c r="AH183" s="15">
        <f t="shared" si="21"/>
        <v>0</v>
      </c>
    </row>
    <row r="184" spans="6:34" x14ac:dyDescent="0.3">
      <c r="F184" s="15" t="s">
        <v>615</v>
      </c>
      <c r="G184" s="15"/>
      <c r="H184" s="15" t="str">
        <f t="shared" si="24"/>
        <v/>
      </c>
      <c r="AE184" s="10">
        <f t="shared" si="22"/>
        <v>44010</v>
      </c>
      <c r="AF184" s="12" cm="1">
        <f t="array" ref="AF184">SUM(COUNTIFS($A:$A,$AE184,$D:$D,($J$3:$J$5)))</f>
        <v>0</v>
      </c>
      <c r="AG184" s="15">
        <f t="shared" si="23"/>
        <v>0</v>
      </c>
      <c r="AH184" s="15">
        <f t="shared" si="21"/>
        <v>0</v>
      </c>
    </row>
    <row r="185" spans="6:34" x14ac:dyDescent="0.3">
      <c r="F185" s="15" t="s">
        <v>615</v>
      </c>
      <c r="G185" s="15"/>
      <c r="H185" s="15" t="str">
        <f t="shared" si="24"/>
        <v/>
      </c>
      <c r="AE185" s="10">
        <f t="shared" si="22"/>
        <v>44011</v>
      </c>
      <c r="AF185" s="12" cm="1">
        <f t="array" ref="AF185">SUM(COUNTIFS($A:$A,$AE185,$D:$D,($J$3:$J$5)))</f>
        <v>0</v>
      </c>
      <c r="AG185" s="15">
        <f t="shared" si="23"/>
        <v>0</v>
      </c>
      <c r="AH185" s="15">
        <f t="shared" si="21"/>
        <v>0</v>
      </c>
    </row>
    <row r="186" spans="6:34" x14ac:dyDescent="0.3">
      <c r="F186" s="15" t="s">
        <v>615</v>
      </c>
      <c r="G186" s="15"/>
      <c r="H186" s="15" t="str">
        <f t="shared" si="24"/>
        <v/>
      </c>
      <c r="AE186" s="10">
        <f t="shared" si="22"/>
        <v>44012</v>
      </c>
      <c r="AF186" s="12" cm="1">
        <f t="array" ref="AF186">SUM(COUNTIFS($A:$A,$AE186,$D:$D,($J$3:$J$5)))</f>
        <v>0</v>
      </c>
      <c r="AG186" s="15">
        <f t="shared" si="23"/>
        <v>0</v>
      </c>
      <c r="AH186" s="15">
        <f t="shared" si="21"/>
        <v>0</v>
      </c>
    </row>
    <row r="187" spans="6:34" x14ac:dyDescent="0.3">
      <c r="F187" s="15" t="s">
        <v>615</v>
      </c>
      <c r="G187" s="15"/>
      <c r="H187" s="15" t="str">
        <f t="shared" si="24"/>
        <v/>
      </c>
      <c r="AE187" s="10">
        <f t="shared" si="22"/>
        <v>44013</v>
      </c>
      <c r="AF187" s="12" cm="1">
        <f t="array" ref="AF187">SUM(COUNTIFS($A:$A,$AE187,$D:$D,($J$3:$J$5)))</f>
        <v>0</v>
      </c>
      <c r="AG187" s="15">
        <f t="shared" si="23"/>
        <v>0</v>
      </c>
      <c r="AH187" s="15">
        <f t="shared" si="21"/>
        <v>0</v>
      </c>
    </row>
    <row r="188" spans="6:34" x14ac:dyDescent="0.3">
      <c r="F188" s="15" t="s">
        <v>615</v>
      </c>
      <c r="G188" s="15"/>
      <c r="H188" s="15" t="str">
        <f t="shared" si="24"/>
        <v/>
      </c>
      <c r="AE188" s="10">
        <f t="shared" si="22"/>
        <v>44014</v>
      </c>
      <c r="AF188" s="12" cm="1">
        <f t="array" ref="AF188">SUM(COUNTIFS($A:$A,$AE188,$D:$D,($J$3:$J$5)))</f>
        <v>0</v>
      </c>
      <c r="AG188" s="15">
        <f t="shared" si="23"/>
        <v>0</v>
      </c>
      <c r="AH188" s="15">
        <f t="shared" si="21"/>
        <v>0</v>
      </c>
    </row>
    <row r="189" spans="6:34" x14ac:dyDescent="0.3">
      <c r="F189" s="15" t="s">
        <v>615</v>
      </c>
      <c r="G189" s="15"/>
      <c r="H189" s="15" t="str">
        <f t="shared" si="24"/>
        <v/>
      </c>
      <c r="AE189" s="10">
        <f t="shared" si="22"/>
        <v>44015</v>
      </c>
      <c r="AF189" s="12" cm="1">
        <f t="array" ref="AF189">SUM(COUNTIFS($A:$A,$AE189,$D:$D,($J$3:$J$5)))</f>
        <v>0</v>
      </c>
      <c r="AG189" s="15">
        <f t="shared" si="23"/>
        <v>0</v>
      </c>
      <c r="AH189" s="15">
        <f t="shared" si="21"/>
        <v>0</v>
      </c>
    </row>
    <row r="190" spans="6:34" x14ac:dyDescent="0.3">
      <c r="F190" s="15" t="s">
        <v>615</v>
      </c>
      <c r="G190" s="15"/>
      <c r="H190" s="15" t="str">
        <f t="shared" si="24"/>
        <v/>
      </c>
      <c r="AE190" s="10">
        <f t="shared" si="22"/>
        <v>44016</v>
      </c>
      <c r="AF190" s="12" cm="1">
        <f t="array" ref="AF190">SUM(COUNTIFS($A:$A,$AE190,$D:$D,($J$3:$J$5)))</f>
        <v>0</v>
      </c>
      <c r="AG190" s="15">
        <f t="shared" si="23"/>
        <v>0</v>
      </c>
      <c r="AH190" s="15">
        <f t="shared" si="21"/>
        <v>0</v>
      </c>
    </row>
    <row r="191" spans="6:34" x14ac:dyDescent="0.3">
      <c r="F191" s="15" t="s">
        <v>615</v>
      </c>
      <c r="G191" s="15"/>
      <c r="H191" s="15" t="str">
        <f t="shared" si="24"/>
        <v/>
      </c>
      <c r="AE191" s="10">
        <f t="shared" si="22"/>
        <v>44017</v>
      </c>
      <c r="AF191" s="12" cm="1">
        <f t="array" ref="AF191">SUM(COUNTIFS($A:$A,$AE191,$D:$D,($J$3:$J$5)))</f>
        <v>0</v>
      </c>
      <c r="AG191" s="15">
        <f t="shared" si="23"/>
        <v>0</v>
      </c>
      <c r="AH191" s="15">
        <f t="shared" si="21"/>
        <v>0</v>
      </c>
    </row>
    <row r="192" spans="6:34" x14ac:dyDescent="0.3">
      <c r="F192" s="15" t="s">
        <v>615</v>
      </c>
      <c r="G192" s="15"/>
      <c r="H192" s="15" t="str">
        <f t="shared" si="24"/>
        <v/>
      </c>
      <c r="AE192" s="10">
        <f t="shared" si="22"/>
        <v>44018</v>
      </c>
      <c r="AF192" s="12" cm="1">
        <f t="array" ref="AF192">SUM(COUNTIFS($A:$A,$AE192,$D:$D,($J$3:$J$5)))</f>
        <v>0</v>
      </c>
      <c r="AG192" s="15">
        <f t="shared" si="23"/>
        <v>0</v>
      </c>
      <c r="AH192" s="15">
        <f t="shared" si="21"/>
        <v>0</v>
      </c>
    </row>
    <row r="193" spans="6:34" x14ac:dyDescent="0.3">
      <c r="F193" s="15" t="s">
        <v>615</v>
      </c>
      <c r="G193" s="15"/>
      <c r="H193" s="15" t="str">
        <f t="shared" si="24"/>
        <v/>
      </c>
      <c r="AE193" s="10">
        <f t="shared" si="22"/>
        <v>44019</v>
      </c>
      <c r="AF193" s="12" cm="1">
        <f t="array" ref="AF193">SUM(COUNTIFS($A:$A,$AE193,$D:$D,($J$3:$J$5)))</f>
        <v>0</v>
      </c>
      <c r="AG193" s="15">
        <f t="shared" si="23"/>
        <v>0</v>
      </c>
      <c r="AH193" s="15">
        <f t="shared" si="21"/>
        <v>0</v>
      </c>
    </row>
    <row r="194" spans="6:34" x14ac:dyDescent="0.3">
      <c r="F194" s="15" t="s">
        <v>615</v>
      </c>
      <c r="G194" s="15"/>
      <c r="H194" s="15" t="str">
        <f t="shared" si="24"/>
        <v/>
      </c>
      <c r="AE194" s="10">
        <f t="shared" si="22"/>
        <v>44020</v>
      </c>
      <c r="AF194" s="12" cm="1">
        <f t="array" ref="AF194">SUM(COUNTIFS($A:$A,$AE194,$D:$D,($J$3:$J$5)))</f>
        <v>0</v>
      </c>
      <c r="AG194" s="15">
        <f t="shared" si="23"/>
        <v>0</v>
      </c>
      <c r="AH194" s="15">
        <f t="shared" ref="AH194:AH257" si="25">IF(AF194=0,0,ROUND(AG194/AF194,2))</f>
        <v>0</v>
      </c>
    </row>
    <row r="195" spans="6:34" x14ac:dyDescent="0.3">
      <c r="F195" s="15" t="s">
        <v>615</v>
      </c>
      <c r="G195" s="15"/>
      <c r="H195" s="15" t="str">
        <f t="shared" si="24"/>
        <v/>
      </c>
      <c r="AE195" s="10">
        <f t="shared" ref="AE195:AE258" si="26">AE194+1</f>
        <v>44021</v>
      </c>
      <c r="AF195" s="12" cm="1">
        <f t="array" ref="AF195">SUM(COUNTIFS($A:$A,$AE195,$D:$D,($J$3:$J$5)))</f>
        <v>0</v>
      </c>
      <c r="AG195" s="15">
        <f t="shared" si="23"/>
        <v>0</v>
      </c>
      <c r="AH195" s="15">
        <f t="shared" si="25"/>
        <v>0</v>
      </c>
    </row>
    <row r="196" spans="6:34" x14ac:dyDescent="0.3">
      <c r="F196" s="15" t="s">
        <v>615</v>
      </c>
      <c r="G196" s="15"/>
      <c r="H196" s="15" t="str">
        <f t="shared" si="24"/>
        <v/>
      </c>
      <c r="AE196" s="10">
        <f t="shared" si="26"/>
        <v>44022</v>
      </c>
      <c r="AF196" s="12" cm="1">
        <f t="array" ref="AF196">SUM(COUNTIFS($A:$A,$AE196,$D:$D,($J$3:$J$5)))</f>
        <v>0</v>
      </c>
      <c r="AG196" s="15">
        <f t="shared" si="23"/>
        <v>0</v>
      </c>
      <c r="AH196" s="15">
        <f t="shared" si="25"/>
        <v>0</v>
      </c>
    </row>
    <row r="197" spans="6:34" x14ac:dyDescent="0.3">
      <c r="F197" s="15" t="s">
        <v>615</v>
      </c>
      <c r="G197" s="15"/>
      <c r="H197" s="15" t="str">
        <f t="shared" si="24"/>
        <v/>
      </c>
      <c r="AE197" s="10">
        <f t="shared" si="26"/>
        <v>44023</v>
      </c>
      <c r="AF197" s="12" cm="1">
        <f t="array" ref="AF197">SUM(COUNTIFS($A:$A,$AE197,$D:$D,($J$3:$J$5)))</f>
        <v>0</v>
      </c>
      <c r="AG197" s="15">
        <f t="shared" ref="AG197:AG260" si="27">SUMIF($A:$A,$AE197,$H:$H)</f>
        <v>0</v>
      </c>
      <c r="AH197" s="15">
        <f t="shared" si="25"/>
        <v>0</v>
      </c>
    </row>
    <row r="198" spans="6:34" x14ac:dyDescent="0.3">
      <c r="F198" s="15" t="s">
        <v>615</v>
      </c>
      <c r="G198" s="15"/>
      <c r="H198" s="15" t="str">
        <f t="shared" si="24"/>
        <v/>
      </c>
      <c r="AE198" s="10">
        <f t="shared" si="26"/>
        <v>44024</v>
      </c>
      <c r="AF198" s="12" cm="1">
        <f t="array" ref="AF198">SUM(COUNTIFS($A:$A,$AE198,$D:$D,($J$3:$J$5)))</f>
        <v>0</v>
      </c>
      <c r="AG198" s="15">
        <f t="shared" si="27"/>
        <v>0</v>
      </c>
      <c r="AH198" s="15">
        <f t="shared" si="25"/>
        <v>0</v>
      </c>
    </row>
    <row r="199" spans="6:34" x14ac:dyDescent="0.3">
      <c r="F199" s="15" t="s">
        <v>615</v>
      </c>
      <c r="G199" s="15"/>
      <c r="H199" s="15" t="str">
        <f t="shared" si="24"/>
        <v/>
      </c>
      <c r="AE199" s="10">
        <f t="shared" si="26"/>
        <v>44025</v>
      </c>
      <c r="AF199" s="12" cm="1">
        <f t="array" ref="AF199">SUM(COUNTIFS($A:$A,$AE199,$D:$D,($J$3:$J$5)))</f>
        <v>0</v>
      </c>
      <c r="AG199" s="15">
        <f t="shared" si="27"/>
        <v>0</v>
      </c>
      <c r="AH199" s="15">
        <f t="shared" si="25"/>
        <v>0</v>
      </c>
    </row>
    <row r="200" spans="6:34" x14ac:dyDescent="0.3">
      <c r="F200" s="15" t="s">
        <v>615</v>
      </c>
      <c r="G200" s="15"/>
      <c r="H200" s="15" t="str">
        <f t="shared" si="24"/>
        <v/>
      </c>
      <c r="AE200" s="10">
        <f t="shared" si="26"/>
        <v>44026</v>
      </c>
      <c r="AF200" s="12" cm="1">
        <f t="array" ref="AF200">SUM(COUNTIFS($A:$A,$AE200,$D:$D,($J$3:$J$5)))</f>
        <v>0</v>
      </c>
      <c r="AG200" s="15">
        <f t="shared" si="27"/>
        <v>0</v>
      </c>
      <c r="AH200" s="15">
        <f t="shared" si="25"/>
        <v>0</v>
      </c>
    </row>
    <row r="201" spans="6:34" x14ac:dyDescent="0.3">
      <c r="F201" s="15" t="s">
        <v>615</v>
      </c>
      <c r="G201" s="15"/>
      <c r="H201" s="15" t="str">
        <f t="shared" si="24"/>
        <v/>
      </c>
      <c r="AE201" s="10">
        <f t="shared" si="26"/>
        <v>44027</v>
      </c>
      <c r="AF201" s="12" cm="1">
        <f t="array" ref="AF201">SUM(COUNTIFS($A:$A,$AE201,$D:$D,($J$3:$J$5)))</f>
        <v>0</v>
      </c>
      <c r="AG201" s="15">
        <f t="shared" si="27"/>
        <v>0</v>
      </c>
      <c r="AH201" s="15">
        <f t="shared" si="25"/>
        <v>0</v>
      </c>
    </row>
    <row r="202" spans="6:34" x14ac:dyDescent="0.3">
      <c r="F202" s="15" t="s">
        <v>615</v>
      </c>
      <c r="G202" s="15"/>
      <c r="H202" s="15" t="str">
        <f t="shared" si="24"/>
        <v/>
      </c>
      <c r="AE202" s="10">
        <f t="shared" si="26"/>
        <v>44028</v>
      </c>
      <c r="AF202" s="12" cm="1">
        <f t="array" ref="AF202">SUM(COUNTIFS($A:$A,$AE202,$D:$D,($J$3:$J$5)))</f>
        <v>0</v>
      </c>
      <c r="AG202" s="15">
        <f t="shared" si="27"/>
        <v>0</v>
      </c>
      <c r="AH202" s="15">
        <f t="shared" si="25"/>
        <v>0</v>
      </c>
    </row>
    <row r="203" spans="6:34" x14ac:dyDescent="0.3">
      <c r="F203" s="15" t="s">
        <v>615</v>
      </c>
      <c r="G203" s="15"/>
      <c r="H203" s="15" t="str">
        <f t="shared" si="24"/>
        <v/>
      </c>
      <c r="AE203" s="10">
        <f t="shared" si="26"/>
        <v>44029</v>
      </c>
      <c r="AF203" s="12" cm="1">
        <f t="array" ref="AF203">SUM(COUNTIFS($A:$A,$AE203,$D:$D,($J$3:$J$5)))</f>
        <v>0</v>
      </c>
      <c r="AG203" s="15">
        <f t="shared" si="27"/>
        <v>0</v>
      </c>
      <c r="AH203" s="15">
        <f t="shared" si="25"/>
        <v>0</v>
      </c>
    </row>
    <row r="204" spans="6:34" x14ac:dyDescent="0.3">
      <c r="F204" s="15" t="s">
        <v>615</v>
      </c>
      <c r="G204" s="15"/>
      <c r="H204" s="15" t="str">
        <f t="shared" si="24"/>
        <v/>
      </c>
      <c r="AE204" s="10">
        <f t="shared" si="26"/>
        <v>44030</v>
      </c>
      <c r="AF204" s="12" cm="1">
        <f t="array" ref="AF204">SUM(COUNTIFS($A:$A,$AE204,$D:$D,($J$3:$J$5)))</f>
        <v>0</v>
      </c>
      <c r="AG204" s="15">
        <f t="shared" si="27"/>
        <v>0</v>
      </c>
      <c r="AH204" s="15">
        <f t="shared" si="25"/>
        <v>0</v>
      </c>
    </row>
    <row r="205" spans="6:34" x14ac:dyDescent="0.3">
      <c r="F205" s="15" t="s">
        <v>615</v>
      </c>
      <c r="G205" s="15"/>
      <c r="H205" s="15" t="str">
        <f t="shared" si="24"/>
        <v/>
      </c>
      <c r="AE205" s="10">
        <f t="shared" si="26"/>
        <v>44031</v>
      </c>
      <c r="AF205" s="12" cm="1">
        <f t="array" ref="AF205">SUM(COUNTIFS($A:$A,$AE205,$D:$D,($J$3:$J$5)))</f>
        <v>0</v>
      </c>
      <c r="AG205" s="15">
        <f t="shared" si="27"/>
        <v>0</v>
      </c>
      <c r="AH205" s="15">
        <f t="shared" si="25"/>
        <v>0</v>
      </c>
    </row>
    <row r="206" spans="6:34" x14ac:dyDescent="0.3">
      <c r="F206" s="15" t="s">
        <v>615</v>
      </c>
      <c r="G206" s="15"/>
      <c r="H206" s="15" t="str">
        <f t="shared" si="24"/>
        <v/>
      </c>
      <c r="AE206" s="10">
        <f t="shared" si="26"/>
        <v>44032</v>
      </c>
      <c r="AF206" s="12" cm="1">
        <f t="array" ref="AF206">SUM(COUNTIFS($A:$A,$AE206,$D:$D,($J$3:$J$5)))</f>
        <v>0</v>
      </c>
      <c r="AG206" s="15">
        <f t="shared" si="27"/>
        <v>0</v>
      </c>
      <c r="AH206" s="15">
        <f t="shared" si="25"/>
        <v>0</v>
      </c>
    </row>
    <row r="207" spans="6:34" x14ac:dyDescent="0.3">
      <c r="F207" s="15" t="s">
        <v>615</v>
      </c>
      <c r="G207" s="15"/>
      <c r="H207" s="15" t="str">
        <f t="shared" si="24"/>
        <v/>
      </c>
      <c r="AE207" s="10">
        <f t="shared" si="26"/>
        <v>44033</v>
      </c>
      <c r="AF207" s="12" cm="1">
        <f t="array" ref="AF207">SUM(COUNTIFS($A:$A,$AE207,$D:$D,($J$3:$J$5)))</f>
        <v>0</v>
      </c>
      <c r="AG207" s="15">
        <f t="shared" si="27"/>
        <v>0</v>
      </c>
      <c r="AH207" s="15">
        <f t="shared" si="25"/>
        <v>0</v>
      </c>
    </row>
    <row r="208" spans="6:34" x14ac:dyDescent="0.3">
      <c r="F208" s="15" t="s">
        <v>615</v>
      </c>
      <c r="G208" s="15"/>
      <c r="H208" s="15" t="str">
        <f t="shared" si="24"/>
        <v/>
      </c>
      <c r="AE208" s="10">
        <f t="shared" si="26"/>
        <v>44034</v>
      </c>
      <c r="AF208" s="12" cm="1">
        <f t="array" ref="AF208">SUM(COUNTIFS($A:$A,$AE208,$D:$D,($J$3:$J$5)))</f>
        <v>0</v>
      </c>
      <c r="AG208" s="15">
        <f t="shared" si="27"/>
        <v>0</v>
      </c>
      <c r="AH208" s="15">
        <f t="shared" si="25"/>
        <v>0</v>
      </c>
    </row>
    <row r="209" spans="6:34" x14ac:dyDescent="0.3">
      <c r="F209" s="15" t="s">
        <v>615</v>
      </c>
      <c r="G209" s="15"/>
      <c r="H209" s="15" t="str">
        <f t="shared" si="24"/>
        <v/>
      </c>
      <c r="AE209" s="10">
        <f t="shared" si="26"/>
        <v>44035</v>
      </c>
      <c r="AF209" s="12" cm="1">
        <f t="array" ref="AF209">SUM(COUNTIFS($A:$A,$AE209,$D:$D,($J$3:$J$5)))</f>
        <v>0</v>
      </c>
      <c r="AG209" s="15">
        <f t="shared" si="27"/>
        <v>0</v>
      </c>
      <c r="AH209" s="15">
        <f t="shared" si="25"/>
        <v>0</v>
      </c>
    </row>
    <row r="210" spans="6:34" x14ac:dyDescent="0.3">
      <c r="F210" s="15" t="s">
        <v>615</v>
      </c>
      <c r="G210" s="15"/>
      <c r="H210" s="15" t="str">
        <f t="shared" si="24"/>
        <v/>
      </c>
      <c r="AE210" s="10">
        <f t="shared" si="26"/>
        <v>44036</v>
      </c>
      <c r="AF210" s="12" cm="1">
        <f t="array" ref="AF210">SUM(COUNTIFS($A:$A,$AE210,$D:$D,($J$3:$J$5)))</f>
        <v>0</v>
      </c>
      <c r="AG210" s="15">
        <f t="shared" si="27"/>
        <v>0</v>
      </c>
      <c r="AH210" s="15">
        <f t="shared" si="25"/>
        <v>0</v>
      </c>
    </row>
    <row r="211" spans="6:34" x14ac:dyDescent="0.3">
      <c r="F211" s="15" t="s">
        <v>615</v>
      </c>
      <c r="G211" s="15"/>
      <c r="H211" s="15" t="str">
        <f t="shared" si="24"/>
        <v/>
      </c>
      <c r="AE211" s="10">
        <f t="shared" si="26"/>
        <v>44037</v>
      </c>
      <c r="AF211" s="12" cm="1">
        <f t="array" ref="AF211">SUM(COUNTIFS($A:$A,$AE211,$D:$D,($J$3:$J$5)))</f>
        <v>0</v>
      </c>
      <c r="AG211" s="15">
        <f t="shared" si="27"/>
        <v>0</v>
      </c>
      <c r="AH211" s="15">
        <f t="shared" si="25"/>
        <v>0</v>
      </c>
    </row>
    <row r="212" spans="6:34" x14ac:dyDescent="0.3">
      <c r="F212" s="15" t="s">
        <v>615</v>
      </c>
      <c r="G212" s="15"/>
      <c r="H212" s="15" t="str">
        <f t="shared" si="24"/>
        <v/>
      </c>
      <c r="AE212" s="10">
        <f t="shared" si="26"/>
        <v>44038</v>
      </c>
      <c r="AF212" s="12" cm="1">
        <f t="array" ref="AF212">SUM(COUNTIFS($A:$A,$AE212,$D:$D,($J$3:$J$5)))</f>
        <v>0</v>
      </c>
      <c r="AG212" s="15">
        <f t="shared" si="27"/>
        <v>0</v>
      </c>
      <c r="AH212" s="15">
        <f t="shared" si="25"/>
        <v>0</v>
      </c>
    </row>
    <row r="213" spans="6:34" x14ac:dyDescent="0.3">
      <c r="F213" s="15" t="s">
        <v>615</v>
      </c>
      <c r="G213" s="15"/>
      <c r="H213" s="15" t="str">
        <f t="shared" si="24"/>
        <v/>
      </c>
      <c r="AE213" s="10">
        <f t="shared" si="26"/>
        <v>44039</v>
      </c>
      <c r="AF213" s="12" cm="1">
        <f t="array" ref="AF213">SUM(COUNTIFS($A:$A,$AE213,$D:$D,($J$3:$J$5)))</f>
        <v>0</v>
      </c>
      <c r="AG213" s="15">
        <f t="shared" si="27"/>
        <v>0</v>
      </c>
      <c r="AH213" s="15">
        <f t="shared" si="25"/>
        <v>0</v>
      </c>
    </row>
    <row r="214" spans="6:34" x14ac:dyDescent="0.3">
      <c r="F214" s="15" t="s">
        <v>615</v>
      </c>
      <c r="G214" s="15"/>
      <c r="H214" s="15" t="str">
        <f t="shared" ref="H214:H277" si="28">IF(ISBLANK(D214),"",SUM(F214:G214))</f>
        <v/>
      </c>
      <c r="AE214" s="10">
        <f t="shared" si="26"/>
        <v>44040</v>
      </c>
      <c r="AF214" s="12" cm="1">
        <f t="array" ref="AF214">SUM(COUNTIFS($A:$A,$AE214,$D:$D,($J$3:$J$5)))</f>
        <v>0</v>
      </c>
      <c r="AG214" s="15">
        <f t="shared" si="27"/>
        <v>0</v>
      </c>
      <c r="AH214" s="15">
        <f t="shared" si="25"/>
        <v>0</v>
      </c>
    </row>
    <row r="215" spans="6:34" x14ac:dyDescent="0.3">
      <c r="F215" s="15" t="s">
        <v>615</v>
      </c>
      <c r="G215" s="15"/>
      <c r="H215" s="15" t="str">
        <f t="shared" si="28"/>
        <v/>
      </c>
      <c r="AE215" s="10">
        <f t="shared" si="26"/>
        <v>44041</v>
      </c>
      <c r="AF215" s="12" cm="1">
        <f t="array" ref="AF215">SUM(COUNTIFS($A:$A,$AE215,$D:$D,($J$3:$J$5)))</f>
        <v>0</v>
      </c>
      <c r="AG215" s="15">
        <f t="shared" si="27"/>
        <v>0</v>
      </c>
      <c r="AH215" s="15">
        <f t="shared" si="25"/>
        <v>0</v>
      </c>
    </row>
    <row r="216" spans="6:34" x14ac:dyDescent="0.3">
      <c r="F216" s="15" t="s">
        <v>615</v>
      </c>
      <c r="G216" s="15"/>
      <c r="H216" s="15" t="str">
        <f t="shared" si="28"/>
        <v/>
      </c>
      <c r="AE216" s="10">
        <f t="shared" si="26"/>
        <v>44042</v>
      </c>
      <c r="AF216" s="12" cm="1">
        <f t="array" ref="AF216">SUM(COUNTIFS($A:$A,$AE216,$D:$D,($J$3:$J$5)))</f>
        <v>0</v>
      </c>
      <c r="AG216" s="15">
        <f t="shared" si="27"/>
        <v>0</v>
      </c>
      <c r="AH216" s="15">
        <f t="shared" si="25"/>
        <v>0</v>
      </c>
    </row>
    <row r="217" spans="6:34" x14ac:dyDescent="0.3">
      <c r="F217" s="15" t="s">
        <v>615</v>
      </c>
      <c r="G217" s="15"/>
      <c r="H217" s="15" t="str">
        <f t="shared" si="28"/>
        <v/>
      </c>
      <c r="AE217" s="10">
        <f t="shared" si="26"/>
        <v>44043</v>
      </c>
      <c r="AF217" s="12" cm="1">
        <f t="array" ref="AF217">SUM(COUNTIFS($A:$A,$AE217,$D:$D,($J$3:$J$5)))</f>
        <v>0</v>
      </c>
      <c r="AG217" s="15">
        <f t="shared" si="27"/>
        <v>0</v>
      </c>
      <c r="AH217" s="15">
        <f t="shared" si="25"/>
        <v>0</v>
      </c>
    </row>
    <row r="218" spans="6:34" x14ac:dyDescent="0.3">
      <c r="F218" s="15" t="s">
        <v>615</v>
      </c>
      <c r="G218" s="15"/>
      <c r="H218" s="15" t="str">
        <f t="shared" si="28"/>
        <v/>
      </c>
      <c r="AE218" s="10">
        <f t="shared" si="26"/>
        <v>44044</v>
      </c>
      <c r="AF218" s="12" cm="1">
        <f t="array" ref="AF218">SUM(COUNTIFS($A:$A,$AE218,$D:$D,($J$3:$J$5)))</f>
        <v>0</v>
      </c>
      <c r="AG218" s="15">
        <f t="shared" si="27"/>
        <v>0</v>
      </c>
      <c r="AH218" s="15">
        <f t="shared" si="25"/>
        <v>0</v>
      </c>
    </row>
    <row r="219" spans="6:34" x14ac:dyDescent="0.3">
      <c r="F219" s="15" t="s">
        <v>615</v>
      </c>
      <c r="G219" s="15"/>
      <c r="H219" s="15" t="str">
        <f t="shared" si="28"/>
        <v/>
      </c>
      <c r="AE219" s="10">
        <f t="shared" si="26"/>
        <v>44045</v>
      </c>
      <c r="AF219" s="12" cm="1">
        <f t="array" ref="AF219">SUM(COUNTIFS($A:$A,$AE219,$D:$D,($J$3:$J$5)))</f>
        <v>0</v>
      </c>
      <c r="AG219" s="15">
        <f t="shared" si="27"/>
        <v>0</v>
      </c>
      <c r="AH219" s="15">
        <f t="shared" si="25"/>
        <v>0</v>
      </c>
    </row>
    <row r="220" spans="6:34" x14ac:dyDescent="0.3">
      <c r="F220" s="15" t="s">
        <v>615</v>
      </c>
      <c r="G220" s="15"/>
      <c r="H220" s="15" t="str">
        <f t="shared" si="28"/>
        <v/>
      </c>
      <c r="AE220" s="10">
        <f t="shared" si="26"/>
        <v>44046</v>
      </c>
      <c r="AF220" s="12" cm="1">
        <f t="array" ref="AF220">SUM(COUNTIFS($A:$A,$AE220,$D:$D,($J$3:$J$5)))</f>
        <v>0</v>
      </c>
      <c r="AG220" s="15">
        <f t="shared" si="27"/>
        <v>0</v>
      </c>
      <c r="AH220" s="15">
        <f t="shared" si="25"/>
        <v>0</v>
      </c>
    </row>
    <row r="221" spans="6:34" x14ac:dyDescent="0.3">
      <c r="F221" s="15" t="s">
        <v>615</v>
      </c>
      <c r="G221" s="15"/>
      <c r="H221" s="15" t="str">
        <f t="shared" si="28"/>
        <v/>
      </c>
      <c r="AE221" s="10">
        <f t="shared" si="26"/>
        <v>44047</v>
      </c>
      <c r="AF221" s="12" cm="1">
        <f t="array" ref="AF221">SUM(COUNTIFS($A:$A,$AE221,$D:$D,($J$3:$J$5)))</f>
        <v>0</v>
      </c>
      <c r="AG221" s="15">
        <f t="shared" si="27"/>
        <v>0</v>
      </c>
      <c r="AH221" s="15">
        <f t="shared" si="25"/>
        <v>0</v>
      </c>
    </row>
    <row r="222" spans="6:34" x14ac:dyDescent="0.3">
      <c r="F222" s="15" t="s">
        <v>615</v>
      </c>
      <c r="G222" s="15"/>
      <c r="H222" s="15" t="str">
        <f t="shared" si="28"/>
        <v/>
      </c>
      <c r="AE222" s="10">
        <f t="shared" si="26"/>
        <v>44048</v>
      </c>
      <c r="AF222" s="12" cm="1">
        <f t="array" ref="AF222">SUM(COUNTIFS($A:$A,$AE222,$D:$D,($J$3:$J$5)))</f>
        <v>0</v>
      </c>
      <c r="AG222" s="15">
        <f t="shared" si="27"/>
        <v>0</v>
      </c>
      <c r="AH222" s="15">
        <f t="shared" si="25"/>
        <v>0</v>
      </c>
    </row>
    <row r="223" spans="6:34" x14ac:dyDescent="0.3">
      <c r="F223" s="15" t="s">
        <v>615</v>
      </c>
      <c r="G223" s="15"/>
      <c r="H223" s="15" t="str">
        <f t="shared" si="28"/>
        <v/>
      </c>
      <c r="AE223" s="10">
        <f t="shared" si="26"/>
        <v>44049</v>
      </c>
      <c r="AF223" s="12" cm="1">
        <f t="array" ref="AF223">SUM(COUNTIFS($A:$A,$AE223,$D:$D,($J$3:$J$5)))</f>
        <v>0</v>
      </c>
      <c r="AG223" s="15">
        <f t="shared" si="27"/>
        <v>0</v>
      </c>
      <c r="AH223" s="15">
        <f t="shared" si="25"/>
        <v>0</v>
      </c>
    </row>
    <row r="224" spans="6:34" x14ac:dyDescent="0.3">
      <c r="F224" s="15" t="s">
        <v>615</v>
      </c>
      <c r="G224" s="15"/>
      <c r="H224" s="15" t="str">
        <f t="shared" si="28"/>
        <v/>
      </c>
      <c r="AE224" s="10">
        <f t="shared" si="26"/>
        <v>44050</v>
      </c>
      <c r="AF224" s="12" cm="1">
        <f t="array" ref="AF224">SUM(COUNTIFS($A:$A,$AE224,$D:$D,($J$3:$J$5)))</f>
        <v>0</v>
      </c>
      <c r="AG224" s="15">
        <f t="shared" si="27"/>
        <v>0</v>
      </c>
      <c r="AH224" s="15">
        <f t="shared" si="25"/>
        <v>0</v>
      </c>
    </row>
    <row r="225" spans="6:34" x14ac:dyDescent="0.3">
      <c r="F225" s="15" t="s">
        <v>615</v>
      </c>
      <c r="G225" s="15"/>
      <c r="H225" s="15" t="str">
        <f t="shared" si="28"/>
        <v/>
      </c>
      <c r="AE225" s="10">
        <f t="shared" si="26"/>
        <v>44051</v>
      </c>
      <c r="AF225" s="12" cm="1">
        <f t="array" ref="AF225">SUM(COUNTIFS($A:$A,$AE225,$D:$D,($J$3:$J$5)))</f>
        <v>0</v>
      </c>
      <c r="AG225" s="15">
        <f t="shared" si="27"/>
        <v>0</v>
      </c>
      <c r="AH225" s="15">
        <f t="shared" si="25"/>
        <v>0</v>
      </c>
    </row>
    <row r="226" spans="6:34" x14ac:dyDescent="0.3">
      <c r="F226" s="15" t="s">
        <v>615</v>
      </c>
      <c r="G226" s="15"/>
      <c r="H226" s="15" t="str">
        <f t="shared" si="28"/>
        <v/>
      </c>
      <c r="AE226" s="10">
        <f t="shared" si="26"/>
        <v>44052</v>
      </c>
      <c r="AF226" s="12" cm="1">
        <f t="array" ref="AF226">SUM(COUNTIFS($A:$A,$AE226,$D:$D,($J$3:$J$5)))</f>
        <v>0</v>
      </c>
      <c r="AG226" s="15">
        <f t="shared" si="27"/>
        <v>0</v>
      </c>
      <c r="AH226" s="15">
        <f t="shared" si="25"/>
        <v>0</v>
      </c>
    </row>
    <row r="227" spans="6:34" x14ac:dyDescent="0.3">
      <c r="F227" s="15" t="s">
        <v>615</v>
      </c>
      <c r="G227" s="15"/>
      <c r="H227" s="15" t="str">
        <f t="shared" si="28"/>
        <v/>
      </c>
      <c r="AE227" s="10">
        <f t="shared" si="26"/>
        <v>44053</v>
      </c>
      <c r="AF227" s="12" cm="1">
        <f t="array" ref="AF227">SUM(COUNTIFS($A:$A,$AE227,$D:$D,($J$3:$J$5)))</f>
        <v>0</v>
      </c>
      <c r="AG227" s="15">
        <f t="shared" si="27"/>
        <v>0</v>
      </c>
      <c r="AH227" s="15">
        <f t="shared" si="25"/>
        <v>0</v>
      </c>
    </row>
    <row r="228" spans="6:34" x14ac:dyDescent="0.3">
      <c r="F228" s="15" t="s">
        <v>615</v>
      </c>
      <c r="G228" s="15"/>
      <c r="H228" s="15" t="str">
        <f t="shared" si="28"/>
        <v/>
      </c>
      <c r="AE228" s="10">
        <f t="shared" si="26"/>
        <v>44054</v>
      </c>
      <c r="AF228" s="12" cm="1">
        <f t="array" ref="AF228">SUM(COUNTIFS($A:$A,$AE228,$D:$D,($J$3:$J$5)))</f>
        <v>0</v>
      </c>
      <c r="AG228" s="15">
        <f t="shared" si="27"/>
        <v>0</v>
      </c>
      <c r="AH228" s="15">
        <f t="shared" si="25"/>
        <v>0</v>
      </c>
    </row>
    <row r="229" spans="6:34" x14ac:dyDescent="0.3">
      <c r="F229" s="15" t="s">
        <v>615</v>
      </c>
      <c r="G229" s="15"/>
      <c r="H229" s="15" t="str">
        <f t="shared" si="28"/>
        <v/>
      </c>
      <c r="AE229" s="10">
        <f t="shared" si="26"/>
        <v>44055</v>
      </c>
      <c r="AF229" s="12" cm="1">
        <f t="array" ref="AF229">SUM(COUNTIFS($A:$A,$AE229,$D:$D,($J$3:$J$5)))</f>
        <v>0</v>
      </c>
      <c r="AG229" s="15">
        <f t="shared" si="27"/>
        <v>0</v>
      </c>
      <c r="AH229" s="15">
        <f t="shared" si="25"/>
        <v>0</v>
      </c>
    </row>
    <row r="230" spans="6:34" x14ac:dyDescent="0.3">
      <c r="F230" s="15" t="s">
        <v>615</v>
      </c>
      <c r="G230" s="15"/>
      <c r="H230" s="15" t="str">
        <f t="shared" si="28"/>
        <v/>
      </c>
      <c r="AE230" s="10">
        <f t="shared" si="26"/>
        <v>44056</v>
      </c>
      <c r="AF230" s="12" cm="1">
        <f t="array" ref="AF230">SUM(COUNTIFS($A:$A,$AE230,$D:$D,($J$3:$J$5)))</f>
        <v>0</v>
      </c>
      <c r="AG230" s="15">
        <f t="shared" si="27"/>
        <v>0</v>
      </c>
      <c r="AH230" s="15">
        <f t="shared" si="25"/>
        <v>0</v>
      </c>
    </row>
    <row r="231" spans="6:34" x14ac:dyDescent="0.3">
      <c r="F231" s="15" t="s">
        <v>615</v>
      </c>
      <c r="G231" s="15"/>
      <c r="H231" s="15" t="str">
        <f t="shared" si="28"/>
        <v/>
      </c>
      <c r="AE231" s="10">
        <f t="shared" si="26"/>
        <v>44057</v>
      </c>
      <c r="AF231" s="12" cm="1">
        <f t="array" ref="AF231">SUM(COUNTIFS($A:$A,$AE231,$D:$D,($J$3:$J$5)))</f>
        <v>0</v>
      </c>
      <c r="AG231" s="15">
        <f t="shared" si="27"/>
        <v>0</v>
      </c>
      <c r="AH231" s="15">
        <f t="shared" si="25"/>
        <v>0</v>
      </c>
    </row>
    <row r="232" spans="6:34" x14ac:dyDescent="0.3">
      <c r="F232" s="15" t="s">
        <v>615</v>
      </c>
      <c r="G232" s="15"/>
      <c r="H232" s="15" t="str">
        <f t="shared" si="28"/>
        <v/>
      </c>
      <c r="AE232" s="10">
        <f t="shared" si="26"/>
        <v>44058</v>
      </c>
      <c r="AF232" s="12" cm="1">
        <f t="array" ref="AF232">SUM(COUNTIFS($A:$A,$AE232,$D:$D,($J$3:$J$5)))</f>
        <v>0</v>
      </c>
      <c r="AG232" s="15">
        <f t="shared" si="27"/>
        <v>0</v>
      </c>
      <c r="AH232" s="15">
        <f t="shared" si="25"/>
        <v>0</v>
      </c>
    </row>
    <row r="233" spans="6:34" x14ac:dyDescent="0.3">
      <c r="F233" s="15" t="s">
        <v>615</v>
      </c>
      <c r="G233" s="15"/>
      <c r="H233" s="15" t="str">
        <f t="shared" si="28"/>
        <v/>
      </c>
      <c r="AE233" s="10">
        <f t="shared" si="26"/>
        <v>44059</v>
      </c>
      <c r="AF233" s="12" cm="1">
        <f t="array" ref="AF233">SUM(COUNTIFS($A:$A,$AE233,$D:$D,($J$3:$J$5)))</f>
        <v>0</v>
      </c>
      <c r="AG233" s="15">
        <f t="shared" si="27"/>
        <v>0</v>
      </c>
      <c r="AH233" s="15">
        <f t="shared" si="25"/>
        <v>0</v>
      </c>
    </row>
    <row r="234" spans="6:34" x14ac:dyDescent="0.3">
      <c r="F234" s="15" t="s">
        <v>615</v>
      </c>
      <c r="G234" s="15"/>
      <c r="H234" s="15" t="str">
        <f t="shared" si="28"/>
        <v/>
      </c>
      <c r="AE234" s="10">
        <f t="shared" si="26"/>
        <v>44060</v>
      </c>
      <c r="AF234" s="12" cm="1">
        <f t="array" ref="AF234">SUM(COUNTIFS($A:$A,$AE234,$D:$D,($J$3:$J$5)))</f>
        <v>0</v>
      </c>
      <c r="AG234" s="15">
        <f t="shared" si="27"/>
        <v>0</v>
      </c>
      <c r="AH234" s="15">
        <f t="shared" si="25"/>
        <v>0</v>
      </c>
    </row>
    <row r="235" spans="6:34" x14ac:dyDescent="0.3">
      <c r="F235" s="15" t="s">
        <v>615</v>
      </c>
      <c r="G235" s="15"/>
      <c r="H235" s="15" t="str">
        <f t="shared" si="28"/>
        <v/>
      </c>
      <c r="AE235" s="10">
        <f t="shared" si="26"/>
        <v>44061</v>
      </c>
      <c r="AF235" s="12" cm="1">
        <f t="array" ref="AF235">SUM(COUNTIFS($A:$A,$AE235,$D:$D,($J$3:$J$5)))</f>
        <v>0</v>
      </c>
      <c r="AG235" s="15">
        <f t="shared" si="27"/>
        <v>0</v>
      </c>
      <c r="AH235" s="15">
        <f t="shared" si="25"/>
        <v>0</v>
      </c>
    </row>
    <row r="236" spans="6:34" x14ac:dyDescent="0.3">
      <c r="F236" s="15" t="s">
        <v>615</v>
      </c>
      <c r="G236" s="15"/>
      <c r="H236" s="15" t="str">
        <f t="shared" si="28"/>
        <v/>
      </c>
      <c r="AE236" s="10">
        <f t="shared" si="26"/>
        <v>44062</v>
      </c>
      <c r="AF236" s="12" cm="1">
        <f t="array" ref="AF236">SUM(COUNTIFS($A:$A,$AE236,$D:$D,($J$3:$J$5)))</f>
        <v>0</v>
      </c>
      <c r="AG236" s="15">
        <f t="shared" si="27"/>
        <v>0</v>
      </c>
      <c r="AH236" s="15">
        <f t="shared" si="25"/>
        <v>0</v>
      </c>
    </row>
    <row r="237" spans="6:34" x14ac:dyDescent="0.3">
      <c r="F237" s="15" t="s">
        <v>615</v>
      </c>
      <c r="G237" s="15"/>
      <c r="H237" s="15" t="str">
        <f t="shared" si="28"/>
        <v/>
      </c>
      <c r="AE237" s="10">
        <f t="shared" si="26"/>
        <v>44063</v>
      </c>
      <c r="AF237" s="12" cm="1">
        <f t="array" ref="AF237">SUM(COUNTIFS($A:$A,$AE237,$D:$D,($J$3:$J$5)))</f>
        <v>0</v>
      </c>
      <c r="AG237" s="15">
        <f t="shared" si="27"/>
        <v>0</v>
      </c>
      <c r="AH237" s="15">
        <f t="shared" si="25"/>
        <v>0</v>
      </c>
    </row>
    <row r="238" spans="6:34" x14ac:dyDescent="0.3">
      <c r="F238" s="15" t="s">
        <v>615</v>
      </c>
      <c r="G238" s="15"/>
      <c r="H238" s="15" t="str">
        <f t="shared" si="28"/>
        <v/>
      </c>
      <c r="AE238" s="10">
        <f t="shared" si="26"/>
        <v>44064</v>
      </c>
      <c r="AF238" s="12" cm="1">
        <f t="array" ref="AF238">SUM(COUNTIFS($A:$A,$AE238,$D:$D,($J$3:$J$5)))</f>
        <v>0</v>
      </c>
      <c r="AG238" s="15">
        <f t="shared" si="27"/>
        <v>0</v>
      </c>
      <c r="AH238" s="15">
        <f t="shared" si="25"/>
        <v>0</v>
      </c>
    </row>
    <row r="239" spans="6:34" x14ac:dyDescent="0.3">
      <c r="F239" s="15" t="s">
        <v>615</v>
      </c>
      <c r="G239" s="15"/>
      <c r="H239" s="15" t="str">
        <f t="shared" si="28"/>
        <v/>
      </c>
      <c r="AE239" s="10">
        <f t="shared" si="26"/>
        <v>44065</v>
      </c>
      <c r="AF239" s="12" cm="1">
        <f t="array" ref="AF239">SUM(COUNTIFS($A:$A,$AE239,$D:$D,($J$3:$J$5)))</f>
        <v>0</v>
      </c>
      <c r="AG239" s="15">
        <f t="shared" si="27"/>
        <v>0</v>
      </c>
      <c r="AH239" s="15">
        <f t="shared" si="25"/>
        <v>0</v>
      </c>
    </row>
    <row r="240" spans="6:34" x14ac:dyDescent="0.3">
      <c r="F240" s="15" t="s">
        <v>615</v>
      </c>
      <c r="G240" s="15"/>
      <c r="H240" s="15" t="str">
        <f t="shared" si="28"/>
        <v/>
      </c>
      <c r="AE240" s="10">
        <f t="shared" si="26"/>
        <v>44066</v>
      </c>
      <c r="AF240" s="12" cm="1">
        <f t="array" ref="AF240">SUM(COUNTIFS($A:$A,$AE240,$D:$D,($J$3:$J$5)))</f>
        <v>0</v>
      </c>
      <c r="AG240" s="15">
        <f t="shared" si="27"/>
        <v>0</v>
      </c>
      <c r="AH240" s="15">
        <f t="shared" si="25"/>
        <v>0</v>
      </c>
    </row>
    <row r="241" spans="6:34" x14ac:dyDescent="0.3">
      <c r="F241" s="15" t="s">
        <v>615</v>
      </c>
      <c r="G241" s="15"/>
      <c r="H241" s="15" t="str">
        <f t="shared" si="28"/>
        <v/>
      </c>
      <c r="AE241" s="10">
        <f t="shared" si="26"/>
        <v>44067</v>
      </c>
      <c r="AF241" s="12" cm="1">
        <f t="array" ref="AF241">SUM(COUNTIFS($A:$A,$AE241,$D:$D,($J$3:$J$5)))</f>
        <v>0</v>
      </c>
      <c r="AG241" s="15">
        <f t="shared" si="27"/>
        <v>0</v>
      </c>
      <c r="AH241" s="15">
        <f t="shared" si="25"/>
        <v>0</v>
      </c>
    </row>
    <row r="242" spans="6:34" x14ac:dyDescent="0.3">
      <c r="F242" s="15" t="s">
        <v>615</v>
      </c>
      <c r="G242" s="15"/>
      <c r="H242" s="15" t="str">
        <f t="shared" si="28"/>
        <v/>
      </c>
      <c r="AE242" s="10">
        <f t="shared" si="26"/>
        <v>44068</v>
      </c>
      <c r="AF242" s="12" cm="1">
        <f t="array" ref="AF242">SUM(COUNTIFS($A:$A,$AE242,$D:$D,($J$3:$J$5)))</f>
        <v>0</v>
      </c>
      <c r="AG242" s="15">
        <f t="shared" si="27"/>
        <v>0</v>
      </c>
      <c r="AH242" s="15">
        <f t="shared" si="25"/>
        <v>0</v>
      </c>
    </row>
    <row r="243" spans="6:34" x14ac:dyDescent="0.3">
      <c r="F243" s="15" t="s">
        <v>615</v>
      </c>
      <c r="G243" s="15"/>
      <c r="H243" s="15" t="str">
        <f t="shared" si="28"/>
        <v/>
      </c>
      <c r="AE243" s="10">
        <f t="shared" si="26"/>
        <v>44069</v>
      </c>
      <c r="AF243" s="12" cm="1">
        <f t="array" ref="AF243">SUM(COUNTIFS($A:$A,$AE243,$D:$D,($J$3:$J$5)))</f>
        <v>0</v>
      </c>
      <c r="AG243" s="15">
        <f t="shared" si="27"/>
        <v>0</v>
      </c>
      <c r="AH243" s="15">
        <f t="shared" si="25"/>
        <v>0</v>
      </c>
    </row>
    <row r="244" spans="6:34" x14ac:dyDescent="0.3">
      <c r="F244" s="15" t="s">
        <v>615</v>
      </c>
      <c r="G244" s="15"/>
      <c r="H244" s="15" t="str">
        <f t="shared" si="28"/>
        <v/>
      </c>
      <c r="AE244" s="10">
        <f t="shared" si="26"/>
        <v>44070</v>
      </c>
      <c r="AF244" s="12" cm="1">
        <f t="array" ref="AF244">SUM(COUNTIFS($A:$A,$AE244,$D:$D,($J$3:$J$5)))</f>
        <v>0</v>
      </c>
      <c r="AG244" s="15">
        <f t="shared" si="27"/>
        <v>0</v>
      </c>
      <c r="AH244" s="15">
        <f t="shared" si="25"/>
        <v>0</v>
      </c>
    </row>
    <row r="245" spans="6:34" x14ac:dyDescent="0.3">
      <c r="F245" s="15" t="s">
        <v>615</v>
      </c>
      <c r="G245" s="15"/>
      <c r="H245" s="15" t="str">
        <f t="shared" si="28"/>
        <v/>
      </c>
      <c r="AE245" s="10">
        <f t="shared" si="26"/>
        <v>44071</v>
      </c>
      <c r="AF245" s="12" cm="1">
        <f t="array" ref="AF245">SUM(COUNTIFS($A:$A,$AE245,$D:$D,($J$3:$J$5)))</f>
        <v>0</v>
      </c>
      <c r="AG245" s="15">
        <f t="shared" si="27"/>
        <v>0</v>
      </c>
      <c r="AH245" s="15">
        <f t="shared" si="25"/>
        <v>0</v>
      </c>
    </row>
    <row r="246" spans="6:34" x14ac:dyDescent="0.3">
      <c r="F246" s="15" t="s">
        <v>615</v>
      </c>
      <c r="G246" s="15"/>
      <c r="H246" s="15" t="str">
        <f t="shared" si="28"/>
        <v/>
      </c>
      <c r="AE246" s="10">
        <f t="shared" si="26"/>
        <v>44072</v>
      </c>
      <c r="AF246" s="12" cm="1">
        <f t="array" ref="AF246">SUM(COUNTIFS($A:$A,$AE246,$D:$D,($J$3:$J$5)))</f>
        <v>0</v>
      </c>
      <c r="AG246" s="15">
        <f t="shared" si="27"/>
        <v>0</v>
      </c>
      <c r="AH246" s="15">
        <f t="shared" si="25"/>
        <v>0</v>
      </c>
    </row>
    <row r="247" spans="6:34" x14ac:dyDescent="0.3">
      <c r="F247" s="15" t="s">
        <v>615</v>
      </c>
      <c r="G247" s="15"/>
      <c r="H247" s="15" t="str">
        <f t="shared" si="28"/>
        <v/>
      </c>
      <c r="AE247" s="10">
        <f t="shared" si="26"/>
        <v>44073</v>
      </c>
      <c r="AF247" s="12" cm="1">
        <f t="array" ref="AF247">SUM(COUNTIFS($A:$A,$AE247,$D:$D,($J$3:$J$5)))</f>
        <v>0</v>
      </c>
      <c r="AG247" s="15">
        <f t="shared" si="27"/>
        <v>0</v>
      </c>
      <c r="AH247" s="15">
        <f t="shared" si="25"/>
        <v>0</v>
      </c>
    </row>
    <row r="248" spans="6:34" x14ac:dyDescent="0.3">
      <c r="F248" s="15" t="s">
        <v>615</v>
      </c>
      <c r="G248" s="15"/>
      <c r="H248" s="15" t="str">
        <f t="shared" si="28"/>
        <v/>
      </c>
      <c r="AE248" s="10">
        <f t="shared" si="26"/>
        <v>44074</v>
      </c>
      <c r="AF248" s="12" cm="1">
        <f t="array" ref="AF248">SUM(COUNTIFS($A:$A,$AE248,$D:$D,($J$3:$J$5)))</f>
        <v>0</v>
      </c>
      <c r="AG248" s="15">
        <f t="shared" si="27"/>
        <v>0</v>
      </c>
      <c r="AH248" s="15">
        <f t="shared" si="25"/>
        <v>0</v>
      </c>
    </row>
    <row r="249" spans="6:34" x14ac:dyDescent="0.3">
      <c r="F249" s="15" t="s">
        <v>615</v>
      </c>
      <c r="G249" s="15"/>
      <c r="H249" s="15" t="str">
        <f t="shared" si="28"/>
        <v/>
      </c>
      <c r="AE249" s="10">
        <f t="shared" si="26"/>
        <v>44075</v>
      </c>
      <c r="AF249" s="12" cm="1">
        <f t="array" ref="AF249">SUM(COUNTIFS($A:$A,$AE249,$D:$D,($J$3:$J$5)))</f>
        <v>0</v>
      </c>
      <c r="AG249" s="15">
        <f t="shared" si="27"/>
        <v>0</v>
      </c>
      <c r="AH249" s="15">
        <f t="shared" si="25"/>
        <v>0</v>
      </c>
    </row>
    <row r="250" spans="6:34" x14ac:dyDescent="0.3">
      <c r="F250" s="15" t="s">
        <v>615</v>
      </c>
      <c r="G250" s="15"/>
      <c r="H250" s="15" t="str">
        <f t="shared" si="28"/>
        <v/>
      </c>
      <c r="AE250" s="10">
        <f t="shared" si="26"/>
        <v>44076</v>
      </c>
      <c r="AF250" s="12" cm="1">
        <f t="array" ref="AF250">SUM(COUNTIFS($A:$A,$AE250,$D:$D,($J$3:$J$5)))</f>
        <v>0</v>
      </c>
      <c r="AG250" s="15">
        <f t="shared" si="27"/>
        <v>0</v>
      </c>
      <c r="AH250" s="15">
        <f t="shared" si="25"/>
        <v>0</v>
      </c>
    </row>
    <row r="251" spans="6:34" x14ac:dyDescent="0.3">
      <c r="F251" s="15" t="s">
        <v>615</v>
      </c>
      <c r="G251" s="15"/>
      <c r="H251" s="15" t="str">
        <f t="shared" si="28"/>
        <v/>
      </c>
      <c r="AE251" s="10">
        <f t="shared" si="26"/>
        <v>44077</v>
      </c>
      <c r="AF251" s="12" cm="1">
        <f t="array" ref="AF251">SUM(COUNTIFS($A:$A,$AE251,$D:$D,($J$3:$J$5)))</f>
        <v>0</v>
      </c>
      <c r="AG251" s="15">
        <f t="shared" si="27"/>
        <v>0</v>
      </c>
      <c r="AH251" s="15">
        <f t="shared" si="25"/>
        <v>0</v>
      </c>
    </row>
    <row r="252" spans="6:34" x14ac:dyDescent="0.3">
      <c r="F252" s="15" t="s">
        <v>615</v>
      </c>
      <c r="G252" s="15"/>
      <c r="H252" s="15" t="str">
        <f t="shared" si="28"/>
        <v/>
      </c>
      <c r="AE252" s="10">
        <f t="shared" si="26"/>
        <v>44078</v>
      </c>
      <c r="AF252" s="12" cm="1">
        <f t="array" ref="AF252">SUM(COUNTIFS($A:$A,$AE252,$D:$D,($J$3:$J$5)))</f>
        <v>0</v>
      </c>
      <c r="AG252" s="15">
        <f t="shared" si="27"/>
        <v>0</v>
      </c>
      <c r="AH252" s="15">
        <f t="shared" si="25"/>
        <v>0</v>
      </c>
    </row>
    <row r="253" spans="6:34" x14ac:dyDescent="0.3">
      <c r="F253" s="15" t="s">
        <v>615</v>
      </c>
      <c r="G253" s="15"/>
      <c r="H253" s="15" t="str">
        <f t="shared" si="28"/>
        <v/>
      </c>
      <c r="AE253" s="10">
        <f t="shared" si="26"/>
        <v>44079</v>
      </c>
      <c r="AF253" s="12" cm="1">
        <f t="array" ref="AF253">SUM(COUNTIFS($A:$A,$AE253,$D:$D,($J$3:$J$5)))</f>
        <v>0</v>
      </c>
      <c r="AG253" s="15">
        <f t="shared" si="27"/>
        <v>0</v>
      </c>
      <c r="AH253" s="15">
        <f t="shared" si="25"/>
        <v>0</v>
      </c>
    </row>
    <row r="254" spans="6:34" x14ac:dyDescent="0.3">
      <c r="F254" s="15" t="s">
        <v>615</v>
      </c>
      <c r="G254" s="15"/>
      <c r="H254" s="15" t="str">
        <f t="shared" si="28"/>
        <v/>
      </c>
      <c r="AE254" s="10">
        <f t="shared" si="26"/>
        <v>44080</v>
      </c>
      <c r="AF254" s="12" cm="1">
        <f t="array" ref="AF254">SUM(COUNTIFS($A:$A,$AE254,$D:$D,($J$3:$J$5)))</f>
        <v>0</v>
      </c>
      <c r="AG254" s="15">
        <f t="shared" si="27"/>
        <v>0</v>
      </c>
      <c r="AH254" s="15">
        <f t="shared" si="25"/>
        <v>0</v>
      </c>
    </row>
    <row r="255" spans="6:34" x14ac:dyDescent="0.3">
      <c r="F255" s="15" t="s">
        <v>615</v>
      </c>
      <c r="G255" s="15"/>
      <c r="H255" s="15" t="str">
        <f t="shared" si="28"/>
        <v/>
      </c>
      <c r="AE255" s="10">
        <f t="shared" si="26"/>
        <v>44081</v>
      </c>
      <c r="AF255" s="12" cm="1">
        <f t="array" ref="AF255">SUM(COUNTIFS($A:$A,$AE255,$D:$D,($J$3:$J$5)))</f>
        <v>0</v>
      </c>
      <c r="AG255" s="15">
        <f t="shared" si="27"/>
        <v>0</v>
      </c>
      <c r="AH255" s="15">
        <f t="shared" si="25"/>
        <v>0</v>
      </c>
    </row>
    <row r="256" spans="6:34" x14ac:dyDescent="0.3">
      <c r="F256" s="15" t="s">
        <v>615</v>
      </c>
      <c r="G256" s="15"/>
      <c r="H256" s="15" t="str">
        <f t="shared" si="28"/>
        <v/>
      </c>
      <c r="AE256" s="10">
        <f t="shared" si="26"/>
        <v>44082</v>
      </c>
      <c r="AF256" s="12" cm="1">
        <f t="array" ref="AF256">SUM(COUNTIFS($A:$A,$AE256,$D:$D,($J$3:$J$5)))</f>
        <v>0</v>
      </c>
      <c r="AG256" s="15">
        <f t="shared" si="27"/>
        <v>0</v>
      </c>
      <c r="AH256" s="15">
        <f t="shared" si="25"/>
        <v>0</v>
      </c>
    </row>
    <row r="257" spans="6:34" x14ac:dyDescent="0.3">
      <c r="F257" s="15" t="s">
        <v>615</v>
      </c>
      <c r="G257" s="15"/>
      <c r="H257" s="15" t="str">
        <f t="shared" si="28"/>
        <v/>
      </c>
      <c r="AE257" s="10">
        <f t="shared" si="26"/>
        <v>44083</v>
      </c>
      <c r="AF257" s="12" cm="1">
        <f t="array" ref="AF257">SUM(COUNTIFS($A:$A,$AE257,$D:$D,($J$3:$J$5)))</f>
        <v>0</v>
      </c>
      <c r="AG257" s="15">
        <f t="shared" si="27"/>
        <v>0</v>
      </c>
      <c r="AH257" s="15">
        <f t="shared" si="25"/>
        <v>0</v>
      </c>
    </row>
    <row r="258" spans="6:34" x14ac:dyDescent="0.3">
      <c r="F258" s="15" t="s">
        <v>615</v>
      </c>
      <c r="G258" s="15"/>
      <c r="H258" s="15" t="str">
        <f t="shared" si="28"/>
        <v/>
      </c>
      <c r="AE258" s="10">
        <f t="shared" si="26"/>
        <v>44084</v>
      </c>
      <c r="AF258" s="12" cm="1">
        <f t="array" ref="AF258">SUM(COUNTIFS($A:$A,$AE258,$D:$D,($J$3:$J$5)))</f>
        <v>0</v>
      </c>
      <c r="AG258" s="15">
        <f t="shared" si="27"/>
        <v>0</v>
      </c>
      <c r="AH258" s="15">
        <f t="shared" ref="AH258:AH321" si="29">IF(AF258=0,0,ROUND(AG258/AF258,2))</f>
        <v>0</v>
      </c>
    </row>
    <row r="259" spans="6:34" x14ac:dyDescent="0.3">
      <c r="F259" s="15" t="s">
        <v>615</v>
      </c>
      <c r="G259" s="15"/>
      <c r="H259" s="15" t="str">
        <f t="shared" si="28"/>
        <v/>
      </c>
      <c r="AE259" s="10">
        <f t="shared" ref="AE259:AE322" si="30">AE258+1</f>
        <v>44085</v>
      </c>
      <c r="AF259" s="12" cm="1">
        <f t="array" ref="AF259">SUM(COUNTIFS($A:$A,$AE259,$D:$D,($J$3:$J$5)))</f>
        <v>0</v>
      </c>
      <c r="AG259" s="15">
        <f t="shared" si="27"/>
        <v>0</v>
      </c>
      <c r="AH259" s="15">
        <f t="shared" si="29"/>
        <v>0</v>
      </c>
    </row>
    <row r="260" spans="6:34" x14ac:dyDescent="0.3">
      <c r="F260" s="15" t="s">
        <v>615</v>
      </c>
      <c r="G260" s="15"/>
      <c r="H260" s="15" t="str">
        <f t="shared" si="28"/>
        <v/>
      </c>
      <c r="AE260" s="10">
        <f t="shared" si="30"/>
        <v>44086</v>
      </c>
      <c r="AF260" s="12" cm="1">
        <f t="array" ref="AF260">SUM(COUNTIFS($A:$A,$AE260,$D:$D,($J$3:$J$5)))</f>
        <v>0</v>
      </c>
      <c r="AG260" s="15">
        <f t="shared" si="27"/>
        <v>0</v>
      </c>
      <c r="AH260" s="15">
        <f t="shared" si="29"/>
        <v>0</v>
      </c>
    </row>
    <row r="261" spans="6:34" x14ac:dyDescent="0.3">
      <c r="F261" s="15" t="s">
        <v>615</v>
      </c>
      <c r="G261" s="15"/>
      <c r="H261" s="15" t="str">
        <f t="shared" si="28"/>
        <v/>
      </c>
      <c r="AE261" s="10">
        <f t="shared" si="30"/>
        <v>44087</v>
      </c>
      <c r="AF261" s="12" cm="1">
        <f t="array" ref="AF261">SUM(COUNTIFS($A:$A,$AE261,$D:$D,($J$3:$J$5)))</f>
        <v>0</v>
      </c>
      <c r="AG261" s="15">
        <f t="shared" ref="AG261:AG324" si="31">SUMIF($A:$A,$AE261,$H:$H)</f>
        <v>0</v>
      </c>
      <c r="AH261" s="15">
        <f t="shared" si="29"/>
        <v>0</v>
      </c>
    </row>
    <row r="262" spans="6:34" x14ac:dyDescent="0.3">
      <c r="F262" s="15" t="s">
        <v>615</v>
      </c>
      <c r="G262" s="15"/>
      <c r="H262" s="15" t="str">
        <f t="shared" si="28"/>
        <v/>
      </c>
      <c r="AE262" s="10">
        <f t="shared" si="30"/>
        <v>44088</v>
      </c>
      <c r="AF262" s="12" cm="1">
        <f t="array" ref="AF262">SUM(COUNTIFS($A:$A,$AE262,$D:$D,($J$3:$J$5)))</f>
        <v>0</v>
      </c>
      <c r="AG262" s="15">
        <f t="shared" si="31"/>
        <v>0</v>
      </c>
      <c r="AH262" s="15">
        <f t="shared" si="29"/>
        <v>0</v>
      </c>
    </row>
    <row r="263" spans="6:34" x14ac:dyDescent="0.3">
      <c r="F263" s="15" t="s">
        <v>615</v>
      </c>
      <c r="G263" s="15"/>
      <c r="H263" s="15" t="str">
        <f t="shared" si="28"/>
        <v/>
      </c>
      <c r="AE263" s="10">
        <f t="shared" si="30"/>
        <v>44089</v>
      </c>
      <c r="AF263" s="12" cm="1">
        <f t="array" ref="AF263">SUM(COUNTIFS($A:$A,$AE263,$D:$D,($J$3:$J$5)))</f>
        <v>0</v>
      </c>
      <c r="AG263" s="15">
        <f t="shared" si="31"/>
        <v>0</v>
      </c>
      <c r="AH263" s="15">
        <f t="shared" si="29"/>
        <v>0</v>
      </c>
    </row>
    <row r="264" spans="6:34" x14ac:dyDescent="0.3">
      <c r="F264" s="15" t="s">
        <v>615</v>
      </c>
      <c r="G264" s="15"/>
      <c r="H264" s="15" t="str">
        <f t="shared" si="28"/>
        <v/>
      </c>
      <c r="AE264" s="10">
        <f t="shared" si="30"/>
        <v>44090</v>
      </c>
      <c r="AF264" s="12" cm="1">
        <f t="array" ref="AF264">SUM(COUNTIFS($A:$A,$AE264,$D:$D,($J$3:$J$5)))</f>
        <v>0</v>
      </c>
      <c r="AG264" s="15">
        <f t="shared" si="31"/>
        <v>0</v>
      </c>
      <c r="AH264" s="15">
        <f t="shared" si="29"/>
        <v>0</v>
      </c>
    </row>
    <row r="265" spans="6:34" x14ac:dyDescent="0.3">
      <c r="F265" s="15" t="s">
        <v>615</v>
      </c>
      <c r="G265" s="15"/>
      <c r="H265" s="15" t="str">
        <f t="shared" si="28"/>
        <v/>
      </c>
      <c r="AE265" s="10">
        <f t="shared" si="30"/>
        <v>44091</v>
      </c>
      <c r="AF265" s="12" cm="1">
        <f t="array" ref="AF265">SUM(COUNTIFS($A:$A,$AE265,$D:$D,($J$3:$J$5)))</f>
        <v>0</v>
      </c>
      <c r="AG265" s="15">
        <f t="shared" si="31"/>
        <v>0</v>
      </c>
      <c r="AH265" s="15">
        <f t="shared" si="29"/>
        <v>0</v>
      </c>
    </row>
    <row r="266" spans="6:34" x14ac:dyDescent="0.3">
      <c r="F266" s="15" t="s">
        <v>615</v>
      </c>
      <c r="G266" s="15"/>
      <c r="H266" s="15" t="str">
        <f t="shared" si="28"/>
        <v/>
      </c>
      <c r="AE266" s="10">
        <f t="shared" si="30"/>
        <v>44092</v>
      </c>
      <c r="AF266" s="12" cm="1">
        <f t="array" ref="AF266">SUM(COUNTIFS($A:$A,$AE266,$D:$D,($J$3:$J$5)))</f>
        <v>0</v>
      </c>
      <c r="AG266" s="15">
        <f t="shared" si="31"/>
        <v>0</v>
      </c>
      <c r="AH266" s="15">
        <f t="shared" si="29"/>
        <v>0</v>
      </c>
    </row>
    <row r="267" spans="6:34" x14ac:dyDescent="0.3">
      <c r="F267" s="15" t="s">
        <v>615</v>
      </c>
      <c r="G267" s="15"/>
      <c r="H267" s="15" t="str">
        <f t="shared" si="28"/>
        <v/>
      </c>
      <c r="AE267" s="10">
        <f t="shared" si="30"/>
        <v>44093</v>
      </c>
      <c r="AF267" s="12" cm="1">
        <f t="array" ref="AF267">SUM(COUNTIFS($A:$A,$AE267,$D:$D,($J$3:$J$5)))</f>
        <v>0</v>
      </c>
      <c r="AG267" s="15">
        <f t="shared" si="31"/>
        <v>0</v>
      </c>
      <c r="AH267" s="15">
        <f t="shared" si="29"/>
        <v>0</v>
      </c>
    </row>
    <row r="268" spans="6:34" x14ac:dyDescent="0.3">
      <c r="F268" s="15" t="s">
        <v>615</v>
      </c>
      <c r="G268" s="15"/>
      <c r="H268" s="15" t="str">
        <f t="shared" si="28"/>
        <v/>
      </c>
      <c r="AE268" s="10">
        <f t="shared" si="30"/>
        <v>44094</v>
      </c>
      <c r="AF268" s="12" cm="1">
        <f t="array" ref="AF268">SUM(COUNTIFS($A:$A,$AE268,$D:$D,($J$3:$J$5)))</f>
        <v>0</v>
      </c>
      <c r="AG268" s="15">
        <f t="shared" si="31"/>
        <v>0</v>
      </c>
      <c r="AH268" s="15">
        <f t="shared" si="29"/>
        <v>0</v>
      </c>
    </row>
    <row r="269" spans="6:34" x14ac:dyDescent="0.3">
      <c r="F269" s="15" t="s">
        <v>615</v>
      </c>
      <c r="G269" s="15"/>
      <c r="H269" s="15" t="str">
        <f t="shared" si="28"/>
        <v/>
      </c>
      <c r="AE269" s="10">
        <f t="shared" si="30"/>
        <v>44095</v>
      </c>
      <c r="AF269" s="12" cm="1">
        <f t="array" ref="AF269">SUM(COUNTIFS($A:$A,$AE269,$D:$D,($J$3:$J$5)))</f>
        <v>0</v>
      </c>
      <c r="AG269" s="15">
        <f t="shared" si="31"/>
        <v>0</v>
      </c>
      <c r="AH269" s="15">
        <f t="shared" si="29"/>
        <v>0</v>
      </c>
    </row>
    <row r="270" spans="6:34" x14ac:dyDescent="0.3">
      <c r="F270" s="15" t="s">
        <v>615</v>
      </c>
      <c r="G270" s="15"/>
      <c r="H270" s="15" t="str">
        <f t="shared" si="28"/>
        <v/>
      </c>
      <c r="AE270" s="10">
        <f t="shared" si="30"/>
        <v>44096</v>
      </c>
      <c r="AF270" s="12" cm="1">
        <f t="array" ref="AF270">SUM(COUNTIFS($A:$A,$AE270,$D:$D,($J$3:$J$5)))</f>
        <v>0</v>
      </c>
      <c r="AG270" s="15">
        <f t="shared" si="31"/>
        <v>0</v>
      </c>
      <c r="AH270" s="15">
        <f t="shared" si="29"/>
        <v>0</v>
      </c>
    </row>
    <row r="271" spans="6:34" x14ac:dyDescent="0.3">
      <c r="F271" s="15" t="s">
        <v>615</v>
      </c>
      <c r="G271" s="15"/>
      <c r="H271" s="15" t="str">
        <f t="shared" si="28"/>
        <v/>
      </c>
      <c r="AE271" s="10">
        <f t="shared" si="30"/>
        <v>44097</v>
      </c>
      <c r="AF271" s="12" cm="1">
        <f t="array" ref="AF271">SUM(COUNTIFS($A:$A,$AE271,$D:$D,($J$3:$J$5)))</f>
        <v>0</v>
      </c>
      <c r="AG271" s="15">
        <f t="shared" si="31"/>
        <v>0</v>
      </c>
      <c r="AH271" s="15">
        <f t="shared" si="29"/>
        <v>0</v>
      </c>
    </row>
    <row r="272" spans="6:34" x14ac:dyDescent="0.3">
      <c r="F272" s="15" t="s">
        <v>615</v>
      </c>
      <c r="G272" s="15"/>
      <c r="H272" s="15" t="str">
        <f t="shared" si="28"/>
        <v/>
      </c>
      <c r="AE272" s="10">
        <f t="shared" si="30"/>
        <v>44098</v>
      </c>
      <c r="AF272" s="12" cm="1">
        <f t="array" ref="AF272">SUM(COUNTIFS($A:$A,$AE272,$D:$D,($J$3:$J$5)))</f>
        <v>0</v>
      </c>
      <c r="AG272" s="15">
        <f t="shared" si="31"/>
        <v>0</v>
      </c>
      <c r="AH272" s="15">
        <f t="shared" si="29"/>
        <v>0</v>
      </c>
    </row>
    <row r="273" spans="6:34" x14ac:dyDescent="0.3">
      <c r="F273" s="15" t="s">
        <v>615</v>
      </c>
      <c r="G273" s="15"/>
      <c r="H273" s="15" t="str">
        <f t="shared" si="28"/>
        <v/>
      </c>
      <c r="AE273" s="10">
        <f t="shared" si="30"/>
        <v>44099</v>
      </c>
      <c r="AF273" s="12" cm="1">
        <f t="array" ref="AF273">SUM(COUNTIFS($A:$A,$AE273,$D:$D,($J$3:$J$5)))</f>
        <v>0</v>
      </c>
      <c r="AG273" s="15">
        <f t="shared" si="31"/>
        <v>0</v>
      </c>
      <c r="AH273" s="15">
        <f t="shared" si="29"/>
        <v>0</v>
      </c>
    </row>
    <row r="274" spans="6:34" x14ac:dyDescent="0.3">
      <c r="F274" s="15" t="s">
        <v>615</v>
      </c>
      <c r="G274" s="15"/>
      <c r="H274" s="15" t="str">
        <f t="shared" si="28"/>
        <v/>
      </c>
      <c r="AE274" s="10">
        <f t="shared" si="30"/>
        <v>44100</v>
      </c>
      <c r="AF274" s="12" cm="1">
        <f t="array" ref="AF274">SUM(COUNTIFS($A:$A,$AE274,$D:$D,($J$3:$J$5)))</f>
        <v>0</v>
      </c>
      <c r="AG274" s="15">
        <f t="shared" si="31"/>
        <v>0</v>
      </c>
      <c r="AH274" s="15">
        <f t="shared" si="29"/>
        <v>0</v>
      </c>
    </row>
    <row r="275" spans="6:34" x14ac:dyDescent="0.3">
      <c r="F275" s="15" t="s">
        <v>615</v>
      </c>
      <c r="G275" s="15"/>
      <c r="H275" s="15" t="str">
        <f t="shared" si="28"/>
        <v/>
      </c>
      <c r="AE275" s="10">
        <f t="shared" si="30"/>
        <v>44101</v>
      </c>
      <c r="AF275" s="12" cm="1">
        <f t="array" ref="AF275">SUM(COUNTIFS($A:$A,$AE275,$D:$D,($J$3:$J$5)))</f>
        <v>0</v>
      </c>
      <c r="AG275" s="15">
        <f t="shared" si="31"/>
        <v>0</v>
      </c>
      <c r="AH275" s="15">
        <f t="shared" si="29"/>
        <v>0</v>
      </c>
    </row>
    <row r="276" spans="6:34" x14ac:dyDescent="0.3">
      <c r="F276" s="15" t="s">
        <v>615</v>
      </c>
      <c r="G276" s="15"/>
      <c r="H276" s="15" t="str">
        <f t="shared" si="28"/>
        <v/>
      </c>
      <c r="AE276" s="10">
        <f t="shared" si="30"/>
        <v>44102</v>
      </c>
      <c r="AF276" s="12" cm="1">
        <f t="array" ref="AF276">SUM(COUNTIFS($A:$A,$AE276,$D:$D,($J$3:$J$5)))</f>
        <v>0</v>
      </c>
      <c r="AG276" s="15">
        <f t="shared" si="31"/>
        <v>0</v>
      </c>
      <c r="AH276" s="15">
        <f t="shared" si="29"/>
        <v>0</v>
      </c>
    </row>
    <row r="277" spans="6:34" x14ac:dyDescent="0.3">
      <c r="F277" s="15" t="s">
        <v>615</v>
      </c>
      <c r="G277" s="15"/>
      <c r="H277" s="15" t="str">
        <f t="shared" si="28"/>
        <v/>
      </c>
      <c r="AE277" s="10">
        <f t="shared" si="30"/>
        <v>44103</v>
      </c>
      <c r="AF277" s="12" cm="1">
        <f t="array" ref="AF277">SUM(COUNTIFS($A:$A,$AE277,$D:$D,($J$3:$J$5)))</f>
        <v>0</v>
      </c>
      <c r="AG277" s="15">
        <f t="shared" si="31"/>
        <v>0</v>
      </c>
      <c r="AH277" s="15">
        <f t="shared" si="29"/>
        <v>0</v>
      </c>
    </row>
    <row r="278" spans="6:34" x14ac:dyDescent="0.3">
      <c r="F278" s="15" t="s">
        <v>615</v>
      </c>
      <c r="G278" s="15"/>
      <c r="H278" s="15" t="str">
        <f t="shared" ref="H278:H341" si="32">IF(ISBLANK(D278),"",SUM(F278:G278))</f>
        <v/>
      </c>
      <c r="AE278" s="10">
        <f t="shared" si="30"/>
        <v>44104</v>
      </c>
      <c r="AF278" s="12" cm="1">
        <f t="array" ref="AF278">SUM(COUNTIFS($A:$A,$AE278,$D:$D,($J$3:$J$5)))</f>
        <v>0</v>
      </c>
      <c r="AG278" s="15">
        <f t="shared" si="31"/>
        <v>0</v>
      </c>
      <c r="AH278" s="15">
        <f t="shared" si="29"/>
        <v>0</v>
      </c>
    </row>
    <row r="279" spans="6:34" x14ac:dyDescent="0.3">
      <c r="F279" s="15" t="s">
        <v>615</v>
      </c>
      <c r="G279" s="15"/>
      <c r="H279" s="15" t="str">
        <f t="shared" si="32"/>
        <v/>
      </c>
      <c r="AE279" s="10">
        <f t="shared" si="30"/>
        <v>44105</v>
      </c>
      <c r="AF279" s="12" cm="1">
        <f t="array" ref="AF279">SUM(COUNTIFS($A:$A,$AE279,$D:$D,($J$3:$J$5)))</f>
        <v>0</v>
      </c>
      <c r="AG279" s="15">
        <f t="shared" si="31"/>
        <v>0</v>
      </c>
      <c r="AH279" s="15">
        <f t="shared" si="29"/>
        <v>0</v>
      </c>
    </row>
    <row r="280" spans="6:34" x14ac:dyDescent="0.3">
      <c r="F280" s="15" t="s">
        <v>615</v>
      </c>
      <c r="G280" s="15"/>
      <c r="H280" s="15" t="str">
        <f t="shared" si="32"/>
        <v/>
      </c>
      <c r="AE280" s="10">
        <f t="shared" si="30"/>
        <v>44106</v>
      </c>
      <c r="AF280" s="12" cm="1">
        <f t="array" ref="AF280">SUM(COUNTIFS($A:$A,$AE280,$D:$D,($J$3:$J$5)))</f>
        <v>0</v>
      </c>
      <c r="AG280" s="15">
        <f t="shared" si="31"/>
        <v>0</v>
      </c>
      <c r="AH280" s="15">
        <f t="shared" si="29"/>
        <v>0</v>
      </c>
    </row>
    <row r="281" spans="6:34" x14ac:dyDescent="0.3">
      <c r="F281" s="15" t="s">
        <v>615</v>
      </c>
      <c r="G281" s="15"/>
      <c r="H281" s="15" t="str">
        <f t="shared" si="32"/>
        <v/>
      </c>
      <c r="AE281" s="10">
        <f t="shared" si="30"/>
        <v>44107</v>
      </c>
      <c r="AF281" s="12" cm="1">
        <f t="array" ref="AF281">SUM(COUNTIFS($A:$A,$AE281,$D:$D,($J$3:$J$5)))</f>
        <v>0</v>
      </c>
      <c r="AG281" s="15">
        <f t="shared" si="31"/>
        <v>0</v>
      </c>
      <c r="AH281" s="15">
        <f t="shared" si="29"/>
        <v>0</v>
      </c>
    </row>
    <row r="282" spans="6:34" x14ac:dyDescent="0.3">
      <c r="F282" s="15" t="s">
        <v>615</v>
      </c>
      <c r="G282" s="15"/>
      <c r="H282" s="15" t="str">
        <f t="shared" si="32"/>
        <v/>
      </c>
      <c r="AE282" s="10">
        <f t="shared" si="30"/>
        <v>44108</v>
      </c>
      <c r="AF282" s="12" cm="1">
        <f t="array" ref="AF282">SUM(COUNTIFS($A:$A,$AE282,$D:$D,($J$3:$J$5)))</f>
        <v>0</v>
      </c>
      <c r="AG282" s="15">
        <f t="shared" si="31"/>
        <v>0</v>
      </c>
      <c r="AH282" s="15">
        <f t="shared" si="29"/>
        <v>0</v>
      </c>
    </row>
    <row r="283" spans="6:34" x14ac:dyDescent="0.3">
      <c r="F283" s="15" t="s">
        <v>615</v>
      </c>
      <c r="G283" s="15"/>
      <c r="H283" s="15" t="str">
        <f t="shared" si="32"/>
        <v/>
      </c>
      <c r="AE283" s="10">
        <f t="shared" si="30"/>
        <v>44109</v>
      </c>
      <c r="AF283" s="12" cm="1">
        <f t="array" ref="AF283">SUM(COUNTIFS($A:$A,$AE283,$D:$D,($J$3:$J$5)))</f>
        <v>0</v>
      </c>
      <c r="AG283" s="15">
        <f t="shared" si="31"/>
        <v>0</v>
      </c>
      <c r="AH283" s="15">
        <f t="shared" si="29"/>
        <v>0</v>
      </c>
    </row>
    <row r="284" spans="6:34" x14ac:dyDescent="0.3">
      <c r="F284" s="15" t="s">
        <v>615</v>
      </c>
      <c r="G284" s="15"/>
      <c r="H284" s="15" t="str">
        <f t="shared" si="32"/>
        <v/>
      </c>
      <c r="AE284" s="10">
        <f t="shared" si="30"/>
        <v>44110</v>
      </c>
      <c r="AF284" s="12" cm="1">
        <f t="array" ref="AF284">SUM(COUNTIFS($A:$A,$AE284,$D:$D,($J$3:$J$5)))</f>
        <v>0</v>
      </c>
      <c r="AG284" s="15">
        <f t="shared" si="31"/>
        <v>0</v>
      </c>
      <c r="AH284" s="15">
        <f t="shared" si="29"/>
        <v>0</v>
      </c>
    </row>
    <row r="285" spans="6:34" x14ac:dyDescent="0.3">
      <c r="F285" s="15" t="s">
        <v>615</v>
      </c>
      <c r="G285" s="15"/>
      <c r="H285" s="15" t="str">
        <f t="shared" si="32"/>
        <v/>
      </c>
      <c r="AE285" s="10">
        <f t="shared" si="30"/>
        <v>44111</v>
      </c>
      <c r="AF285" s="12" cm="1">
        <f t="array" ref="AF285">SUM(COUNTIFS($A:$A,$AE285,$D:$D,($J$3:$J$5)))</f>
        <v>0</v>
      </c>
      <c r="AG285" s="15">
        <f t="shared" si="31"/>
        <v>0</v>
      </c>
      <c r="AH285" s="15">
        <f t="shared" si="29"/>
        <v>0</v>
      </c>
    </row>
    <row r="286" spans="6:34" x14ac:dyDescent="0.3">
      <c r="F286" s="15" t="s">
        <v>615</v>
      </c>
      <c r="G286" s="15"/>
      <c r="H286" s="15" t="str">
        <f t="shared" si="32"/>
        <v/>
      </c>
      <c r="AE286" s="10">
        <f t="shared" si="30"/>
        <v>44112</v>
      </c>
      <c r="AF286" s="12" cm="1">
        <f t="array" ref="AF286">SUM(COUNTIFS($A:$A,$AE286,$D:$D,($J$3:$J$5)))</f>
        <v>0</v>
      </c>
      <c r="AG286" s="15">
        <f t="shared" si="31"/>
        <v>0</v>
      </c>
      <c r="AH286" s="15">
        <f t="shared" si="29"/>
        <v>0</v>
      </c>
    </row>
    <row r="287" spans="6:34" x14ac:dyDescent="0.3">
      <c r="F287" s="15" t="s">
        <v>615</v>
      </c>
      <c r="G287" s="15"/>
      <c r="H287" s="15" t="str">
        <f t="shared" si="32"/>
        <v/>
      </c>
      <c r="AE287" s="10">
        <f t="shared" si="30"/>
        <v>44113</v>
      </c>
      <c r="AF287" s="12" cm="1">
        <f t="array" ref="AF287">SUM(COUNTIFS($A:$A,$AE287,$D:$D,($J$3:$J$5)))</f>
        <v>0</v>
      </c>
      <c r="AG287" s="15">
        <f t="shared" si="31"/>
        <v>0</v>
      </c>
      <c r="AH287" s="15">
        <f t="shared" si="29"/>
        <v>0</v>
      </c>
    </row>
    <row r="288" spans="6:34" x14ac:dyDescent="0.3">
      <c r="F288" s="15" t="s">
        <v>615</v>
      </c>
      <c r="G288" s="15"/>
      <c r="H288" s="15" t="str">
        <f t="shared" si="32"/>
        <v/>
      </c>
      <c r="AE288" s="10">
        <f t="shared" si="30"/>
        <v>44114</v>
      </c>
      <c r="AF288" s="12" cm="1">
        <f t="array" ref="AF288">SUM(COUNTIFS($A:$A,$AE288,$D:$D,($J$3:$J$5)))</f>
        <v>0</v>
      </c>
      <c r="AG288" s="15">
        <f t="shared" si="31"/>
        <v>0</v>
      </c>
      <c r="AH288" s="15">
        <f t="shared" si="29"/>
        <v>0</v>
      </c>
    </row>
    <row r="289" spans="6:34" x14ac:dyDescent="0.3">
      <c r="F289" s="15" t="s">
        <v>615</v>
      </c>
      <c r="G289" s="15"/>
      <c r="H289" s="15" t="str">
        <f t="shared" si="32"/>
        <v/>
      </c>
      <c r="AE289" s="10">
        <f t="shared" si="30"/>
        <v>44115</v>
      </c>
      <c r="AF289" s="12" cm="1">
        <f t="array" ref="AF289">SUM(COUNTIFS($A:$A,$AE289,$D:$D,($J$3:$J$5)))</f>
        <v>0</v>
      </c>
      <c r="AG289" s="15">
        <f t="shared" si="31"/>
        <v>0</v>
      </c>
      <c r="AH289" s="15">
        <f t="shared" si="29"/>
        <v>0</v>
      </c>
    </row>
    <row r="290" spans="6:34" x14ac:dyDescent="0.3">
      <c r="F290" s="15" t="s">
        <v>615</v>
      </c>
      <c r="G290" s="15"/>
      <c r="H290" s="15" t="str">
        <f t="shared" si="32"/>
        <v/>
      </c>
      <c r="AE290" s="10">
        <f t="shared" si="30"/>
        <v>44116</v>
      </c>
      <c r="AF290" s="12" cm="1">
        <f t="array" ref="AF290">SUM(COUNTIFS($A:$A,$AE290,$D:$D,($J$3:$J$5)))</f>
        <v>0</v>
      </c>
      <c r="AG290" s="15">
        <f t="shared" si="31"/>
        <v>0</v>
      </c>
      <c r="AH290" s="15">
        <f t="shared" si="29"/>
        <v>0</v>
      </c>
    </row>
    <row r="291" spans="6:34" x14ac:dyDescent="0.3">
      <c r="F291" s="15" t="s">
        <v>615</v>
      </c>
      <c r="G291" s="15"/>
      <c r="H291" s="15" t="str">
        <f t="shared" si="32"/>
        <v/>
      </c>
      <c r="AE291" s="10">
        <f t="shared" si="30"/>
        <v>44117</v>
      </c>
      <c r="AF291" s="12" cm="1">
        <f t="array" ref="AF291">SUM(COUNTIFS($A:$A,$AE291,$D:$D,($J$3:$J$5)))</f>
        <v>0</v>
      </c>
      <c r="AG291" s="15">
        <f t="shared" si="31"/>
        <v>0</v>
      </c>
      <c r="AH291" s="15">
        <f t="shared" si="29"/>
        <v>0</v>
      </c>
    </row>
    <row r="292" spans="6:34" x14ac:dyDescent="0.3">
      <c r="F292" s="15" t="s">
        <v>615</v>
      </c>
      <c r="G292" s="15"/>
      <c r="H292" s="15" t="str">
        <f t="shared" si="32"/>
        <v/>
      </c>
      <c r="AE292" s="10">
        <f t="shared" si="30"/>
        <v>44118</v>
      </c>
      <c r="AF292" s="12" cm="1">
        <f t="array" ref="AF292">SUM(COUNTIFS($A:$A,$AE292,$D:$D,($J$3:$J$5)))</f>
        <v>0</v>
      </c>
      <c r="AG292" s="15">
        <f t="shared" si="31"/>
        <v>0</v>
      </c>
      <c r="AH292" s="15">
        <f t="shared" si="29"/>
        <v>0</v>
      </c>
    </row>
    <row r="293" spans="6:34" x14ac:dyDescent="0.3">
      <c r="F293" s="15" t="s">
        <v>615</v>
      </c>
      <c r="G293" s="15"/>
      <c r="H293" s="15" t="str">
        <f t="shared" si="32"/>
        <v/>
      </c>
      <c r="AE293" s="10">
        <f t="shared" si="30"/>
        <v>44119</v>
      </c>
      <c r="AF293" s="12" cm="1">
        <f t="array" ref="AF293">SUM(COUNTIFS($A:$A,$AE293,$D:$D,($J$3:$J$5)))</f>
        <v>0</v>
      </c>
      <c r="AG293" s="15">
        <f t="shared" si="31"/>
        <v>0</v>
      </c>
      <c r="AH293" s="15">
        <f t="shared" si="29"/>
        <v>0</v>
      </c>
    </row>
    <row r="294" spans="6:34" x14ac:dyDescent="0.3">
      <c r="F294" s="15" t="s">
        <v>615</v>
      </c>
      <c r="G294" s="15"/>
      <c r="H294" s="15" t="str">
        <f t="shared" si="32"/>
        <v/>
      </c>
      <c r="AE294" s="10">
        <f t="shared" si="30"/>
        <v>44120</v>
      </c>
      <c r="AF294" s="12" cm="1">
        <f t="array" ref="AF294">SUM(COUNTIFS($A:$A,$AE294,$D:$D,($J$3:$J$5)))</f>
        <v>0</v>
      </c>
      <c r="AG294" s="15">
        <f t="shared" si="31"/>
        <v>0</v>
      </c>
      <c r="AH294" s="15">
        <f t="shared" si="29"/>
        <v>0</v>
      </c>
    </row>
    <row r="295" spans="6:34" x14ac:dyDescent="0.3">
      <c r="F295" s="15" t="s">
        <v>615</v>
      </c>
      <c r="G295" s="15"/>
      <c r="H295" s="15" t="str">
        <f t="shared" si="32"/>
        <v/>
      </c>
      <c r="AE295" s="10">
        <f t="shared" si="30"/>
        <v>44121</v>
      </c>
      <c r="AF295" s="12" cm="1">
        <f t="array" ref="AF295">SUM(COUNTIFS($A:$A,$AE295,$D:$D,($J$3:$J$5)))</f>
        <v>0</v>
      </c>
      <c r="AG295" s="15">
        <f t="shared" si="31"/>
        <v>0</v>
      </c>
      <c r="AH295" s="15">
        <f t="shared" si="29"/>
        <v>0</v>
      </c>
    </row>
    <row r="296" spans="6:34" x14ac:dyDescent="0.3">
      <c r="F296" s="15" t="s">
        <v>615</v>
      </c>
      <c r="G296" s="15"/>
      <c r="H296" s="15" t="str">
        <f t="shared" si="32"/>
        <v/>
      </c>
      <c r="AE296" s="10">
        <f t="shared" si="30"/>
        <v>44122</v>
      </c>
      <c r="AF296" s="12" cm="1">
        <f t="array" ref="AF296">SUM(COUNTIFS($A:$A,$AE296,$D:$D,($J$3:$J$5)))</f>
        <v>0</v>
      </c>
      <c r="AG296" s="15">
        <f t="shared" si="31"/>
        <v>0</v>
      </c>
      <c r="AH296" s="15">
        <f t="shared" si="29"/>
        <v>0</v>
      </c>
    </row>
    <row r="297" spans="6:34" x14ac:dyDescent="0.3">
      <c r="F297" s="15" t="s">
        <v>615</v>
      </c>
      <c r="G297" s="15"/>
      <c r="H297" s="15" t="str">
        <f t="shared" si="32"/>
        <v/>
      </c>
      <c r="AE297" s="10">
        <f t="shared" si="30"/>
        <v>44123</v>
      </c>
      <c r="AF297" s="12" cm="1">
        <f t="array" ref="AF297">SUM(COUNTIFS($A:$A,$AE297,$D:$D,($J$3:$J$5)))</f>
        <v>0</v>
      </c>
      <c r="AG297" s="15">
        <f t="shared" si="31"/>
        <v>0</v>
      </c>
      <c r="AH297" s="15">
        <f t="shared" si="29"/>
        <v>0</v>
      </c>
    </row>
    <row r="298" spans="6:34" x14ac:dyDescent="0.3">
      <c r="F298" s="15" t="s">
        <v>615</v>
      </c>
      <c r="G298" s="15"/>
      <c r="H298" s="15" t="str">
        <f t="shared" si="32"/>
        <v/>
      </c>
      <c r="AE298" s="10">
        <f t="shared" si="30"/>
        <v>44124</v>
      </c>
      <c r="AF298" s="12" cm="1">
        <f t="array" ref="AF298">SUM(COUNTIFS($A:$A,$AE298,$D:$D,($J$3:$J$5)))</f>
        <v>0</v>
      </c>
      <c r="AG298" s="15">
        <f t="shared" si="31"/>
        <v>0</v>
      </c>
      <c r="AH298" s="15">
        <f t="shared" si="29"/>
        <v>0</v>
      </c>
    </row>
    <row r="299" spans="6:34" x14ac:dyDescent="0.3">
      <c r="F299" s="15" t="s">
        <v>615</v>
      </c>
      <c r="G299" s="15"/>
      <c r="H299" s="15" t="str">
        <f t="shared" si="32"/>
        <v/>
      </c>
      <c r="AE299" s="10">
        <f t="shared" si="30"/>
        <v>44125</v>
      </c>
      <c r="AF299" s="12" cm="1">
        <f t="array" ref="AF299">SUM(COUNTIFS($A:$A,$AE299,$D:$D,($J$3:$J$5)))</f>
        <v>0</v>
      </c>
      <c r="AG299" s="15">
        <f t="shared" si="31"/>
        <v>0</v>
      </c>
      <c r="AH299" s="15">
        <f t="shared" si="29"/>
        <v>0</v>
      </c>
    </row>
    <row r="300" spans="6:34" x14ac:dyDescent="0.3">
      <c r="F300" s="15" t="s">
        <v>615</v>
      </c>
      <c r="G300" s="15"/>
      <c r="H300" s="15" t="str">
        <f t="shared" si="32"/>
        <v/>
      </c>
      <c r="AE300" s="10">
        <f t="shared" si="30"/>
        <v>44126</v>
      </c>
      <c r="AF300" s="12" cm="1">
        <f t="array" ref="AF300">SUM(COUNTIFS($A:$A,$AE300,$D:$D,($J$3:$J$5)))</f>
        <v>0</v>
      </c>
      <c r="AG300" s="15">
        <f t="shared" si="31"/>
        <v>0</v>
      </c>
      <c r="AH300" s="15">
        <f t="shared" si="29"/>
        <v>0</v>
      </c>
    </row>
    <row r="301" spans="6:34" x14ac:dyDescent="0.3">
      <c r="F301" s="15" t="s">
        <v>615</v>
      </c>
      <c r="G301" s="15"/>
      <c r="H301" s="15" t="str">
        <f t="shared" si="32"/>
        <v/>
      </c>
      <c r="AE301" s="10">
        <f t="shared" si="30"/>
        <v>44127</v>
      </c>
      <c r="AF301" s="12" cm="1">
        <f t="array" ref="AF301">SUM(COUNTIFS($A:$A,$AE301,$D:$D,($J$3:$J$5)))</f>
        <v>0</v>
      </c>
      <c r="AG301" s="15">
        <f t="shared" si="31"/>
        <v>0</v>
      </c>
      <c r="AH301" s="15">
        <f t="shared" si="29"/>
        <v>0</v>
      </c>
    </row>
    <row r="302" spans="6:34" x14ac:dyDescent="0.3">
      <c r="F302" s="15" t="s">
        <v>615</v>
      </c>
      <c r="G302" s="15"/>
      <c r="H302" s="15" t="str">
        <f t="shared" si="32"/>
        <v/>
      </c>
      <c r="AE302" s="10">
        <f t="shared" si="30"/>
        <v>44128</v>
      </c>
      <c r="AF302" s="12" cm="1">
        <f t="array" ref="AF302">SUM(COUNTIFS($A:$A,$AE302,$D:$D,($J$3:$J$5)))</f>
        <v>0</v>
      </c>
      <c r="AG302" s="15">
        <f t="shared" si="31"/>
        <v>0</v>
      </c>
      <c r="AH302" s="15">
        <f t="shared" si="29"/>
        <v>0</v>
      </c>
    </row>
    <row r="303" spans="6:34" x14ac:dyDescent="0.3">
      <c r="F303" s="15" t="s">
        <v>615</v>
      </c>
      <c r="G303" s="15"/>
      <c r="H303" s="15" t="str">
        <f t="shared" si="32"/>
        <v/>
      </c>
      <c r="AE303" s="10">
        <f t="shared" si="30"/>
        <v>44129</v>
      </c>
      <c r="AF303" s="12" cm="1">
        <f t="array" ref="AF303">SUM(COUNTIFS($A:$A,$AE303,$D:$D,($J$3:$J$5)))</f>
        <v>0</v>
      </c>
      <c r="AG303" s="15">
        <f t="shared" si="31"/>
        <v>0</v>
      </c>
      <c r="AH303" s="15">
        <f t="shared" si="29"/>
        <v>0</v>
      </c>
    </row>
    <row r="304" spans="6:34" x14ac:dyDescent="0.3">
      <c r="F304" s="15" t="s">
        <v>615</v>
      </c>
      <c r="G304" s="15"/>
      <c r="H304" s="15" t="str">
        <f t="shared" si="32"/>
        <v/>
      </c>
      <c r="AE304" s="10">
        <f t="shared" si="30"/>
        <v>44130</v>
      </c>
      <c r="AF304" s="12" cm="1">
        <f t="array" ref="AF304">SUM(COUNTIFS($A:$A,$AE304,$D:$D,($J$3:$J$5)))</f>
        <v>0</v>
      </c>
      <c r="AG304" s="15">
        <f t="shared" si="31"/>
        <v>0</v>
      </c>
      <c r="AH304" s="15">
        <f t="shared" si="29"/>
        <v>0</v>
      </c>
    </row>
    <row r="305" spans="6:34" x14ac:dyDescent="0.3">
      <c r="F305" s="15" t="s">
        <v>615</v>
      </c>
      <c r="G305" s="15"/>
      <c r="H305" s="15" t="str">
        <f t="shared" si="32"/>
        <v/>
      </c>
      <c r="AE305" s="10">
        <f t="shared" si="30"/>
        <v>44131</v>
      </c>
      <c r="AF305" s="12" cm="1">
        <f t="array" ref="AF305">SUM(COUNTIFS($A:$A,$AE305,$D:$D,($J$3:$J$5)))</f>
        <v>0</v>
      </c>
      <c r="AG305" s="15">
        <f t="shared" si="31"/>
        <v>0</v>
      </c>
      <c r="AH305" s="15">
        <f t="shared" si="29"/>
        <v>0</v>
      </c>
    </row>
    <row r="306" spans="6:34" x14ac:dyDescent="0.3">
      <c r="F306" s="15" t="s">
        <v>615</v>
      </c>
      <c r="G306" s="15"/>
      <c r="H306" s="15" t="str">
        <f t="shared" si="32"/>
        <v/>
      </c>
      <c r="AE306" s="10">
        <f t="shared" si="30"/>
        <v>44132</v>
      </c>
      <c r="AF306" s="12" cm="1">
        <f t="array" ref="AF306">SUM(COUNTIFS($A:$A,$AE306,$D:$D,($J$3:$J$5)))</f>
        <v>0</v>
      </c>
      <c r="AG306" s="15">
        <f t="shared" si="31"/>
        <v>0</v>
      </c>
      <c r="AH306" s="15">
        <f t="shared" si="29"/>
        <v>0</v>
      </c>
    </row>
    <row r="307" spans="6:34" x14ac:dyDescent="0.3">
      <c r="F307" s="15" t="s">
        <v>615</v>
      </c>
      <c r="G307" s="15"/>
      <c r="H307" s="15" t="str">
        <f t="shared" si="32"/>
        <v/>
      </c>
      <c r="AE307" s="10">
        <f t="shared" si="30"/>
        <v>44133</v>
      </c>
      <c r="AF307" s="12" cm="1">
        <f t="array" ref="AF307">SUM(COUNTIFS($A:$A,$AE307,$D:$D,($J$3:$J$5)))</f>
        <v>0</v>
      </c>
      <c r="AG307" s="15">
        <f t="shared" si="31"/>
        <v>0</v>
      </c>
      <c r="AH307" s="15">
        <f t="shared" si="29"/>
        <v>0</v>
      </c>
    </row>
    <row r="308" spans="6:34" x14ac:dyDescent="0.3">
      <c r="F308" s="15" t="s">
        <v>615</v>
      </c>
      <c r="G308" s="15"/>
      <c r="H308" s="15" t="str">
        <f t="shared" si="32"/>
        <v/>
      </c>
      <c r="AE308" s="10">
        <f t="shared" si="30"/>
        <v>44134</v>
      </c>
      <c r="AF308" s="12" cm="1">
        <f t="array" ref="AF308">SUM(COUNTIFS($A:$A,$AE308,$D:$D,($J$3:$J$5)))</f>
        <v>0</v>
      </c>
      <c r="AG308" s="15">
        <f t="shared" si="31"/>
        <v>0</v>
      </c>
      <c r="AH308" s="15">
        <f t="shared" si="29"/>
        <v>0</v>
      </c>
    </row>
    <row r="309" spans="6:34" x14ac:dyDescent="0.3">
      <c r="F309" s="15" t="s">
        <v>615</v>
      </c>
      <c r="G309" s="15"/>
      <c r="H309" s="15" t="str">
        <f t="shared" si="32"/>
        <v/>
      </c>
      <c r="AE309" s="10">
        <f t="shared" si="30"/>
        <v>44135</v>
      </c>
      <c r="AF309" s="12" cm="1">
        <f t="array" ref="AF309">SUM(COUNTIFS($A:$A,$AE309,$D:$D,($J$3:$J$5)))</f>
        <v>0</v>
      </c>
      <c r="AG309" s="15">
        <f t="shared" si="31"/>
        <v>0</v>
      </c>
      <c r="AH309" s="15">
        <f t="shared" si="29"/>
        <v>0</v>
      </c>
    </row>
    <row r="310" spans="6:34" x14ac:dyDescent="0.3">
      <c r="F310" s="15" t="s">
        <v>615</v>
      </c>
      <c r="G310" s="15"/>
      <c r="H310" s="15" t="str">
        <f t="shared" si="32"/>
        <v/>
      </c>
      <c r="AE310" s="10">
        <f t="shared" si="30"/>
        <v>44136</v>
      </c>
      <c r="AF310" s="12" cm="1">
        <f t="array" ref="AF310">SUM(COUNTIFS($A:$A,$AE310,$D:$D,($J$3:$J$5)))</f>
        <v>0</v>
      </c>
      <c r="AG310" s="15">
        <f t="shared" si="31"/>
        <v>0</v>
      </c>
      <c r="AH310" s="15">
        <f t="shared" si="29"/>
        <v>0</v>
      </c>
    </row>
    <row r="311" spans="6:34" x14ac:dyDescent="0.3">
      <c r="F311" s="15" t="s">
        <v>615</v>
      </c>
      <c r="G311" s="15"/>
      <c r="H311" s="15" t="str">
        <f t="shared" si="32"/>
        <v/>
      </c>
      <c r="AE311" s="10">
        <f t="shared" si="30"/>
        <v>44137</v>
      </c>
      <c r="AF311" s="12" cm="1">
        <f t="array" ref="AF311">SUM(COUNTIFS($A:$A,$AE311,$D:$D,($J$3:$J$5)))</f>
        <v>0</v>
      </c>
      <c r="AG311" s="15">
        <f t="shared" si="31"/>
        <v>0</v>
      </c>
      <c r="AH311" s="15">
        <f t="shared" si="29"/>
        <v>0</v>
      </c>
    </row>
    <row r="312" spans="6:34" x14ac:dyDescent="0.3">
      <c r="F312" s="15" t="s">
        <v>615</v>
      </c>
      <c r="G312" s="15"/>
      <c r="H312" s="15" t="str">
        <f t="shared" si="32"/>
        <v/>
      </c>
      <c r="AE312" s="10">
        <f t="shared" si="30"/>
        <v>44138</v>
      </c>
      <c r="AF312" s="12" cm="1">
        <f t="array" ref="AF312">SUM(COUNTIFS($A:$A,$AE312,$D:$D,($J$3:$J$5)))</f>
        <v>0</v>
      </c>
      <c r="AG312" s="15">
        <f t="shared" si="31"/>
        <v>0</v>
      </c>
      <c r="AH312" s="15">
        <f t="shared" si="29"/>
        <v>0</v>
      </c>
    </row>
    <row r="313" spans="6:34" x14ac:dyDescent="0.3">
      <c r="F313" s="15" t="s">
        <v>615</v>
      </c>
      <c r="G313" s="15"/>
      <c r="H313" s="15" t="str">
        <f t="shared" si="32"/>
        <v/>
      </c>
      <c r="AE313" s="10">
        <f t="shared" si="30"/>
        <v>44139</v>
      </c>
      <c r="AF313" s="12" cm="1">
        <f t="array" ref="AF313">SUM(COUNTIFS($A:$A,$AE313,$D:$D,($J$3:$J$5)))</f>
        <v>0</v>
      </c>
      <c r="AG313" s="15">
        <f t="shared" si="31"/>
        <v>0</v>
      </c>
      <c r="AH313" s="15">
        <f t="shared" si="29"/>
        <v>0</v>
      </c>
    </row>
    <row r="314" spans="6:34" x14ac:dyDescent="0.3">
      <c r="F314" s="15" t="s">
        <v>615</v>
      </c>
      <c r="G314" s="15"/>
      <c r="H314" s="15" t="str">
        <f t="shared" si="32"/>
        <v/>
      </c>
      <c r="AE314" s="10">
        <f t="shared" si="30"/>
        <v>44140</v>
      </c>
      <c r="AF314" s="12" cm="1">
        <f t="array" ref="AF314">SUM(COUNTIFS($A:$A,$AE314,$D:$D,($J$3:$J$5)))</f>
        <v>0</v>
      </c>
      <c r="AG314" s="15">
        <f t="shared" si="31"/>
        <v>0</v>
      </c>
      <c r="AH314" s="15">
        <f t="shared" si="29"/>
        <v>0</v>
      </c>
    </row>
    <row r="315" spans="6:34" x14ac:dyDescent="0.3">
      <c r="F315" s="15" t="s">
        <v>615</v>
      </c>
      <c r="G315" s="15"/>
      <c r="H315" s="15" t="str">
        <f t="shared" si="32"/>
        <v/>
      </c>
      <c r="AE315" s="10">
        <f t="shared" si="30"/>
        <v>44141</v>
      </c>
      <c r="AF315" s="12" cm="1">
        <f t="array" ref="AF315">SUM(COUNTIFS($A:$A,$AE315,$D:$D,($J$3:$J$5)))</f>
        <v>0</v>
      </c>
      <c r="AG315" s="15">
        <f t="shared" si="31"/>
        <v>0</v>
      </c>
      <c r="AH315" s="15">
        <f t="shared" si="29"/>
        <v>0</v>
      </c>
    </row>
    <row r="316" spans="6:34" x14ac:dyDescent="0.3">
      <c r="F316" s="15" t="s">
        <v>615</v>
      </c>
      <c r="G316" s="15"/>
      <c r="H316" s="15" t="str">
        <f t="shared" si="32"/>
        <v/>
      </c>
      <c r="AE316" s="10">
        <f t="shared" si="30"/>
        <v>44142</v>
      </c>
      <c r="AF316" s="12" cm="1">
        <f t="array" ref="AF316">SUM(COUNTIFS($A:$A,$AE316,$D:$D,($J$3:$J$5)))</f>
        <v>0</v>
      </c>
      <c r="AG316" s="15">
        <f t="shared" si="31"/>
        <v>0</v>
      </c>
      <c r="AH316" s="15">
        <f t="shared" si="29"/>
        <v>0</v>
      </c>
    </row>
    <row r="317" spans="6:34" x14ac:dyDescent="0.3">
      <c r="F317" s="15" t="s">
        <v>615</v>
      </c>
      <c r="G317" s="15"/>
      <c r="H317" s="15" t="str">
        <f t="shared" si="32"/>
        <v/>
      </c>
      <c r="AE317" s="10">
        <f t="shared" si="30"/>
        <v>44143</v>
      </c>
      <c r="AF317" s="12" cm="1">
        <f t="array" ref="AF317">SUM(COUNTIFS($A:$A,$AE317,$D:$D,($J$3:$J$5)))</f>
        <v>0</v>
      </c>
      <c r="AG317" s="15">
        <f t="shared" si="31"/>
        <v>0</v>
      </c>
      <c r="AH317" s="15">
        <f t="shared" si="29"/>
        <v>0</v>
      </c>
    </row>
    <row r="318" spans="6:34" x14ac:dyDescent="0.3">
      <c r="F318" s="15" t="s">
        <v>615</v>
      </c>
      <c r="G318" s="15"/>
      <c r="H318" s="15" t="str">
        <f t="shared" si="32"/>
        <v/>
      </c>
      <c r="AE318" s="10">
        <f t="shared" si="30"/>
        <v>44144</v>
      </c>
      <c r="AF318" s="12" cm="1">
        <f t="array" ref="AF318">SUM(COUNTIFS($A:$A,$AE318,$D:$D,($J$3:$J$5)))</f>
        <v>0</v>
      </c>
      <c r="AG318" s="15">
        <f t="shared" si="31"/>
        <v>0</v>
      </c>
      <c r="AH318" s="15">
        <f t="shared" si="29"/>
        <v>0</v>
      </c>
    </row>
    <row r="319" spans="6:34" x14ac:dyDescent="0.3">
      <c r="F319" s="15" t="s">
        <v>615</v>
      </c>
      <c r="G319" s="15"/>
      <c r="H319" s="15" t="str">
        <f t="shared" si="32"/>
        <v/>
      </c>
      <c r="AE319" s="10">
        <f t="shared" si="30"/>
        <v>44145</v>
      </c>
      <c r="AF319" s="12" cm="1">
        <f t="array" ref="AF319">SUM(COUNTIFS($A:$A,$AE319,$D:$D,($J$3:$J$5)))</f>
        <v>0</v>
      </c>
      <c r="AG319" s="15">
        <f t="shared" si="31"/>
        <v>0</v>
      </c>
      <c r="AH319" s="15">
        <f t="shared" si="29"/>
        <v>0</v>
      </c>
    </row>
    <row r="320" spans="6:34" x14ac:dyDescent="0.3">
      <c r="F320" s="15" t="s">
        <v>615</v>
      </c>
      <c r="G320" s="15"/>
      <c r="H320" s="15" t="str">
        <f t="shared" si="32"/>
        <v/>
      </c>
      <c r="AE320" s="10">
        <f t="shared" si="30"/>
        <v>44146</v>
      </c>
      <c r="AF320" s="12" cm="1">
        <f t="array" ref="AF320">SUM(COUNTIFS($A:$A,$AE320,$D:$D,($J$3:$J$5)))</f>
        <v>0</v>
      </c>
      <c r="AG320" s="15">
        <f t="shared" si="31"/>
        <v>0</v>
      </c>
      <c r="AH320" s="15">
        <f t="shared" si="29"/>
        <v>0</v>
      </c>
    </row>
    <row r="321" spans="6:34" x14ac:dyDescent="0.3">
      <c r="F321" s="15" t="s">
        <v>615</v>
      </c>
      <c r="G321" s="15"/>
      <c r="H321" s="15" t="str">
        <f t="shared" si="32"/>
        <v/>
      </c>
      <c r="AE321" s="10">
        <f t="shared" si="30"/>
        <v>44147</v>
      </c>
      <c r="AF321" s="12" cm="1">
        <f t="array" ref="AF321">SUM(COUNTIFS($A:$A,$AE321,$D:$D,($J$3:$J$5)))</f>
        <v>0</v>
      </c>
      <c r="AG321" s="15">
        <f t="shared" si="31"/>
        <v>0</v>
      </c>
      <c r="AH321" s="15">
        <f t="shared" si="29"/>
        <v>0</v>
      </c>
    </row>
    <row r="322" spans="6:34" x14ac:dyDescent="0.3">
      <c r="F322" s="15" t="s">
        <v>615</v>
      </c>
      <c r="G322" s="15"/>
      <c r="H322" s="15" t="str">
        <f t="shared" si="32"/>
        <v/>
      </c>
      <c r="AE322" s="10">
        <f t="shared" si="30"/>
        <v>44148</v>
      </c>
      <c r="AF322" s="12" cm="1">
        <f t="array" ref="AF322">SUM(COUNTIFS($A:$A,$AE322,$D:$D,($J$3:$J$5)))</f>
        <v>0</v>
      </c>
      <c r="AG322" s="15">
        <f t="shared" si="31"/>
        <v>0</v>
      </c>
      <c r="AH322" s="15">
        <f t="shared" ref="AH322:AH370" si="33">IF(AF322=0,0,ROUND(AG322/AF322,2))</f>
        <v>0</v>
      </c>
    </row>
    <row r="323" spans="6:34" x14ac:dyDescent="0.3">
      <c r="F323" s="15" t="s">
        <v>615</v>
      </c>
      <c r="G323" s="15"/>
      <c r="H323" s="15" t="str">
        <f t="shared" si="32"/>
        <v/>
      </c>
      <c r="AE323" s="10">
        <f t="shared" ref="AE323:AE370" si="34">AE322+1</f>
        <v>44149</v>
      </c>
      <c r="AF323" s="12" cm="1">
        <f t="array" ref="AF323">SUM(COUNTIFS($A:$A,$AE323,$D:$D,($J$3:$J$5)))</f>
        <v>0</v>
      </c>
      <c r="AG323" s="15">
        <f t="shared" si="31"/>
        <v>0</v>
      </c>
      <c r="AH323" s="15">
        <f t="shared" si="33"/>
        <v>0</v>
      </c>
    </row>
    <row r="324" spans="6:34" x14ac:dyDescent="0.3">
      <c r="F324" s="15" t="s">
        <v>615</v>
      </c>
      <c r="G324" s="15"/>
      <c r="H324" s="15" t="str">
        <f t="shared" si="32"/>
        <v/>
      </c>
      <c r="AE324" s="10">
        <f t="shared" si="34"/>
        <v>44150</v>
      </c>
      <c r="AF324" s="12" cm="1">
        <f t="array" ref="AF324">SUM(COUNTIFS($A:$A,$AE324,$D:$D,($J$3:$J$5)))</f>
        <v>0</v>
      </c>
      <c r="AG324" s="15">
        <f t="shared" si="31"/>
        <v>0</v>
      </c>
      <c r="AH324" s="15">
        <f t="shared" si="33"/>
        <v>0</v>
      </c>
    </row>
    <row r="325" spans="6:34" x14ac:dyDescent="0.3">
      <c r="F325" s="15" t="s">
        <v>615</v>
      </c>
      <c r="G325" s="15"/>
      <c r="H325" s="15" t="str">
        <f t="shared" si="32"/>
        <v/>
      </c>
      <c r="AE325" s="10">
        <f t="shared" si="34"/>
        <v>44151</v>
      </c>
      <c r="AF325" s="12" cm="1">
        <f t="array" ref="AF325">SUM(COUNTIFS($A:$A,$AE325,$D:$D,($J$3:$J$5)))</f>
        <v>0</v>
      </c>
      <c r="AG325" s="15">
        <f t="shared" ref="AG325:AG370" si="35">SUMIF($A:$A,$AE325,$H:$H)</f>
        <v>0</v>
      </c>
      <c r="AH325" s="15">
        <f t="shared" si="33"/>
        <v>0</v>
      </c>
    </row>
    <row r="326" spans="6:34" x14ac:dyDescent="0.3">
      <c r="F326" s="15" t="s">
        <v>615</v>
      </c>
      <c r="G326" s="15"/>
      <c r="H326" s="15" t="str">
        <f t="shared" si="32"/>
        <v/>
      </c>
      <c r="AE326" s="10">
        <f t="shared" si="34"/>
        <v>44152</v>
      </c>
      <c r="AF326" s="12" cm="1">
        <f t="array" ref="AF326">SUM(COUNTIFS($A:$A,$AE326,$D:$D,($J$3:$J$5)))</f>
        <v>0</v>
      </c>
      <c r="AG326" s="15">
        <f t="shared" si="35"/>
        <v>0</v>
      </c>
      <c r="AH326" s="15">
        <f t="shared" si="33"/>
        <v>0</v>
      </c>
    </row>
    <row r="327" spans="6:34" x14ac:dyDescent="0.3">
      <c r="F327" s="15" t="s">
        <v>615</v>
      </c>
      <c r="G327" s="15"/>
      <c r="H327" s="15" t="str">
        <f t="shared" si="32"/>
        <v/>
      </c>
      <c r="AE327" s="10">
        <f t="shared" si="34"/>
        <v>44153</v>
      </c>
      <c r="AF327" s="12" cm="1">
        <f t="array" ref="AF327">SUM(COUNTIFS($A:$A,$AE327,$D:$D,($J$3:$J$5)))</f>
        <v>0</v>
      </c>
      <c r="AG327" s="15">
        <f t="shared" si="35"/>
        <v>0</v>
      </c>
      <c r="AH327" s="15">
        <f t="shared" si="33"/>
        <v>0</v>
      </c>
    </row>
    <row r="328" spans="6:34" x14ac:dyDescent="0.3">
      <c r="F328" s="15" t="s">
        <v>615</v>
      </c>
      <c r="G328" s="15"/>
      <c r="H328" s="15" t="str">
        <f t="shared" si="32"/>
        <v/>
      </c>
      <c r="AE328" s="10">
        <f t="shared" si="34"/>
        <v>44154</v>
      </c>
      <c r="AF328" s="12" cm="1">
        <f t="array" ref="AF328">SUM(COUNTIFS($A:$A,$AE328,$D:$D,($J$3:$J$5)))</f>
        <v>0</v>
      </c>
      <c r="AG328" s="15">
        <f t="shared" si="35"/>
        <v>0</v>
      </c>
      <c r="AH328" s="15">
        <f t="shared" si="33"/>
        <v>0</v>
      </c>
    </row>
    <row r="329" spans="6:34" x14ac:dyDescent="0.3">
      <c r="F329" s="15" t="s">
        <v>615</v>
      </c>
      <c r="G329" s="15"/>
      <c r="H329" s="15" t="str">
        <f t="shared" si="32"/>
        <v/>
      </c>
      <c r="AE329" s="10">
        <f t="shared" si="34"/>
        <v>44155</v>
      </c>
      <c r="AF329" s="12" cm="1">
        <f t="array" ref="AF329">SUM(COUNTIFS($A:$A,$AE329,$D:$D,($J$3:$J$5)))</f>
        <v>0</v>
      </c>
      <c r="AG329" s="15">
        <f t="shared" si="35"/>
        <v>0</v>
      </c>
      <c r="AH329" s="15">
        <f t="shared" si="33"/>
        <v>0</v>
      </c>
    </row>
    <row r="330" spans="6:34" x14ac:dyDescent="0.3">
      <c r="F330" s="15" t="s">
        <v>615</v>
      </c>
      <c r="G330" s="15"/>
      <c r="H330" s="15" t="str">
        <f t="shared" si="32"/>
        <v/>
      </c>
      <c r="AE330" s="10">
        <f t="shared" si="34"/>
        <v>44156</v>
      </c>
      <c r="AF330" s="12" cm="1">
        <f t="array" ref="AF330">SUM(COUNTIFS($A:$A,$AE330,$D:$D,($J$3:$J$5)))</f>
        <v>0</v>
      </c>
      <c r="AG330" s="15">
        <f t="shared" si="35"/>
        <v>0</v>
      </c>
      <c r="AH330" s="15">
        <f t="shared" si="33"/>
        <v>0</v>
      </c>
    </row>
    <row r="331" spans="6:34" x14ac:dyDescent="0.3">
      <c r="F331" s="15" t="s">
        <v>615</v>
      </c>
      <c r="G331" s="15"/>
      <c r="H331" s="15" t="str">
        <f t="shared" si="32"/>
        <v/>
      </c>
      <c r="AE331" s="10">
        <f t="shared" si="34"/>
        <v>44157</v>
      </c>
      <c r="AF331" s="12" cm="1">
        <f t="array" ref="AF331">SUM(COUNTIFS($A:$A,$AE331,$D:$D,($J$3:$J$5)))</f>
        <v>0</v>
      </c>
      <c r="AG331" s="15">
        <f t="shared" si="35"/>
        <v>0</v>
      </c>
      <c r="AH331" s="15">
        <f t="shared" si="33"/>
        <v>0</v>
      </c>
    </row>
    <row r="332" spans="6:34" x14ac:dyDescent="0.3">
      <c r="F332" s="15" t="s">
        <v>615</v>
      </c>
      <c r="G332" s="15"/>
      <c r="H332" s="15" t="str">
        <f t="shared" si="32"/>
        <v/>
      </c>
      <c r="AE332" s="10">
        <f t="shared" si="34"/>
        <v>44158</v>
      </c>
      <c r="AF332" s="12" cm="1">
        <f t="array" ref="AF332">SUM(COUNTIFS($A:$A,$AE332,$D:$D,($J$3:$J$5)))</f>
        <v>0</v>
      </c>
      <c r="AG332" s="15">
        <f t="shared" si="35"/>
        <v>0</v>
      </c>
      <c r="AH332" s="15">
        <f t="shared" si="33"/>
        <v>0</v>
      </c>
    </row>
    <row r="333" spans="6:34" x14ac:dyDescent="0.3">
      <c r="F333" s="15" t="s">
        <v>615</v>
      </c>
      <c r="G333" s="15"/>
      <c r="H333" s="15" t="str">
        <f t="shared" si="32"/>
        <v/>
      </c>
      <c r="AE333" s="10">
        <f t="shared" si="34"/>
        <v>44159</v>
      </c>
      <c r="AF333" s="12" cm="1">
        <f t="array" ref="AF333">SUM(COUNTIFS($A:$A,$AE333,$D:$D,($J$3:$J$5)))</f>
        <v>0</v>
      </c>
      <c r="AG333" s="15">
        <f t="shared" si="35"/>
        <v>0</v>
      </c>
      <c r="AH333" s="15">
        <f t="shared" si="33"/>
        <v>0</v>
      </c>
    </row>
    <row r="334" spans="6:34" x14ac:dyDescent="0.3">
      <c r="F334" s="15" t="s">
        <v>615</v>
      </c>
      <c r="G334" s="15"/>
      <c r="H334" s="15" t="str">
        <f t="shared" si="32"/>
        <v/>
      </c>
      <c r="AE334" s="10">
        <f t="shared" si="34"/>
        <v>44160</v>
      </c>
      <c r="AF334" s="12" cm="1">
        <f t="array" ref="AF334">SUM(COUNTIFS($A:$A,$AE334,$D:$D,($J$3:$J$5)))</f>
        <v>0</v>
      </c>
      <c r="AG334" s="15">
        <f t="shared" si="35"/>
        <v>0</v>
      </c>
      <c r="AH334" s="15">
        <f t="shared" si="33"/>
        <v>0</v>
      </c>
    </row>
    <row r="335" spans="6:34" x14ac:dyDescent="0.3">
      <c r="F335" s="15" t="s">
        <v>615</v>
      </c>
      <c r="G335" s="15"/>
      <c r="H335" s="15" t="str">
        <f t="shared" si="32"/>
        <v/>
      </c>
      <c r="AE335" s="10">
        <f t="shared" si="34"/>
        <v>44161</v>
      </c>
      <c r="AF335" s="12" cm="1">
        <f t="array" ref="AF335">SUM(COUNTIFS($A:$A,$AE335,$D:$D,($J$3:$J$5)))</f>
        <v>0</v>
      </c>
      <c r="AG335" s="15">
        <f t="shared" si="35"/>
        <v>0</v>
      </c>
      <c r="AH335" s="15">
        <f t="shared" si="33"/>
        <v>0</v>
      </c>
    </row>
    <row r="336" spans="6:34" x14ac:dyDescent="0.3">
      <c r="F336" s="15" t="s">
        <v>615</v>
      </c>
      <c r="G336" s="15"/>
      <c r="H336" s="15" t="str">
        <f t="shared" si="32"/>
        <v/>
      </c>
      <c r="AE336" s="10">
        <f t="shared" si="34"/>
        <v>44162</v>
      </c>
      <c r="AF336" s="12" cm="1">
        <f t="array" ref="AF336">SUM(COUNTIFS($A:$A,$AE336,$D:$D,($J$3:$J$5)))</f>
        <v>0</v>
      </c>
      <c r="AG336" s="15">
        <f t="shared" si="35"/>
        <v>0</v>
      </c>
      <c r="AH336" s="15">
        <f t="shared" si="33"/>
        <v>0</v>
      </c>
    </row>
    <row r="337" spans="6:34" x14ac:dyDescent="0.3">
      <c r="F337" s="15" t="s">
        <v>615</v>
      </c>
      <c r="G337" s="15"/>
      <c r="H337" s="15" t="str">
        <f t="shared" si="32"/>
        <v/>
      </c>
      <c r="AE337" s="10">
        <f t="shared" si="34"/>
        <v>44163</v>
      </c>
      <c r="AF337" s="12" cm="1">
        <f t="array" ref="AF337">SUM(COUNTIFS($A:$A,$AE337,$D:$D,($J$3:$J$5)))</f>
        <v>0</v>
      </c>
      <c r="AG337" s="15">
        <f t="shared" si="35"/>
        <v>0</v>
      </c>
      <c r="AH337" s="15">
        <f t="shared" si="33"/>
        <v>0</v>
      </c>
    </row>
    <row r="338" spans="6:34" x14ac:dyDescent="0.3">
      <c r="F338" s="15" t="s">
        <v>615</v>
      </c>
      <c r="G338" s="15"/>
      <c r="H338" s="15" t="str">
        <f t="shared" si="32"/>
        <v/>
      </c>
      <c r="AE338" s="10">
        <f t="shared" si="34"/>
        <v>44164</v>
      </c>
      <c r="AF338" s="12" cm="1">
        <f t="array" ref="AF338">SUM(COUNTIFS($A:$A,$AE338,$D:$D,($J$3:$J$5)))</f>
        <v>0</v>
      </c>
      <c r="AG338" s="15">
        <f t="shared" si="35"/>
        <v>0</v>
      </c>
      <c r="AH338" s="15">
        <f t="shared" si="33"/>
        <v>0</v>
      </c>
    </row>
    <row r="339" spans="6:34" x14ac:dyDescent="0.3">
      <c r="F339" s="15" t="s">
        <v>615</v>
      </c>
      <c r="G339" s="15"/>
      <c r="H339" s="15" t="str">
        <f t="shared" si="32"/>
        <v/>
      </c>
      <c r="AE339" s="10">
        <f t="shared" si="34"/>
        <v>44165</v>
      </c>
      <c r="AF339" s="12" cm="1">
        <f t="array" ref="AF339">SUM(COUNTIFS($A:$A,$AE339,$D:$D,($J$3:$J$5)))</f>
        <v>0</v>
      </c>
      <c r="AG339" s="15">
        <f t="shared" si="35"/>
        <v>0</v>
      </c>
      <c r="AH339" s="15">
        <f t="shared" si="33"/>
        <v>0</v>
      </c>
    </row>
    <row r="340" spans="6:34" x14ac:dyDescent="0.3">
      <c r="F340" s="15" t="s">
        <v>615</v>
      </c>
      <c r="G340" s="15"/>
      <c r="H340" s="15" t="str">
        <f t="shared" si="32"/>
        <v/>
      </c>
      <c r="AE340" s="10">
        <f t="shared" si="34"/>
        <v>44166</v>
      </c>
      <c r="AF340" s="12" cm="1">
        <f t="array" ref="AF340">SUM(COUNTIFS($A:$A,$AE340,$D:$D,($J$3:$J$5)))</f>
        <v>0</v>
      </c>
      <c r="AG340" s="15">
        <f t="shared" si="35"/>
        <v>0</v>
      </c>
      <c r="AH340" s="15">
        <f t="shared" si="33"/>
        <v>0</v>
      </c>
    </row>
    <row r="341" spans="6:34" x14ac:dyDescent="0.3">
      <c r="F341" s="15" t="s">
        <v>615</v>
      </c>
      <c r="G341" s="15"/>
      <c r="H341" s="15" t="str">
        <f t="shared" si="32"/>
        <v/>
      </c>
      <c r="AE341" s="10">
        <f t="shared" si="34"/>
        <v>44167</v>
      </c>
      <c r="AF341" s="12" cm="1">
        <f t="array" ref="AF341">SUM(COUNTIFS($A:$A,$AE341,$D:$D,($J$3:$J$5)))</f>
        <v>0</v>
      </c>
      <c r="AG341" s="15">
        <f t="shared" si="35"/>
        <v>0</v>
      </c>
      <c r="AH341" s="15">
        <f t="shared" si="33"/>
        <v>0</v>
      </c>
    </row>
    <row r="342" spans="6:34" x14ac:dyDescent="0.3">
      <c r="F342" s="15" t="s">
        <v>615</v>
      </c>
      <c r="G342" s="15"/>
      <c r="H342" s="15" t="str">
        <f t="shared" ref="H342:H405" si="36">IF(ISBLANK(D342),"",SUM(F342:G342))</f>
        <v/>
      </c>
      <c r="AE342" s="10">
        <f t="shared" si="34"/>
        <v>44168</v>
      </c>
      <c r="AF342" s="12" cm="1">
        <f t="array" ref="AF342">SUM(COUNTIFS($A:$A,$AE342,$D:$D,($J$3:$J$5)))</f>
        <v>0</v>
      </c>
      <c r="AG342" s="15">
        <f t="shared" si="35"/>
        <v>0</v>
      </c>
      <c r="AH342" s="15">
        <f t="shared" si="33"/>
        <v>0</v>
      </c>
    </row>
    <row r="343" spans="6:34" x14ac:dyDescent="0.3">
      <c r="F343" s="15" t="s">
        <v>615</v>
      </c>
      <c r="G343" s="15"/>
      <c r="H343" s="15" t="str">
        <f t="shared" si="36"/>
        <v/>
      </c>
      <c r="AE343" s="10">
        <f t="shared" si="34"/>
        <v>44169</v>
      </c>
      <c r="AF343" s="12" cm="1">
        <f t="array" ref="AF343">SUM(COUNTIFS($A:$A,$AE343,$D:$D,($J$3:$J$5)))</f>
        <v>0</v>
      </c>
      <c r="AG343" s="15">
        <f t="shared" si="35"/>
        <v>0</v>
      </c>
      <c r="AH343" s="15">
        <f t="shared" si="33"/>
        <v>0</v>
      </c>
    </row>
    <row r="344" spans="6:34" x14ac:dyDescent="0.3">
      <c r="F344" s="15" t="s">
        <v>615</v>
      </c>
      <c r="G344" s="15"/>
      <c r="H344" s="15" t="str">
        <f t="shared" si="36"/>
        <v/>
      </c>
      <c r="AE344" s="10">
        <f t="shared" si="34"/>
        <v>44170</v>
      </c>
      <c r="AF344" s="12" cm="1">
        <f t="array" ref="AF344">SUM(COUNTIFS($A:$A,$AE344,$D:$D,($J$3:$J$5)))</f>
        <v>0</v>
      </c>
      <c r="AG344" s="15">
        <f t="shared" si="35"/>
        <v>0</v>
      </c>
      <c r="AH344" s="15">
        <f t="shared" si="33"/>
        <v>0</v>
      </c>
    </row>
    <row r="345" spans="6:34" x14ac:dyDescent="0.3">
      <c r="F345" s="15" t="s">
        <v>615</v>
      </c>
      <c r="G345" s="15"/>
      <c r="H345" s="15" t="str">
        <f t="shared" si="36"/>
        <v/>
      </c>
      <c r="AE345" s="10">
        <f t="shared" si="34"/>
        <v>44171</v>
      </c>
      <c r="AF345" s="12" cm="1">
        <f t="array" ref="AF345">SUM(COUNTIFS($A:$A,$AE345,$D:$D,($J$3:$J$5)))</f>
        <v>0</v>
      </c>
      <c r="AG345" s="15">
        <f t="shared" si="35"/>
        <v>0</v>
      </c>
      <c r="AH345" s="15">
        <f t="shared" si="33"/>
        <v>0</v>
      </c>
    </row>
    <row r="346" spans="6:34" x14ac:dyDescent="0.3">
      <c r="F346" s="15" t="s">
        <v>615</v>
      </c>
      <c r="G346" s="15"/>
      <c r="H346" s="15" t="str">
        <f t="shared" si="36"/>
        <v/>
      </c>
      <c r="AE346" s="10">
        <f t="shared" si="34"/>
        <v>44172</v>
      </c>
      <c r="AF346" s="12" cm="1">
        <f t="array" ref="AF346">SUM(COUNTIFS($A:$A,$AE346,$D:$D,($J$3:$J$5)))</f>
        <v>0</v>
      </c>
      <c r="AG346" s="15">
        <f t="shared" si="35"/>
        <v>0</v>
      </c>
      <c r="AH346" s="15">
        <f t="shared" si="33"/>
        <v>0</v>
      </c>
    </row>
    <row r="347" spans="6:34" x14ac:dyDescent="0.3">
      <c r="F347" s="15" t="s">
        <v>615</v>
      </c>
      <c r="G347" s="15"/>
      <c r="H347" s="15" t="str">
        <f t="shared" si="36"/>
        <v/>
      </c>
      <c r="AE347" s="10">
        <f t="shared" si="34"/>
        <v>44173</v>
      </c>
      <c r="AF347" s="12" cm="1">
        <f t="array" ref="AF347">SUM(COUNTIFS($A:$A,$AE347,$D:$D,($J$3:$J$5)))</f>
        <v>0</v>
      </c>
      <c r="AG347" s="15">
        <f t="shared" si="35"/>
        <v>0</v>
      </c>
      <c r="AH347" s="15">
        <f t="shared" si="33"/>
        <v>0</v>
      </c>
    </row>
    <row r="348" spans="6:34" x14ac:dyDescent="0.3">
      <c r="F348" s="15" t="s">
        <v>615</v>
      </c>
      <c r="G348" s="15"/>
      <c r="H348" s="15" t="str">
        <f t="shared" si="36"/>
        <v/>
      </c>
      <c r="AE348" s="10">
        <f t="shared" si="34"/>
        <v>44174</v>
      </c>
      <c r="AF348" s="12" cm="1">
        <f t="array" ref="AF348">SUM(COUNTIFS($A:$A,$AE348,$D:$D,($J$3:$J$5)))</f>
        <v>0</v>
      </c>
      <c r="AG348" s="15">
        <f t="shared" si="35"/>
        <v>0</v>
      </c>
      <c r="AH348" s="15">
        <f t="shared" si="33"/>
        <v>0</v>
      </c>
    </row>
    <row r="349" spans="6:34" x14ac:dyDescent="0.3">
      <c r="F349" s="15" t="s">
        <v>615</v>
      </c>
      <c r="G349" s="15"/>
      <c r="H349" s="15" t="str">
        <f t="shared" si="36"/>
        <v/>
      </c>
      <c r="AE349" s="10">
        <f t="shared" si="34"/>
        <v>44175</v>
      </c>
      <c r="AF349" s="12" cm="1">
        <f t="array" ref="AF349">SUM(COUNTIFS($A:$A,$AE349,$D:$D,($J$3:$J$5)))</f>
        <v>0</v>
      </c>
      <c r="AG349" s="15">
        <f t="shared" si="35"/>
        <v>0</v>
      </c>
      <c r="AH349" s="15">
        <f t="shared" si="33"/>
        <v>0</v>
      </c>
    </row>
    <row r="350" spans="6:34" x14ac:dyDescent="0.3">
      <c r="F350" s="15" t="s">
        <v>615</v>
      </c>
      <c r="G350" s="15"/>
      <c r="H350" s="15" t="str">
        <f t="shared" si="36"/>
        <v/>
      </c>
      <c r="AE350" s="10">
        <f t="shared" si="34"/>
        <v>44176</v>
      </c>
      <c r="AF350" s="12" cm="1">
        <f t="array" ref="AF350">SUM(COUNTIFS($A:$A,$AE350,$D:$D,($J$3:$J$5)))</f>
        <v>0</v>
      </c>
      <c r="AG350" s="15">
        <f t="shared" si="35"/>
        <v>0</v>
      </c>
      <c r="AH350" s="15">
        <f t="shared" si="33"/>
        <v>0</v>
      </c>
    </row>
    <row r="351" spans="6:34" x14ac:dyDescent="0.3">
      <c r="F351" s="15" t="s">
        <v>615</v>
      </c>
      <c r="G351" s="15"/>
      <c r="H351" s="15" t="str">
        <f t="shared" si="36"/>
        <v/>
      </c>
      <c r="AE351" s="10">
        <f t="shared" si="34"/>
        <v>44177</v>
      </c>
      <c r="AF351" s="12" cm="1">
        <f t="array" ref="AF351">SUM(COUNTIFS($A:$A,$AE351,$D:$D,($J$3:$J$5)))</f>
        <v>0</v>
      </c>
      <c r="AG351" s="15">
        <f t="shared" si="35"/>
        <v>0</v>
      </c>
      <c r="AH351" s="15">
        <f t="shared" si="33"/>
        <v>0</v>
      </c>
    </row>
    <row r="352" spans="6:34" x14ac:dyDescent="0.3">
      <c r="F352" s="15" t="s">
        <v>615</v>
      </c>
      <c r="G352" s="15"/>
      <c r="H352" s="15" t="str">
        <f t="shared" si="36"/>
        <v/>
      </c>
      <c r="AE352" s="10">
        <f t="shared" si="34"/>
        <v>44178</v>
      </c>
      <c r="AF352" s="12" cm="1">
        <f t="array" ref="AF352">SUM(COUNTIFS($A:$A,$AE352,$D:$D,($J$3:$J$5)))</f>
        <v>0</v>
      </c>
      <c r="AG352" s="15">
        <f t="shared" si="35"/>
        <v>0</v>
      </c>
      <c r="AH352" s="15">
        <f t="shared" si="33"/>
        <v>0</v>
      </c>
    </row>
    <row r="353" spans="6:34" x14ac:dyDescent="0.3">
      <c r="F353" s="15" t="s">
        <v>615</v>
      </c>
      <c r="G353" s="15"/>
      <c r="H353" s="15" t="str">
        <f t="shared" si="36"/>
        <v/>
      </c>
      <c r="AE353" s="10">
        <f t="shared" si="34"/>
        <v>44179</v>
      </c>
      <c r="AF353" s="12" cm="1">
        <f t="array" ref="AF353">SUM(COUNTIFS($A:$A,$AE353,$D:$D,($J$3:$J$5)))</f>
        <v>0</v>
      </c>
      <c r="AG353" s="15">
        <f t="shared" si="35"/>
        <v>0</v>
      </c>
      <c r="AH353" s="15">
        <f t="shared" si="33"/>
        <v>0</v>
      </c>
    </row>
    <row r="354" spans="6:34" x14ac:dyDescent="0.3">
      <c r="F354" s="15" t="s">
        <v>615</v>
      </c>
      <c r="G354" s="15"/>
      <c r="H354" s="15" t="str">
        <f t="shared" si="36"/>
        <v/>
      </c>
      <c r="AE354" s="10">
        <f t="shared" si="34"/>
        <v>44180</v>
      </c>
      <c r="AF354" s="12" cm="1">
        <f t="array" ref="AF354">SUM(COUNTIFS($A:$A,$AE354,$D:$D,($J$3:$J$5)))</f>
        <v>0</v>
      </c>
      <c r="AG354" s="15">
        <f t="shared" si="35"/>
        <v>0</v>
      </c>
      <c r="AH354" s="15">
        <f t="shared" si="33"/>
        <v>0</v>
      </c>
    </row>
    <row r="355" spans="6:34" x14ac:dyDescent="0.3">
      <c r="F355" s="15" t="s">
        <v>615</v>
      </c>
      <c r="G355" s="15"/>
      <c r="H355" s="15" t="str">
        <f t="shared" si="36"/>
        <v/>
      </c>
      <c r="AE355" s="10">
        <f t="shared" si="34"/>
        <v>44181</v>
      </c>
      <c r="AF355" s="12" cm="1">
        <f t="array" ref="AF355">SUM(COUNTIFS($A:$A,$AE355,$D:$D,($J$3:$J$5)))</f>
        <v>0</v>
      </c>
      <c r="AG355" s="15">
        <f t="shared" si="35"/>
        <v>0</v>
      </c>
      <c r="AH355" s="15">
        <f t="shared" si="33"/>
        <v>0</v>
      </c>
    </row>
    <row r="356" spans="6:34" x14ac:dyDescent="0.3">
      <c r="F356" s="15" t="s">
        <v>615</v>
      </c>
      <c r="G356" s="15"/>
      <c r="H356" s="15" t="str">
        <f t="shared" si="36"/>
        <v/>
      </c>
      <c r="AE356" s="10">
        <f t="shared" si="34"/>
        <v>44182</v>
      </c>
      <c r="AF356" s="12" cm="1">
        <f t="array" ref="AF356">SUM(COUNTIFS($A:$A,$AE356,$D:$D,($J$3:$J$5)))</f>
        <v>0</v>
      </c>
      <c r="AG356" s="15">
        <f t="shared" si="35"/>
        <v>0</v>
      </c>
      <c r="AH356" s="15">
        <f t="shared" si="33"/>
        <v>0</v>
      </c>
    </row>
    <row r="357" spans="6:34" x14ac:dyDescent="0.3">
      <c r="F357" s="15" t="s">
        <v>615</v>
      </c>
      <c r="G357" s="15"/>
      <c r="H357" s="15" t="str">
        <f t="shared" si="36"/>
        <v/>
      </c>
      <c r="AE357" s="10">
        <f t="shared" si="34"/>
        <v>44183</v>
      </c>
      <c r="AF357" s="12" cm="1">
        <f t="array" ref="AF357">SUM(COUNTIFS($A:$A,$AE357,$D:$D,($J$3:$J$5)))</f>
        <v>0</v>
      </c>
      <c r="AG357" s="15">
        <f t="shared" si="35"/>
        <v>0</v>
      </c>
      <c r="AH357" s="15">
        <f t="shared" si="33"/>
        <v>0</v>
      </c>
    </row>
    <row r="358" spans="6:34" x14ac:dyDescent="0.3">
      <c r="F358" s="15" t="s">
        <v>615</v>
      </c>
      <c r="G358" s="15"/>
      <c r="H358" s="15" t="str">
        <f t="shared" si="36"/>
        <v/>
      </c>
      <c r="AE358" s="10">
        <f t="shared" si="34"/>
        <v>44184</v>
      </c>
      <c r="AF358" s="12" cm="1">
        <f t="array" ref="AF358">SUM(COUNTIFS($A:$A,$AE358,$D:$D,($J$3:$J$5)))</f>
        <v>0</v>
      </c>
      <c r="AG358" s="15">
        <f t="shared" si="35"/>
        <v>0</v>
      </c>
      <c r="AH358" s="15">
        <f t="shared" si="33"/>
        <v>0</v>
      </c>
    </row>
    <row r="359" spans="6:34" x14ac:dyDescent="0.3">
      <c r="F359" s="15" t="s">
        <v>615</v>
      </c>
      <c r="G359" s="15"/>
      <c r="H359" s="15" t="str">
        <f t="shared" si="36"/>
        <v/>
      </c>
      <c r="AE359" s="10">
        <f t="shared" si="34"/>
        <v>44185</v>
      </c>
      <c r="AF359" s="12" cm="1">
        <f t="array" ref="AF359">SUM(COUNTIFS($A:$A,$AE359,$D:$D,($J$3:$J$5)))</f>
        <v>0</v>
      </c>
      <c r="AG359" s="15">
        <f t="shared" si="35"/>
        <v>0</v>
      </c>
      <c r="AH359" s="15">
        <f t="shared" si="33"/>
        <v>0</v>
      </c>
    </row>
    <row r="360" spans="6:34" x14ac:dyDescent="0.3">
      <c r="F360" s="15" t="s">
        <v>615</v>
      </c>
      <c r="G360" s="15"/>
      <c r="H360" s="15" t="str">
        <f t="shared" si="36"/>
        <v/>
      </c>
      <c r="AE360" s="10">
        <f t="shared" si="34"/>
        <v>44186</v>
      </c>
      <c r="AF360" s="12" cm="1">
        <f t="array" ref="AF360">SUM(COUNTIFS($A:$A,$AE360,$D:$D,($J$3:$J$5)))</f>
        <v>0</v>
      </c>
      <c r="AG360" s="15">
        <f t="shared" si="35"/>
        <v>0</v>
      </c>
      <c r="AH360" s="15">
        <f t="shared" si="33"/>
        <v>0</v>
      </c>
    </row>
    <row r="361" spans="6:34" x14ac:dyDescent="0.3">
      <c r="F361" s="15" t="s">
        <v>615</v>
      </c>
      <c r="G361" s="15"/>
      <c r="H361" s="15" t="str">
        <f t="shared" si="36"/>
        <v/>
      </c>
      <c r="AE361" s="10">
        <f t="shared" si="34"/>
        <v>44187</v>
      </c>
      <c r="AF361" s="12" cm="1">
        <f t="array" ref="AF361">SUM(COUNTIFS($A:$A,$AE361,$D:$D,($J$3:$J$5)))</f>
        <v>0</v>
      </c>
      <c r="AG361" s="15">
        <f t="shared" si="35"/>
        <v>0</v>
      </c>
      <c r="AH361" s="15">
        <f t="shared" si="33"/>
        <v>0</v>
      </c>
    </row>
    <row r="362" spans="6:34" x14ac:dyDescent="0.3">
      <c r="F362" s="15" t="s">
        <v>615</v>
      </c>
      <c r="G362" s="15"/>
      <c r="H362" s="15" t="str">
        <f t="shared" si="36"/>
        <v/>
      </c>
      <c r="AE362" s="10">
        <f t="shared" si="34"/>
        <v>44188</v>
      </c>
      <c r="AF362" s="12" cm="1">
        <f t="array" ref="AF362">SUM(COUNTIFS($A:$A,$AE362,$D:$D,($J$3:$J$5)))</f>
        <v>0</v>
      </c>
      <c r="AG362" s="15">
        <f t="shared" si="35"/>
        <v>0</v>
      </c>
      <c r="AH362" s="15">
        <f t="shared" si="33"/>
        <v>0</v>
      </c>
    </row>
    <row r="363" spans="6:34" x14ac:dyDescent="0.3">
      <c r="F363" s="15" t="s">
        <v>615</v>
      </c>
      <c r="G363" s="15"/>
      <c r="H363" s="15" t="str">
        <f t="shared" si="36"/>
        <v/>
      </c>
      <c r="AE363" s="10">
        <f t="shared" si="34"/>
        <v>44189</v>
      </c>
      <c r="AF363" s="12" cm="1">
        <f t="array" ref="AF363">SUM(COUNTIFS($A:$A,$AE363,$D:$D,($J$3:$J$5)))</f>
        <v>0</v>
      </c>
      <c r="AG363" s="15">
        <f t="shared" si="35"/>
        <v>0</v>
      </c>
      <c r="AH363" s="15">
        <f t="shared" si="33"/>
        <v>0</v>
      </c>
    </row>
    <row r="364" spans="6:34" x14ac:dyDescent="0.3">
      <c r="F364" s="15" t="s">
        <v>615</v>
      </c>
      <c r="G364" s="15"/>
      <c r="H364" s="15" t="str">
        <f t="shared" si="36"/>
        <v/>
      </c>
      <c r="AE364" s="10">
        <f t="shared" si="34"/>
        <v>44190</v>
      </c>
      <c r="AF364" s="12" cm="1">
        <f t="array" ref="AF364">SUM(COUNTIFS($A:$A,$AE364,$D:$D,($J$3:$J$5)))</f>
        <v>0</v>
      </c>
      <c r="AG364" s="15">
        <f t="shared" si="35"/>
        <v>0</v>
      </c>
      <c r="AH364" s="15">
        <f t="shared" si="33"/>
        <v>0</v>
      </c>
    </row>
    <row r="365" spans="6:34" x14ac:dyDescent="0.3">
      <c r="F365" s="15" t="s">
        <v>615</v>
      </c>
      <c r="G365" s="15"/>
      <c r="H365" s="15" t="str">
        <f t="shared" si="36"/>
        <v/>
      </c>
      <c r="AE365" s="10">
        <f t="shared" si="34"/>
        <v>44191</v>
      </c>
      <c r="AF365" s="12" cm="1">
        <f t="array" ref="AF365">SUM(COUNTIFS($A:$A,$AE365,$D:$D,($J$3:$J$5)))</f>
        <v>0</v>
      </c>
      <c r="AG365" s="15">
        <f t="shared" si="35"/>
        <v>0</v>
      </c>
      <c r="AH365" s="15">
        <f t="shared" si="33"/>
        <v>0</v>
      </c>
    </row>
    <row r="366" spans="6:34" x14ac:dyDescent="0.3">
      <c r="F366" s="15" t="s">
        <v>615</v>
      </c>
      <c r="G366" s="15"/>
      <c r="H366" s="15" t="str">
        <f t="shared" si="36"/>
        <v/>
      </c>
      <c r="AE366" s="10">
        <f t="shared" si="34"/>
        <v>44192</v>
      </c>
      <c r="AF366" s="12" cm="1">
        <f t="array" ref="AF366">SUM(COUNTIFS($A:$A,$AE366,$D:$D,($J$3:$J$5)))</f>
        <v>0</v>
      </c>
      <c r="AG366" s="15">
        <f t="shared" si="35"/>
        <v>0</v>
      </c>
      <c r="AH366" s="15">
        <f t="shared" si="33"/>
        <v>0</v>
      </c>
    </row>
    <row r="367" spans="6:34" x14ac:dyDescent="0.3">
      <c r="F367" s="15" t="s">
        <v>615</v>
      </c>
      <c r="G367" s="15"/>
      <c r="H367" s="15" t="str">
        <f t="shared" si="36"/>
        <v/>
      </c>
      <c r="AE367" s="10">
        <f t="shared" si="34"/>
        <v>44193</v>
      </c>
      <c r="AF367" s="12" cm="1">
        <f t="array" ref="AF367">SUM(COUNTIFS($A:$A,$AE367,$D:$D,($J$3:$J$5)))</f>
        <v>0</v>
      </c>
      <c r="AG367" s="15">
        <f t="shared" si="35"/>
        <v>0</v>
      </c>
      <c r="AH367" s="15">
        <f t="shared" si="33"/>
        <v>0</v>
      </c>
    </row>
    <row r="368" spans="6:34" x14ac:dyDescent="0.3">
      <c r="F368" s="15" t="s">
        <v>615</v>
      </c>
      <c r="G368" s="15"/>
      <c r="H368" s="15" t="str">
        <f t="shared" si="36"/>
        <v/>
      </c>
      <c r="AE368" s="10">
        <f t="shared" si="34"/>
        <v>44194</v>
      </c>
      <c r="AF368" s="12" cm="1">
        <f t="array" ref="AF368">SUM(COUNTIFS($A:$A,$AE368,$D:$D,($J$3:$J$5)))</f>
        <v>0</v>
      </c>
      <c r="AG368" s="15">
        <f t="shared" si="35"/>
        <v>0</v>
      </c>
      <c r="AH368" s="15">
        <f t="shared" si="33"/>
        <v>0</v>
      </c>
    </row>
    <row r="369" spans="6:34" x14ac:dyDescent="0.3">
      <c r="F369" s="15" t="s">
        <v>615</v>
      </c>
      <c r="G369" s="15"/>
      <c r="H369" s="15" t="str">
        <f t="shared" si="36"/>
        <v/>
      </c>
      <c r="AE369" s="10">
        <f t="shared" si="34"/>
        <v>44195</v>
      </c>
      <c r="AF369" s="12" cm="1">
        <f t="array" ref="AF369">SUM(COUNTIFS($A:$A,$AE369,$D:$D,($J$3:$J$5)))</f>
        <v>0</v>
      </c>
      <c r="AG369" s="15">
        <f t="shared" si="35"/>
        <v>0</v>
      </c>
      <c r="AH369" s="15">
        <f t="shared" si="33"/>
        <v>0</v>
      </c>
    </row>
    <row r="370" spans="6:34" x14ac:dyDescent="0.3">
      <c r="F370" s="15" t="s">
        <v>615</v>
      </c>
      <c r="G370" s="15"/>
      <c r="H370" s="15" t="str">
        <f t="shared" si="36"/>
        <v/>
      </c>
      <c r="AE370" s="10">
        <f t="shared" si="34"/>
        <v>44196</v>
      </c>
      <c r="AF370" s="12" cm="1">
        <f t="array" ref="AF370">SUM(COUNTIFS($A:$A,$AE370,$D:$D,($J$3:$J$5)))</f>
        <v>0</v>
      </c>
      <c r="AG370" s="15">
        <f t="shared" si="35"/>
        <v>0</v>
      </c>
      <c r="AH370" s="15">
        <f t="shared" si="33"/>
        <v>0</v>
      </c>
    </row>
    <row r="371" spans="6:34" x14ac:dyDescent="0.3">
      <c r="F371" s="15" t="s">
        <v>615</v>
      </c>
      <c r="G371" s="15"/>
      <c r="H371" s="15" t="str">
        <f t="shared" si="36"/>
        <v/>
      </c>
    </row>
    <row r="372" spans="6:34" x14ac:dyDescent="0.3">
      <c r="F372" s="15" t="s">
        <v>615</v>
      </c>
      <c r="G372" s="15"/>
      <c r="H372" s="15" t="str">
        <f t="shared" si="36"/>
        <v/>
      </c>
    </row>
    <row r="373" spans="6:34" x14ac:dyDescent="0.3">
      <c r="F373" s="15" t="s">
        <v>615</v>
      </c>
      <c r="G373" s="15"/>
      <c r="H373" s="15" t="str">
        <f t="shared" si="36"/>
        <v/>
      </c>
    </row>
    <row r="374" spans="6:34" x14ac:dyDescent="0.3">
      <c r="F374" s="15" t="s">
        <v>615</v>
      </c>
      <c r="G374" s="15"/>
      <c r="H374" s="15" t="str">
        <f t="shared" si="36"/>
        <v/>
      </c>
    </row>
    <row r="375" spans="6:34" x14ac:dyDescent="0.3">
      <c r="F375" s="15" t="s">
        <v>615</v>
      </c>
      <c r="G375" s="15"/>
      <c r="H375" s="15" t="str">
        <f t="shared" si="36"/>
        <v/>
      </c>
    </row>
    <row r="376" spans="6:34" x14ac:dyDescent="0.3">
      <c r="F376" s="15" t="s">
        <v>615</v>
      </c>
      <c r="G376" s="15"/>
      <c r="H376" s="15" t="str">
        <f t="shared" si="36"/>
        <v/>
      </c>
    </row>
    <row r="377" spans="6:34" x14ac:dyDescent="0.3">
      <c r="F377" s="15" t="s">
        <v>615</v>
      </c>
      <c r="G377" s="15"/>
      <c r="H377" s="15" t="str">
        <f t="shared" si="36"/>
        <v/>
      </c>
    </row>
    <row r="378" spans="6:34" x14ac:dyDescent="0.3">
      <c r="F378" s="15" t="s">
        <v>615</v>
      </c>
      <c r="G378" s="15"/>
      <c r="H378" s="15" t="str">
        <f t="shared" si="36"/>
        <v/>
      </c>
    </row>
    <row r="379" spans="6:34" x14ac:dyDescent="0.3">
      <c r="F379" s="15" t="s">
        <v>615</v>
      </c>
      <c r="G379" s="15"/>
      <c r="H379" s="15" t="str">
        <f t="shared" si="36"/>
        <v/>
      </c>
    </row>
    <row r="380" spans="6:34" x14ac:dyDescent="0.3">
      <c r="F380" s="15" t="s">
        <v>615</v>
      </c>
      <c r="G380" s="15"/>
      <c r="H380" s="15" t="str">
        <f t="shared" si="36"/>
        <v/>
      </c>
    </row>
    <row r="381" spans="6:34" x14ac:dyDescent="0.3">
      <c r="F381" s="15" t="s">
        <v>615</v>
      </c>
      <c r="G381" s="15"/>
      <c r="H381" s="15" t="str">
        <f t="shared" si="36"/>
        <v/>
      </c>
    </row>
    <row r="382" spans="6:34" x14ac:dyDescent="0.3">
      <c r="F382" s="15" t="s">
        <v>615</v>
      </c>
      <c r="G382" s="15"/>
      <c r="H382" s="15" t="str">
        <f t="shared" si="36"/>
        <v/>
      </c>
    </row>
    <row r="383" spans="6:34" x14ac:dyDescent="0.3">
      <c r="F383" s="15" t="s">
        <v>615</v>
      </c>
      <c r="G383" s="15"/>
      <c r="H383" s="15" t="str">
        <f t="shared" si="36"/>
        <v/>
      </c>
    </row>
    <row r="384" spans="6:34" x14ac:dyDescent="0.3">
      <c r="F384" s="15" t="s">
        <v>615</v>
      </c>
      <c r="G384" s="15"/>
      <c r="H384" s="15" t="str">
        <f t="shared" si="36"/>
        <v/>
      </c>
    </row>
    <row r="385" spans="6:8" x14ac:dyDescent="0.3">
      <c r="F385" s="15" t="s">
        <v>615</v>
      </c>
      <c r="G385" s="15"/>
      <c r="H385" s="15" t="str">
        <f t="shared" si="36"/>
        <v/>
      </c>
    </row>
    <row r="386" spans="6:8" x14ac:dyDescent="0.3">
      <c r="F386" s="15" t="s">
        <v>615</v>
      </c>
      <c r="G386" s="15"/>
      <c r="H386" s="15" t="str">
        <f t="shared" si="36"/>
        <v/>
      </c>
    </row>
    <row r="387" spans="6:8" x14ac:dyDescent="0.3">
      <c r="F387" s="15" t="s">
        <v>615</v>
      </c>
      <c r="G387" s="15"/>
      <c r="H387" s="15" t="str">
        <f t="shared" si="36"/>
        <v/>
      </c>
    </row>
    <row r="388" spans="6:8" x14ac:dyDescent="0.3">
      <c r="F388" s="15" t="s">
        <v>615</v>
      </c>
      <c r="G388" s="15"/>
      <c r="H388" s="15" t="str">
        <f t="shared" si="36"/>
        <v/>
      </c>
    </row>
    <row r="389" spans="6:8" x14ac:dyDescent="0.3">
      <c r="F389" s="15" t="s">
        <v>615</v>
      </c>
      <c r="G389" s="15"/>
      <c r="H389" s="15" t="str">
        <f t="shared" si="36"/>
        <v/>
      </c>
    </row>
    <row r="390" spans="6:8" x14ac:dyDescent="0.3">
      <c r="F390" s="15" t="s">
        <v>615</v>
      </c>
      <c r="G390" s="15"/>
      <c r="H390" s="15" t="str">
        <f t="shared" si="36"/>
        <v/>
      </c>
    </row>
    <row r="391" spans="6:8" x14ac:dyDescent="0.3">
      <c r="F391" s="15" t="s">
        <v>615</v>
      </c>
      <c r="G391" s="15"/>
      <c r="H391" s="15" t="str">
        <f t="shared" si="36"/>
        <v/>
      </c>
    </row>
    <row r="392" spans="6:8" x14ac:dyDescent="0.3">
      <c r="F392" s="15" t="s">
        <v>615</v>
      </c>
      <c r="G392" s="15"/>
      <c r="H392" s="15" t="str">
        <f t="shared" si="36"/>
        <v/>
      </c>
    </row>
    <row r="393" spans="6:8" x14ac:dyDescent="0.3">
      <c r="F393" s="15" t="s">
        <v>615</v>
      </c>
      <c r="G393" s="15"/>
      <c r="H393" s="15" t="str">
        <f t="shared" si="36"/>
        <v/>
      </c>
    </row>
    <row r="394" spans="6:8" x14ac:dyDescent="0.3">
      <c r="F394" s="15" t="s">
        <v>615</v>
      </c>
      <c r="G394" s="15"/>
      <c r="H394" s="15" t="str">
        <f t="shared" si="36"/>
        <v/>
      </c>
    </row>
    <row r="395" spans="6:8" x14ac:dyDescent="0.3">
      <c r="F395" s="15" t="s">
        <v>615</v>
      </c>
      <c r="G395" s="15"/>
      <c r="H395" s="15" t="str">
        <f t="shared" si="36"/>
        <v/>
      </c>
    </row>
    <row r="396" spans="6:8" x14ac:dyDescent="0.3">
      <c r="F396" s="15" t="s">
        <v>615</v>
      </c>
      <c r="G396" s="15"/>
      <c r="H396" s="15" t="str">
        <f t="shared" si="36"/>
        <v/>
      </c>
    </row>
    <row r="397" spans="6:8" x14ac:dyDescent="0.3">
      <c r="F397" s="15" t="s">
        <v>615</v>
      </c>
      <c r="G397" s="15"/>
      <c r="H397" s="15" t="str">
        <f t="shared" si="36"/>
        <v/>
      </c>
    </row>
    <row r="398" spans="6:8" x14ac:dyDescent="0.3">
      <c r="F398" s="15" t="s">
        <v>615</v>
      </c>
      <c r="G398" s="15"/>
      <c r="H398" s="15" t="str">
        <f t="shared" si="36"/>
        <v/>
      </c>
    </row>
    <row r="399" spans="6:8" x14ac:dyDescent="0.3">
      <c r="F399" s="15" t="s">
        <v>615</v>
      </c>
      <c r="G399" s="15"/>
      <c r="H399" s="15" t="str">
        <f t="shared" si="36"/>
        <v/>
      </c>
    </row>
    <row r="400" spans="6:8" x14ac:dyDescent="0.3">
      <c r="F400" s="15" t="s">
        <v>615</v>
      </c>
      <c r="G400" s="15"/>
      <c r="H400" s="15" t="str">
        <f t="shared" si="36"/>
        <v/>
      </c>
    </row>
    <row r="401" spans="6:8" x14ac:dyDescent="0.3">
      <c r="F401" s="15" t="s">
        <v>615</v>
      </c>
      <c r="G401" s="15"/>
      <c r="H401" s="15" t="str">
        <f t="shared" si="36"/>
        <v/>
      </c>
    </row>
    <row r="402" spans="6:8" x14ac:dyDescent="0.3">
      <c r="F402" s="15" t="s">
        <v>615</v>
      </c>
      <c r="G402" s="15"/>
      <c r="H402" s="15" t="str">
        <f t="shared" si="36"/>
        <v/>
      </c>
    </row>
    <row r="403" spans="6:8" x14ac:dyDescent="0.3">
      <c r="F403" s="15" t="s">
        <v>615</v>
      </c>
      <c r="G403" s="15"/>
      <c r="H403" s="15" t="str">
        <f t="shared" si="36"/>
        <v/>
      </c>
    </row>
    <row r="404" spans="6:8" x14ac:dyDescent="0.3">
      <c r="F404" s="15" t="s">
        <v>615</v>
      </c>
      <c r="G404" s="15"/>
      <c r="H404" s="15" t="str">
        <f t="shared" si="36"/>
        <v/>
      </c>
    </row>
    <row r="405" spans="6:8" x14ac:dyDescent="0.3">
      <c r="F405" s="15" t="s">
        <v>615</v>
      </c>
      <c r="G405" s="15"/>
      <c r="H405" s="15" t="str">
        <f t="shared" si="36"/>
        <v/>
      </c>
    </row>
    <row r="406" spans="6:8" x14ac:dyDescent="0.3">
      <c r="F406" s="15" t="s">
        <v>615</v>
      </c>
      <c r="G406" s="15"/>
      <c r="H406" s="15" t="str">
        <f t="shared" ref="H406:H469" si="37">IF(ISBLANK(D406),"",SUM(F406:G406))</f>
        <v/>
      </c>
    </row>
    <row r="407" spans="6:8" x14ac:dyDescent="0.3">
      <c r="F407" s="15" t="s">
        <v>615</v>
      </c>
      <c r="G407" s="15"/>
      <c r="H407" s="15" t="str">
        <f t="shared" si="37"/>
        <v/>
      </c>
    </row>
    <row r="408" spans="6:8" x14ac:dyDescent="0.3">
      <c r="F408" s="15" t="s">
        <v>615</v>
      </c>
      <c r="G408" s="15"/>
      <c r="H408" s="15" t="str">
        <f t="shared" si="37"/>
        <v/>
      </c>
    </row>
    <row r="409" spans="6:8" x14ac:dyDescent="0.3">
      <c r="F409" s="15" t="s">
        <v>615</v>
      </c>
      <c r="G409" s="15"/>
      <c r="H409" s="15" t="str">
        <f t="shared" si="37"/>
        <v/>
      </c>
    </row>
    <row r="410" spans="6:8" x14ac:dyDescent="0.3">
      <c r="F410" s="15" t="s">
        <v>615</v>
      </c>
      <c r="G410" s="15"/>
      <c r="H410" s="15" t="str">
        <f t="shared" si="37"/>
        <v/>
      </c>
    </row>
    <row r="411" spans="6:8" x14ac:dyDescent="0.3">
      <c r="F411" s="15" t="s">
        <v>615</v>
      </c>
      <c r="G411" s="15"/>
      <c r="H411" s="15" t="str">
        <f t="shared" si="37"/>
        <v/>
      </c>
    </row>
    <row r="412" spans="6:8" x14ac:dyDescent="0.3">
      <c r="F412" s="15" t="s">
        <v>615</v>
      </c>
      <c r="G412" s="15"/>
      <c r="H412" s="15" t="str">
        <f t="shared" si="37"/>
        <v/>
      </c>
    </row>
    <row r="413" spans="6:8" x14ac:dyDescent="0.3">
      <c r="F413" s="15" t="s">
        <v>615</v>
      </c>
      <c r="G413" s="15"/>
      <c r="H413" s="15" t="str">
        <f t="shared" si="37"/>
        <v/>
      </c>
    </row>
    <row r="414" spans="6:8" x14ac:dyDescent="0.3">
      <c r="F414" s="15" t="s">
        <v>615</v>
      </c>
      <c r="G414" s="15"/>
      <c r="H414" s="15" t="str">
        <f t="shared" si="37"/>
        <v/>
      </c>
    </row>
    <row r="415" spans="6:8" x14ac:dyDescent="0.3">
      <c r="F415" s="15" t="s">
        <v>615</v>
      </c>
      <c r="G415" s="15"/>
      <c r="H415" s="15" t="str">
        <f t="shared" si="37"/>
        <v/>
      </c>
    </row>
    <row r="416" spans="6:8" x14ac:dyDescent="0.3">
      <c r="F416" s="15" t="s">
        <v>615</v>
      </c>
      <c r="G416" s="15"/>
      <c r="H416" s="15" t="str">
        <f t="shared" si="37"/>
        <v/>
      </c>
    </row>
    <row r="417" spans="6:8" x14ac:dyDescent="0.3">
      <c r="F417" s="15" t="s">
        <v>615</v>
      </c>
      <c r="G417" s="15"/>
      <c r="H417" s="15" t="str">
        <f t="shared" si="37"/>
        <v/>
      </c>
    </row>
    <row r="418" spans="6:8" x14ac:dyDescent="0.3">
      <c r="F418" s="15" t="s">
        <v>615</v>
      </c>
      <c r="G418" s="15"/>
      <c r="H418" s="15" t="str">
        <f t="shared" si="37"/>
        <v/>
      </c>
    </row>
    <row r="419" spans="6:8" x14ac:dyDescent="0.3">
      <c r="F419" s="15" t="s">
        <v>615</v>
      </c>
      <c r="G419" s="15"/>
      <c r="H419" s="15" t="str">
        <f t="shared" si="37"/>
        <v/>
      </c>
    </row>
    <row r="420" spans="6:8" x14ac:dyDescent="0.3">
      <c r="F420" s="15" t="s">
        <v>615</v>
      </c>
      <c r="G420" s="15"/>
      <c r="H420" s="15" t="str">
        <f t="shared" si="37"/>
        <v/>
      </c>
    </row>
    <row r="421" spans="6:8" x14ac:dyDescent="0.3">
      <c r="F421" s="15" t="s">
        <v>615</v>
      </c>
      <c r="G421" s="15"/>
      <c r="H421" s="15" t="str">
        <f t="shared" si="37"/>
        <v/>
      </c>
    </row>
    <row r="422" spans="6:8" x14ac:dyDescent="0.3">
      <c r="F422" s="15" t="s">
        <v>615</v>
      </c>
      <c r="G422" s="15"/>
      <c r="H422" s="15" t="str">
        <f t="shared" si="37"/>
        <v/>
      </c>
    </row>
    <row r="423" spans="6:8" x14ac:dyDescent="0.3">
      <c r="F423" s="15" t="s">
        <v>615</v>
      </c>
      <c r="G423" s="15"/>
      <c r="H423" s="15" t="str">
        <f t="shared" si="37"/>
        <v/>
      </c>
    </row>
    <row r="424" spans="6:8" x14ac:dyDescent="0.3">
      <c r="F424" s="15" t="s">
        <v>615</v>
      </c>
      <c r="G424" s="15"/>
      <c r="H424" s="15" t="str">
        <f t="shared" si="37"/>
        <v/>
      </c>
    </row>
    <row r="425" spans="6:8" x14ac:dyDescent="0.3">
      <c r="F425" s="15" t="s">
        <v>615</v>
      </c>
      <c r="G425" s="15"/>
      <c r="H425" s="15" t="str">
        <f t="shared" si="37"/>
        <v/>
      </c>
    </row>
    <row r="426" spans="6:8" x14ac:dyDescent="0.3">
      <c r="F426" s="15" t="s">
        <v>615</v>
      </c>
      <c r="G426" s="15"/>
      <c r="H426" s="15" t="str">
        <f t="shared" si="37"/>
        <v/>
      </c>
    </row>
    <row r="427" spans="6:8" x14ac:dyDescent="0.3">
      <c r="F427" s="15" t="s">
        <v>615</v>
      </c>
      <c r="G427" s="15"/>
      <c r="H427" s="15" t="str">
        <f t="shared" si="37"/>
        <v/>
      </c>
    </row>
    <row r="428" spans="6:8" x14ac:dyDescent="0.3">
      <c r="F428" s="15" t="s">
        <v>615</v>
      </c>
      <c r="G428" s="15"/>
      <c r="H428" s="15" t="str">
        <f t="shared" si="37"/>
        <v/>
      </c>
    </row>
    <row r="429" spans="6:8" x14ac:dyDescent="0.3">
      <c r="F429" s="15" t="s">
        <v>615</v>
      </c>
      <c r="G429" s="15"/>
      <c r="H429" s="15" t="str">
        <f t="shared" si="37"/>
        <v/>
      </c>
    </row>
    <row r="430" spans="6:8" x14ac:dyDescent="0.3">
      <c r="F430" s="15" t="s">
        <v>615</v>
      </c>
      <c r="G430" s="15"/>
      <c r="H430" s="15" t="str">
        <f t="shared" si="37"/>
        <v/>
      </c>
    </row>
    <row r="431" spans="6:8" x14ac:dyDescent="0.3">
      <c r="F431" s="15" t="s">
        <v>615</v>
      </c>
      <c r="G431" s="15"/>
      <c r="H431" s="15" t="str">
        <f t="shared" si="37"/>
        <v/>
      </c>
    </row>
    <row r="432" spans="6:8" x14ac:dyDescent="0.3">
      <c r="F432" s="15" t="s">
        <v>615</v>
      </c>
      <c r="G432" s="15"/>
      <c r="H432" s="15" t="str">
        <f t="shared" si="37"/>
        <v/>
      </c>
    </row>
    <row r="433" spans="6:8" x14ac:dyDescent="0.3">
      <c r="F433" s="15" t="s">
        <v>615</v>
      </c>
      <c r="G433" s="15"/>
      <c r="H433" s="15" t="str">
        <f t="shared" si="37"/>
        <v/>
      </c>
    </row>
    <row r="434" spans="6:8" x14ac:dyDescent="0.3">
      <c r="F434" s="15" t="s">
        <v>615</v>
      </c>
      <c r="G434" s="15"/>
      <c r="H434" s="15" t="str">
        <f t="shared" si="37"/>
        <v/>
      </c>
    </row>
    <row r="435" spans="6:8" x14ac:dyDescent="0.3">
      <c r="F435" s="15" t="s">
        <v>615</v>
      </c>
      <c r="G435" s="15"/>
      <c r="H435" s="15" t="str">
        <f t="shared" si="37"/>
        <v/>
      </c>
    </row>
    <row r="436" spans="6:8" x14ac:dyDescent="0.3">
      <c r="F436" s="15" t="s">
        <v>615</v>
      </c>
      <c r="G436" s="15"/>
      <c r="H436" s="15" t="str">
        <f t="shared" si="37"/>
        <v/>
      </c>
    </row>
    <row r="437" spans="6:8" x14ac:dyDescent="0.3">
      <c r="F437" s="15" t="s">
        <v>615</v>
      </c>
      <c r="G437" s="15"/>
      <c r="H437" s="15" t="str">
        <f t="shared" si="37"/>
        <v/>
      </c>
    </row>
    <row r="438" spans="6:8" x14ac:dyDescent="0.3">
      <c r="F438" s="15" t="s">
        <v>615</v>
      </c>
      <c r="G438" s="15"/>
      <c r="H438" s="15" t="str">
        <f t="shared" si="37"/>
        <v/>
      </c>
    </row>
    <row r="439" spans="6:8" x14ac:dyDescent="0.3">
      <c r="F439" s="15" t="s">
        <v>615</v>
      </c>
      <c r="G439" s="15"/>
      <c r="H439" s="15" t="str">
        <f t="shared" si="37"/>
        <v/>
      </c>
    </row>
    <row r="440" spans="6:8" x14ac:dyDescent="0.3">
      <c r="F440" s="15" t="s">
        <v>615</v>
      </c>
      <c r="G440" s="15"/>
      <c r="H440" s="15" t="str">
        <f t="shared" si="37"/>
        <v/>
      </c>
    </row>
    <row r="441" spans="6:8" x14ac:dyDescent="0.3">
      <c r="F441" s="15" t="s">
        <v>615</v>
      </c>
      <c r="G441" s="15"/>
      <c r="H441" s="15" t="str">
        <f t="shared" si="37"/>
        <v/>
      </c>
    </row>
    <row r="442" spans="6:8" x14ac:dyDescent="0.3">
      <c r="F442" s="15" t="s">
        <v>615</v>
      </c>
      <c r="G442" s="15"/>
      <c r="H442" s="15" t="str">
        <f t="shared" si="37"/>
        <v/>
      </c>
    </row>
    <row r="443" spans="6:8" x14ac:dyDescent="0.3">
      <c r="F443" s="15" t="s">
        <v>615</v>
      </c>
      <c r="G443" s="15"/>
      <c r="H443" s="15" t="str">
        <f t="shared" si="37"/>
        <v/>
      </c>
    </row>
    <row r="444" spans="6:8" x14ac:dyDescent="0.3">
      <c r="F444" s="15" t="s">
        <v>615</v>
      </c>
      <c r="G444" s="15"/>
      <c r="H444" s="15" t="str">
        <f t="shared" si="37"/>
        <v/>
      </c>
    </row>
    <row r="445" spans="6:8" x14ac:dyDescent="0.3">
      <c r="F445" s="15" t="s">
        <v>615</v>
      </c>
      <c r="G445" s="15"/>
      <c r="H445" s="15" t="str">
        <f t="shared" si="37"/>
        <v/>
      </c>
    </row>
    <row r="446" spans="6:8" x14ac:dyDescent="0.3">
      <c r="F446" s="15" t="s">
        <v>615</v>
      </c>
      <c r="G446" s="15"/>
      <c r="H446" s="15" t="str">
        <f t="shared" si="37"/>
        <v/>
      </c>
    </row>
    <row r="447" spans="6:8" x14ac:dyDescent="0.3">
      <c r="F447" s="15" t="s">
        <v>615</v>
      </c>
      <c r="G447" s="15"/>
      <c r="H447" s="15" t="str">
        <f t="shared" si="37"/>
        <v/>
      </c>
    </row>
    <row r="448" spans="6:8" x14ac:dyDescent="0.3">
      <c r="F448" s="15" t="s">
        <v>615</v>
      </c>
      <c r="G448" s="15"/>
      <c r="H448" s="15" t="str">
        <f t="shared" si="37"/>
        <v/>
      </c>
    </row>
    <row r="449" spans="6:8" x14ac:dyDescent="0.3">
      <c r="F449" s="15" t="s">
        <v>615</v>
      </c>
      <c r="G449" s="15"/>
      <c r="H449" s="15" t="str">
        <f t="shared" si="37"/>
        <v/>
      </c>
    </row>
    <row r="450" spans="6:8" x14ac:dyDescent="0.3">
      <c r="F450" s="15" t="s">
        <v>615</v>
      </c>
      <c r="G450" s="15"/>
      <c r="H450" s="15" t="str">
        <f t="shared" si="37"/>
        <v/>
      </c>
    </row>
    <row r="451" spans="6:8" x14ac:dyDescent="0.3">
      <c r="F451" s="15" t="s">
        <v>615</v>
      </c>
      <c r="G451" s="15"/>
      <c r="H451" s="15" t="str">
        <f t="shared" si="37"/>
        <v/>
      </c>
    </row>
    <row r="452" spans="6:8" x14ac:dyDescent="0.3">
      <c r="F452" s="15" t="s">
        <v>615</v>
      </c>
      <c r="G452" s="15"/>
      <c r="H452" s="15" t="str">
        <f t="shared" si="37"/>
        <v/>
      </c>
    </row>
    <row r="453" spans="6:8" x14ac:dyDescent="0.3">
      <c r="F453" s="15" t="s">
        <v>615</v>
      </c>
      <c r="G453" s="15"/>
      <c r="H453" s="15" t="str">
        <f t="shared" si="37"/>
        <v/>
      </c>
    </row>
    <row r="454" spans="6:8" x14ac:dyDescent="0.3">
      <c r="F454" s="15" t="s">
        <v>615</v>
      </c>
      <c r="G454" s="15"/>
      <c r="H454" s="15" t="str">
        <f t="shared" si="37"/>
        <v/>
      </c>
    </row>
    <row r="455" spans="6:8" x14ac:dyDescent="0.3">
      <c r="F455" s="15" t="s">
        <v>615</v>
      </c>
      <c r="G455" s="15"/>
      <c r="H455" s="15" t="str">
        <f t="shared" si="37"/>
        <v/>
      </c>
    </row>
    <row r="456" spans="6:8" x14ac:dyDescent="0.3">
      <c r="F456" s="15" t="s">
        <v>615</v>
      </c>
      <c r="G456" s="15"/>
      <c r="H456" s="15" t="str">
        <f t="shared" si="37"/>
        <v/>
      </c>
    </row>
    <row r="457" spans="6:8" x14ac:dyDescent="0.3">
      <c r="F457" s="15" t="s">
        <v>615</v>
      </c>
      <c r="G457" s="15"/>
      <c r="H457" s="15" t="str">
        <f t="shared" si="37"/>
        <v/>
      </c>
    </row>
    <row r="458" spans="6:8" x14ac:dyDescent="0.3">
      <c r="F458" s="15" t="s">
        <v>615</v>
      </c>
      <c r="G458" s="15"/>
      <c r="H458" s="15" t="str">
        <f t="shared" si="37"/>
        <v/>
      </c>
    </row>
    <row r="459" spans="6:8" x14ac:dyDescent="0.3">
      <c r="F459" s="15" t="s">
        <v>615</v>
      </c>
      <c r="G459" s="15"/>
      <c r="H459" s="15" t="str">
        <f t="shared" si="37"/>
        <v/>
      </c>
    </row>
    <row r="460" spans="6:8" x14ac:dyDescent="0.3">
      <c r="F460" s="15" t="s">
        <v>615</v>
      </c>
      <c r="G460" s="15"/>
      <c r="H460" s="15" t="str">
        <f t="shared" si="37"/>
        <v/>
      </c>
    </row>
    <row r="461" spans="6:8" x14ac:dyDescent="0.3">
      <c r="F461" s="15" t="s">
        <v>615</v>
      </c>
      <c r="G461" s="15"/>
      <c r="H461" s="15" t="str">
        <f t="shared" si="37"/>
        <v/>
      </c>
    </row>
    <row r="462" spans="6:8" x14ac:dyDescent="0.3">
      <c r="F462" s="15" t="s">
        <v>615</v>
      </c>
      <c r="G462" s="15"/>
      <c r="H462" s="15" t="str">
        <f t="shared" si="37"/>
        <v/>
      </c>
    </row>
    <row r="463" spans="6:8" x14ac:dyDescent="0.3">
      <c r="F463" s="15" t="s">
        <v>615</v>
      </c>
      <c r="G463" s="15"/>
      <c r="H463" s="15" t="str">
        <f t="shared" si="37"/>
        <v/>
      </c>
    </row>
    <row r="464" spans="6:8" x14ac:dyDescent="0.3">
      <c r="F464" s="15" t="s">
        <v>615</v>
      </c>
      <c r="G464" s="15"/>
      <c r="H464" s="15" t="str">
        <f t="shared" si="37"/>
        <v/>
      </c>
    </row>
    <row r="465" spans="6:8" x14ac:dyDescent="0.3">
      <c r="F465" s="15" t="s">
        <v>615</v>
      </c>
      <c r="G465" s="15"/>
      <c r="H465" s="15" t="str">
        <f t="shared" si="37"/>
        <v/>
      </c>
    </row>
    <row r="466" spans="6:8" x14ac:dyDescent="0.3">
      <c r="F466" s="15" t="s">
        <v>615</v>
      </c>
      <c r="G466" s="15"/>
      <c r="H466" s="15" t="str">
        <f t="shared" si="37"/>
        <v/>
      </c>
    </row>
    <row r="467" spans="6:8" x14ac:dyDescent="0.3">
      <c r="F467" s="15" t="s">
        <v>615</v>
      </c>
      <c r="G467" s="15"/>
      <c r="H467" s="15" t="str">
        <f t="shared" si="37"/>
        <v/>
      </c>
    </row>
    <row r="468" spans="6:8" x14ac:dyDescent="0.3">
      <c r="F468" s="15" t="s">
        <v>615</v>
      </c>
      <c r="G468" s="15"/>
      <c r="H468" s="15" t="str">
        <f t="shared" si="37"/>
        <v/>
      </c>
    </row>
    <row r="469" spans="6:8" x14ac:dyDescent="0.3">
      <c r="F469" s="15" t="s">
        <v>615</v>
      </c>
      <c r="G469" s="15"/>
      <c r="H469" s="15" t="str">
        <f t="shared" si="37"/>
        <v/>
      </c>
    </row>
    <row r="470" spans="6:8" x14ac:dyDescent="0.3">
      <c r="F470" s="15" t="s">
        <v>615</v>
      </c>
      <c r="G470" s="15"/>
      <c r="H470" s="15" t="str">
        <f t="shared" ref="H470:H533" si="38">IF(ISBLANK(D470),"",SUM(F470:G470))</f>
        <v/>
      </c>
    </row>
    <row r="471" spans="6:8" x14ac:dyDescent="0.3">
      <c r="F471" s="15" t="s">
        <v>615</v>
      </c>
      <c r="G471" s="15"/>
      <c r="H471" s="15" t="str">
        <f t="shared" si="38"/>
        <v/>
      </c>
    </row>
    <row r="472" spans="6:8" x14ac:dyDescent="0.3">
      <c r="F472" s="15" t="s">
        <v>615</v>
      </c>
      <c r="G472" s="15"/>
      <c r="H472" s="15" t="str">
        <f t="shared" si="38"/>
        <v/>
      </c>
    </row>
    <row r="473" spans="6:8" x14ac:dyDescent="0.3">
      <c r="F473" s="15" t="s">
        <v>615</v>
      </c>
      <c r="G473" s="15"/>
      <c r="H473" s="15" t="str">
        <f t="shared" si="38"/>
        <v/>
      </c>
    </row>
    <row r="474" spans="6:8" x14ac:dyDescent="0.3">
      <c r="F474" s="15" t="s">
        <v>615</v>
      </c>
      <c r="G474" s="15"/>
      <c r="H474" s="15" t="str">
        <f t="shared" si="38"/>
        <v/>
      </c>
    </row>
    <row r="475" spans="6:8" x14ac:dyDescent="0.3">
      <c r="F475" s="15" t="s">
        <v>615</v>
      </c>
      <c r="G475" s="15"/>
      <c r="H475" s="15" t="str">
        <f t="shared" si="38"/>
        <v/>
      </c>
    </row>
    <row r="476" spans="6:8" x14ac:dyDescent="0.3">
      <c r="F476" s="15" t="s">
        <v>615</v>
      </c>
      <c r="G476" s="15"/>
      <c r="H476" s="15" t="str">
        <f t="shared" si="38"/>
        <v/>
      </c>
    </row>
    <row r="477" spans="6:8" x14ac:dyDescent="0.3">
      <c r="F477" s="15" t="s">
        <v>615</v>
      </c>
      <c r="G477" s="15"/>
      <c r="H477" s="15" t="str">
        <f t="shared" si="38"/>
        <v/>
      </c>
    </row>
    <row r="478" spans="6:8" x14ac:dyDescent="0.3">
      <c r="F478" s="15" t="s">
        <v>615</v>
      </c>
      <c r="G478" s="15"/>
      <c r="H478" s="15" t="str">
        <f t="shared" si="38"/>
        <v/>
      </c>
    </row>
    <row r="479" spans="6:8" x14ac:dyDescent="0.3">
      <c r="F479" s="15" t="s">
        <v>615</v>
      </c>
      <c r="G479" s="15"/>
      <c r="H479" s="15" t="str">
        <f t="shared" si="38"/>
        <v/>
      </c>
    </row>
    <row r="480" spans="6:8" x14ac:dyDescent="0.3">
      <c r="F480" s="15" t="s">
        <v>615</v>
      </c>
      <c r="G480" s="15"/>
      <c r="H480" s="15" t="str">
        <f t="shared" si="38"/>
        <v/>
      </c>
    </row>
    <row r="481" spans="6:8" x14ac:dyDescent="0.3">
      <c r="F481" s="15" t="s">
        <v>615</v>
      </c>
      <c r="G481" s="15"/>
      <c r="H481" s="15" t="str">
        <f t="shared" si="38"/>
        <v/>
      </c>
    </row>
    <row r="482" spans="6:8" x14ac:dyDescent="0.3">
      <c r="F482" s="15" t="s">
        <v>615</v>
      </c>
      <c r="G482" s="15"/>
      <c r="H482" s="15" t="str">
        <f t="shared" si="38"/>
        <v/>
      </c>
    </row>
    <row r="483" spans="6:8" x14ac:dyDescent="0.3">
      <c r="F483" s="15" t="s">
        <v>615</v>
      </c>
      <c r="G483" s="15"/>
      <c r="H483" s="15" t="str">
        <f t="shared" si="38"/>
        <v/>
      </c>
    </row>
    <row r="484" spans="6:8" x14ac:dyDescent="0.3">
      <c r="F484" s="15" t="s">
        <v>615</v>
      </c>
      <c r="G484" s="15"/>
      <c r="H484" s="15" t="str">
        <f t="shared" si="38"/>
        <v/>
      </c>
    </row>
    <row r="485" spans="6:8" x14ac:dyDescent="0.3">
      <c r="F485" s="15" t="s">
        <v>615</v>
      </c>
      <c r="G485" s="15"/>
      <c r="H485" s="15" t="str">
        <f t="shared" si="38"/>
        <v/>
      </c>
    </row>
    <row r="486" spans="6:8" x14ac:dyDescent="0.3">
      <c r="F486" s="15" t="s">
        <v>615</v>
      </c>
      <c r="G486" s="15"/>
      <c r="H486" s="15" t="str">
        <f t="shared" si="38"/>
        <v/>
      </c>
    </row>
    <row r="487" spans="6:8" x14ac:dyDescent="0.3">
      <c r="F487" s="15" t="s">
        <v>615</v>
      </c>
      <c r="G487" s="15"/>
      <c r="H487" s="15" t="str">
        <f t="shared" si="38"/>
        <v/>
      </c>
    </row>
    <row r="488" spans="6:8" x14ac:dyDescent="0.3">
      <c r="F488" s="15" t="s">
        <v>615</v>
      </c>
      <c r="G488" s="15"/>
      <c r="H488" s="15" t="str">
        <f t="shared" si="38"/>
        <v/>
      </c>
    </row>
    <row r="489" spans="6:8" x14ac:dyDescent="0.3">
      <c r="F489" s="15" t="s">
        <v>615</v>
      </c>
      <c r="G489" s="15"/>
      <c r="H489" s="15" t="str">
        <f t="shared" si="38"/>
        <v/>
      </c>
    </row>
    <row r="490" spans="6:8" x14ac:dyDescent="0.3">
      <c r="F490" s="15" t="s">
        <v>615</v>
      </c>
      <c r="G490" s="15"/>
      <c r="H490" s="15" t="str">
        <f t="shared" si="38"/>
        <v/>
      </c>
    </row>
    <row r="491" spans="6:8" x14ac:dyDescent="0.3">
      <c r="F491" s="15" t="s">
        <v>615</v>
      </c>
      <c r="G491" s="15"/>
      <c r="H491" s="15" t="str">
        <f t="shared" si="38"/>
        <v/>
      </c>
    </row>
    <row r="492" spans="6:8" x14ac:dyDescent="0.3">
      <c r="F492" s="15" t="s">
        <v>615</v>
      </c>
      <c r="G492" s="15"/>
      <c r="H492" s="15" t="str">
        <f t="shared" si="38"/>
        <v/>
      </c>
    </row>
    <row r="493" spans="6:8" x14ac:dyDescent="0.3">
      <c r="F493" s="15" t="s">
        <v>615</v>
      </c>
      <c r="G493" s="15"/>
      <c r="H493" s="15" t="str">
        <f t="shared" si="38"/>
        <v/>
      </c>
    </row>
    <row r="494" spans="6:8" x14ac:dyDescent="0.3">
      <c r="F494" s="15" t="s">
        <v>615</v>
      </c>
      <c r="G494" s="15"/>
      <c r="H494" s="15" t="str">
        <f t="shared" si="38"/>
        <v/>
      </c>
    </row>
    <row r="495" spans="6:8" x14ac:dyDescent="0.3">
      <c r="F495" s="15" t="s">
        <v>615</v>
      </c>
      <c r="G495" s="15"/>
      <c r="H495" s="15" t="str">
        <f t="shared" si="38"/>
        <v/>
      </c>
    </row>
    <row r="496" spans="6:8" x14ac:dyDescent="0.3">
      <c r="F496" s="15" t="s">
        <v>615</v>
      </c>
      <c r="G496" s="15"/>
      <c r="H496" s="15" t="str">
        <f t="shared" si="38"/>
        <v/>
      </c>
    </row>
    <row r="497" spans="6:8" x14ac:dyDescent="0.3">
      <c r="F497" s="15" t="s">
        <v>615</v>
      </c>
      <c r="G497" s="15"/>
      <c r="H497" s="15" t="str">
        <f t="shared" si="38"/>
        <v/>
      </c>
    </row>
    <row r="498" spans="6:8" x14ac:dyDescent="0.3">
      <c r="F498" s="15" t="s">
        <v>615</v>
      </c>
      <c r="G498" s="15"/>
      <c r="H498" s="15" t="str">
        <f t="shared" si="38"/>
        <v/>
      </c>
    </row>
    <row r="499" spans="6:8" x14ac:dyDescent="0.3">
      <c r="F499" s="15" t="s">
        <v>615</v>
      </c>
      <c r="G499" s="15"/>
      <c r="H499" s="15" t="str">
        <f t="shared" si="38"/>
        <v/>
      </c>
    </row>
    <row r="500" spans="6:8" x14ac:dyDescent="0.3">
      <c r="F500" s="15" t="s">
        <v>615</v>
      </c>
      <c r="G500" s="15"/>
      <c r="H500" s="15" t="str">
        <f t="shared" si="38"/>
        <v/>
      </c>
    </row>
    <row r="501" spans="6:8" x14ac:dyDescent="0.3">
      <c r="F501" s="15" t="s">
        <v>615</v>
      </c>
      <c r="G501" s="15"/>
      <c r="H501" s="15" t="str">
        <f t="shared" si="38"/>
        <v/>
      </c>
    </row>
    <row r="502" spans="6:8" x14ac:dyDescent="0.3">
      <c r="F502" s="15" t="s">
        <v>615</v>
      </c>
      <c r="G502" s="15"/>
      <c r="H502" s="15" t="str">
        <f t="shared" si="38"/>
        <v/>
      </c>
    </row>
    <row r="503" spans="6:8" x14ac:dyDescent="0.3">
      <c r="F503" s="15" t="s">
        <v>615</v>
      </c>
      <c r="G503" s="15"/>
      <c r="H503" s="15" t="str">
        <f t="shared" si="38"/>
        <v/>
      </c>
    </row>
    <row r="504" spans="6:8" x14ac:dyDescent="0.3">
      <c r="F504" s="15" t="s">
        <v>615</v>
      </c>
      <c r="G504" s="15"/>
      <c r="H504" s="15" t="str">
        <f t="shared" si="38"/>
        <v/>
      </c>
    </row>
    <row r="505" spans="6:8" x14ac:dyDescent="0.3">
      <c r="F505" s="15" t="s">
        <v>615</v>
      </c>
      <c r="G505" s="15"/>
      <c r="H505" s="15" t="str">
        <f t="shared" si="38"/>
        <v/>
      </c>
    </row>
    <row r="506" spans="6:8" x14ac:dyDescent="0.3">
      <c r="F506" s="15" t="s">
        <v>615</v>
      </c>
      <c r="G506" s="15"/>
      <c r="H506" s="15" t="str">
        <f t="shared" si="38"/>
        <v/>
      </c>
    </row>
    <row r="507" spans="6:8" x14ac:dyDescent="0.3">
      <c r="F507" s="15" t="s">
        <v>615</v>
      </c>
      <c r="G507" s="15"/>
      <c r="H507" s="15" t="str">
        <f t="shared" si="38"/>
        <v/>
      </c>
    </row>
    <row r="508" spans="6:8" x14ac:dyDescent="0.3">
      <c r="F508" s="15" t="s">
        <v>615</v>
      </c>
      <c r="G508" s="15"/>
      <c r="H508" s="15" t="str">
        <f t="shared" si="38"/>
        <v/>
      </c>
    </row>
    <row r="509" spans="6:8" x14ac:dyDescent="0.3">
      <c r="F509" s="15" t="s">
        <v>615</v>
      </c>
      <c r="G509" s="15"/>
      <c r="H509" s="15" t="str">
        <f t="shared" si="38"/>
        <v/>
      </c>
    </row>
    <row r="510" spans="6:8" x14ac:dyDescent="0.3">
      <c r="F510" s="15" t="s">
        <v>615</v>
      </c>
      <c r="G510" s="15"/>
      <c r="H510" s="15" t="str">
        <f t="shared" si="38"/>
        <v/>
      </c>
    </row>
    <row r="511" spans="6:8" x14ac:dyDescent="0.3">
      <c r="F511" s="15" t="s">
        <v>615</v>
      </c>
      <c r="G511" s="15"/>
      <c r="H511" s="15" t="str">
        <f t="shared" si="38"/>
        <v/>
      </c>
    </row>
    <row r="512" spans="6:8" x14ac:dyDescent="0.3">
      <c r="F512" s="15" t="s">
        <v>615</v>
      </c>
      <c r="G512" s="15"/>
      <c r="H512" s="15" t="str">
        <f t="shared" si="38"/>
        <v/>
      </c>
    </row>
    <row r="513" spans="6:8" x14ac:dyDescent="0.3">
      <c r="F513" s="15" t="s">
        <v>615</v>
      </c>
      <c r="G513" s="15"/>
      <c r="H513" s="15" t="str">
        <f t="shared" si="38"/>
        <v/>
      </c>
    </row>
    <row r="514" spans="6:8" x14ac:dyDescent="0.3">
      <c r="F514" s="15" t="s">
        <v>615</v>
      </c>
      <c r="G514" s="15"/>
      <c r="H514" s="15" t="str">
        <f t="shared" si="38"/>
        <v/>
      </c>
    </row>
    <row r="515" spans="6:8" x14ac:dyDescent="0.3">
      <c r="F515" s="15" t="s">
        <v>615</v>
      </c>
      <c r="G515" s="15"/>
      <c r="H515" s="15" t="str">
        <f t="shared" si="38"/>
        <v/>
      </c>
    </row>
    <row r="516" spans="6:8" x14ac:dyDescent="0.3">
      <c r="F516" s="15" t="s">
        <v>615</v>
      </c>
      <c r="G516" s="15"/>
      <c r="H516" s="15" t="str">
        <f t="shared" si="38"/>
        <v/>
      </c>
    </row>
    <row r="517" spans="6:8" x14ac:dyDescent="0.3">
      <c r="F517" s="15" t="s">
        <v>615</v>
      </c>
      <c r="G517" s="15"/>
      <c r="H517" s="15" t="str">
        <f t="shared" si="38"/>
        <v/>
      </c>
    </row>
    <row r="518" spans="6:8" x14ac:dyDescent="0.3">
      <c r="F518" s="15" t="s">
        <v>615</v>
      </c>
      <c r="G518" s="15"/>
      <c r="H518" s="15" t="str">
        <f t="shared" si="38"/>
        <v/>
      </c>
    </row>
    <row r="519" spans="6:8" x14ac:dyDescent="0.3">
      <c r="F519" s="15" t="s">
        <v>615</v>
      </c>
      <c r="G519" s="15"/>
      <c r="H519" s="15" t="str">
        <f t="shared" si="38"/>
        <v/>
      </c>
    </row>
    <row r="520" spans="6:8" x14ac:dyDescent="0.3">
      <c r="F520" s="15" t="s">
        <v>615</v>
      </c>
      <c r="G520" s="15"/>
      <c r="H520" s="15" t="str">
        <f t="shared" si="38"/>
        <v/>
      </c>
    </row>
    <row r="521" spans="6:8" x14ac:dyDescent="0.3">
      <c r="F521" s="15" t="s">
        <v>615</v>
      </c>
      <c r="G521" s="15"/>
      <c r="H521" s="15" t="str">
        <f t="shared" si="38"/>
        <v/>
      </c>
    </row>
    <row r="522" spans="6:8" x14ac:dyDescent="0.3">
      <c r="F522" s="15" t="s">
        <v>615</v>
      </c>
      <c r="G522" s="15"/>
      <c r="H522" s="15" t="str">
        <f t="shared" si="38"/>
        <v/>
      </c>
    </row>
    <row r="523" spans="6:8" x14ac:dyDescent="0.3">
      <c r="F523" s="15" t="s">
        <v>615</v>
      </c>
      <c r="G523" s="15"/>
      <c r="H523" s="15" t="str">
        <f t="shared" si="38"/>
        <v/>
      </c>
    </row>
    <row r="524" spans="6:8" x14ac:dyDescent="0.3">
      <c r="F524" s="15" t="s">
        <v>615</v>
      </c>
      <c r="G524" s="15"/>
      <c r="H524" s="15" t="str">
        <f t="shared" si="38"/>
        <v/>
      </c>
    </row>
    <row r="525" spans="6:8" x14ac:dyDescent="0.3">
      <c r="F525" s="15" t="s">
        <v>615</v>
      </c>
      <c r="G525" s="15"/>
      <c r="H525" s="15" t="str">
        <f t="shared" si="38"/>
        <v/>
      </c>
    </row>
    <row r="526" spans="6:8" x14ac:dyDescent="0.3">
      <c r="F526" s="15" t="s">
        <v>615</v>
      </c>
      <c r="G526" s="15"/>
      <c r="H526" s="15" t="str">
        <f t="shared" si="38"/>
        <v/>
      </c>
    </row>
    <row r="527" spans="6:8" x14ac:dyDescent="0.3">
      <c r="F527" s="15" t="s">
        <v>615</v>
      </c>
      <c r="G527" s="15"/>
      <c r="H527" s="15" t="str">
        <f t="shared" si="38"/>
        <v/>
      </c>
    </row>
    <row r="528" spans="6:8" x14ac:dyDescent="0.3">
      <c r="F528" s="15" t="s">
        <v>615</v>
      </c>
      <c r="G528" s="15"/>
      <c r="H528" s="15" t="str">
        <f t="shared" si="38"/>
        <v/>
      </c>
    </row>
    <row r="529" spans="6:8" x14ac:dyDescent="0.3">
      <c r="F529" s="15" t="s">
        <v>615</v>
      </c>
      <c r="G529" s="15"/>
      <c r="H529" s="15" t="str">
        <f t="shared" si="38"/>
        <v/>
      </c>
    </row>
    <row r="530" spans="6:8" x14ac:dyDescent="0.3">
      <c r="F530" s="15" t="s">
        <v>615</v>
      </c>
      <c r="G530" s="15"/>
      <c r="H530" s="15" t="str">
        <f t="shared" si="38"/>
        <v/>
      </c>
    </row>
    <row r="531" spans="6:8" x14ac:dyDescent="0.3">
      <c r="F531" s="15" t="s">
        <v>615</v>
      </c>
      <c r="G531" s="15"/>
      <c r="H531" s="15" t="str">
        <f t="shared" si="38"/>
        <v/>
      </c>
    </row>
    <row r="532" spans="6:8" x14ac:dyDescent="0.3">
      <c r="F532" s="15" t="s">
        <v>615</v>
      </c>
      <c r="G532" s="15"/>
      <c r="H532" s="15" t="str">
        <f t="shared" si="38"/>
        <v/>
      </c>
    </row>
    <row r="533" spans="6:8" x14ac:dyDescent="0.3">
      <c r="F533" s="15" t="s">
        <v>615</v>
      </c>
      <c r="G533" s="15"/>
      <c r="H533" s="15" t="str">
        <f t="shared" si="38"/>
        <v/>
      </c>
    </row>
    <row r="534" spans="6:8" x14ac:dyDescent="0.3">
      <c r="F534" s="15" t="s">
        <v>615</v>
      </c>
      <c r="G534" s="15"/>
      <c r="H534" s="15" t="str">
        <f t="shared" ref="H534:H597" si="39">IF(ISBLANK(D534),"",SUM(F534:G534))</f>
        <v/>
      </c>
    </row>
    <row r="535" spans="6:8" x14ac:dyDescent="0.3">
      <c r="F535" s="15" t="s">
        <v>615</v>
      </c>
      <c r="G535" s="15"/>
      <c r="H535" s="15" t="str">
        <f t="shared" si="39"/>
        <v/>
      </c>
    </row>
    <row r="536" spans="6:8" x14ac:dyDescent="0.3">
      <c r="F536" s="15" t="s">
        <v>615</v>
      </c>
      <c r="G536" s="15"/>
      <c r="H536" s="15" t="str">
        <f t="shared" si="39"/>
        <v/>
      </c>
    </row>
    <row r="537" spans="6:8" x14ac:dyDescent="0.3">
      <c r="F537" s="15" t="s">
        <v>615</v>
      </c>
      <c r="G537" s="15"/>
      <c r="H537" s="15" t="str">
        <f t="shared" si="39"/>
        <v/>
      </c>
    </row>
    <row r="538" spans="6:8" x14ac:dyDescent="0.3">
      <c r="F538" s="15" t="s">
        <v>615</v>
      </c>
      <c r="G538" s="15"/>
      <c r="H538" s="15" t="str">
        <f t="shared" si="39"/>
        <v/>
      </c>
    </row>
    <row r="539" spans="6:8" x14ac:dyDescent="0.3">
      <c r="F539" s="15" t="s">
        <v>615</v>
      </c>
      <c r="G539" s="15"/>
      <c r="H539" s="15" t="str">
        <f t="shared" si="39"/>
        <v/>
      </c>
    </row>
    <row r="540" spans="6:8" x14ac:dyDescent="0.3">
      <c r="F540" s="15" t="s">
        <v>615</v>
      </c>
      <c r="G540" s="15"/>
      <c r="H540" s="15" t="str">
        <f t="shared" si="39"/>
        <v/>
      </c>
    </row>
    <row r="541" spans="6:8" x14ac:dyDescent="0.3">
      <c r="F541" s="15" t="s">
        <v>615</v>
      </c>
      <c r="G541" s="15"/>
      <c r="H541" s="15" t="str">
        <f t="shared" si="39"/>
        <v/>
      </c>
    </row>
    <row r="542" spans="6:8" x14ac:dyDescent="0.3">
      <c r="F542" s="15" t="s">
        <v>615</v>
      </c>
      <c r="G542" s="15"/>
      <c r="H542" s="15" t="str">
        <f t="shared" si="39"/>
        <v/>
      </c>
    </row>
    <row r="543" spans="6:8" x14ac:dyDescent="0.3">
      <c r="F543" s="15" t="s">
        <v>615</v>
      </c>
      <c r="G543" s="15"/>
      <c r="H543" s="15" t="str">
        <f t="shared" si="39"/>
        <v/>
      </c>
    </row>
    <row r="544" spans="6:8" x14ac:dyDescent="0.3">
      <c r="F544" s="15" t="s">
        <v>615</v>
      </c>
      <c r="G544" s="15"/>
      <c r="H544" s="15" t="str">
        <f t="shared" si="39"/>
        <v/>
      </c>
    </row>
    <row r="545" spans="6:8" x14ac:dyDescent="0.3">
      <c r="F545" s="15" t="s">
        <v>615</v>
      </c>
      <c r="G545" s="15"/>
      <c r="H545" s="15" t="str">
        <f t="shared" si="39"/>
        <v/>
      </c>
    </row>
    <row r="546" spans="6:8" x14ac:dyDescent="0.3">
      <c r="F546" s="15" t="s">
        <v>615</v>
      </c>
      <c r="G546" s="15"/>
      <c r="H546" s="15" t="str">
        <f t="shared" si="39"/>
        <v/>
      </c>
    </row>
    <row r="547" spans="6:8" x14ac:dyDescent="0.3">
      <c r="F547" s="15" t="s">
        <v>615</v>
      </c>
      <c r="G547" s="15"/>
      <c r="H547" s="15" t="str">
        <f t="shared" si="39"/>
        <v/>
      </c>
    </row>
    <row r="548" spans="6:8" x14ac:dyDescent="0.3">
      <c r="F548" s="15" t="s">
        <v>615</v>
      </c>
      <c r="G548" s="15"/>
      <c r="H548" s="15" t="str">
        <f t="shared" si="39"/>
        <v/>
      </c>
    </row>
    <row r="549" spans="6:8" x14ac:dyDescent="0.3">
      <c r="F549" s="15" t="s">
        <v>615</v>
      </c>
      <c r="G549" s="15"/>
      <c r="H549" s="15" t="str">
        <f t="shared" si="39"/>
        <v/>
      </c>
    </row>
    <row r="550" spans="6:8" x14ac:dyDescent="0.3">
      <c r="F550" s="15" t="s">
        <v>615</v>
      </c>
      <c r="G550" s="15"/>
      <c r="H550" s="15" t="str">
        <f t="shared" si="39"/>
        <v/>
      </c>
    </row>
    <row r="551" spans="6:8" x14ac:dyDescent="0.3">
      <c r="F551" s="15" t="s">
        <v>615</v>
      </c>
      <c r="G551" s="15"/>
      <c r="H551" s="15" t="str">
        <f t="shared" si="39"/>
        <v/>
      </c>
    </row>
    <row r="552" spans="6:8" x14ac:dyDescent="0.3">
      <c r="F552" s="15" t="s">
        <v>615</v>
      </c>
      <c r="G552" s="15"/>
      <c r="H552" s="15" t="str">
        <f t="shared" si="39"/>
        <v/>
      </c>
    </row>
    <row r="553" spans="6:8" x14ac:dyDescent="0.3">
      <c r="F553" s="15" t="s">
        <v>615</v>
      </c>
      <c r="G553" s="15"/>
      <c r="H553" s="15" t="str">
        <f t="shared" si="39"/>
        <v/>
      </c>
    </row>
    <row r="554" spans="6:8" x14ac:dyDescent="0.3">
      <c r="F554" s="15" t="s">
        <v>615</v>
      </c>
      <c r="G554" s="15"/>
      <c r="H554" s="15" t="str">
        <f t="shared" si="39"/>
        <v/>
      </c>
    </row>
    <row r="555" spans="6:8" x14ac:dyDescent="0.3">
      <c r="F555" s="15" t="s">
        <v>615</v>
      </c>
      <c r="G555" s="15"/>
      <c r="H555" s="15" t="str">
        <f t="shared" si="39"/>
        <v/>
      </c>
    </row>
    <row r="556" spans="6:8" x14ac:dyDescent="0.3">
      <c r="F556" s="15" t="s">
        <v>615</v>
      </c>
      <c r="G556" s="15"/>
      <c r="H556" s="15" t="str">
        <f t="shared" si="39"/>
        <v/>
      </c>
    </row>
    <row r="557" spans="6:8" x14ac:dyDescent="0.3">
      <c r="F557" s="15" t="s">
        <v>615</v>
      </c>
      <c r="G557" s="15"/>
      <c r="H557" s="15" t="str">
        <f t="shared" si="39"/>
        <v/>
      </c>
    </row>
    <row r="558" spans="6:8" x14ac:dyDescent="0.3">
      <c r="F558" s="15" t="s">
        <v>615</v>
      </c>
      <c r="G558" s="15"/>
      <c r="H558" s="15" t="str">
        <f t="shared" si="39"/>
        <v/>
      </c>
    </row>
    <row r="559" spans="6:8" x14ac:dyDescent="0.3">
      <c r="F559" s="15" t="s">
        <v>615</v>
      </c>
      <c r="G559" s="15"/>
      <c r="H559" s="15" t="str">
        <f t="shared" si="39"/>
        <v/>
      </c>
    </row>
    <row r="560" spans="6:8" x14ac:dyDescent="0.3">
      <c r="F560" s="15" t="s">
        <v>615</v>
      </c>
      <c r="G560" s="15"/>
      <c r="H560" s="15" t="str">
        <f t="shared" si="39"/>
        <v/>
      </c>
    </row>
    <row r="561" spans="6:8" x14ac:dyDescent="0.3">
      <c r="F561" s="15" t="s">
        <v>615</v>
      </c>
      <c r="G561" s="15"/>
      <c r="H561" s="15" t="str">
        <f t="shared" si="39"/>
        <v/>
      </c>
    </row>
    <row r="562" spans="6:8" x14ac:dyDescent="0.3">
      <c r="F562" s="15" t="s">
        <v>615</v>
      </c>
      <c r="G562" s="15"/>
      <c r="H562" s="15" t="str">
        <f t="shared" si="39"/>
        <v/>
      </c>
    </row>
    <row r="563" spans="6:8" x14ac:dyDescent="0.3">
      <c r="F563" s="15" t="s">
        <v>615</v>
      </c>
      <c r="G563" s="15"/>
      <c r="H563" s="15" t="str">
        <f t="shared" si="39"/>
        <v/>
      </c>
    </row>
    <row r="564" spans="6:8" x14ac:dyDescent="0.3">
      <c r="F564" s="15" t="s">
        <v>615</v>
      </c>
      <c r="G564" s="15"/>
      <c r="H564" s="15" t="str">
        <f t="shared" si="39"/>
        <v/>
      </c>
    </row>
    <row r="565" spans="6:8" x14ac:dyDescent="0.3">
      <c r="F565" s="15" t="s">
        <v>615</v>
      </c>
      <c r="G565" s="15"/>
      <c r="H565" s="15" t="str">
        <f t="shared" si="39"/>
        <v/>
      </c>
    </row>
    <row r="566" spans="6:8" x14ac:dyDescent="0.3">
      <c r="F566" s="15" t="s">
        <v>615</v>
      </c>
      <c r="G566" s="15"/>
      <c r="H566" s="15" t="str">
        <f t="shared" si="39"/>
        <v/>
      </c>
    </row>
    <row r="567" spans="6:8" x14ac:dyDescent="0.3">
      <c r="F567" s="15" t="s">
        <v>615</v>
      </c>
      <c r="G567" s="15"/>
      <c r="H567" s="15" t="str">
        <f t="shared" si="39"/>
        <v/>
      </c>
    </row>
    <row r="568" spans="6:8" x14ac:dyDescent="0.3">
      <c r="F568" s="15" t="s">
        <v>615</v>
      </c>
      <c r="G568" s="15"/>
      <c r="H568" s="15" t="str">
        <f t="shared" si="39"/>
        <v/>
      </c>
    </row>
    <row r="569" spans="6:8" x14ac:dyDescent="0.3">
      <c r="F569" s="15" t="s">
        <v>615</v>
      </c>
      <c r="G569" s="15"/>
      <c r="H569" s="15" t="str">
        <f t="shared" si="39"/>
        <v/>
      </c>
    </row>
    <row r="570" spans="6:8" x14ac:dyDescent="0.3">
      <c r="F570" s="15" t="s">
        <v>615</v>
      </c>
      <c r="G570" s="15"/>
      <c r="H570" s="15" t="str">
        <f t="shared" si="39"/>
        <v/>
      </c>
    </row>
    <row r="571" spans="6:8" x14ac:dyDescent="0.3">
      <c r="F571" s="15" t="s">
        <v>615</v>
      </c>
      <c r="G571" s="15"/>
      <c r="H571" s="15" t="str">
        <f t="shared" si="39"/>
        <v/>
      </c>
    </row>
    <row r="572" spans="6:8" x14ac:dyDescent="0.3">
      <c r="F572" s="15" t="s">
        <v>615</v>
      </c>
      <c r="G572" s="15"/>
      <c r="H572" s="15" t="str">
        <f t="shared" si="39"/>
        <v/>
      </c>
    </row>
    <row r="573" spans="6:8" x14ac:dyDescent="0.3">
      <c r="F573" s="15" t="s">
        <v>615</v>
      </c>
      <c r="G573" s="15"/>
      <c r="H573" s="15" t="str">
        <f t="shared" si="39"/>
        <v/>
      </c>
    </row>
    <row r="574" spans="6:8" x14ac:dyDescent="0.3">
      <c r="F574" s="15" t="s">
        <v>615</v>
      </c>
      <c r="G574" s="15"/>
      <c r="H574" s="15" t="str">
        <f t="shared" si="39"/>
        <v/>
      </c>
    </row>
    <row r="575" spans="6:8" x14ac:dyDescent="0.3">
      <c r="F575" s="15" t="s">
        <v>615</v>
      </c>
      <c r="G575" s="15"/>
      <c r="H575" s="15" t="str">
        <f t="shared" si="39"/>
        <v/>
      </c>
    </row>
    <row r="576" spans="6:8" x14ac:dyDescent="0.3">
      <c r="F576" s="15" t="s">
        <v>615</v>
      </c>
      <c r="G576" s="15"/>
      <c r="H576" s="15" t="str">
        <f t="shared" si="39"/>
        <v/>
      </c>
    </row>
    <row r="577" spans="6:8" x14ac:dyDescent="0.3">
      <c r="F577" s="15" t="s">
        <v>615</v>
      </c>
      <c r="G577" s="15"/>
      <c r="H577" s="15" t="str">
        <f t="shared" si="39"/>
        <v/>
      </c>
    </row>
    <row r="578" spans="6:8" x14ac:dyDescent="0.3">
      <c r="F578" s="15" t="s">
        <v>615</v>
      </c>
      <c r="G578" s="15"/>
      <c r="H578" s="15" t="str">
        <f t="shared" si="39"/>
        <v/>
      </c>
    </row>
    <row r="579" spans="6:8" x14ac:dyDescent="0.3">
      <c r="F579" s="15" t="s">
        <v>615</v>
      </c>
      <c r="G579" s="15"/>
      <c r="H579" s="15" t="str">
        <f t="shared" si="39"/>
        <v/>
      </c>
    </row>
    <row r="580" spans="6:8" x14ac:dyDescent="0.3">
      <c r="F580" s="15" t="s">
        <v>615</v>
      </c>
      <c r="G580" s="15"/>
      <c r="H580" s="15" t="str">
        <f t="shared" si="39"/>
        <v/>
      </c>
    </row>
    <row r="581" spans="6:8" x14ac:dyDescent="0.3">
      <c r="F581" s="15" t="s">
        <v>615</v>
      </c>
      <c r="G581" s="15"/>
      <c r="H581" s="15" t="str">
        <f t="shared" si="39"/>
        <v/>
      </c>
    </row>
    <row r="582" spans="6:8" x14ac:dyDescent="0.3">
      <c r="F582" s="15" t="s">
        <v>615</v>
      </c>
      <c r="G582" s="15"/>
      <c r="H582" s="15" t="str">
        <f t="shared" si="39"/>
        <v/>
      </c>
    </row>
    <row r="583" spans="6:8" x14ac:dyDescent="0.3">
      <c r="F583" s="15" t="s">
        <v>615</v>
      </c>
      <c r="G583" s="15"/>
      <c r="H583" s="15" t="str">
        <f t="shared" si="39"/>
        <v/>
      </c>
    </row>
    <row r="584" spans="6:8" x14ac:dyDescent="0.3">
      <c r="F584" s="15" t="s">
        <v>615</v>
      </c>
      <c r="G584" s="15"/>
      <c r="H584" s="15" t="str">
        <f t="shared" si="39"/>
        <v/>
      </c>
    </row>
    <row r="585" spans="6:8" x14ac:dyDescent="0.3">
      <c r="F585" s="15" t="s">
        <v>615</v>
      </c>
      <c r="G585" s="15"/>
      <c r="H585" s="15" t="str">
        <f t="shared" si="39"/>
        <v/>
      </c>
    </row>
    <row r="586" spans="6:8" x14ac:dyDescent="0.3">
      <c r="F586" s="15" t="s">
        <v>615</v>
      </c>
      <c r="G586" s="15"/>
      <c r="H586" s="15" t="str">
        <f t="shared" si="39"/>
        <v/>
      </c>
    </row>
    <row r="587" spans="6:8" x14ac:dyDescent="0.3">
      <c r="F587" s="15" t="s">
        <v>615</v>
      </c>
      <c r="G587" s="15"/>
      <c r="H587" s="15" t="str">
        <f t="shared" si="39"/>
        <v/>
      </c>
    </row>
    <row r="588" spans="6:8" x14ac:dyDescent="0.3">
      <c r="F588" s="15" t="s">
        <v>615</v>
      </c>
      <c r="G588" s="15"/>
      <c r="H588" s="15" t="str">
        <f t="shared" si="39"/>
        <v/>
      </c>
    </row>
    <row r="589" spans="6:8" x14ac:dyDescent="0.3">
      <c r="F589" s="15" t="s">
        <v>615</v>
      </c>
      <c r="G589" s="15"/>
      <c r="H589" s="15" t="str">
        <f t="shared" si="39"/>
        <v/>
      </c>
    </row>
    <row r="590" spans="6:8" x14ac:dyDescent="0.3">
      <c r="F590" s="15" t="s">
        <v>615</v>
      </c>
      <c r="G590" s="15"/>
      <c r="H590" s="15" t="str">
        <f t="shared" si="39"/>
        <v/>
      </c>
    </row>
    <row r="591" spans="6:8" x14ac:dyDescent="0.3">
      <c r="F591" s="15" t="s">
        <v>615</v>
      </c>
      <c r="G591" s="15"/>
      <c r="H591" s="15" t="str">
        <f t="shared" si="39"/>
        <v/>
      </c>
    </row>
    <row r="592" spans="6:8" x14ac:dyDescent="0.3">
      <c r="F592" s="15" t="s">
        <v>615</v>
      </c>
      <c r="G592" s="15"/>
      <c r="H592" s="15" t="str">
        <f t="shared" si="39"/>
        <v/>
      </c>
    </row>
    <row r="593" spans="6:8" x14ac:dyDescent="0.3">
      <c r="F593" s="15" t="s">
        <v>615</v>
      </c>
      <c r="G593" s="15"/>
      <c r="H593" s="15" t="str">
        <f t="shared" si="39"/>
        <v/>
      </c>
    </row>
    <row r="594" spans="6:8" x14ac:dyDescent="0.3">
      <c r="F594" s="15" t="s">
        <v>615</v>
      </c>
      <c r="G594" s="15"/>
      <c r="H594" s="15" t="str">
        <f t="shared" si="39"/>
        <v/>
      </c>
    </row>
    <row r="595" spans="6:8" x14ac:dyDescent="0.3">
      <c r="F595" s="15" t="s">
        <v>615</v>
      </c>
      <c r="G595" s="15"/>
      <c r="H595" s="15" t="str">
        <f t="shared" si="39"/>
        <v/>
      </c>
    </row>
    <row r="596" spans="6:8" x14ac:dyDescent="0.3">
      <c r="F596" s="15" t="s">
        <v>615</v>
      </c>
      <c r="G596" s="15"/>
      <c r="H596" s="15" t="str">
        <f t="shared" si="39"/>
        <v/>
      </c>
    </row>
    <row r="597" spans="6:8" x14ac:dyDescent="0.3">
      <c r="F597" s="15" t="s">
        <v>615</v>
      </c>
      <c r="G597" s="15"/>
      <c r="H597" s="15" t="str">
        <f t="shared" si="39"/>
        <v/>
      </c>
    </row>
    <row r="598" spans="6:8" x14ac:dyDescent="0.3">
      <c r="F598" s="15" t="s">
        <v>615</v>
      </c>
      <c r="G598" s="15"/>
      <c r="H598" s="15" t="str">
        <f t="shared" ref="H598:H661" si="40">IF(ISBLANK(D598),"",SUM(F598:G598))</f>
        <v/>
      </c>
    </row>
    <row r="599" spans="6:8" x14ac:dyDescent="0.3">
      <c r="F599" s="15" t="s">
        <v>615</v>
      </c>
      <c r="G599" s="15"/>
      <c r="H599" s="15" t="str">
        <f t="shared" si="40"/>
        <v/>
      </c>
    </row>
    <row r="600" spans="6:8" x14ac:dyDescent="0.3">
      <c r="F600" s="15" t="s">
        <v>615</v>
      </c>
      <c r="G600" s="15"/>
      <c r="H600" s="15" t="str">
        <f t="shared" si="40"/>
        <v/>
      </c>
    </row>
    <row r="601" spans="6:8" x14ac:dyDescent="0.3">
      <c r="F601" s="15" t="s">
        <v>615</v>
      </c>
      <c r="G601" s="15"/>
      <c r="H601" s="15" t="str">
        <f t="shared" si="40"/>
        <v/>
      </c>
    </row>
    <row r="602" spans="6:8" x14ac:dyDescent="0.3">
      <c r="F602" s="15" t="s">
        <v>615</v>
      </c>
      <c r="G602" s="15"/>
      <c r="H602" s="15" t="str">
        <f t="shared" si="40"/>
        <v/>
      </c>
    </row>
    <row r="603" spans="6:8" x14ac:dyDescent="0.3">
      <c r="F603" s="15" t="s">
        <v>615</v>
      </c>
      <c r="G603" s="15"/>
      <c r="H603" s="15" t="str">
        <f t="shared" si="40"/>
        <v/>
      </c>
    </row>
    <row r="604" spans="6:8" x14ac:dyDescent="0.3">
      <c r="F604" s="15" t="s">
        <v>615</v>
      </c>
      <c r="G604" s="15"/>
      <c r="H604" s="15" t="str">
        <f t="shared" si="40"/>
        <v/>
      </c>
    </row>
    <row r="605" spans="6:8" x14ac:dyDescent="0.3">
      <c r="F605" s="15" t="s">
        <v>615</v>
      </c>
      <c r="G605" s="15"/>
      <c r="H605" s="15" t="str">
        <f t="shared" si="40"/>
        <v/>
      </c>
    </row>
    <row r="606" spans="6:8" x14ac:dyDescent="0.3">
      <c r="F606" s="15" t="s">
        <v>615</v>
      </c>
      <c r="G606" s="15"/>
      <c r="H606" s="15" t="str">
        <f t="shared" si="40"/>
        <v/>
      </c>
    </row>
    <row r="607" spans="6:8" x14ac:dyDescent="0.3">
      <c r="F607" s="15" t="s">
        <v>615</v>
      </c>
      <c r="G607" s="15"/>
      <c r="H607" s="15" t="str">
        <f t="shared" si="40"/>
        <v/>
      </c>
    </row>
    <row r="608" spans="6:8" x14ac:dyDescent="0.3">
      <c r="F608" s="15" t="s">
        <v>615</v>
      </c>
      <c r="G608" s="15"/>
      <c r="H608" s="15" t="str">
        <f t="shared" si="40"/>
        <v/>
      </c>
    </row>
    <row r="609" spans="6:8" x14ac:dyDescent="0.3">
      <c r="F609" s="15" t="s">
        <v>615</v>
      </c>
      <c r="G609" s="15"/>
      <c r="H609" s="15" t="str">
        <f t="shared" si="40"/>
        <v/>
      </c>
    </row>
    <row r="610" spans="6:8" x14ac:dyDescent="0.3">
      <c r="F610" s="15" t="s">
        <v>615</v>
      </c>
      <c r="G610" s="15"/>
      <c r="H610" s="15" t="str">
        <f t="shared" si="40"/>
        <v/>
      </c>
    </row>
    <row r="611" spans="6:8" x14ac:dyDescent="0.3">
      <c r="F611" s="15" t="s">
        <v>615</v>
      </c>
      <c r="G611" s="15"/>
      <c r="H611" s="15" t="str">
        <f t="shared" si="40"/>
        <v/>
      </c>
    </row>
    <row r="612" spans="6:8" x14ac:dyDescent="0.3">
      <c r="F612" s="15" t="s">
        <v>615</v>
      </c>
      <c r="G612" s="15"/>
      <c r="H612" s="15" t="str">
        <f t="shared" si="40"/>
        <v/>
      </c>
    </row>
    <row r="613" spans="6:8" x14ac:dyDescent="0.3">
      <c r="F613" s="15" t="s">
        <v>615</v>
      </c>
      <c r="G613" s="15"/>
      <c r="H613" s="15" t="str">
        <f t="shared" si="40"/>
        <v/>
      </c>
    </row>
    <row r="614" spans="6:8" x14ac:dyDescent="0.3">
      <c r="F614" s="15" t="s">
        <v>615</v>
      </c>
      <c r="G614" s="15"/>
      <c r="H614" s="15" t="str">
        <f t="shared" si="40"/>
        <v/>
      </c>
    </row>
    <row r="615" spans="6:8" x14ac:dyDescent="0.3">
      <c r="F615" s="15" t="s">
        <v>615</v>
      </c>
      <c r="G615" s="15"/>
      <c r="H615" s="15" t="str">
        <f t="shared" si="40"/>
        <v/>
      </c>
    </row>
    <row r="616" spans="6:8" x14ac:dyDescent="0.3">
      <c r="F616" s="15" t="s">
        <v>615</v>
      </c>
      <c r="G616" s="15"/>
      <c r="H616" s="15" t="str">
        <f t="shared" si="40"/>
        <v/>
      </c>
    </row>
    <row r="617" spans="6:8" x14ac:dyDescent="0.3">
      <c r="F617" s="15" t="s">
        <v>615</v>
      </c>
      <c r="G617" s="15"/>
      <c r="H617" s="15" t="str">
        <f t="shared" si="40"/>
        <v/>
      </c>
    </row>
    <row r="618" spans="6:8" x14ac:dyDescent="0.3">
      <c r="F618" s="15" t="s">
        <v>615</v>
      </c>
      <c r="G618" s="15"/>
      <c r="H618" s="15" t="str">
        <f t="shared" si="40"/>
        <v/>
      </c>
    </row>
    <row r="619" spans="6:8" x14ac:dyDescent="0.3">
      <c r="F619" s="15" t="s">
        <v>615</v>
      </c>
      <c r="G619" s="15"/>
      <c r="H619" s="15" t="str">
        <f t="shared" si="40"/>
        <v/>
      </c>
    </row>
    <row r="620" spans="6:8" x14ac:dyDescent="0.3">
      <c r="F620" s="15" t="s">
        <v>615</v>
      </c>
      <c r="G620" s="15"/>
      <c r="H620" s="15" t="str">
        <f t="shared" si="40"/>
        <v/>
      </c>
    </row>
    <row r="621" spans="6:8" x14ac:dyDescent="0.3">
      <c r="F621" s="15" t="s">
        <v>615</v>
      </c>
      <c r="G621" s="15"/>
      <c r="H621" s="15" t="str">
        <f t="shared" si="40"/>
        <v/>
      </c>
    </row>
    <row r="622" spans="6:8" x14ac:dyDescent="0.3">
      <c r="F622" s="15" t="s">
        <v>615</v>
      </c>
      <c r="G622" s="15"/>
      <c r="H622" s="15" t="str">
        <f t="shared" si="40"/>
        <v/>
      </c>
    </row>
    <row r="623" spans="6:8" x14ac:dyDescent="0.3">
      <c r="F623" s="15" t="s">
        <v>615</v>
      </c>
      <c r="G623" s="15"/>
      <c r="H623" s="15" t="str">
        <f t="shared" si="40"/>
        <v/>
      </c>
    </row>
    <row r="624" spans="6:8" x14ac:dyDescent="0.3">
      <c r="F624" s="15" t="s">
        <v>615</v>
      </c>
      <c r="G624" s="15"/>
      <c r="H624" s="15" t="str">
        <f t="shared" si="40"/>
        <v/>
      </c>
    </row>
    <row r="625" spans="6:8" x14ac:dyDescent="0.3">
      <c r="F625" s="15" t="s">
        <v>615</v>
      </c>
      <c r="G625" s="15"/>
      <c r="H625" s="15" t="str">
        <f t="shared" si="40"/>
        <v/>
      </c>
    </row>
    <row r="626" spans="6:8" x14ac:dyDescent="0.3">
      <c r="F626" s="15" t="s">
        <v>615</v>
      </c>
      <c r="G626" s="15"/>
      <c r="H626" s="15" t="str">
        <f t="shared" si="40"/>
        <v/>
      </c>
    </row>
    <row r="627" spans="6:8" x14ac:dyDescent="0.3">
      <c r="F627" s="15" t="s">
        <v>615</v>
      </c>
      <c r="G627" s="15"/>
      <c r="H627" s="15" t="str">
        <f t="shared" si="40"/>
        <v/>
      </c>
    </row>
    <row r="628" spans="6:8" x14ac:dyDescent="0.3">
      <c r="F628" s="15" t="s">
        <v>615</v>
      </c>
      <c r="G628" s="15"/>
      <c r="H628" s="15" t="str">
        <f t="shared" si="40"/>
        <v/>
      </c>
    </row>
    <row r="629" spans="6:8" x14ac:dyDescent="0.3">
      <c r="F629" s="15" t="s">
        <v>615</v>
      </c>
      <c r="G629" s="15"/>
      <c r="H629" s="15" t="str">
        <f t="shared" si="40"/>
        <v/>
      </c>
    </row>
    <row r="630" spans="6:8" x14ac:dyDescent="0.3">
      <c r="F630" s="15" t="s">
        <v>615</v>
      </c>
      <c r="G630" s="15"/>
      <c r="H630" s="15" t="str">
        <f t="shared" si="40"/>
        <v/>
      </c>
    </row>
    <row r="631" spans="6:8" x14ac:dyDescent="0.3">
      <c r="F631" s="15" t="s">
        <v>615</v>
      </c>
      <c r="G631" s="15"/>
      <c r="H631" s="15" t="str">
        <f t="shared" si="40"/>
        <v/>
      </c>
    </row>
    <row r="632" spans="6:8" x14ac:dyDescent="0.3">
      <c r="F632" s="15" t="s">
        <v>615</v>
      </c>
      <c r="G632" s="15"/>
      <c r="H632" s="15" t="str">
        <f t="shared" si="40"/>
        <v/>
      </c>
    </row>
    <row r="633" spans="6:8" x14ac:dyDescent="0.3">
      <c r="F633" s="15" t="s">
        <v>615</v>
      </c>
      <c r="G633" s="15"/>
      <c r="H633" s="15" t="str">
        <f t="shared" si="40"/>
        <v/>
      </c>
    </row>
    <row r="634" spans="6:8" x14ac:dyDescent="0.3">
      <c r="F634" s="15" t="s">
        <v>615</v>
      </c>
      <c r="G634" s="15"/>
      <c r="H634" s="15" t="str">
        <f t="shared" si="40"/>
        <v/>
      </c>
    </row>
    <row r="635" spans="6:8" x14ac:dyDescent="0.3">
      <c r="F635" s="15" t="s">
        <v>615</v>
      </c>
      <c r="G635" s="15"/>
      <c r="H635" s="15" t="str">
        <f t="shared" si="40"/>
        <v/>
      </c>
    </row>
    <row r="636" spans="6:8" x14ac:dyDescent="0.3">
      <c r="F636" s="15" t="s">
        <v>615</v>
      </c>
      <c r="G636" s="15"/>
      <c r="H636" s="15" t="str">
        <f t="shared" si="40"/>
        <v/>
      </c>
    </row>
    <row r="637" spans="6:8" x14ac:dyDescent="0.3">
      <c r="F637" s="15" t="s">
        <v>615</v>
      </c>
      <c r="G637" s="15"/>
      <c r="H637" s="15" t="str">
        <f t="shared" si="40"/>
        <v/>
      </c>
    </row>
    <row r="638" spans="6:8" x14ac:dyDescent="0.3">
      <c r="F638" s="15" t="s">
        <v>615</v>
      </c>
      <c r="G638" s="15"/>
      <c r="H638" s="15" t="str">
        <f t="shared" si="40"/>
        <v/>
      </c>
    </row>
    <row r="639" spans="6:8" x14ac:dyDescent="0.3">
      <c r="F639" s="15" t="s">
        <v>615</v>
      </c>
      <c r="G639" s="15"/>
      <c r="H639" s="15" t="str">
        <f t="shared" si="40"/>
        <v/>
      </c>
    </row>
    <row r="640" spans="6:8" x14ac:dyDescent="0.3">
      <c r="F640" s="15" t="s">
        <v>615</v>
      </c>
      <c r="G640" s="15"/>
      <c r="H640" s="15" t="str">
        <f t="shared" si="40"/>
        <v/>
      </c>
    </row>
    <row r="641" spans="6:8" x14ac:dyDescent="0.3">
      <c r="F641" s="15" t="s">
        <v>615</v>
      </c>
      <c r="G641" s="15"/>
      <c r="H641" s="15" t="str">
        <f t="shared" si="40"/>
        <v/>
      </c>
    </row>
    <row r="642" spans="6:8" x14ac:dyDescent="0.3">
      <c r="F642" s="15" t="s">
        <v>615</v>
      </c>
      <c r="G642" s="15"/>
      <c r="H642" s="15" t="str">
        <f t="shared" si="40"/>
        <v/>
      </c>
    </row>
    <row r="643" spans="6:8" x14ac:dyDescent="0.3">
      <c r="F643" s="15" t="s">
        <v>615</v>
      </c>
      <c r="G643" s="15"/>
      <c r="H643" s="15" t="str">
        <f t="shared" si="40"/>
        <v/>
      </c>
    </row>
    <row r="644" spans="6:8" x14ac:dyDescent="0.3">
      <c r="F644" s="15" t="s">
        <v>615</v>
      </c>
      <c r="G644" s="15"/>
      <c r="H644" s="15" t="str">
        <f t="shared" si="40"/>
        <v/>
      </c>
    </row>
    <row r="645" spans="6:8" x14ac:dyDescent="0.3">
      <c r="F645" s="15" t="s">
        <v>615</v>
      </c>
      <c r="G645" s="15"/>
      <c r="H645" s="15" t="str">
        <f t="shared" si="40"/>
        <v/>
      </c>
    </row>
    <row r="646" spans="6:8" x14ac:dyDescent="0.3">
      <c r="F646" s="15" t="s">
        <v>615</v>
      </c>
      <c r="G646" s="15"/>
      <c r="H646" s="15" t="str">
        <f t="shared" si="40"/>
        <v/>
      </c>
    </row>
    <row r="647" spans="6:8" x14ac:dyDescent="0.3">
      <c r="F647" s="15" t="s">
        <v>615</v>
      </c>
      <c r="G647" s="15"/>
      <c r="H647" s="15" t="str">
        <f t="shared" si="40"/>
        <v/>
      </c>
    </row>
    <row r="648" spans="6:8" x14ac:dyDescent="0.3">
      <c r="F648" s="15" t="s">
        <v>615</v>
      </c>
      <c r="G648" s="15"/>
      <c r="H648" s="15" t="str">
        <f t="shared" si="40"/>
        <v/>
      </c>
    </row>
    <row r="649" spans="6:8" x14ac:dyDescent="0.3">
      <c r="F649" s="15" t="s">
        <v>615</v>
      </c>
      <c r="G649" s="15"/>
      <c r="H649" s="15" t="str">
        <f t="shared" si="40"/>
        <v/>
      </c>
    </row>
    <row r="650" spans="6:8" x14ac:dyDescent="0.3">
      <c r="F650" s="15" t="s">
        <v>615</v>
      </c>
      <c r="G650" s="15"/>
      <c r="H650" s="15" t="str">
        <f t="shared" si="40"/>
        <v/>
      </c>
    </row>
    <row r="651" spans="6:8" x14ac:dyDescent="0.3">
      <c r="F651" s="15" t="s">
        <v>615</v>
      </c>
      <c r="G651" s="15"/>
      <c r="H651" s="15" t="str">
        <f t="shared" si="40"/>
        <v/>
      </c>
    </row>
    <row r="652" spans="6:8" x14ac:dyDescent="0.3">
      <c r="F652" s="15" t="s">
        <v>615</v>
      </c>
      <c r="G652" s="15"/>
      <c r="H652" s="15" t="str">
        <f t="shared" si="40"/>
        <v/>
      </c>
    </row>
    <row r="653" spans="6:8" x14ac:dyDescent="0.3">
      <c r="F653" s="15" t="s">
        <v>615</v>
      </c>
      <c r="G653" s="15"/>
      <c r="H653" s="15" t="str">
        <f t="shared" si="40"/>
        <v/>
      </c>
    </row>
    <row r="654" spans="6:8" x14ac:dyDescent="0.3">
      <c r="F654" s="15" t="s">
        <v>615</v>
      </c>
      <c r="G654" s="15"/>
      <c r="H654" s="15" t="str">
        <f t="shared" si="40"/>
        <v/>
      </c>
    </row>
    <row r="655" spans="6:8" x14ac:dyDescent="0.3">
      <c r="F655" s="15" t="s">
        <v>615</v>
      </c>
      <c r="G655" s="15"/>
      <c r="H655" s="15" t="str">
        <f t="shared" si="40"/>
        <v/>
      </c>
    </row>
    <row r="656" spans="6:8" x14ac:dyDescent="0.3">
      <c r="F656" s="15" t="s">
        <v>615</v>
      </c>
      <c r="G656" s="15"/>
      <c r="H656" s="15" t="str">
        <f t="shared" si="40"/>
        <v/>
      </c>
    </row>
    <row r="657" spans="6:8" x14ac:dyDescent="0.3">
      <c r="F657" s="15" t="s">
        <v>615</v>
      </c>
      <c r="G657" s="15"/>
      <c r="H657" s="15" t="str">
        <f t="shared" si="40"/>
        <v/>
      </c>
    </row>
    <row r="658" spans="6:8" x14ac:dyDescent="0.3">
      <c r="F658" s="15" t="s">
        <v>615</v>
      </c>
      <c r="G658" s="15"/>
      <c r="H658" s="15" t="str">
        <f t="shared" si="40"/>
        <v/>
      </c>
    </row>
    <row r="659" spans="6:8" x14ac:dyDescent="0.3">
      <c r="F659" s="15" t="s">
        <v>615</v>
      </c>
      <c r="G659" s="15"/>
      <c r="H659" s="15" t="str">
        <f t="shared" si="40"/>
        <v/>
      </c>
    </row>
    <row r="660" spans="6:8" x14ac:dyDescent="0.3">
      <c r="F660" s="15" t="s">
        <v>615</v>
      </c>
      <c r="G660" s="15"/>
      <c r="H660" s="15" t="str">
        <f t="shared" si="40"/>
        <v/>
      </c>
    </row>
    <row r="661" spans="6:8" x14ac:dyDescent="0.3">
      <c r="F661" s="15" t="s">
        <v>615</v>
      </c>
      <c r="G661" s="15"/>
      <c r="H661" s="15" t="str">
        <f t="shared" si="40"/>
        <v/>
      </c>
    </row>
    <row r="662" spans="6:8" x14ac:dyDescent="0.3">
      <c r="F662" s="15" t="s">
        <v>615</v>
      </c>
      <c r="G662" s="15"/>
      <c r="H662" s="15" t="str">
        <f t="shared" ref="H662:H725" si="41">IF(ISBLANK(D662),"",SUM(F662:G662))</f>
        <v/>
      </c>
    </row>
    <row r="663" spans="6:8" x14ac:dyDescent="0.3">
      <c r="F663" s="15" t="s">
        <v>615</v>
      </c>
      <c r="G663" s="15"/>
      <c r="H663" s="15" t="str">
        <f t="shared" si="41"/>
        <v/>
      </c>
    </row>
    <row r="664" spans="6:8" x14ac:dyDescent="0.3">
      <c r="F664" s="15" t="s">
        <v>615</v>
      </c>
      <c r="G664" s="15"/>
      <c r="H664" s="15" t="str">
        <f t="shared" si="41"/>
        <v/>
      </c>
    </row>
    <row r="665" spans="6:8" x14ac:dyDescent="0.3">
      <c r="F665" s="15" t="s">
        <v>615</v>
      </c>
      <c r="G665" s="15"/>
      <c r="H665" s="15" t="str">
        <f t="shared" si="41"/>
        <v/>
      </c>
    </row>
    <row r="666" spans="6:8" x14ac:dyDescent="0.3">
      <c r="F666" s="15" t="s">
        <v>615</v>
      </c>
      <c r="G666" s="15"/>
      <c r="H666" s="15" t="str">
        <f t="shared" si="41"/>
        <v/>
      </c>
    </row>
    <row r="667" spans="6:8" x14ac:dyDescent="0.3">
      <c r="F667" s="15" t="s">
        <v>615</v>
      </c>
      <c r="G667" s="15"/>
      <c r="H667" s="15" t="str">
        <f t="shared" si="41"/>
        <v/>
      </c>
    </row>
    <row r="668" spans="6:8" x14ac:dyDescent="0.3">
      <c r="F668" s="15" t="s">
        <v>615</v>
      </c>
      <c r="G668" s="15"/>
      <c r="H668" s="15" t="str">
        <f t="shared" si="41"/>
        <v/>
      </c>
    </row>
    <row r="669" spans="6:8" x14ac:dyDescent="0.3">
      <c r="F669" s="15" t="s">
        <v>615</v>
      </c>
      <c r="G669" s="15"/>
      <c r="H669" s="15" t="str">
        <f t="shared" si="41"/>
        <v/>
      </c>
    </row>
    <row r="670" spans="6:8" x14ac:dyDescent="0.3">
      <c r="F670" s="15" t="s">
        <v>615</v>
      </c>
      <c r="G670" s="15"/>
      <c r="H670" s="15" t="str">
        <f t="shared" si="41"/>
        <v/>
      </c>
    </row>
    <row r="671" spans="6:8" x14ac:dyDescent="0.3">
      <c r="F671" s="15" t="s">
        <v>615</v>
      </c>
      <c r="G671" s="15"/>
      <c r="H671" s="15" t="str">
        <f t="shared" si="41"/>
        <v/>
      </c>
    </row>
    <row r="672" spans="6:8" x14ac:dyDescent="0.3">
      <c r="F672" s="15" t="s">
        <v>615</v>
      </c>
      <c r="G672" s="15"/>
      <c r="H672" s="15" t="str">
        <f t="shared" si="41"/>
        <v/>
      </c>
    </row>
    <row r="673" spans="6:8" x14ac:dyDescent="0.3">
      <c r="F673" s="15" t="s">
        <v>615</v>
      </c>
      <c r="G673" s="15"/>
      <c r="H673" s="15" t="str">
        <f t="shared" si="41"/>
        <v/>
      </c>
    </row>
    <row r="674" spans="6:8" x14ac:dyDescent="0.3">
      <c r="F674" s="15" t="s">
        <v>615</v>
      </c>
      <c r="G674" s="15"/>
      <c r="H674" s="15" t="str">
        <f t="shared" si="41"/>
        <v/>
      </c>
    </row>
    <row r="675" spans="6:8" x14ac:dyDescent="0.3">
      <c r="F675" s="15" t="s">
        <v>615</v>
      </c>
      <c r="G675" s="15"/>
      <c r="H675" s="15" t="str">
        <f t="shared" si="41"/>
        <v/>
      </c>
    </row>
    <row r="676" spans="6:8" x14ac:dyDescent="0.3">
      <c r="F676" s="15" t="s">
        <v>615</v>
      </c>
      <c r="G676" s="15"/>
      <c r="H676" s="15" t="str">
        <f t="shared" si="41"/>
        <v/>
      </c>
    </row>
    <row r="677" spans="6:8" x14ac:dyDescent="0.3">
      <c r="F677" s="15" t="s">
        <v>615</v>
      </c>
      <c r="G677" s="15"/>
      <c r="H677" s="15" t="str">
        <f t="shared" si="41"/>
        <v/>
      </c>
    </row>
    <row r="678" spans="6:8" x14ac:dyDescent="0.3">
      <c r="F678" s="15" t="s">
        <v>615</v>
      </c>
      <c r="G678" s="15"/>
      <c r="H678" s="15" t="str">
        <f t="shared" si="41"/>
        <v/>
      </c>
    </row>
    <row r="679" spans="6:8" x14ac:dyDescent="0.3">
      <c r="F679" s="15" t="s">
        <v>615</v>
      </c>
      <c r="G679" s="15"/>
      <c r="H679" s="15" t="str">
        <f t="shared" si="41"/>
        <v/>
      </c>
    </row>
    <row r="680" spans="6:8" x14ac:dyDescent="0.3">
      <c r="F680" s="15" t="s">
        <v>615</v>
      </c>
      <c r="G680" s="15"/>
      <c r="H680" s="15" t="str">
        <f t="shared" si="41"/>
        <v/>
      </c>
    </row>
    <row r="681" spans="6:8" x14ac:dyDescent="0.3">
      <c r="F681" s="15" t="s">
        <v>615</v>
      </c>
      <c r="G681" s="15"/>
      <c r="H681" s="15" t="str">
        <f t="shared" si="41"/>
        <v/>
      </c>
    </row>
    <row r="682" spans="6:8" x14ac:dyDescent="0.3">
      <c r="F682" s="15" t="s">
        <v>615</v>
      </c>
      <c r="G682" s="15"/>
      <c r="H682" s="15" t="str">
        <f t="shared" si="41"/>
        <v/>
      </c>
    </row>
    <row r="683" spans="6:8" x14ac:dyDescent="0.3">
      <c r="F683" s="15" t="s">
        <v>615</v>
      </c>
      <c r="G683" s="15"/>
      <c r="H683" s="15" t="str">
        <f t="shared" si="41"/>
        <v/>
      </c>
    </row>
    <row r="684" spans="6:8" x14ac:dyDescent="0.3">
      <c r="F684" s="15" t="s">
        <v>615</v>
      </c>
      <c r="G684" s="15"/>
      <c r="H684" s="15" t="str">
        <f t="shared" si="41"/>
        <v/>
      </c>
    </row>
    <row r="685" spans="6:8" x14ac:dyDescent="0.3">
      <c r="F685" s="15" t="s">
        <v>615</v>
      </c>
      <c r="G685" s="15"/>
      <c r="H685" s="15" t="str">
        <f t="shared" si="41"/>
        <v/>
      </c>
    </row>
    <row r="686" spans="6:8" x14ac:dyDescent="0.3">
      <c r="F686" s="15" t="s">
        <v>615</v>
      </c>
      <c r="G686" s="15"/>
      <c r="H686" s="15" t="str">
        <f t="shared" si="41"/>
        <v/>
      </c>
    </row>
    <row r="687" spans="6:8" x14ac:dyDescent="0.3">
      <c r="F687" s="15" t="s">
        <v>615</v>
      </c>
      <c r="G687" s="15"/>
      <c r="H687" s="15" t="str">
        <f t="shared" si="41"/>
        <v/>
      </c>
    </row>
    <row r="688" spans="6:8" x14ac:dyDescent="0.3">
      <c r="F688" s="15" t="s">
        <v>615</v>
      </c>
      <c r="G688" s="15"/>
      <c r="H688" s="15" t="str">
        <f t="shared" si="41"/>
        <v/>
      </c>
    </row>
    <row r="689" spans="6:8" x14ac:dyDescent="0.3">
      <c r="F689" s="15" t="s">
        <v>615</v>
      </c>
      <c r="G689" s="15"/>
      <c r="H689" s="15" t="str">
        <f t="shared" si="41"/>
        <v/>
      </c>
    </row>
    <row r="690" spans="6:8" x14ac:dyDescent="0.3">
      <c r="F690" s="15" t="s">
        <v>615</v>
      </c>
      <c r="G690" s="15"/>
      <c r="H690" s="15" t="str">
        <f t="shared" si="41"/>
        <v/>
      </c>
    </row>
    <row r="691" spans="6:8" x14ac:dyDescent="0.3">
      <c r="F691" s="15" t="s">
        <v>615</v>
      </c>
      <c r="G691" s="15"/>
      <c r="H691" s="15" t="str">
        <f t="shared" si="41"/>
        <v/>
      </c>
    </row>
    <row r="692" spans="6:8" x14ac:dyDescent="0.3">
      <c r="F692" s="15" t="s">
        <v>615</v>
      </c>
      <c r="G692" s="15"/>
      <c r="H692" s="15" t="str">
        <f t="shared" si="41"/>
        <v/>
      </c>
    </row>
    <row r="693" spans="6:8" x14ac:dyDescent="0.3">
      <c r="F693" s="15" t="s">
        <v>615</v>
      </c>
      <c r="G693" s="15"/>
      <c r="H693" s="15" t="str">
        <f t="shared" si="41"/>
        <v/>
      </c>
    </row>
    <row r="694" spans="6:8" x14ac:dyDescent="0.3">
      <c r="F694" s="15" t="s">
        <v>615</v>
      </c>
      <c r="G694" s="15"/>
      <c r="H694" s="15" t="str">
        <f t="shared" si="41"/>
        <v/>
      </c>
    </row>
    <row r="695" spans="6:8" x14ac:dyDescent="0.3">
      <c r="F695" s="15" t="s">
        <v>615</v>
      </c>
      <c r="G695" s="15"/>
      <c r="H695" s="15" t="str">
        <f t="shared" si="41"/>
        <v/>
      </c>
    </row>
    <row r="696" spans="6:8" x14ac:dyDescent="0.3">
      <c r="F696" s="15" t="s">
        <v>615</v>
      </c>
      <c r="G696" s="15"/>
      <c r="H696" s="15" t="str">
        <f t="shared" si="41"/>
        <v/>
      </c>
    </row>
    <row r="697" spans="6:8" x14ac:dyDescent="0.3">
      <c r="F697" s="15" t="s">
        <v>615</v>
      </c>
      <c r="G697" s="15"/>
      <c r="H697" s="15" t="str">
        <f t="shared" si="41"/>
        <v/>
      </c>
    </row>
    <row r="698" spans="6:8" x14ac:dyDescent="0.3">
      <c r="F698" s="15" t="s">
        <v>615</v>
      </c>
      <c r="G698" s="15"/>
      <c r="H698" s="15" t="str">
        <f t="shared" si="41"/>
        <v/>
      </c>
    </row>
    <row r="699" spans="6:8" x14ac:dyDescent="0.3">
      <c r="F699" s="15" t="s">
        <v>615</v>
      </c>
      <c r="G699" s="15"/>
      <c r="H699" s="15" t="str">
        <f t="shared" si="41"/>
        <v/>
      </c>
    </row>
    <row r="700" spans="6:8" x14ac:dyDescent="0.3">
      <c r="F700" s="15" t="s">
        <v>615</v>
      </c>
      <c r="G700" s="15"/>
      <c r="H700" s="15" t="str">
        <f t="shared" si="41"/>
        <v/>
      </c>
    </row>
    <row r="701" spans="6:8" x14ac:dyDescent="0.3">
      <c r="F701" s="15" t="s">
        <v>615</v>
      </c>
      <c r="G701" s="15"/>
      <c r="H701" s="15" t="str">
        <f t="shared" si="41"/>
        <v/>
      </c>
    </row>
    <row r="702" spans="6:8" x14ac:dyDescent="0.3">
      <c r="F702" s="15" t="s">
        <v>615</v>
      </c>
      <c r="G702" s="15"/>
      <c r="H702" s="15" t="str">
        <f t="shared" si="41"/>
        <v/>
      </c>
    </row>
    <row r="703" spans="6:8" x14ac:dyDescent="0.3">
      <c r="F703" s="15" t="s">
        <v>615</v>
      </c>
      <c r="G703" s="15"/>
      <c r="H703" s="15" t="str">
        <f t="shared" si="41"/>
        <v/>
      </c>
    </row>
    <row r="704" spans="6:8" x14ac:dyDescent="0.3">
      <c r="F704" s="15" t="s">
        <v>615</v>
      </c>
      <c r="G704" s="15"/>
      <c r="H704" s="15" t="str">
        <f t="shared" si="41"/>
        <v/>
      </c>
    </row>
    <row r="705" spans="6:8" x14ac:dyDescent="0.3">
      <c r="F705" s="15" t="s">
        <v>615</v>
      </c>
      <c r="G705" s="15"/>
      <c r="H705" s="15" t="str">
        <f t="shared" si="41"/>
        <v/>
      </c>
    </row>
    <row r="706" spans="6:8" x14ac:dyDescent="0.3">
      <c r="F706" s="15" t="s">
        <v>615</v>
      </c>
      <c r="G706" s="15"/>
      <c r="H706" s="15" t="str">
        <f t="shared" si="41"/>
        <v/>
      </c>
    </row>
    <row r="707" spans="6:8" x14ac:dyDescent="0.3">
      <c r="F707" s="15" t="s">
        <v>615</v>
      </c>
      <c r="G707" s="15"/>
      <c r="H707" s="15" t="str">
        <f t="shared" si="41"/>
        <v/>
      </c>
    </row>
    <row r="708" spans="6:8" x14ac:dyDescent="0.3">
      <c r="F708" s="15" t="s">
        <v>615</v>
      </c>
      <c r="G708" s="15"/>
      <c r="H708" s="15" t="str">
        <f t="shared" si="41"/>
        <v/>
      </c>
    </row>
    <row r="709" spans="6:8" x14ac:dyDescent="0.3">
      <c r="F709" s="15" t="s">
        <v>615</v>
      </c>
      <c r="G709" s="15"/>
      <c r="H709" s="15" t="str">
        <f t="shared" si="41"/>
        <v/>
      </c>
    </row>
    <row r="710" spans="6:8" x14ac:dyDescent="0.3">
      <c r="F710" s="15" t="s">
        <v>615</v>
      </c>
      <c r="G710" s="15"/>
      <c r="H710" s="15" t="str">
        <f t="shared" si="41"/>
        <v/>
      </c>
    </row>
    <row r="711" spans="6:8" x14ac:dyDescent="0.3">
      <c r="F711" s="15" t="s">
        <v>615</v>
      </c>
      <c r="G711" s="15"/>
      <c r="H711" s="15" t="str">
        <f t="shared" si="41"/>
        <v/>
      </c>
    </row>
    <row r="712" spans="6:8" x14ac:dyDescent="0.3">
      <c r="F712" s="15" t="s">
        <v>615</v>
      </c>
      <c r="G712" s="15"/>
      <c r="H712" s="15" t="str">
        <f t="shared" si="41"/>
        <v/>
      </c>
    </row>
    <row r="713" spans="6:8" x14ac:dyDescent="0.3">
      <c r="F713" s="15" t="s">
        <v>615</v>
      </c>
      <c r="G713" s="15"/>
      <c r="H713" s="15" t="str">
        <f t="shared" si="41"/>
        <v/>
      </c>
    </row>
    <row r="714" spans="6:8" x14ac:dyDescent="0.3">
      <c r="F714" s="15" t="s">
        <v>615</v>
      </c>
      <c r="G714" s="15"/>
      <c r="H714" s="15" t="str">
        <f t="shared" si="41"/>
        <v/>
      </c>
    </row>
    <row r="715" spans="6:8" x14ac:dyDescent="0.3">
      <c r="F715" s="15" t="s">
        <v>615</v>
      </c>
      <c r="G715" s="15"/>
      <c r="H715" s="15" t="str">
        <f t="shared" si="41"/>
        <v/>
      </c>
    </row>
    <row r="716" spans="6:8" x14ac:dyDescent="0.3">
      <c r="F716" s="15" t="s">
        <v>615</v>
      </c>
      <c r="G716" s="15"/>
      <c r="H716" s="15" t="str">
        <f t="shared" si="41"/>
        <v/>
      </c>
    </row>
    <row r="717" spans="6:8" x14ac:dyDescent="0.3">
      <c r="F717" s="15" t="s">
        <v>615</v>
      </c>
      <c r="G717" s="15"/>
      <c r="H717" s="15" t="str">
        <f t="shared" si="41"/>
        <v/>
      </c>
    </row>
    <row r="718" spans="6:8" x14ac:dyDescent="0.3">
      <c r="F718" s="15" t="s">
        <v>615</v>
      </c>
      <c r="G718" s="15"/>
      <c r="H718" s="15" t="str">
        <f t="shared" si="41"/>
        <v/>
      </c>
    </row>
    <row r="719" spans="6:8" x14ac:dyDescent="0.3">
      <c r="F719" s="15" t="s">
        <v>615</v>
      </c>
      <c r="G719" s="15"/>
      <c r="H719" s="15" t="str">
        <f t="shared" si="41"/>
        <v/>
      </c>
    </row>
    <row r="720" spans="6:8" x14ac:dyDescent="0.3">
      <c r="F720" s="15" t="s">
        <v>615</v>
      </c>
      <c r="G720" s="15"/>
      <c r="H720" s="15" t="str">
        <f t="shared" si="41"/>
        <v/>
      </c>
    </row>
    <row r="721" spans="6:8" x14ac:dyDescent="0.3">
      <c r="F721" s="15" t="s">
        <v>615</v>
      </c>
      <c r="G721" s="15"/>
      <c r="H721" s="15" t="str">
        <f t="shared" si="41"/>
        <v/>
      </c>
    </row>
    <row r="722" spans="6:8" x14ac:dyDescent="0.3">
      <c r="F722" s="15" t="s">
        <v>615</v>
      </c>
      <c r="G722" s="15"/>
      <c r="H722" s="15" t="str">
        <f t="shared" si="41"/>
        <v/>
      </c>
    </row>
    <row r="723" spans="6:8" x14ac:dyDescent="0.3">
      <c r="F723" s="15" t="s">
        <v>615</v>
      </c>
      <c r="G723" s="15"/>
      <c r="H723" s="15" t="str">
        <f t="shared" si="41"/>
        <v/>
      </c>
    </row>
    <row r="724" spans="6:8" x14ac:dyDescent="0.3">
      <c r="F724" s="15" t="s">
        <v>615</v>
      </c>
      <c r="G724" s="15"/>
      <c r="H724" s="15" t="str">
        <f t="shared" si="41"/>
        <v/>
      </c>
    </row>
    <row r="725" spans="6:8" x14ac:dyDescent="0.3">
      <c r="F725" s="15" t="s">
        <v>615</v>
      </c>
      <c r="G725" s="15"/>
      <c r="H725" s="15" t="str">
        <f t="shared" si="41"/>
        <v/>
      </c>
    </row>
    <row r="726" spans="6:8" x14ac:dyDescent="0.3">
      <c r="F726" s="15" t="s">
        <v>615</v>
      </c>
      <c r="G726" s="15"/>
      <c r="H726" s="15" t="str">
        <f t="shared" ref="H726:H789" si="42">IF(ISBLANK(D726),"",SUM(F726:G726))</f>
        <v/>
      </c>
    </row>
    <row r="727" spans="6:8" x14ac:dyDescent="0.3">
      <c r="F727" s="15" t="s">
        <v>615</v>
      </c>
      <c r="G727" s="15"/>
      <c r="H727" s="15" t="str">
        <f t="shared" si="42"/>
        <v/>
      </c>
    </row>
    <row r="728" spans="6:8" x14ac:dyDescent="0.3">
      <c r="F728" s="15" t="s">
        <v>615</v>
      </c>
      <c r="G728" s="15"/>
      <c r="H728" s="15" t="str">
        <f t="shared" si="42"/>
        <v/>
      </c>
    </row>
    <row r="729" spans="6:8" x14ac:dyDescent="0.3">
      <c r="F729" s="15" t="s">
        <v>615</v>
      </c>
      <c r="G729" s="15"/>
      <c r="H729" s="15" t="str">
        <f t="shared" si="42"/>
        <v/>
      </c>
    </row>
    <row r="730" spans="6:8" x14ac:dyDescent="0.3">
      <c r="F730" s="15" t="s">
        <v>615</v>
      </c>
      <c r="G730" s="15"/>
      <c r="H730" s="15" t="str">
        <f t="shared" si="42"/>
        <v/>
      </c>
    </row>
    <row r="731" spans="6:8" x14ac:dyDescent="0.3">
      <c r="F731" s="15" t="s">
        <v>615</v>
      </c>
      <c r="G731" s="15"/>
      <c r="H731" s="15" t="str">
        <f t="shared" si="42"/>
        <v/>
      </c>
    </row>
    <row r="732" spans="6:8" x14ac:dyDescent="0.3">
      <c r="F732" s="15" t="s">
        <v>615</v>
      </c>
      <c r="G732" s="15"/>
      <c r="H732" s="15" t="str">
        <f t="shared" si="42"/>
        <v/>
      </c>
    </row>
    <row r="733" spans="6:8" x14ac:dyDescent="0.3">
      <c r="F733" s="15" t="s">
        <v>615</v>
      </c>
      <c r="G733" s="15"/>
      <c r="H733" s="15" t="str">
        <f t="shared" si="42"/>
        <v/>
      </c>
    </row>
    <row r="734" spans="6:8" x14ac:dyDescent="0.3">
      <c r="F734" s="15" t="s">
        <v>615</v>
      </c>
      <c r="G734" s="15"/>
      <c r="H734" s="15" t="str">
        <f t="shared" si="42"/>
        <v/>
      </c>
    </row>
    <row r="735" spans="6:8" x14ac:dyDescent="0.3">
      <c r="F735" s="15" t="s">
        <v>615</v>
      </c>
      <c r="G735" s="15"/>
      <c r="H735" s="15" t="str">
        <f t="shared" si="42"/>
        <v/>
      </c>
    </row>
    <row r="736" spans="6:8" x14ac:dyDescent="0.3">
      <c r="F736" s="15" t="s">
        <v>615</v>
      </c>
      <c r="G736" s="15"/>
      <c r="H736" s="15" t="str">
        <f t="shared" si="42"/>
        <v/>
      </c>
    </row>
    <row r="737" spans="6:8" x14ac:dyDescent="0.3">
      <c r="F737" s="15" t="s">
        <v>615</v>
      </c>
      <c r="G737" s="15"/>
      <c r="H737" s="15" t="str">
        <f t="shared" si="42"/>
        <v/>
      </c>
    </row>
    <row r="738" spans="6:8" x14ac:dyDescent="0.3">
      <c r="F738" s="15" t="s">
        <v>615</v>
      </c>
      <c r="G738" s="15"/>
      <c r="H738" s="15" t="str">
        <f t="shared" si="42"/>
        <v/>
      </c>
    </row>
    <row r="739" spans="6:8" x14ac:dyDescent="0.3">
      <c r="F739" s="15" t="s">
        <v>615</v>
      </c>
      <c r="G739" s="15"/>
      <c r="H739" s="15" t="str">
        <f t="shared" si="42"/>
        <v/>
      </c>
    </row>
    <row r="740" spans="6:8" x14ac:dyDescent="0.3">
      <c r="F740" s="15" t="s">
        <v>615</v>
      </c>
      <c r="G740" s="15"/>
      <c r="H740" s="15" t="str">
        <f t="shared" si="42"/>
        <v/>
      </c>
    </row>
    <row r="741" spans="6:8" x14ac:dyDescent="0.3">
      <c r="F741" s="15" t="s">
        <v>615</v>
      </c>
      <c r="G741" s="15"/>
      <c r="H741" s="15" t="str">
        <f t="shared" si="42"/>
        <v/>
      </c>
    </row>
    <row r="742" spans="6:8" x14ac:dyDescent="0.3">
      <c r="F742" s="15" t="s">
        <v>615</v>
      </c>
      <c r="G742" s="15"/>
      <c r="H742" s="15" t="str">
        <f t="shared" si="42"/>
        <v/>
      </c>
    </row>
    <row r="743" spans="6:8" x14ac:dyDescent="0.3">
      <c r="F743" s="15" t="s">
        <v>615</v>
      </c>
      <c r="G743" s="15"/>
      <c r="H743" s="15" t="str">
        <f t="shared" si="42"/>
        <v/>
      </c>
    </row>
    <row r="744" spans="6:8" x14ac:dyDescent="0.3">
      <c r="F744" s="15" t="s">
        <v>615</v>
      </c>
      <c r="G744" s="15"/>
      <c r="H744" s="15" t="str">
        <f t="shared" si="42"/>
        <v/>
      </c>
    </row>
    <row r="745" spans="6:8" x14ac:dyDescent="0.3">
      <c r="F745" s="15" t="s">
        <v>615</v>
      </c>
      <c r="G745" s="15"/>
      <c r="H745" s="15" t="str">
        <f t="shared" si="42"/>
        <v/>
      </c>
    </row>
    <row r="746" spans="6:8" x14ac:dyDescent="0.3">
      <c r="F746" s="15" t="s">
        <v>615</v>
      </c>
      <c r="G746" s="15"/>
      <c r="H746" s="15" t="str">
        <f t="shared" si="42"/>
        <v/>
      </c>
    </row>
    <row r="747" spans="6:8" x14ac:dyDescent="0.3">
      <c r="F747" s="15" t="s">
        <v>615</v>
      </c>
      <c r="G747" s="15"/>
      <c r="H747" s="15" t="str">
        <f t="shared" si="42"/>
        <v/>
      </c>
    </row>
    <row r="748" spans="6:8" x14ac:dyDescent="0.3">
      <c r="F748" s="15" t="s">
        <v>615</v>
      </c>
      <c r="G748" s="15"/>
      <c r="H748" s="15" t="str">
        <f t="shared" si="42"/>
        <v/>
      </c>
    </row>
    <row r="749" spans="6:8" x14ac:dyDescent="0.3">
      <c r="F749" s="15" t="s">
        <v>615</v>
      </c>
      <c r="G749" s="15"/>
      <c r="H749" s="15" t="str">
        <f t="shared" si="42"/>
        <v/>
      </c>
    </row>
    <row r="750" spans="6:8" x14ac:dyDescent="0.3">
      <c r="F750" s="15" t="s">
        <v>615</v>
      </c>
      <c r="G750" s="15"/>
      <c r="H750" s="15" t="str">
        <f t="shared" si="42"/>
        <v/>
      </c>
    </row>
    <row r="751" spans="6:8" x14ac:dyDescent="0.3">
      <c r="F751" s="15" t="s">
        <v>615</v>
      </c>
      <c r="G751" s="15"/>
      <c r="H751" s="15" t="str">
        <f t="shared" si="42"/>
        <v/>
      </c>
    </row>
    <row r="752" spans="6:8" x14ac:dyDescent="0.3">
      <c r="F752" s="15" t="s">
        <v>615</v>
      </c>
      <c r="G752" s="15"/>
      <c r="H752" s="15" t="str">
        <f t="shared" si="42"/>
        <v/>
      </c>
    </row>
    <row r="753" spans="6:8" x14ac:dyDescent="0.3">
      <c r="F753" s="15" t="s">
        <v>615</v>
      </c>
      <c r="G753" s="15"/>
      <c r="H753" s="15" t="str">
        <f t="shared" si="42"/>
        <v/>
      </c>
    </row>
    <row r="754" spans="6:8" x14ac:dyDescent="0.3">
      <c r="F754" s="15" t="s">
        <v>615</v>
      </c>
      <c r="G754" s="15"/>
      <c r="H754" s="15" t="str">
        <f t="shared" si="42"/>
        <v/>
      </c>
    </row>
    <row r="755" spans="6:8" x14ac:dyDescent="0.3">
      <c r="F755" s="15" t="s">
        <v>615</v>
      </c>
      <c r="G755" s="15"/>
      <c r="H755" s="15" t="str">
        <f t="shared" si="42"/>
        <v/>
      </c>
    </row>
    <row r="756" spans="6:8" x14ac:dyDescent="0.3">
      <c r="F756" s="15" t="s">
        <v>615</v>
      </c>
      <c r="G756" s="15"/>
      <c r="H756" s="15" t="str">
        <f t="shared" si="42"/>
        <v/>
      </c>
    </row>
    <row r="757" spans="6:8" x14ac:dyDescent="0.3">
      <c r="F757" s="15" t="s">
        <v>615</v>
      </c>
      <c r="G757" s="15"/>
      <c r="H757" s="15" t="str">
        <f t="shared" si="42"/>
        <v/>
      </c>
    </row>
    <row r="758" spans="6:8" x14ac:dyDescent="0.3">
      <c r="F758" s="15" t="s">
        <v>615</v>
      </c>
      <c r="G758" s="15"/>
      <c r="H758" s="15" t="str">
        <f t="shared" si="42"/>
        <v/>
      </c>
    </row>
    <row r="759" spans="6:8" x14ac:dyDescent="0.3">
      <c r="F759" s="15" t="s">
        <v>615</v>
      </c>
      <c r="G759" s="15"/>
      <c r="H759" s="15" t="str">
        <f t="shared" si="42"/>
        <v/>
      </c>
    </row>
    <row r="760" spans="6:8" x14ac:dyDescent="0.3">
      <c r="F760" s="15" t="s">
        <v>615</v>
      </c>
      <c r="G760" s="15"/>
      <c r="H760" s="15" t="str">
        <f t="shared" si="42"/>
        <v/>
      </c>
    </row>
    <row r="761" spans="6:8" x14ac:dyDescent="0.3">
      <c r="F761" s="15" t="s">
        <v>615</v>
      </c>
      <c r="G761" s="15"/>
      <c r="H761" s="15" t="str">
        <f t="shared" si="42"/>
        <v/>
      </c>
    </row>
    <row r="762" spans="6:8" x14ac:dyDescent="0.3">
      <c r="F762" s="15" t="s">
        <v>615</v>
      </c>
      <c r="G762" s="15"/>
      <c r="H762" s="15" t="str">
        <f t="shared" si="42"/>
        <v/>
      </c>
    </row>
    <row r="763" spans="6:8" x14ac:dyDescent="0.3">
      <c r="F763" s="15" t="s">
        <v>615</v>
      </c>
      <c r="G763" s="15"/>
      <c r="H763" s="15" t="str">
        <f t="shared" si="42"/>
        <v/>
      </c>
    </row>
    <row r="764" spans="6:8" x14ac:dyDescent="0.3">
      <c r="F764" s="15" t="s">
        <v>615</v>
      </c>
      <c r="G764" s="15"/>
      <c r="H764" s="15" t="str">
        <f t="shared" si="42"/>
        <v/>
      </c>
    </row>
    <row r="765" spans="6:8" x14ac:dyDescent="0.3">
      <c r="F765" s="15" t="s">
        <v>615</v>
      </c>
      <c r="G765" s="15"/>
      <c r="H765" s="15" t="str">
        <f t="shared" si="42"/>
        <v/>
      </c>
    </row>
    <row r="766" spans="6:8" x14ac:dyDescent="0.3">
      <c r="F766" s="15" t="s">
        <v>615</v>
      </c>
      <c r="G766" s="15"/>
      <c r="H766" s="15" t="str">
        <f t="shared" si="42"/>
        <v/>
      </c>
    </row>
    <row r="767" spans="6:8" x14ac:dyDescent="0.3">
      <c r="F767" s="15" t="s">
        <v>615</v>
      </c>
      <c r="G767" s="15"/>
      <c r="H767" s="15" t="str">
        <f t="shared" si="42"/>
        <v/>
      </c>
    </row>
    <row r="768" spans="6:8" x14ac:dyDescent="0.3">
      <c r="F768" s="15" t="s">
        <v>615</v>
      </c>
      <c r="G768" s="15"/>
      <c r="H768" s="15" t="str">
        <f t="shared" si="42"/>
        <v/>
      </c>
    </row>
    <row r="769" spans="6:8" x14ac:dyDescent="0.3">
      <c r="F769" s="15" t="s">
        <v>615</v>
      </c>
      <c r="G769" s="15"/>
      <c r="H769" s="15" t="str">
        <f t="shared" si="42"/>
        <v/>
      </c>
    </row>
    <row r="770" spans="6:8" x14ac:dyDescent="0.3">
      <c r="F770" s="15" t="s">
        <v>615</v>
      </c>
      <c r="G770" s="15"/>
      <c r="H770" s="15" t="str">
        <f t="shared" si="42"/>
        <v/>
      </c>
    </row>
    <row r="771" spans="6:8" x14ac:dyDescent="0.3">
      <c r="F771" s="15" t="s">
        <v>615</v>
      </c>
      <c r="G771" s="15"/>
      <c r="H771" s="15" t="str">
        <f t="shared" si="42"/>
        <v/>
      </c>
    </row>
    <row r="772" spans="6:8" x14ac:dyDescent="0.3">
      <c r="F772" s="15" t="s">
        <v>615</v>
      </c>
      <c r="G772" s="15"/>
      <c r="H772" s="15" t="str">
        <f t="shared" si="42"/>
        <v/>
      </c>
    </row>
    <row r="773" spans="6:8" x14ac:dyDescent="0.3">
      <c r="F773" s="15" t="s">
        <v>615</v>
      </c>
      <c r="G773" s="15"/>
      <c r="H773" s="15" t="str">
        <f t="shared" si="42"/>
        <v/>
      </c>
    </row>
    <row r="774" spans="6:8" x14ac:dyDescent="0.3">
      <c r="F774" s="15" t="s">
        <v>615</v>
      </c>
      <c r="G774" s="15"/>
      <c r="H774" s="15" t="str">
        <f t="shared" si="42"/>
        <v/>
      </c>
    </row>
    <row r="775" spans="6:8" x14ac:dyDescent="0.3">
      <c r="F775" s="15" t="s">
        <v>615</v>
      </c>
      <c r="G775" s="15"/>
      <c r="H775" s="15" t="str">
        <f t="shared" si="42"/>
        <v/>
      </c>
    </row>
    <row r="776" spans="6:8" x14ac:dyDescent="0.3">
      <c r="F776" s="15" t="s">
        <v>615</v>
      </c>
      <c r="G776" s="15"/>
      <c r="H776" s="15" t="str">
        <f t="shared" si="42"/>
        <v/>
      </c>
    </row>
    <row r="777" spans="6:8" x14ac:dyDescent="0.3">
      <c r="F777" s="15" t="s">
        <v>615</v>
      </c>
      <c r="G777" s="15"/>
      <c r="H777" s="15" t="str">
        <f t="shared" si="42"/>
        <v/>
      </c>
    </row>
    <row r="778" spans="6:8" x14ac:dyDescent="0.3">
      <c r="F778" s="15" t="s">
        <v>615</v>
      </c>
      <c r="G778" s="15"/>
      <c r="H778" s="15" t="str">
        <f t="shared" si="42"/>
        <v/>
      </c>
    </row>
    <row r="779" spans="6:8" x14ac:dyDescent="0.3">
      <c r="F779" s="15" t="s">
        <v>615</v>
      </c>
      <c r="G779" s="15"/>
      <c r="H779" s="15" t="str">
        <f t="shared" si="42"/>
        <v/>
      </c>
    </row>
    <row r="780" spans="6:8" x14ac:dyDescent="0.3">
      <c r="F780" s="15" t="s">
        <v>615</v>
      </c>
      <c r="G780" s="15"/>
      <c r="H780" s="15" t="str">
        <f t="shared" si="42"/>
        <v/>
      </c>
    </row>
    <row r="781" spans="6:8" x14ac:dyDescent="0.3">
      <c r="F781" s="15" t="s">
        <v>615</v>
      </c>
      <c r="G781" s="15"/>
      <c r="H781" s="15" t="str">
        <f t="shared" si="42"/>
        <v/>
      </c>
    </row>
    <row r="782" spans="6:8" x14ac:dyDescent="0.3">
      <c r="F782" s="15" t="s">
        <v>615</v>
      </c>
      <c r="G782" s="15"/>
      <c r="H782" s="15" t="str">
        <f t="shared" si="42"/>
        <v/>
      </c>
    </row>
    <row r="783" spans="6:8" x14ac:dyDescent="0.3">
      <c r="F783" s="15" t="s">
        <v>615</v>
      </c>
      <c r="G783" s="15"/>
      <c r="H783" s="15" t="str">
        <f t="shared" si="42"/>
        <v/>
      </c>
    </row>
    <row r="784" spans="6:8" x14ac:dyDescent="0.3">
      <c r="F784" s="15" t="s">
        <v>615</v>
      </c>
      <c r="G784" s="15"/>
      <c r="H784" s="15" t="str">
        <f t="shared" si="42"/>
        <v/>
      </c>
    </row>
    <row r="785" spans="6:8" x14ac:dyDescent="0.3">
      <c r="F785" s="15" t="s">
        <v>615</v>
      </c>
      <c r="G785" s="15"/>
      <c r="H785" s="15" t="str">
        <f t="shared" si="42"/>
        <v/>
      </c>
    </row>
    <row r="786" spans="6:8" x14ac:dyDescent="0.3">
      <c r="F786" s="15" t="s">
        <v>615</v>
      </c>
      <c r="G786" s="15"/>
      <c r="H786" s="15" t="str">
        <f t="shared" si="42"/>
        <v/>
      </c>
    </row>
    <row r="787" spans="6:8" x14ac:dyDescent="0.3">
      <c r="F787" s="15" t="s">
        <v>615</v>
      </c>
      <c r="G787" s="15"/>
      <c r="H787" s="15" t="str">
        <f t="shared" si="42"/>
        <v/>
      </c>
    </row>
    <row r="788" spans="6:8" x14ac:dyDescent="0.3">
      <c r="F788" s="15" t="s">
        <v>615</v>
      </c>
      <c r="G788" s="15"/>
      <c r="H788" s="15" t="str">
        <f t="shared" si="42"/>
        <v/>
      </c>
    </row>
    <row r="789" spans="6:8" x14ac:dyDescent="0.3">
      <c r="F789" s="15" t="s">
        <v>615</v>
      </c>
      <c r="G789" s="15"/>
      <c r="H789" s="15" t="str">
        <f t="shared" si="42"/>
        <v/>
      </c>
    </row>
    <row r="790" spans="6:8" x14ac:dyDescent="0.3">
      <c r="F790" s="15" t="s">
        <v>615</v>
      </c>
      <c r="G790" s="15"/>
      <c r="H790" s="15" t="str">
        <f t="shared" ref="H790:H853" si="43">IF(ISBLANK(D790),"",SUM(F790:G790))</f>
        <v/>
      </c>
    </row>
    <row r="791" spans="6:8" x14ac:dyDescent="0.3">
      <c r="F791" s="15" t="s">
        <v>615</v>
      </c>
      <c r="G791" s="15"/>
      <c r="H791" s="15" t="str">
        <f t="shared" si="43"/>
        <v/>
      </c>
    </row>
    <row r="792" spans="6:8" x14ac:dyDescent="0.3">
      <c r="F792" s="15" t="s">
        <v>615</v>
      </c>
      <c r="G792" s="15"/>
      <c r="H792" s="15" t="str">
        <f t="shared" si="43"/>
        <v/>
      </c>
    </row>
    <row r="793" spans="6:8" x14ac:dyDescent="0.3">
      <c r="F793" s="15" t="s">
        <v>615</v>
      </c>
      <c r="G793" s="15"/>
      <c r="H793" s="15" t="str">
        <f t="shared" si="43"/>
        <v/>
      </c>
    </row>
    <row r="794" spans="6:8" x14ac:dyDescent="0.3">
      <c r="F794" s="15" t="s">
        <v>615</v>
      </c>
      <c r="G794" s="15"/>
      <c r="H794" s="15" t="str">
        <f t="shared" si="43"/>
        <v/>
      </c>
    </row>
    <row r="795" spans="6:8" x14ac:dyDescent="0.3">
      <c r="F795" s="15" t="s">
        <v>615</v>
      </c>
      <c r="G795" s="15"/>
      <c r="H795" s="15" t="str">
        <f t="shared" si="43"/>
        <v/>
      </c>
    </row>
    <row r="796" spans="6:8" x14ac:dyDescent="0.3">
      <c r="F796" s="15" t="s">
        <v>615</v>
      </c>
      <c r="G796" s="15"/>
      <c r="H796" s="15" t="str">
        <f t="shared" si="43"/>
        <v/>
      </c>
    </row>
    <row r="797" spans="6:8" x14ac:dyDescent="0.3">
      <c r="F797" s="15" t="s">
        <v>615</v>
      </c>
      <c r="G797" s="15"/>
      <c r="H797" s="15" t="str">
        <f t="shared" si="43"/>
        <v/>
      </c>
    </row>
    <row r="798" spans="6:8" x14ac:dyDescent="0.3">
      <c r="F798" s="15" t="s">
        <v>615</v>
      </c>
      <c r="G798" s="15"/>
      <c r="H798" s="15" t="str">
        <f t="shared" si="43"/>
        <v/>
      </c>
    </row>
    <row r="799" spans="6:8" x14ac:dyDescent="0.3">
      <c r="F799" s="15" t="s">
        <v>615</v>
      </c>
      <c r="G799" s="15"/>
      <c r="H799" s="15" t="str">
        <f t="shared" si="43"/>
        <v/>
      </c>
    </row>
    <row r="800" spans="6:8" x14ac:dyDescent="0.3">
      <c r="F800" s="15" t="s">
        <v>615</v>
      </c>
      <c r="G800" s="15"/>
      <c r="H800" s="15" t="str">
        <f t="shared" si="43"/>
        <v/>
      </c>
    </row>
    <row r="801" spans="6:8" x14ac:dyDescent="0.3">
      <c r="F801" s="15" t="s">
        <v>615</v>
      </c>
      <c r="G801" s="15"/>
      <c r="H801" s="15" t="str">
        <f t="shared" si="43"/>
        <v/>
      </c>
    </row>
    <row r="802" spans="6:8" x14ac:dyDescent="0.3">
      <c r="F802" s="15" t="s">
        <v>615</v>
      </c>
      <c r="G802" s="15"/>
      <c r="H802" s="15" t="str">
        <f t="shared" si="43"/>
        <v/>
      </c>
    </row>
    <row r="803" spans="6:8" x14ac:dyDescent="0.3">
      <c r="F803" s="15" t="s">
        <v>615</v>
      </c>
      <c r="G803" s="15"/>
      <c r="H803" s="15" t="str">
        <f t="shared" si="43"/>
        <v/>
      </c>
    </row>
    <row r="804" spans="6:8" x14ac:dyDescent="0.3">
      <c r="F804" s="15" t="s">
        <v>615</v>
      </c>
      <c r="G804" s="15"/>
      <c r="H804" s="15" t="str">
        <f t="shared" si="43"/>
        <v/>
      </c>
    </row>
    <row r="805" spans="6:8" x14ac:dyDescent="0.3">
      <c r="F805" s="15" t="s">
        <v>615</v>
      </c>
      <c r="G805" s="15"/>
      <c r="H805" s="15" t="str">
        <f t="shared" si="43"/>
        <v/>
      </c>
    </row>
    <row r="806" spans="6:8" x14ac:dyDescent="0.3">
      <c r="F806" s="15" t="s">
        <v>615</v>
      </c>
      <c r="G806" s="15"/>
      <c r="H806" s="15" t="str">
        <f t="shared" si="43"/>
        <v/>
      </c>
    </row>
    <row r="807" spans="6:8" x14ac:dyDescent="0.3">
      <c r="F807" s="15" t="s">
        <v>615</v>
      </c>
      <c r="G807" s="15"/>
      <c r="H807" s="15" t="str">
        <f t="shared" si="43"/>
        <v/>
      </c>
    </row>
    <row r="808" spans="6:8" x14ac:dyDescent="0.3">
      <c r="F808" s="15" t="s">
        <v>615</v>
      </c>
      <c r="G808" s="15"/>
      <c r="H808" s="15" t="str">
        <f t="shared" si="43"/>
        <v/>
      </c>
    </row>
    <row r="809" spans="6:8" x14ac:dyDescent="0.3">
      <c r="F809" s="15" t="s">
        <v>615</v>
      </c>
      <c r="G809" s="15"/>
      <c r="H809" s="15" t="str">
        <f t="shared" si="43"/>
        <v/>
      </c>
    </row>
    <row r="810" spans="6:8" x14ac:dyDescent="0.3">
      <c r="F810" s="15" t="s">
        <v>615</v>
      </c>
      <c r="G810" s="15"/>
      <c r="H810" s="15" t="str">
        <f t="shared" si="43"/>
        <v/>
      </c>
    </row>
    <row r="811" spans="6:8" x14ac:dyDescent="0.3">
      <c r="F811" s="15" t="s">
        <v>615</v>
      </c>
      <c r="G811" s="15"/>
      <c r="H811" s="15" t="str">
        <f t="shared" si="43"/>
        <v/>
      </c>
    </row>
    <row r="812" spans="6:8" x14ac:dyDescent="0.3">
      <c r="F812" s="15" t="s">
        <v>615</v>
      </c>
      <c r="G812" s="15"/>
      <c r="H812" s="15" t="str">
        <f t="shared" si="43"/>
        <v/>
      </c>
    </row>
    <row r="813" spans="6:8" x14ac:dyDescent="0.3">
      <c r="F813" s="15" t="s">
        <v>615</v>
      </c>
      <c r="G813" s="15"/>
      <c r="H813" s="15" t="str">
        <f t="shared" si="43"/>
        <v/>
      </c>
    </row>
    <row r="814" spans="6:8" x14ac:dyDescent="0.3">
      <c r="F814" s="15" t="s">
        <v>615</v>
      </c>
      <c r="G814" s="15"/>
      <c r="H814" s="15" t="str">
        <f t="shared" si="43"/>
        <v/>
      </c>
    </row>
    <row r="815" spans="6:8" x14ac:dyDescent="0.3">
      <c r="F815" s="15" t="s">
        <v>615</v>
      </c>
      <c r="G815" s="15"/>
      <c r="H815" s="15" t="str">
        <f t="shared" si="43"/>
        <v/>
      </c>
    </row>
    <row r="816" spans="6:8" x14ac:dyDescent="0.3">
      <c r="F816" s="15" t="s">
        <v>615</v>
      </c>
      <c r="G816" s="15"/>
      <c r="H816" s="15" t="str">
        <f t="shared" si="43"/>
        <v/>
      </c>
    </row>
    <row r="817" spans="6:8" x14ac:dyDescent="0.3">
      <c r="F817" s="15" t="s">
        <v>615</v>
      </c>
      <c r="G817" s="15"/>
      <c r="H817" s="15" t="str">
        <f t="shared" si="43"/>
        <v/>
      </c>
    </row>
    <row r="818" spans="6:8" x14ac:dyDescent="0.3">
      <c r="F818" s="15" t="s">
        <v>615</v>
      </c>
      <c r="G818" s="15"/>
      <c r="H818" s="15" t="str">
        <f t="shared" si="43"/>
        <v/>
      </c>
    </row>
    <row r="819" spans="6:8" x14ac:dyDescent="0.3">
      <c r="F819" s="15" t="s">
        <v>615</v>
      </c>
      <c r="G819" s="15"/>
      <c r="H819" s="15" t="str">
        <f t="shared" si="43"/>
        <v/>
      </c>
    </row>
    <row r="820" spans="6:8" x14ac:dyDescent="0.3">
      <c r="F820" s="15" t="s">
        <v>615</v>
      </c>
      <c r="G820" s="15"/>
      <c r="H820" s="15" t="str">
        <f t="shared" si="43"/>
        <v/>
      </c>
    </row>
    <row r="821" spans="6:8" x14ac:dyDescent="0.3">
      <c r="F821" s="15" t="s">
        <v>615</v>
      </c>
      <c r="G821" s="15"/>
      <c r="H821" s="15" t="str">
        <f t="shared" si="43"/>
        <v/>
      </c>
    </row>
    <row r="822" spans="6:8" x14ac:dyDescent="0.3">
      <c r="F822" s="15" t="s">
        <v>615</v>
      </c>
      <c r="G822" s="15"/>
      <c r="H822" s="15" t="str">
        <f t="shared" si="43"/>
        <v/>
      </c>
    </row>
    <row r="823" spans="6:8" x14ac:dyDescent="0.3">
      <c r="F823" s="15" t="s">
        <v>615</v>
      </c>
      <c r="G823" s="15"/>
      <c r="H823" s="15" t="str">
        <f t="shared" si="43"/>
        <v/>
      </c>
    </row>
    <row r="824" spans="6:8" x14ac:dyDescent="0.3">
      <c r="F824" s="15" t="s">
        <v>615</v>
      </c>
      <c r="G824" s="15"/>
      <c r="H824" s="15" t="str">
        <f t="shared" si="43"/>
        <v/>
      </c>
    </row>
    <row r="825" spans="6:8" x14ac:dyDescent="0.3">
      <c r="F825" s="15" t="s">
        <v>615</v>
      </c>
      <c r="G825" s="15"/>
      <c r="H825" s="15" t="str">
        <f t="shared" si="43"/>
        <v/>
      </c>
    </row>
    <row r="826" spans="6:8" x14ac:dyDescent="0.3">
      <c r="F826" s="15" t="s">
        <v>615</v>
      </c>
      <c r="G826" s="15"/>
      <c r="H826" s="15" t="str">
        <f t="shared" si="43"/>
        <v/>
      </c>
    </row>
    <row r="827" spans="6:8" x14ac:dyDescent="0.3">
      <c r="F827" s="15" t="s">
        <v>615</v>
      </c>
      <c r="G827" s="15"/>
      <c r="H827" s="15" t="str">
        <f t="shared" si="43"/>
        <v/>
      </c>
    </row>
    <row r="828" spans="6:8" x14ac:dyDescent="0.3">
      <c r="F828" s="15" t="s">
        <v>615</v>
      </c>
      <c r="G828" s="15"/>
      <c r="H828" s="15" t="str">
        <f t="shared" si="43"/>
        <v/>
      </c>
    </row>
    <row r="829" spans="6:8" x14ac:dyDescent="0.3">
      <c r="F829" s="15" t="s">
        <v>615</v>
      </c>
      <c r="G829" s="15"/>
      <c r="H829" s="15" t="str">
        <f t="shared" si="43"/>
        <v/>
      </c>
    </row>
    <row r="830" spans="6:8" x14ac:dyDescent="0.3">
      <c r="F830" s="15" t="s">
        <v>615</v>
      </c>
      <c r="G830" s="15"/>
      <c r="H830" s="15" t="str">
        <f t="shared" si="43"/>
        <v/>
      </c>
    </row>
    <row r="831" spans="6:8" x14ac:dyDescent="0.3">
      <c r="F831" s="15" t="s">
        <v>615</v>
      </c>
      <c r="G831" s="15"/>
      <c r="H831" s="15" t="str">
        <f t="shared" si="43"/>
        <v/>
      </c>
    </row>
    <row r="832" spans="6:8" x14ac:dyDescent="0.3">
      <c r="F832" s="15" t="s">
        <v>615</v>
      </c>
      <c r="G832" s="15"/>
      <c r="H832" s="15" t="str">
        <f t="shared" si="43"/>
        <v/>
      </c>
    </row>
    <row r="833" spans="6:8" x14ac:dyDescent="0.3">
      <c r="F833" s="15" t="s">
        <v>615</v>
      </c>
      <c r="G833" s="15"/>
      <c r="H833" s="15" t="str">
        <f t="shared" si="43"/>
        <v/>
      </c>
    </row>
    <row r="834" spans="6:8" x14ac:dyDescent="0.3">
      <c r="F834" s="15" t="s">
        <v>615</v>
      </c>
      <c r="G834" s="15"/>
      <c r="H834" s="15" t="str">
        <f t="shared" si="43"/>
        <v/>
      </c>
    </row>
    <row r="835" spans="6:8" x14ac:dyDescent="0.3">
      <c r="F835" s="15" t="s">
        <v>615</v>
      </c>
      <c r="G835" s="15"/>
      <c r="H835" s="15" t="str">
        <f t="shared" si="43"/>
        <v/>
      </c>
    </row>
    <row r="836" spans="6:8" x14ac:dyDescent="0.3">
      <c r="F836" s="15" t="s">
        <v>615</v>
      </c>
      <c r="G836" s="15"/>
      <c r="H836" s="15" t="str">
        <f t="shared" si="43"/>
        <v/>
      </c>
    </row>
    <row r="837" spans="6:8" x14ac:dyDescent="0.3">
      <c r="F837" s="15" t="s">
        <v>615</v>
      </c>
      <c r="G837" s="15"/>
      <c r="H837" s="15" t="str">
        <f t="shared" si="43"/>
        <v/>
      </c>
    </row>
    <row r="838" spans="6:8" x14ac:dyDescent="0.3">
      <c r="F838" s="15" t="s">
        <v>615</v>
      </c>
      <c r="G838" s="15"/>
      <c r="H838" s="15" t="str">
        <f t="shared" si="43"/>
        <v/>
      </c>
    </row>
    <row r="839" spans="6:8" x14ac:dyDescent="0.3">
      <c r="F839" s="15" t="s">
        <v>615</v>
      </c>
      <c r="G839" s="15"/>
      <c r="H839" s="15" t="str">
        <f t="shared" si="43"/>
        <v/>
      </c>
    </row>
    <row r="840" spans="6:8" x14ac:dyDescent="0.3">
      <c r="F840" s="15" t="s">
        <v>615</v>
      </c>
      <c r="G840" s="15"/>
      <c r="H840" s="15" t="str">
        <f t="shared" si="43"/>
        <v/>
      </c>
    </row>
    <row r="841" spans="6:8" x14ac:dyDescent="0.3">
      <c r="F841" s="15" t="s">
        <v>615</v>
      </c>
      <c r="G841" s="15"/>
      <c r="H841" s="15" t="str">
        <f t="shared" si="43"/>
        <v/>
      </c>
    </row>
    <row r="842" spans="6:8" x14ac:dyDescent="0.3">
      <c r="F842" s="15" t="s">
        <v>615</v>
      </c>
      <c r="G842" s="15"/>
      <c r="H842" s="15" t="str">
        <f t="shared" si="43"/>
        <v/>
      </c>
    </row>
    <row r="843" spans="6:8" x14ac:dyDescent="0.3">
      <c r="F843" s="15" t="s">
        <v>615</v>
      </c>
      <c r="G843" s="15"/>
      <c r="H843" s="15" t="str">
        <f t="shared" si="43"/>
        <v/>
      </c>
    </row>
    <row r="844" spans="6:8" x14ac:dyDescent="0.3">
      <c r="F844" s="15" t="s">
        <v>615</v>
      </c>
      <c r="G844" s="15"/>
      <c r="H844" s="15" t="str">
        <f t="shared" si="43"/>
        <v/>
      </c>
    </row>
    <row r="845" spans="6:8" x14ac:dyDescent="0.3">
      <c r="F845" s="15" t="s">
        <v>615</v>
      </c>
      <c r="G845" s="15"/>
      <c r="H845" s="15" t="str">
        <f t="shared" si="43"/>
        <v/>
      </c>
    </row>
    <row r="846" spans="6:8" x14ac:dyDescent="0.3">
      <c r="F846" s="15" t="s">
        <v>615</v>
      </c>
      <c r="G846" s="15"/>
      <c r="H846" s="15" t="str">
        <f t="shared" si="43"/>
        <v/>
      </c>
    </row>
    <row r="847" spans="6:8" x14ac:dyDescent="0.3">
      <c r="F847" s="15" t="s">
        <v>615</v>
      </c>
      <c r="G847" s="15"/>
      <c r="H847" s="15" t="str">
        <f t="shared" si="43"/>
        <v/>
      </c>
    </row>
    <row r="848" spans="6:8" x14ac:dyDescent="0.3">
      <c r="F848" s="15" t="s">
        <v>615</v>
      </c>
      <c r="G848" s="15"/>
      <c r="H848" s="15" t="str">
        <f t="shared" si="43"/>
        <v/>
      </c>
    </row>
    <row r="849" spans="6:8" x14ac:dyDescent="0.3">
      <c r="F849" s="15" t="s">
        <v>615</v>
      </c>
      <c r="G849" s="15"/>
      <c r="H849" s="15" t="str">
        <f t="shared" si="43"/>
        <v/>
      </c>
    </row>
    <row r="850" spans="6:8" x14ac:dyDescent="0.3">
      <c r="F850" s="15" t="s">
        <v>615</v>
      </c>
      <c r="G850" s="15"/>
      <c r="H850" s="15" t="str">
        <f t="shared" si="43"/>
        <v/>
      </c>
    </row>
    <row r="851" spans="6:8" x14ac:dyDescent="0.3">
      <c r="F851" s="15" t="s">
        <v>615</v>
      </c>
      <c r="G851" s="15"/>
      <c r="H851" s="15" t="str">
        <f t="shared" si="43"/>
        <v/>
      </c>
    </row>
    <row r="852" spans="6:8" x14ac:dyDescent="0.3">
      <c r="F852" s="15" t="s">
        <v>615</v>
      </c>
      <c r="G852" s="15"/>
      <c r="H852" s="15" t="str">
        <f t="shared" si="43"/>
        <v/>
      </c>
    </row>
    <row r="853" spans="6:8" x14ac:dyDescent="0.3">
      <c r="F853" s="15" t="s">
        <v>615</v>
      </c>
      <c r="G853" s="15"/>
      <c r="H853" s="15" t="str">
        <f t="shared" si="43"/>
        <v/>
      </c>
    </row>
    <row r="854" spans="6:8" x14ac:dyDescent="0.3">
      <c r="F854" s="15" t="s">
        <v>615</v>
      </c>
      <c r="G854" s="15"/>
      <c r="H854" s="15" t="str">
        <f t="shared" ref="H854:H917" si="44">IF(ISBLANK(D854),"",SUM(F854:G854))</f>
        <v/>
      </c>
    </row>
    <row r="855" spans="6:8" x14ac:dyDescent="0.3">
      <c r="F855" s="15" t="s">
        <v>615</v>
      </c>
      <c r="G855" s="15"/>
      <c r="H855" s="15" t="str">
        <f t="shared" si="44"/>
        <v/>
      </c>
    </row>
    <row r="856" spans="6:8" x14ac:dyDescent="0.3">
      <c r="F856" s="15" t="s">
        <v>615</v>
      </c>
      <c r="G856" s="15"/>
      <c r="H856" s="15" t="str">
        <f t="shared" si="44"/>
        <v/>
      </c>
    </row>
    <row r="857" spans="6:8" x14ac:dyDescent="0.3">
      <c r="F857" s="15" t="s">
        <v>615</v>
      </c>
      <c r="G857" s="15"/>
      <c r="H857" s="15" t="str">
        <f t="shared" si="44"/>
        <v/>
      </c>
    </row>
    <row r="858" spans="6:8" x14ac:dyDescent="0.3">
      <c r="F858" s="15" t="s">
        <v>615</v>
      </c>
      <c r="G858" s="15"/>
      <c r="H858" s="15" t="str">
        <f t="shared" si="44"/>
        <v/>
      </c>
    </row>
    <row r="859" spans="6:8" x14ac:dyDescent="0.3">
      <c r="F859" s="15" t="s">
        <v>615</v>
      </c>
      <c r="G859" s="15"/>
      <c r="H859" s="15" t="str">
        <f t="shared" si="44"/>
        <v/>
      </c>
    </row>
    <row r="860" spans="6:8" x14ac:dyDescent="0.3">
      <c r="F860" s="15" t="s">
        <v>615</v>
      </c>
      <c r="G860" s="15"/>
      <c r="H860" s="15" t="str">
        <f t="shared" si="44"/>
        <v/>
      </c>
    </row>
    <row r="861" spans="6:8" x14ac:dyDescent="0.3">
      <c r="F861" s="15" t="s">
        <v>615</v>
      </c>
      <c r="G861" s="15"/>
      <c r="H861" s="15" t="str">
        <f t="shared" si="44"/>
        <v/>
      </c>
    </row>
    <row r="862" spans="6:8" x14ac:dyDescent="0.3">
      <c r="F862" s="15" t="s">
        <v>615</v>
      </c>
      <c r="G862" s="15"/>
      <c r="H862" s="15" t="str">
        <f t="shared" si="44"/>
        <v/>
      </c>
    </row>
    <row r="863" spans="6:8" x14ac:dyDescent="0.3">
      <c r="F863" s="15" t="s">
        <v>615</v>
      </c>
      <c r="G863" s="15"/>
      <c r="H863" s="15" t="str">
        <f t="shared" si="44"/>
        <v/>
      </c>
    </row>
    <row r="864" spans="6:8" x14ac:dyDescent="0.3">
      <c r="F864" s="15" t="s">
        <v>615</v>
      </c>
      <c r="G864" s="15"/>
      <c r="H864" s="15" t="str">
        <f t="shared" si="44"/>
        <v/>
      </c>
    </row>
    <row r="865" spans="6:8" x14ac:dyDescent="0.3">
      <c r="F865" s="15" t="s">
        <v>615</v>
      </c>
      <c r="G865" s="15"/>
      <c r="H865" s="15" t="str">
        <f t="shared" si="44"/>
        <v/>
      </c>
    </row>
    <row r="866" spans="6:8" x14ac:dyDescent="0.3">
      <c r="F866" s="15" t="s">
        <v>615</v>
      </c>
      <c r="G866" s="15"/>
      <c r="H866" s="15" t="str">
        <f t="shared" si="44"/>
        <v/>
      </c>
    </row>
    <row r="867" spans="6:8" x14ac:dyDescent="0.3">
      <c r="F867" s="15" t="s">
        <v>615</v>
      </c>
      <c r="G867" s="15"/>
      <c r="H867" s="15" t="str">
        <f t="shared" si="44"/>
        <v/>
      </c>
    </row>
    <row r="868" spans="6:8" x14ac:dyDescent="0.3">
      <c r="F868" s="15" t="s">
        <v>615</v>
      </c>
      <c r="G868" s="15"/>
      <c r="H868" s="15" t="str">
        <f t="shared" si="44"/>
        <v/>
      </c>
    </row>
    <row r="869" spans="6:8" x14ac:dyDescent="0.3">
      <c r="F869" s="15" t="s">
        <v>615</v>
      </c>
      <c r="G869" s="15"/>
      <c r="H869" s="15" t="str">
        <f t="shared" si="44"/>
        <v/>
      </c>
    </row>
    <row r="870" spans="6:8" x14ac:dyDescent="0.3">
      <c r="F870" s="15" t="s">
        <v>615</v>
      </c>
      <c r="G870" s="15"/>
      <c r="H870" s="15" t="str">
        <f t="shared" si="44"/>
        <v/>
      </c>
    </row>
    <row r="871" spans="6:8" x14ac:dyDescent="0.3">
      <c r="F871" s="15" t="s">
        <v>615</v>
      </c>
      <c r="G871" s="15"/>
      <c r="H871" s="15" t="str">
        <f t="shared" si="44"/>
        <v/>
      </c>
    </row>
    <row r="872" spans="6:8" x14ac:dyDescent="0.3">
      <c r="F872" s="15" t="s">
        <v>615</v>
      </c>
      <c r="G872" s="15"/>
      <c r="H872" s="15" t="str">
        <f t="shared" si="44"/>
        <v/>
      </c>
    </row>
    <row r="873" spans="6:8" x14ac:dyDescent="0.3">
      <c r="F873" s="15" t="s">
        <v>615</v>
      </c>
      <c r="G873" s="15"/>
      <c r="H873" s="15" t="str">
        <f t="shared" si="44"/>
        <v/>
      </c>
    </row>
    <row r="874" spans="6:8" x14ac:dyDescent="0.3">
      <c r="F874" s="15" t="s">
        <v>615</v>
      </c>
      <c r="G874" s="15"/>
      <c r="H874" s="15" t="str">
        <f t="shared" si="44"/>
        <v/>
      </c>
    </row>
    <row r="875" spans="6:8" x14ac:dyDescent="0.3">
      <c r="F875" s="15" t="s">
        <v>615</v>
      </c>
      <c r="G875" s="15"/>
      <c r="H875" s="15" t="str">
        <f t="shared" si="44"/>
        <v/>
      </c>
    </row>
    <row r="876" spans="6:8" x14ac:dyDescent="0.3">
      <c r="F876" s="15" t="s">
        <v>615</v>
      </c>
      <c r="G876" s="15"/>
      <c r="H876" s="15" t="str">
        <f t="shared" si="44"/>
        <v/>
      </c>
    </row>
    <row r="877" spans="6:8" x14ac:dyDescent="0.3">
      <c r="F877" s="15" t="s">
        <v>615</v>
      </c>
      <c r="G877" s="15"/>
      <c r="H877" s="15" t="str">
        <f t="shared" si="44"/>
        <v/>
      </c>
    </row>
    <row r="878" spans="6:8" x14ac:dyDescent="0.3">
      <c r="F878" s="15" t="s">
        <v>615</v>
      </c>
      <c r="G878" s="15"/>
      <c r="H878" s="15" t="str">
        <f t="shared" si="44"/>
        <v/>
      </c>
    </row>
    <row r="879" spans="6:8" x14ac:dyDescent="0.3">
      <c r="F879" s="15" t="s">
        <v>615</v>
      </c>
      <c r="G879" s="15"/>
      <c r="H879" s="15" t="str">
        <f t="shared" si="44"/>
        <v/>
      </c>
    </row>
    <row r="880" spans="6:8" x14ac:dyDescent="0.3">
      <c r="F880" s="15" t="s">
        <v>615</v>
      </c>
      <c r="G880" s="15"/>
      <c r="H880" s="15" t="str">
        <f t="shared" si="44"/>
        <v/>
      </c>
    </row>
    <row r="881" spans="6:8" x14ac:dyDescent="0.3">
      <c r="F881" s="15" t="s">
        <v>615</v>
      </c>
      <c r="G881" s="15"/>
      <c r="H881" s="15" t="str">
        <f t="shared" si="44"/>
        <v/>
      </c>
    </row>
    <row r="882" spans="6:8" x14ac:dyDescent="0.3">
      <c r="F882" s="15" t="s">
        <v>615</v>
      </c>
      <c r="G882" s="15"/>
      <c r="H882" s="15" t="str">
        <f t="shared" si="44"/>
        <v/>
      </c>
    </row>
    <row r="883" spans="6:8" x14ac:dyDescent="0.3">
      <c r="F883" s="15" t="s">
        <v>615</v>
      </c>
      <c r="G883" s="15"/>
      <c r="H883" s="15" t="str">
        <f t="shared" si="44"/>
        <v/>
      </c>
    </row>
    <row r="884" spans="6:8" x14ac:dyDescent="0.3">
      <c r="F884" s="15" t="s">
        <v>615</v>
      </c>
      <c r="G884" s="15"/>
      <c r="H884" s="15" t="str">
        <f t="shared" si="44"/>
        <v/>
      </c>
    </row>
    <row r="885" spans="6:8" x14ac:dyDescent="0.3">
      <c r="F885" s="15" t="s">
        <v>615</v>
      </c>
      <c r="G885" s="15"/>
      <c r="H885" s="15" t="str">
        <f t="shared" si="44"/>
        <v/>
      </c>
    </row>
    <row r="886" spans="6:8" x14ac:dyDescent="0.3">
      <c r="F886" s="15" t="s">
        <v>615</v>
      </c>
      <c r="G886" s="15"/>
      <c r="H886" s="15" t="str">
        <f t="shared" si="44"/>
        <v/>
      </c>
    </row>
    <row r="887" spans="6:8" x14ac:dyDescent="0.3">
      <c r="F887" s="15" t="s">
        <v>615</v>
      </c>
      <c r="G887" s="15"/>
      <c r="H887" s="15" t="str">
        <f t="shared" si="44"/>
        <v/>
      </c>
    </row>
    <row r="888" spans="6:8" x14ac:dyDescent="0.3">
      <c r="F888" s="15" t="s">
        <v>615</v>
      </c>
      <c r="G888" s="15"/>
      <c r="H888" s="15" t="str">
        <f t="shared" si="44"/>
        <v/>
      </c>
    </row>
    <row r="889" spans="6:8" x14ac:dyDescent="0.3">
      <c r="F889" s="15" t="s">
        <v>615</v>
      </c>
      <c r="G889" s="15"/>
      <c r="H889" s="15" t="str">
        <f t="shared" si="44"/>
        <v/>
      </c>
    </row>
    <row r="890" spans="6:8" x14ac:dyDescent="0.3">
      <c r="F890" s="15" t="s">
        <v>615</v>
      </c>
      <c r="G890" s="15"/>
      <c r="H890" s="15" t="str">
        <f t="shared" si="44"/>
        <v/>
      </c>
    </row>
    <row r="891" spans="6:8" x14ac:dyDescent="0.3">
      <c r="F891" s="15" t="s">
        <v>615</v>
      </c>
      <c r="G891" s="15"/>
      <c r="H891" s="15" t="str">
        <f t="shared" si="44"/>
        <v/>
      </c>
    </row>
    <row r="892" spans="6:8" x14ac:dyDescent="0.3">
      <c r="F892" s="15" t="s">
        <v>615</v>
      </c>
      <c r="G892" s="15"/>
      <c r="H892" s="15" t="str">
        <f t="shared" si="44"/>
        <v/>
      </c>
    </row>
    <row r="893" spans="6:8" x14ac:dyDescent="0.3">
      <c r="F893" s="15" t="s">
        <v>615</v>
      </c>
      <c r="G893" s="15"/>
      <c r="H893" s="15" t="str">
        <f t="shared" si="44"/>
        <v/>
      </c>
    </row>
    <row r="894" spans="6:8" x14ac:dyDescent="0.3">
      <c r="F894" s="15" t="s">
        <v>615</v>
      </c>
      <c r="G894" s="15"/>
      <c r="H894" s="15" t="str">
        <f t="shared" si="44"/>
        <v/>
      </c>
    </row>
    <row r="895" spans="6:8" x14ac:dyDescent="0.3">
      <c r="F895" s="15" t="s">
        <v>615</v>
      </c>
      <c r="G895" s="15"/>
      <c r="H895" s="15" t="str">
        <f t="shared" si="44"/>
        <v/>
      </c>
    </row>
    <row r="896" spans="6:8" x14ac:dyDescent="0.3">
      <c r="F896" s="15" t="s">
        <v>615</v>
      </c>
      <c r="G896" s="15"/>
      <c r="H896" s="15" t="str">
        <f t="shared" si="44"/>
        <v/>
      </c>
    </row>
    <row r="897" spans="6:8" x14ac:dyDescent="0.3">
      <c r="F897" s="15" t="s">
        <v>615</v>
      </c>
      <c r="G897" s="15"/>
      <c r="H897" s="15" t="str">
        <f t="shared" si="44"/>
        <v/>
      </c>
    </row>
    <row r="898" spans="6:8" x14ac:dyDescent="0.3">
      <c r="F898" s="15" t="s">
        <v>615</v>
      </c>
      <c r="G898" s="15"/>
      <c r="H898" s="15" t="str">
        <f t="shared" si="44"/>
        <v/>
      </c>
    </row>
    <row r="899" spans="6:8" x14ac:dyDescent="0.3">
      <c r="F899" s="15" t="s">
        <v>615</v>
      </c>
      <c r="G899" s="15"/>
      <c r="H899" s="15" t="str">
        <f t="shared" si="44"/>
        <v/>
      </c>
    </row>
    <row r="900" spans="6:8" x14ac:dyDescent="0.3">
      <c r="F900" s="15" t="s">
        <v>615</v>
      </c>
      <c r="G900" s="15"/>
      <c r="H900" s="15" t="str">
        <f t="shared" si="44"/>
        <v/>
      </c>
    </row>
    <row r="901" spans="6:8" x14ac:dyDescent="0.3">
      <c r="F901" s="15" t="s">
        <v>615</v>
      </c>
      <c r="G901" s="15"/>
      <c r="H901" s="15" t="str">
        <f t="shared" si="44"/>
        <v/>
      </c>
    </row>
    <row r="902" spans="6:8" x14ac:dyDescent="0.3">
      <c r="F902" s="15" t="s">
        <v>615</v>
      </c>
      <c r="G902" s="15"/>
      <c r="H902" s="15" t="str">
        <f t="shared" si="44"/>
        <v/>
      </c>
    </row>
    <row r="903" spans="6:8" x14ac:dyDescent="0.3">
      <c r="F903" s="15" t="s">
        <v>615</v>
      </c>
      <c r="G903" s="15"/>
      <c r="H903" s="15" t="str">
        <f t="shared" si="44"/>
        <v/>
      </c>
    </row>
    <row r="904" spans="6:8" x14ac:dyDescent="0.3">
      <c r="F904" s="15" t="s">
        <v>615</v>
      </c>
      <c r="G904" s="15"/>
      <c r="H904" s="15" t="str">
        <f t="shared" si="44"/>
        <v/>
      </c>
    </row>
    <row r="905" spans="6:8" x14ac:dyDescent="0.3">
      <c r="F905" s="15" t="s">
        <v>615</v>
      </c>
      <c r="G905" s="15"/>
      <c r="H905" s="15" t="str">
        <f t="shared" si="44"/>
        <v/>
      </c>
    </row>
    <row r="906" spans="6:8" x14ac:dyDescent="0.3">
      <c r="F906" s="15" t="s">
        <v>615</v>
      </c>
      <c r="G906" s="15"/>
      <c r="H906" s="15" t="str">
        <f t="shared" si="44"/>
        <v/>
      </c>
    </row>
    <row r="907" spans="6:8" x14ac:dyDescent="0.3">
      <c r="F907" s="15" t="s">
        <v>615</v>
      </c>
      <c r="G907" s="15"/>
      <c r="H907" s="15" t="str">
        <f t="shared" si="44"/>
        <v/>
      </c>
    </row>
    <row r="908" spans="6:8" x14ac:dyDescent="0.3">
      <c r="F908" s="15" t="s">
        <v>615</v>
      </c>
      <c r="G908" s="15"/>
      <c r="H908" s="15" t="str">
        <f t="shared" si="44"/>
        <v/>
      </c>
    </row>
    <row r="909" spans="6:8" x14ac:dyDescent="0.3">
      <c r="F909" s="15" t="s">
        <v>615</v>
      </c>
      <c r="G909" s="15"/>
      <c r="H909" s="15" t="str">
        <f t="shared" si="44"/>
        <v/>
      </c>
    </row>
    <row r="910" spans="6:8" x14ac:dyDescent="0.3">
      <c r="F910" s="15" t="s">
        <v>615</v>
      </c>
      <c r="G910" s="15"/>
      <c r="H910" s="15" t="str">
        <f t="shared" si="44"/>
        <v/>
      </c>
    </row>
    <row r="911" spans="6:8" x14ac:dyDescent="0.3">
      <c r="F911" s="15" t="s">
        <v>615</v>
      </c>
      <c r="G911" s="15"/>
      <c r="H911" s="15" t="str">
        <f t="shared" si="44"/>
        <v/>
      </c>
    </row>
    <row r="912" spans="6:8" x14ac:dyDescent="0.3">
      <c r="F912" s="15" t="s">
        <v>615</v>
      </c>
      <c r="G912" s="15"/>
      <c r="H912" s="15" t="str">
        <f t="shared" si="44"/>
        <v/>
      </c>
    </row>
    <row r="913" spans="6:8" x14ac:dyDescent="0.3">
      <c r="F913" s="15" t="s">
        <v>615</v>
      </c>
      <c r="G913" s="15"/>
      <c r="H913" s="15" t="str">
        <f t="shared" si="44"/>
        <v/>
      </c>
    </row>
    <row r="914" spans="6:8" x14ac:dyDescent="0.3">
      <c r="F914" s="15" t="s">
        <v>615</v>
      </c>
      <c r="G914" s="15"/>
      <c r="H914" s="15" t="str">
        <f t="shared" si="44"/>
        <v/>
      </c>
    </row>
    <row r="915" spans="6:8" x14ac:dyDescent="0.3">
      <c r="F915" s="15" t="s">
        <v>615</v>
      </c>
      <c r="G915" s="15"/>
      <c r="H915" s="15" t="str">
        <f t="shared" si="44"/>
        <v/>
      </c>
    </row>
    <row r="916" spans="6:8" x14ac:dyDescent="0.3">
      <c r="F916" s="15" t="s">
        <v>615</v>
      </c>
      <c r="G916" s="15"/>
      <c r="H916" s="15" t="str">
        <f t="shared" si="44"/>
        <v/>
      </c>
    </row>
    <row r="917" spans="6:8" x14ac:dyDescent="0.3">
      <c r="F917" s="15" t="s">
        <v>615</v>
      </c>
      <c r="G917" s="15"/>
      <c r="H917" s="15" t="str">
        <f t="shared" si="44"/>
        <v/>
      </c>
    </row>
    <row r="918" spans="6:8" x14ac:dyDescent="0.3">
      <c r="F918" s="15" t="s">
        <v>615</v>
      </c>
      <c r="G918" s="15"/>
      <c r="H918" s="15" t="str">
        <f t="shared" ref="H918:H978" si="45">IF(ISBLANK(D918),"",SUM(F918:G918))</f>
        <v/>
      </c>
    </row>
    <row r="919" spans="6:8" x14ac:dyDescent="0.3">
      <c r="F919" s="15" t="s">
        <v>615</v>
      </c>
      <c r="G919" s="15"/>
      <c r="H919" s="15" t="str">
        <f t="shared" si="45"/>
        <v/>
      </c>
    </row>
    <row r="920" spans="6:8" x14ac:dyDescent="0.3">
      <c r="F920" s="15" t="s">
        <v>615</v>
      </c>
      <c r="G920" s="15"/>
      <c r="H920" s="15" t="str">
        <f t="shared" si="45"/>
        <v/>
      </c>
    </row>
    <row r="921" spans="6:8" x14ac:dyDescent="0.3">
      <c r="F921" s="15" t="s">
        <v>615</v>
      </c>
      <c r="G921" s="15"/>
      <c r="H921" s="15" t="str">
        <f t="shared" si="45"/>
        <v/>
      </c>
    </row>
    <row r="922" spans="6:8" x14ac:dyDescent="0.3">
      <c r="F922" s="15" t="s">
        <v>615</v>
      </c>
      <c r="G922" s="15"/>
      <c r="H922" s="15" t="str">
        <f t="shared" si="45"/>
        <v/>
      </c>
    </row>
    <row r="923" spans="6:8" x14ac:dyDescent="0.3">
      <c r="F923" s="15" t="s">
        <v>615</v>
      </c>
      <c r="G923" s="15"/>
      <c r="H923" s="15" t="str">
        <f t="shared" si="45"/>
        <v/>
      </c>
    </row>
    <row r="924" spans="6:8" x14ac:dyDescent="0.3">
      <c r="F924" s="15" t="s">
        <v>615</v>
      </c>
      <c r="G924" s="15"/>
      <c r="H924" s="15" t="str">
        <f t="shared" si="45"/>
        <v/>
      </c>
    </row>
    <row r="925" spans="6:8" x14ac:dyDescent="0.3">
      <c r="F925" s="15" t="s">
        <v>615</v>
      </c>
      <c r="G925" s="15"/>
      <c r="H925" s="15" t="str">
        <f t="shared" si="45"/>
        <v/>
      </c>
    </row>
    <row r="926" spans="6:8" x14ac:dyDescent="0.3">
      <c r="F926" s="15" t="s">
        <v>615</v>
      </c>
      <c r="G926" s="15"/>
      <c r="H926" s="15" t="str">
        <f t="shared" si="45"/>
        <v/>
      </c>
    </row>
    <row r="927" spans="6:8" x14ac:dyDescent="0.3">
      <c r="F927" s="15" t="s">
        <v>615</v>
      </c>
      <c r="G927" s="15"/>
      <c r="H927" s="15" t="str">
        <f t="shared" si="45"/>
        <v/>
      </c>
    </row>
    <row r="928" spans="6:8" x14ac:dyDescent="0.3">
      <c r="F928" s="15" t="s">
        <v>615</v>
      </c>
      <c r="G928" s="15"/>
      <c r="H928" s="15" t="str">
        <f t="shared" si="45"/>
        <v/>
      </c>
    </row>
    <row r="929" spans="6:8" x14ac:dyDescent="0.3">
      <c r="F929" s="15" t="s">
        <v>615</v>
      </c>
      <c r="G929" s="15"/>
      <c r="H929" s="15" t="str">
        <f t="shared" si="45"/>
        <v/>
      </c>
    </row>
    <row r="930" spans="6:8" x14ac:dyDescent="0.3">
      <c r="F930" s="15" t="s">
        <v>615</v>
      </c>
      <c r="G930" s="15"/>
      <c r="H930" s="15" t="str">
        <f t="shared" si="45"/>
        <v/>
      </c>
    </row>
    <row r="931" spans="6:8" x14ac:dyDescent="0.3">
      <c r="F931" s="15" t="s">
        <v>615</v>
      </c>
      <c r="G931" s="15"/>
      <c r="H931" s="15" t="str">
        <f t="shared" si="45"/>
        <v/>
      </c>
    </row>
    <row r="932" spans="6:8" x14ac:dyDescent="0.3">
      <c r="F932" s="15" t="s">
        <v>615</v>
      </c>
      <c r="G932" s="15"/>
      <c r="H932" s="15" t="str">
        <f t="shared" si="45"/>
        <v/>
      </c>
    </row>
    <row r="933" spans="6:8" x14ac:dyDescent="0.3">
      <c r="F933" s="15" t="s">
        <v>615</v>
      </c>
      <c r="G933" s="15"/>
      <c r="H933" s="15" t="str">
        <f t="shared" si="45"/>
        <v/>
      </c>
    </row>
    <row r="934" spans="6:8" x14ac:dyDescent="0.3">
      <c r="F934" s="15" t="s">
        <v>615</v>
      </c>
      <c r="G934" s="15"/>
      <c r="H934" s="15" t="str">
        <f t="shared" si="45"/>
        <v/>
      </c>
    </row>
    <row r="935" spans="6:8" x14ac:dyDescent="0.3">
      <c r="F935" s="15" t="s">
        <v>615</v>
      </c>
      <c r="G935" s="15"/>
      <c r="H935" s="15" t="str">
        <f t="shared" si="45"/>
        <v/>
      </c>
    </row>
    <row r="936" spans="6:8" x14ac:dyDescent="0.3">
      <c r="F936" s="15" t="s">
        <v>615</v>
      </c>
      <c r="G936" s="15"/>
      <c r="H936" s="15" t="str">
        <f t="shared" si="45"/>
        <v/>
      </c>
    </row>
    <row r="937" spans="6:8" x14ac:dyDescent="0.3">
      <c r="F937" s="15" t="s">
        <v>615</v>
      </c>
      <c r="G937" s="15"/>
      <c r="H937" s="15" t="str">
        <f t="shared" si="45"/>
        <v/>
      </c>
    </row>
    <row r="938" spans="6:8" x14ac:dyDescent="0.3">
      <c r="F938" s="15" t="s">
        <v>615</v>
      </c>
      <c r="G938" s="15"/>
      <c r="H938" s="15" t="str">
        <f t="shared" si="45"/>
        <v/>
      </c>
    </row>
    <row r="939" spans="6:8" x14ac:dyDescent="0.3">
      <c r="F939" s="15" t="s">
        <v>615</v>
      </c>
      <c r="G939" s="15"/>
      <c r="H939" s="15" t="str">
        <f t="shared" si="45"/>
        <v/>
      </c>
    </row>
    <row r="940" spans="6:8" x14ac:dyDescent="0.3">
      <c r="F940" s="15" t="s">
        <v>615</v>
      </c>
      <c r="G940" s="15"/>
      <c r="H940" s="15" t="str">
        <f t="shared" si="45"/>
        <v/>
      </c>
    </row>
    <row r="941" spans="6:8" x14ac:dyDescent="0.3">
      <c r="F941" s="15" t="s">
        <v>615</v>
      </c>
      <c r="G941" s="15"/>
      <c r="H941" s="15" t="str">
        <f t="shared" si="45"/>
        <v/>
      </c>
    </row>
    <row r="942" spans="6:8" x14ac:dyDescent="0.3">
      <c r="F942" s="15" t="s">
        <v>615</v>
      </c>
      <c r="G942" s="15"/>
      <c r="H942" s="15" t="str">
        <f t="shared" si="45"/>
        <v/>
      </c>
    </row>
    <row r="943" spans="6:8" x14ac:dyDescent="0.3">
      <c r="F943" s="15" t="s">
        <v>615</v>
      </c>
      <c r="G943" s="15"/>
      <c r="H943" s="15" t="str">
        <f t="shared" si="45"/>
        <v/>
      </c>
    </row>
    <row r="944" spans="6:8" x14ac:dyDescent="0.3">
      <c r="F944" s="15" t="s">
        <v>615</v>
      </c>
      <c r="G944" s="15"/>
      <c r="H944" s="15" t="str">
        <f t="shared" si="45"/>
        <v/>
      </c>
    </row>
    <row r="945" spans="6:8" x14ac:dyDescent="0.3">
      <c r="F945" s="15" t="s">
        <v>615</v>
      </c>
      <c r="G945" s="15"/>
      <c r="H945" s="15" t="str">
        <f t="shared" si="45"/>
        <v/>
      </c>
    </row>
    <row r="946" spans="6:8" x14ac:dyDescent="0.3">
      <c r="F946" s="15" t="s">
        <v>615</v>
      </c>
      <c r="G946" s="15"/>
      <c r="H946" s="15" t="str">
        <f t="shared" si="45"/>
        <v/>
      </c>
    </row>
    <row r="947" spans="6:8" x14ac:dyDescent="0.3">
      <c r="F947" s="15" t="s">
        <v>615</v>
      </c>
      <c r="G947" s="15"/>
      <c r="H947" s="15" t="str">
        <f t="shared" si="45"/>
        <v/>
      </c>
    </row>
    <row r="948" spans="6:8" x14ac:dyDescent="0.3">
      <c r="F948" s="15" t="s">
        <v>615</v>
      </c>
      <c r="G948" s="15"/>
      <c r="H948" s="15" t="str">
        <f t="shared" si="45"/>
        <v/>
      </c>
    </row>
    <row r="949" spans="6:8" x14ac:dyDescent="0.3">
      <c r="F949" s="15" t="s">
        <v>615</v>
      </c>
      <c r="G949" s="15"/>
      <c r="H949" s="15" t="str">
        <f t="shared" si="45"/>
        <v/>
      </c>
    </row>
    <row r="950" spans="6:8" x14ac:dyDescent="0.3">
      <c r="F950" s="15" t="s">
        <v>615</v>
      </c>
      <c r="G950" s="15"/>
      <c r="H950" s="15" t="str">
        <f t="shared" si="45"/>
        <v/>
      </c>
    </row>
    <row r="951" spans="6:8" x14ac:dyDescent="0.3">
      <c r="F951" s="15" t="s">
        <v>615</v>
      </c>
      <c r="G951" s="15"/>
      <c r="H951" s="15" t="str">
        <f t="shared" si="45"/>
        <v/>
      </c>
    </row>
    <row r="952" spans="6:8" x14ac:dyDescent="0.3">
      <c r="F952" s="15" t="s">
        <v>615</v>
      </c>
      <c r="G952" s="15"/>
      <c r="H952" s="15" t="str">
        <f t="shared" si="45"/>
        <v/>
      </c>
    </row>
    <row r="953" spans="6:8" x14ac:dyDescent="0.3">
      <c r="F953" s="15" t="s">
        <v>615</v>
      </c>
      <c r="G953" s="15"/>
      <c r="H953" s="15" t="str">
        <f t="shared" si="45"/>
        <v/>
      </c>
    </row>
    <row r="954" spans="6:8" x14ac:dyDescent="0.3">
      <c r="F954" s="15" t="s">
        <v>615</v>
      </c>
      <c r="G954" s="15"/>
      <c r="H954" s="15" t="str">
        <f t="shared" si="45"/>
        <v/>
      </c>
    </row>
    <row r="955" spans="6:8" x14ac:dyDescent="0.3">
      <c r="F955" s="15" t="s">
        <v>615</v>
      </c>
      <c r="G955" s="15"/>
      <c r="H955" s="15" t="str">
        <f t="shared" si="45"/>
        <v/>
      </c>
    </row>
    <row r="956" spans="6:8" x14ac:dyDescent="0.3">
      <c r="F956" s="15" t="s">
        <v>615</v>
      </c>
      <c r="G956" s="15"/>
      <c r="H956" s="15" t="str">
        <f t="shared" si="45"/>
        <v/>
      </c>
    </row>
    <row r="957" spans="6:8" x14ac:dyDescent="0.3">
      <c r="F957" s="15" t="s">
        <v>615</v>
      </c>
      <c r="G957" s="15"/>
      <c r="H957" s="15" t="str">
        <f t="shared" si="45"/>
        <v/>
      </c>
    </row>
    <row r="958" spans="6:8" x14ac:dyDescent="0.3">
      <c r="F958" s="15" t="s">
        <v>615</v>
      </c>
      <c r="G958" s="15"/>
      <c r="H958" s="15" t="str">
        <f t="shared" si="45"/>
        <v/>
      </c>
    </row>
    <row r="959" spans="6:8" x14ac:dyDescent="0.3">
      <c r="F959" s="15" t="s">
        <v>615</v>
      </c>
      <c r="G959" s="15"/>
      <c r="H959" s="15" t="str">
        <f t="shared" si="45"/>
        <v/>
      </c>
    </row>
    <row r="960" spans="6:8" x14ac:dyDescent="0.3">
      <c r="F960" s="15" t="s">
        <v>615</v>
      </c>
      <c r="G960" s="15"/>
      <c r="H960" s="15" t="str">
        <f t="shared" si="45"/>
        <v/>
      </c>
    </row>
    <row r="961" spans="6:8" x14ac:dyDescent="0.3">
      <c r="F961" s="15" t="s">
        <v>615</v>
      </c>
      <c r="G961" s="15"/>
      <c r="H961" s="15" t="str">
        <f t="shared" si="45"/>
        <v/>
      </c>
    </row>
    <row r="962" spans="6:8" x14ac:dyDescent="0.3">
      <c r="F962" s="15" t="s">
        <v>615</v>
      </c>
      <c r="G962" s="15"/>
      <c r="H962" s="15" t="str">
        <f t="shared" si="45"/>
        <v/>
      </c>
    </row>
    <row r="963" spans="6:8" x14ac:dyDescent="0.3">
      <c r="F963" s="15" t="s">
        <v>615</v>
      </c>
      <c r="G963" s="15"/>
      <c r="H963" s="15" t="str">
        <f t="shared" si="45"/>
        <v/>
      </c>
    </row>
    <row r="964" spans="6:8" x14ac:dyDescent="0.3">
      <c r="F964" s="15" t="s">
        <v>615</v>
      </c>
      <c r="G964" s="15"/>
      <c r="H964" s="15" t="str">
        <f t="shared" si="45"/>
        <v/>
      </c>
    </row>
    <row r="965" spans="6:8" x14ac:dyDescent="0.3">
      <c r="F965" s="15" t="s">
        <v>615</v>
      </c>
      <c r="G965" s="15"/>
      <c r="H965" s="15" t="str">
        <f t="shared" si="45"/>
        <v/>
      </c>
    </row>
    <row r="966" spans="6:8" x14ac:dyDescent="0.3">
      <c r="F966" s="15" t="s">
        <v>615</v>
      </c>
      <c r="G966" s="15"/>
      <c r="H966" s="15" t="str">
        <f t="shared" si="45"/>
        <v/>
      </c>
    </row>
    <row r="967" spans="6:8" x14ac:dyDescent="0.3">
      <c r="F967" s="15" t="s">
        <v>615</v>
      </c>
      <c r="G967" s="15"/>
      <c r="H967" s="15" t="str">
        <f t="shared" si="45"/>
        <v/>
      </c>
    </row>
    <row r="968" spans="6:8" x14ac:dyDescent="0.3">
      <c r="F968" s="15" t="s">
        <v>615</v>
      </c>
      <c r="G968" s="15"/>
      <c r="H968" s="15" t="str">
        <f t="shared" si="45"/>
        <v/>
      </c>
    </row>
    <row r="969" spans="6:8" x14ac:dyDescent="0.3">
      <c r="F969" s="15" t="s">
        <v>615</v>
      </c>
      <c r="G969" s="15"/>
      <c r="H969" s="15" t="str">
        <f t="shared" si="45"/>
        <v/>
      </c>
    </row>
    <row r="970" spans="6:8" x14ac:dyDescent="0.3">
      <c r="F970" s="15" t="s">
        <v>615</v>
      </c>
      <c r="G970" s="15"/>
      <c r="H970" s="15" t="str">
        <f t="shared" si="45"/>
        <v/>
      </c>
    </row>
    <row r="971" spans="6:8" x14ac:dyDescent="0.3">
      <c r="F971" s="15" t="s">
        <v>615</v>
      </c>
      <c r="G971" s="15"/>
      <c r="H971" s="15" t="str">
        <f t="shared" si="45"/>
        <v/>
      </c>
    </row>
    <row r="972" spans="6:8" x14ac:dyDescent="0.3">
      <c r="F972" s="15" t="s">
        <v>615</v>
      </c>
      <c r="G972" s="15"/>
      <c r="H972" s="15" t="str">
        <f t="shared" si="45"/>
        <v/>
      </c>
    </row>
    <row r="973" spans="6:8" x14ac:dyDescent="0.3">
      <c r="F973" s="15" t="s">
        <v>615</v>
      </c>
      <c r="G973" s="15"/>
      <c r="H973" s="15" t="str">
        <f t="shared" si="45"/>
        <v/>
      </c>
    </row>
    <row r="974" spans="6:8" x14ac:dyDescent="0.3">
      <c r="F974" s="15" t="s">
        <v>615</v>
      </c>
      <c r="G974" s="15"/>
      <c r="H974" s="15" t="str">
        <f t="shared" si="45"/>
        <v/>
      </c>
    </row>
    <row r="975" spans="6:8" x14ac:dyDescent="0.3">
      <c r="F975" s="15" t="s">
        <v>615</v>
      </c>
      <c r="G975" s="15"/>
      <c r="H975" s="15" t="str">
        <f t="shared" si="45"/>
        <v/>
      </c>
    </row>
    <row r="976" spans="6:8" x14ac:dyDescent="0.3">
      <c r="F976" s="15" t="s">
        <v>615</v>
      </c>
      <c r="G976" s="15"/>
      <c r="H976" s="15" t="str">
        <f t="shared" si="45"/>
        <v/>
      </c>
    </row>
    <row r="977" spans="6:8" x14ac:dyDescent="0.3">
      <c r="F977" s="15" t="s">
        <v>615</v>
      </c>
      <c r="G977" s="15"/>
      <c r="H977" s="15" t="str">
        <f t="shared" si="45"/>
        <v/>
      </c>
    </row>
    <row r="978" spans="6:8" x14ac:dyDescent="0.3">
      <c r="F978" s="15" t="s">
        <v>615</v>
      </c>
      <c r="G978" s="15"/>
      <c r="H978" s="15" t="str">
        <f t="shared" si="45"/>
        <v/>
      </c>
    </row>
  </sheetData>
  <autoFilter ref="A1:H978" xr:uid="{00000000-0009-0000-0000-000004000000}"/>
  <conditionalFormatting sqref="P1:Z7 P17:Z18 P9:Z15 X19:Z21 O3:O6 P22:Z1048576 AB22:AB1048576">
    <cfRule type="cellIs" dxfId="560" priority="11" operator="equal">
      <formula>0</formula>
    </cfRule>
  </conditionalFormatting>
  <conditionalFormatting sqref="AB1:AB2 AB9:AB10 AB17:AB21">
    <cfRule type="cellIs" dxfId="559" priority="10" operator="equal">
      <formula>0</formula>
    </cfRule>
  </conditionalFormatting>
  <conditionalFormatting sqref="O16:Z16">
    <cfRule type="cellIs" dxfId="558" priority="9" operator="equal">
      <formula>0</formula>
    </cfRule>
  </conditionalFormatting>
  <conditionalFormatting sqref="O8:Z8">
    <cfRule type="cellIs" dxfId="557" priority="8" operator="equal">
      <formula>0</formula>
    </cfRule>
  </conditionalFormatting>
  <conditionalFormatting sqref="AB8">
    <cfRule type="cellIs" dxfId="556" priority="7" operator="equal">
      <formula>0</formula>
    </cfRule>
  </conditionalFormatting>
  <conditionalFormatting sqref="AF4:AH370">
    <cfRule type="cellIs" dxfId="555" priority="1" operator="equal">
      <formula>0</formula>
    </cfRule>
  </conditionalFormatting>
  <conditionalFormatting sqref="AB16">
    <cfRule type="cellIs" dxfId="554" priority="6" operator="equal">
      <formula>0</formula>
    </cfRule>
  </conditionalFormatting>
  <conditionalFormatting sqref="O14:O15">
    <cfRule type="cellIs" dxfId="553" priority="5" operator="equal">
      <formula>0</formula>
    </cfRule>
  </conditionalFormatting>
  <conditionalFormatting sqref="O6">
    <cfRule type="cellIs" dxfId="552" priority="4" operator="equal">
      <formula>0</formula>
    </cfRule>
  </conditionalFormatting>
  <conditionalFormatting sqref="AB11:AB15">
    <cfRule type="cellIs" dxfId="551" priority="3" operator="equal">
      <formula>0</formula>
    </cfRule>
  </conditionalFormatting>
  <conditionalFormatting sqref="AB6">
    <cfRule type="cellIs" dxfId="550" priority="2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245"/>
  <sheetViews>
    <sheetView topLeftCell="S1" zoomScale="83" zoomScaleNormal="83" workbookViewId="0">
      <pane ySplit="1" topLeftCell="A44" activePane="bottomLeft" state="frozen"/>
      <selection pane="bottomLeft" activeCell="R26" sqref="R26"/>
    </sheetView>
  </sheetViews>
  <sheetFormatPr defaultColWidth="8.77734375" defaultRowHeight="13.8" x14ac:dyDescent="0.3"/>
  <cols>
    <col min="1" max="1" width="13.109375" style="10" bestFit="1" customWidth="1"/>
    <col min="2" max="2" width="5.77734375" style="11" customWidth="1"/>
    <col min="3" max="3" width="7.77734375" style="12" customWidth="1"/>
    <col min="4" max="4" width="1.77734375" style="13" customWidth="1"/>
    <col min="5" max="5" width="13.109375" style="10" bestFit="1" customWidth="1"/>
    <col min="6" max="6" width="6.6640625" style="11" bestFit="1" customWidth="1"/>
    <col min="7" max="7" width="7.77734375" style="12" bestFit="1" customWidth="1"/>
    <col min="8" max="8" width="1.77734375" style="13" customWidth="1"/>
    <col min="9" max="9" width="13.109375" style="10" bestFit="1" customWidth="1"/>
    <col min="10" max="10" width="7.109375" style="11" bestFit="1" customWidth="1"/>
    <col min="11" max="11" width="8.77734375" style="12" bestFit="1" customWidth="1"/>
    <col min="12" max="12" width="1.77734375" style="13" customWidth="1"/>
    <col min="13" max="13" width="13.109375" style="10" bestFit="1" customWidth="1"/>
    <col min="14" max="14" width="6.6640625" style="11" bestFit="1" customWidth="1"/>
    <col min="15" max="15" width="8.77734375" style="12" bestFit="1" customWidth="1"/>
    <col min="16" max="16" width="1.77734375" style="13" customWidth="1"/>
    <col min="17" max="17" width="13.109375" style="10" bestFit="1" customWidth="1"/>
    <col min="18" max="18" width="6.6640625" style="11" bestFit="1" customWidth="1"/>
    <col min="19" max="19" width="8.77734375" style="12" bestFit="1" customWidth="1"/>
    <col min="20" max="20" width="1.77734375" style="13" customWidth="1"/>
    <col min="21" max="21" width="13.109375" style="10" bestFit="1" customWidth="1"/>
    <col min="22" max="22" width="6.6640625" style="11" bestFit="1" customWidth="1"/>
    <col min="23" max="23" width="8.77734375" style="12" bestFit="1" customWidth="1"/>
    <col min="24" max="24" width="1.77734375" style="13" customWidth="1"/>
    <col min="25" max="25" width="13.109375" style="10" bestFit="1" customWidth="1"/>
    <col min="26" max="26" width="9.77734375" style="11" customWidth="1"/>
    <col min="27" max="27" width="8.77734375" style="12" bestFit="1" customWidth="1"/>
    <col min="28" max="28" width="1.77734375" style="13" customWidth="1"/>
    <col min="29" max="29" width="13.77734375" style="10" bestFit="1" customWidth="1"/>
    <col min="30" max="30" width="6.6640625" style="11" bestFit="1" customWidth="1"/>
    <col min="31" max="31" width="8.6640625" style="12" bestFit="1" customWidth="1"/>
    <col min="32" max="32" width="1.77734375" style="13" customWidth="1"/>
    <col min="33" max="33" width="13.77734375" style="10" bestFit="1" customWidth="1"/>
    <col min="34" max="34" width="6.6640625" style="11" bestFit="1" customWidth="1"/>
    <col min="35" max="35" width="8.6640625" style="82" bestFit="1" customWidth="1"/>
    <col min="36" max="36" width="1.77734375" style="83" customWidth="1"/>
    <col min="37" max="37" width="13.109375" style="81" bestFit="1" customWidth="1"/>
    <col min="38" max="38" width="8.21875" style="79" customWidth="1"/>
    <col min="39" max="39" width="10.33203125" style="82" customWidth="1"/>
    <col min="40" max="40" width="1.77734375" style="83" customWidth="1"/>
    <col min="41" max="41" width="13.109375" style="81" bestFit="1" customWidth="1"/>
    <col min="42" max="42" width="6.6640625" style="79" bestFit="1" customWidth="1"/>
    <col min="43" max="43" width="8.6640625" style="82" bestFit="1" customWidth="1"/>
    <col min="44" max="44" width="1.77734375" style="83" customWidth="1"/>
    <col min="45" max="45" width="13.109375" style="81" bestFit="1" customWidth="1"/>
    <col min="46" max="46" width="7.77734375" style="79" bestFit="1" customWidth="1"/>
    <col min="47" max="47" width="8.77734375" style="82" bestFit="1" customWidth="1"/>
    <col min="48" max="48" width="1.77734375" style="83" customWidth="1"/>
    <col min="49" max="51" width="8.77734375" style="83"/>
    <col min="52" max="16384" width="8.77734375" style="13"/>
  </cols>
  <sheetData>
    <row r="1" spans="1:51" s="4" customFormat="1" ht="14.4" x14ac:dyDescent="0.3">
      <c r="A1" s="1" t="s">
        <v>0</v>
      </c>
      <c r="B1" s="2" t="s">
        <v>1</v>
      </c>
      <c r="C1" s="3" t="s">
        <v>2</v>
      </c>
      <c r="E1" s="1" t="s">
        <v>0</v>
      </c>
      <c r="F1" s="2" t="s">
        <v>1</v>
      </c>
      <c r="G1" s="3" t="s">
        <v>2</v>
      </c>
      <c r="I1" s="1" t="s">
        <v>0</v>
      </c>
      <c r="J1" s="2" t="s">
        <v>1</v>
      </c>
      <c r="K1" s="3" t="s">
        <v>2</v>
      </c>
      <c r="M1" s="1" t="s">
        <v>0</v>
      </c>
      <c r="N1" s="2" t="s">
        <v>1</v>
      </c>
      <c r="O1" s="3" t="s">
        <v>2</v>
      </c>
      <c r="Q1" s="1" t="s">
        <v>0</v>
      </c>
      <c r="R1" s="2" t="s">
        <v>1</v>
      </c>
      <c r="S1" s="3" t="s">
        <v>2</v>
      </c>
      <c r="U1" s="1" t="s">
        <v>0</v>
      </c>
      <c r="V1" s="2" t="s">
        <v>1</v>
      </c>
      <c r="W1" s="3" t="s">
        <v>2</v>
      </c>
      <c r="Y1" s="1" t="s">
        <v>0</v>
      </c>
      <c r="Z1" s="2" t="s">
        <v>1</v>
      </c>
      <c r="AA1" s="3" t="s">
        <v>2</v>
      </c>
      <c r="AC1" s="1" t="s">
        <v>0</v>
      </c>
      <c r="AD1" s="2" t="s">
        <v>1</v>
      </c>
      <c r="AE1" s="3" t="s">
        <v>2</v>
      </c>
      <c r="AG1" s="1" t="s">
        <v>0</v>
      </c>
      <c r="AH1" s="2" t="s">
        <v>1</v>
      </c>
      <c r="AI1" s="114" t="s">
        <v>2</v>
      </c>
      <c r="AJ1" s="115"/>
      <c r="AK1" s="116" t="s">
        <v>0</v>
      </c>
      <c r="AL1" s="117" t="s">
        <v>1</v>
      </c>
      <c r="AM1" s="114" t="s">
        <v>2</v>
      </c>
      <c r="AN1" s="115"/>
      <c r="AO1" s="116" t="s">
        <v>0</v>
      </c>
      <c r="AP1" s="117" t="s">
        <v>1</v>
      </c>
      <c r="AQ1" s="114" t="s">
        <v>2</v>
      </c>
      <c r="AR1" s="115"/>
      <c r="AS1" s="116" t="s">
        <v>0</v>
      </c>
      <c r="AT1" s="117" t="s">
        <v>1</v>
      </c>
      <c r="AU1" s="114" t="s">
        <v>2</v>
      </c>
      <c r="AV1" s="115"/>
      <c r="AW1" s="115"/>
      <c r="AX1" s="115"/>
      <c r="AY1" s="115"/>
    </row>
    <row r="2" spans="1:51" s="4" customFormat="1" ht="14.4" x14ac:dyDescent="0.3">
      <c r="A2" s="1">
        <v>43831</v>
      </c>
      <c r="B2" s="136" t="s">
        <v>604</v>
      </c>
      <c r="C2" s="7">
        <v>25</v>
      </c>
      <c r="E2" s="1">
        <v>43862</v>
      </c>
      <c r="F2" s="136" t="s">
        <v>607</v>
      </c>
      <c r="G2" s="3"/>
      <c r="I2" s="1">
        <v>43891</v>
      </c>
      <c r="J2" s="136" t="s">
        <v>608</v>
      </c>
      <c r="K2" s="3"/>
      <c r="M2" s="1">
        <v>43922</v>
      </c>
      <c r="N2" s="136" t="s">
        <v>604</v>
      </c>
      <c r="O2" s="3"/>
      <c r="Q2" s="1">
        <v>43952</v>
      </c>
      <c r="R2" s="136" t="s">
        <v>606</v>
      </c>
      <c r="S2" s="3"/>
      <c r="U2" s="1">
        <v>43983</v>
      </c>
      <c r="V2" s="136" t="s">
        <v>609</v>
      </c>
      <c r="W2" s="3"/>
      <c r="Y2" s="1">
        <v>44013</v>
      </c>
      <c r="Z2" s="136" t="s">
        <v>604</v>
      </c>
      <c r="AA2" s="3"/>
      <c r="AC2" s="1">
        <v>44044</v>
      </c>
      <c r="AD2" s="136" t="s">
        <v>607</v>
      </c>
      <c r="AE2" s="3"/>
      <c r="AG2" s="1">
        <v>44075</v>
      </c>
      <c r="AH2" s="136" t="s">
        <v>610</v>
      </c>
      <c r="AI2" s="3"/>
      <c r="AK2" s="1">
        <v>44105</v>
      </c>
      <c r="AL2" s="136" t="s">
        <v>605</v>
      </c>
      <c r="AM2" s="3"/>
      <c r="AO2" s="1">
        <v>44136</v>
      </c>
      <c r="AP2" s="136" t="s">
        <v>608</v>
      </c>
      <c r="AQ2" s="3"/>
      <c r="AS2" s="1">
        <v>44166</v>
      </c>
      <c r="AT2" s="136" t="s">
        <v>610</v>
      </c>
      <c r="AU2" s="114"/>
      <c r="AV2" s="115"/>
      <c r="AW2" s="115"/>
      <c r="AX2" s="115"/>
      <c r="AY2" s="115"/>
    </row>
    <row r="3" spans="1:51" s="4" customFormat="1" ht="14.4" x14ac:dyDescent="0.3">
      <c r="A3" s="1">
        <v>43832</v>
      </c>
      <c r="B3" s="136" t="s">
        <v>605</v>
      </c>
      <c r="C3" s="7">
        <v>18</v>
      </c>
      <c r="E3" s="1">
        <v>43863</v>
      </c>
      <c r="F3" s="136" t="s">
        <v>608</v>
      </c>
      <c r="G3" s="3"/>
      <c r="I3" s="1">
        <v>43892</v>
      </c>
      <c r="J3" s="136" t="s">
        <v>609</v>
      </c>
      <c r="K3" s="3"/>
      <c r="M3" s="1">
        <v>43923</v>
      </c>
      <c r="N3" s="136" t="s">
        <v>605</v>
      </c>
      <c r="O3" s="3"/>
      <c r="Q3" s="1">
        <v>43953</v>
      </c>
      <c r="R3" s="136" t="s">
        <v>607</v>
      </c>
      <c r="S3" s="3"/>
      <c r="U3" s="1">
        <v>43984</v>
      </c>
      <c r="V3" s="136" t="s">
        <v>610</v>
      </c>
      <c r="W3" s="3"/>
      <c r="Y3" s="1">
        <v>44014</v>
      </c>
      <c r="Z3" s="136" t="s">
        <v>605</v>
      </c>
      <c r="AA3" s="3"/>
      <c r="AC3" s="1">
        <v>44045</v>
      </c>
      <c r="AD3" s="136" t="s">
        <v>608</v>
      </c>
      <c r="AE3" s="3"/>
      <c r="AG3" s="1">
        <v>44076</v>
      </c>
      <c r="AH3" s="136" t="s">
        <v>604</v>
      </c>
      <c r="AI3" s="3"/>
      <c r="AK3" s="1">
        <v>44106</v>
      </c>
      <c r="AL3" s="136" t="s">
        <v>606</v>
      </c>
      <c r="AM3" s="3"/>
      <c r="AO3" s="1">
        <v>44137</v>
      </c>
      <c r="AP3" s="136" t="s">
        <v>609</v>
      </c>
      <c r="AQ3" s="3"/>
      <c r="AS3" s="1">
        <v>44167</v>
      </c>
      <c r="AT3" s="136" t="s">
        <v>604</v>
      </c>
      <c r="AU3" s="114"/>
      <c r="AV3" s="115"/>
      <c r="AW3" s="115"/>
      <c r="AX3" s="115"/>
      <c r="AY3" s="115"/>
    </row>
    <row r="4" spans="1:51" s="4" customFormat="1" ht="14.4" x14ac:dyDescent="0.3">
      <c r="A4" s="1">
        <v>43833</v>
      </c>
      <c r="B4" s="136" t="s">
        <v>606</v>
      </c>
      <c r="C4" s="7">
        <v>22</v>
      </c>
      <c r="E4" s="1">
        <v>43864</v>
      </c>
      <c r="F4" s="136" t="s">
        <v>609</v>
      </c>
      <c r="G4" s="3"/>
      <c r="I4" s="1">
        <v>43893</v>
      </c>
      <c r="J4" s="136" t="s">
        <v>610</v>
      </c>
      <c r="K4" s="3"/>
      <c r="M4" s="1">
        <v>43924</v>
      </c>
      <c r="N4" s="136" t="s">
        <v>606</v>
      </c>
      <c r="O4" s="3"/>
      <c r="Q4" s="1">
        <v>43954</v>
      </c>
      <c r="R4" s="136" t="s">
        <v>608</v>
      </c>
      <c r="S4" s="3"/>
      <c r="U4" s="1">
        <v>43985</v>
      </c>
      <c r="V4" s="136" t="s">
        <v>604</v>
      </c>
      <c r="W4" s="3"/>
      <c r="Y4" s="1">
        <v>44015</v>
      </c>
      <c r="Z4" s="136" t="s">
        <v>606</v>
      </c>
      <c r="AA4" s="3"/>
      <c r="AC4" s="1">
        <v>44046</v>
      </c>
      <c r="AD4" s="136" t="s">
        <v>609</v>
      </c>
      <c r="AE4" s="3"/>
      <c r="AG4" s="1">
        <v>44077</v>
      </c>
      <c r="AH4" s="136" t="s">
        <v>605</v>
      </c>
      <c r="AI4" s="3"/>
      <c r="AK4" s="1">
        <v>44107</v>
      </c>
      <c r="AL4" s="136" t="s">
        <v>607</v>
      </c>
      <c r="AM4" s="3"/>
      <c r="AO4" s="1">
        <v>44138</v>
      </c>
      <c r="AP4" s="136" t="s">
        <v>610</v>
      </c>
      <c r="AQ4" s="3"/>
      <c r="AS4" s="1">
        <v>44168</v>
      </c>
      <c r="AT4" s="136" t="s">
        <v>605</v>
      </c>
      <c r="AU4" s="114"/>
      <c r="AV4" s="115"/>
      <c r="AW4" s="115"/>
      <c r="AX4" s="115"/>
      <c r="AY4" s="115"/>
    </row>
    <row r="5" spans="1:51" s="4" customFormat="1" ht="14.4" x14ac:dyDescent="0.3">
      <c r="A5" s="1">
        <v>43834</v>
      </c>
      <c r="B5" s="136" t="s">
        <v>607</v>
      </c>
      <c r="C5" s="7">
        <v>23</v>
      </c>
      <c r="E5" s="1">
        <v>43865</v>
      </c>
      <c r="F5" s="136" t="s">
        <v>610</v>
      </c>
      <c r="G5" s="3"/>
      <c r="I5" s="1">
        <v>43894</v>
      </c>
      <c r="J5" s="136" t="s">
        <v>604</v>
      </c>
      <c r="K5" s="3"/>
      <c r="M5" s="1">
        <v>43925</v>
      </c>
      <c r="N5" s="136" t="s">
        <v>607</v>
      </c>
      <c r="O5" s="3"/>
      <c r="Q5" s="1">
        <v>43955</v>
      </c>
      <c r="R5" s="136" t="s">
        <v>609</v>
      </c>
      <c r="S5" s="3"/>
      <c r="U5" s="1">
        <v>43986</v>
      </c>
      <c r="V5" s="136" t="s">
        <v>605</v>
      </c>
      <c r="W5" s="3"/>
      <c r="Y5" s="1">
        <v>44016</v>
      </c>
      <c r="Z5" s="136" t="s">
        <v>607</v>
      </c>
      <c r="AA5" s="3"/>
      <c r="AC5" s="1">
        <v>44047</v>
      </c>
      <c r="AD5" s="136" t="s">
        <v>610</v>
      </c>
      <c r="AE5" s="3"/>
      <c r="AG5" s="1">
        <v>44078</v>
      </c>
      <c r="AH5" s="136" t="s">
        <v>606</v>
      </c>
      <c r="AI5" s="3"/>
      <c r="AK5" s="1">
        <v>44108</v>
      </c>
      <c r="AL5" s="136" t="s">
        <v>608</v>
      </c>
      <c r="AM5" s="3"/>
      <c r="AO5" s="1">
        <v>44139</v>
      </c>
      <c r="AP5" s="136" t="s">
        <v>604</v>
      </c>
      <c r="AQ5" s="3"/>
      <c r="AS5" s="1">
        <v>44169</v>
      </c>
      <c r="AT5" s="136" t="s">
        <v>606</v>
      </c>
      <c r="AU5" s="114"/>
      <c r="AV5" s="115"/>
      <c r="AW5" s="115"/>
      <c r="AX5" s="115"/>
      <c r="AY5" s="115"/>
    </row>
    <row r="6" spans="1:51" s="4" customFormat="1" ht="14.4" x14ac:dyDescent="0.3">
      <c r="A6" s="1">
        <v>43835</v>
      </c>
      <c r="B6" s="136" t="s">
        <v>608</v>
      </c>
      <c r="C6" s="7">
        <v>10</v>
      </c>
      <c r="E6" s="1">
        <v>43866</v>
      </c>
      <c r="F6" s="136" t="s">
        <v>604</v>
      </c>
      <c r="G6" s="3"/>
      <c r="I6" s="1">
        <v>43895</v>
      </c>
      <c r="J6" s="136" t="s">
        <v>605</v>
      </c>
      <c r="K6" s="3"/>
      <c r="M6" s="1">
        <v>43926</v>
      </c>
      <c r="N6" s="136" t="s">
        <v>608</v>
      </c>
      <c r="O6" s="3"/>
      <c r="Q6" s="1">
        <v>43956</v>
      </c>
      <c r="R6" s="136" t="s">
        <v>610</v>
      </c>
      <c r="S6" s="3"/>
      <c r="U6" s="1">
        <v>43987</v>
      </c>
      <c r="V6" s="136" t="s">
        <v>606</v>
      </c>
      <c r="W6" s="3"/>
      <c r="Y6" s="1">
        <v>44017</v>
      </c>
      <c r="Z6" s="136" t="s">
        <v>608</v>
      </c>
      <c r="AA6" s="3"/>
      <c r="AC6" s="1">
        <v>44048</v>
      </c>
      <c r="AD6" s="136" t="s">
        <v>604</v>
      </c>
      <c r="AE6" s="3"/>
      <c r="AG6" s="1">
        <v>44079</v>
      </c>
      <c r="AH6" s="136" t="s">
        <v>607</v>
      </c>
      <c r="AI6" s="3"/>
      <c r="AK6" s="1">
        <v>44109</v>
      </c>
      <c r="AL6" s="136" t="s">
        <v>609</v>
      </c>
      <c r="AM6" s="3"/>
      <c r="AO6" s="1">
        <v>44140</v>
      </c>
      <c r="AP6" s="136" t="s">
        <v>605</v>
      </c>
      <c r="AQ6" s="3"/>
      <c r="AS6" s="1">
        <v>44170</v>
      </c>
      <c r="AT6" s="136" t="s">
        <v>607</v>
      </c>
      <c r="AU6" s="114"/>
      <c r="AV6" s="115"/>
      <c r="AW6" s="115"/>
      <c r="AX6" s="115"/>
      <c r="AY6" s="115"/>
    </row>
    <row r="7" spans="1:51" s="4" customFormat="1" ht="14.4" x14ac:dyDescent="0.3">
      <c r="A7" s="1">
        <v>43836</v>
      </c>
      <c r="B7" s="136" t="s">
        <v>609</v>
      </c>
      <c r="C7" s="7">
        <v>8</v>
      </c>
      <c r="E7" s="1">
        <v>43867</v>
      </c>
      <c r="F7" s="136" t="s">
        <v>605</v>
      </c>
      <c r="G7" s="3"/>
      <c r="I7" s="1">
        <v>43896</v>
      </c>
      <c r="J7" s="136" t="s">
        <v>606</v>
      </c>
      <c r="K7" s="3"/>
      <c r="M7" s="1">
        <v>43927</v>
      </c>
      <c r="N7" s="136" t="s">
        <v>609</v>
      </c>
      <c r="O7" s="3"/>
      <c r="Q7" s="1">
        <v>43957</v>
      </c>
      <c r="R7" s="136" t="s">
        <v>604</v>
      </c>
      <c r="S7" s="3"/>
      <c r="U7" s="1">
        <v>43988</v>
      </c>
      <c r="V7" s="136" t="s">
        <v>607</v>
      </c>
      <c r="W7" s="3"/>
      <c r="Y7" s="1">
        <v>44018</v>
      </c>
      <c r="Z7" s="136" t="s">
        <v>609</v>
      </c>
      <c r="AA7" s="3"/>
      <c r="AC7" s="1">
        <v>44049</v>
      </c>
      <c r="AD7" s="136" t="s">
        <v>605</v>
      </c>
      <c r="AE7" s="3"/>
      <c r="AG7" s="1">
        <v>44080</v>
      </c>
      <c r="AH7" s="136" t="s">
        <v>608</v>
      </c>
      <c r="AI7" s="3"/>
      <c r="AK7" s="1">
        <v>44110</v>
      </c>
      <c r="AL7" s="136" t="s">
        <v>610</v>
      </c>
      <c r="AM7" s="3"/>
      <c r="AO7" s="1">
        <v>44141</v>
      </c>
      <c r="AP7" s="136" t="s">
        <v>606</v>
      </c>
      <c r="AQ7" s="3"/>
      <c r="AS7" s="1">
        <v>44171</v>
      </c>
      <c r="AT7" s="136" t="s">
        <v>608</v>
      </c>
      <c r="AU7" s="114"/>
      <c r="AV7" s="115"/>
      <c r="AW7" s="115"/>
      <c r="AX7" s="115"/>
      <c r="AY7" s="115"/>
    </row>
    <row r="8" spans="1:51" s="4" customFormat="1" ht="14.4" x14ac:dyDescent="0.3">
      <c r="A8" s="1">
        <v>43837</v>
      </c>
      <c r="B8" s="136" t="s">
        <v>610</v>
      </c>
      <c r="C8" s="7">
        <v>6</v>
      </c>
      <c r="E8" s="1">
        <v>43868</v>
      </c>
      <c r="F8" s="136" t="s">
        <v>606</v>
      </c>
      <c r="G8" s="3"/>
      <c r="I8" s="1">
        <v>43897</v>
      </c>
      <c r="J8" s="136" t="s">
        <v>607</v>
      </c>
      <c r="K8" s="3"/>
      <c r="M8" s="1">
        <v>43928</v>
      </c>
      <c r="N8" s="136" t="s">
        <v>610</v>
      </c>
      <c r="O8" s="3"/>
      <c r="Q8" s="1">
        <v>43958</v>
      </c>
      <c r="R8" s="136" t="s">
        <v>605</v>
      </c>
      <c r="S8" s="3"/>
      <c r="U8" s="1">
        <v>43989</v>
      </c>
      <c r="V8" s="136" t="s">
        <v>608</v>
      </c>
      <c r="W8" s="3"/>
      <c r="Y8" s="1">
        <v>44019</v>
      </c>
      <c r="Z8" s="136" t="s">
        <v>610</v>
      </c>
      <c r="AA8" s="3"/>
      <c r="AC8" s="1">
        <v>44050</v>
      </c>
      <c r="AD8" s="136" t="s">
        <v>606</v>
      </c>
      <c r="AE8" s="3"/>
      <c r="AG8" s="1">
        <v>44081</v>
      </c>
      <c r="AH8" s="136" t="s">
        <v>609</v>
      </c>
      <c r="AI8" s="3"/>
      <c r="AK8" s="1">
        <v>44111</v>
      </c>
      <c r="AL8" s="136" t="s">
        <v>604</v>
      </c>
      <c r="AM8" s="3"/>
      <c r="AO8" s="1">
        <v>44142</v>
      </c>
      <c r="AP8" s="136" t="s">
        <v>607</v>
      </c>
      <c r="AQ8" s="3"/>
      <c r="AS8" s="1">
        <v>44172</v>
      </c>
      <c r="AT8" s="136" t="s">
        <v>609</v>
      </c>
      <c r="AU8" s="114"/>
      <c r="AV8" s="115"/>
      <c r="AW8" s="115"/>
      <c r="AX8" s="115"/>
      <c r="AY8" s="115"/>
    </row>
    <row r="9" spans="1:51" s="4" customFormat="1" ht="14.4" x14ac:dyDescent="0.3">
      <c r="A9" s="1">
        <v>43838</v>
      </c>
      <c r="B9" s="136" t="s">
        <v>604</v>
      </c>
      <c r="C9" s="7">
        <v>5</v>
      </c>
      <c r="E9" s="1">
        <v>43869</v>
      </c>
      <c r="F9" s="136" t="s">
        <v>607</v>
      </c>
      <c r="G9" s="3"/>
      <c r="I9" s="1">
        <v>43898</v>
      </c>
      <c r="J9" s="136" t="s">
        <v>608</v>
      </c>
      <c r="K9" s="3"/>
      <c r="M9" s="1">
        <v>43929</v>
      </c>
      <c r="N9" s="136" t="s">
        <v>604</v>
      </c>
      <c r="O9" s="3"/>
      <c r="Q9" s="1">
        <v>43959</v>
      </c>
      <c r="R9" s="136" t="s">
        <v>606</v>
      </c>
      <c r="S9" s="3"/>
      <c r="U9" s="1">
        <v>43990</v>
      </c>
      <c r="V9" s="136" t="s">
        <v>609</v>
      </c>
      <c r="W9" s="3"/>
      <c r="Y9" s="1">
        <v>44020</v>
      </c>
      <c r="Z9" s="136" t="s">
        <v>604</v>
      </c>
      <c r="AA9" s="3"/>
      <c r="AC9" s="1">
        <v>44051</v>
      </c>
      <c r="AD9" s="136" t="s">
        <v>607</v>
      </c>
      <c r="AE9" s="3"/>
      <c r="AG9" s="1">
        <v>44082</v>
      </c>
      <c r="AH9" s="136" t="s">
        <v>610</v>
      </c>
      <c r="AI9" s="3"/>
      <c r="AK9" s="1">
        <v>44112</v>
      </c>
      <c r="AL9" s="136" t="s">
        <v>605</v>
      </c>
      <c r="AM9" s="3"/>
      <c r="AO9" s="1">
        <v>44143</v>
      </c>
      <c r="AP9" s="136" t="s">
        <v>608</v>
      </c>
      <c r="AQ9" s="3"/>
      <c r="AS9" s="1">
        <v>44173</v>
      </c>
      <c r="AT9" s="136" t="s">
        <v>610</v>
      </c>
      <c r="AU9" s="114"/>
      <c r="AV9" s="115"/>
      <c r="AW9" s="115"/>
      <c r="AX9" s="115"/>
      <c r="AY9" s="115"/>
    </row>
    <row r="10" spans="1:51" s="4" customFormat="1" ht="14.4" x14ac:dyDescent="0.3">
      <c r="A10" s="1">
        <v>43839</v>
      </c>
      <c r="B10" s="136" t="s">
        <v>605</v>
      </c>
      <c r="C10" s="7">
        <v>4</v>
      </c>
      <c r="E10" s="1">
        <v>43870</v>
      </c>
      <c r="F10" s="136" t="s">
        <v>608</v>
      </c>
      <c r="G10" s="3"/>
      <c r="I10" s="1">
        <v>43899</v>
      </c>
      <c r="J10" s="136" t="s">
        <v>609</v>
      </c>
      <c r="K10" s="3"/>
      <c r="M10" s="1">
        <v>43930</v>
      </c>
      <c r="N10" s="136" t="s">
        <v>605</v>
      </c>
      <c r="O10" s="3"/>
      <c r="Q10" s="1">
        <v>43960</v>
      </c>
      <c r="R10" s="136" t="s">
        <v>607</v>
      </c>
      <c r="S10" s="3"/>
      <c r="U10" s="1">
        <v>43991</v>
      </c>
      <c r="V10" s="136" t="s">
        <v>610</v>
      </c>
      <c r="W10" s="3"/>
      <c r="Y10" s="1">
        <v>44021</v>
      </c>
      <c r="Z10" s="136" t="s">
        <v>605</v>
      </c>
      <c r="AA10" s="3"/>
      <c r="AC10" s="1">
        <v>44052</v>
      </c>
      <c r="AD10" s="136" t="s">
        <v>608</v>
      </c>
      <c r="AE10" s="3"/>
      <c r="AG10" s="1">
        <v>44083</v>
      </c>
      <c r="AH10" s="136" t="s">
        <v>604</v>
      </c>
      <c r="AI10" s="3"/>
      <c r="AK10" s="1">
        <v>44113</v>
      </c>
      <c r="AL10" s="136" t="s">
        <v>606</v>
      </c>
      <c r="AM10" s="3"/>
      <c r="AO10" s="1">
        <v>44144</v>
      </c>
      <c r="AP10" s="136" t="s">
        <v>609</v>
      </c>
      <c r="AQ10" s="3"/>
      <c r="AS10" s="1">
        <v>44174</v>
      </c>
      <c r="AT10" s="136" t="s">
        <v>604</v>
      </c>
      <c r="AU10" s="114"/>
      <c r="AV10" s="115"/>
      <c r="AW10" s="115"/>
      <c r="AX10" s="115"/>
      <c r="AY10" s="115"/>
    </row>
    <row r="11" spans="1:51" s="4" customFormat="1" ht="14.4" x14ac:dyDescent="0.3">
      <c r="A11" s="1">
        <v>43840</v>
      </c>
      <c r="B11" s="136" t="s">
        <v>606</v>
      </c>
      <c r="C11" s="7">
        <v>9</v>
      </c>
      <c r="E11" s="1">
        <v>43871</v>
      </c>
      <c r="F11" s="136" t="s">
        <v>609</v>
      </c>
      <c r="G11" s="3"/>
      <c r="I11" s="1">
        <v>43900</v>
      </c>
      <c r="J11" s="136" t="s">
        <v>610</v>
      </c>
      <c r="K11" s="3"/>
      <c r="M11" s="1">
        <v>43931</v>
      </c>
      <c r="N11" s="136" t="s">
        <v>606</v>
      </c>
      <c r="O11" s="3"/>
      <c r="Q11" s="1">
        <v>43961</v>
      </c>
      <c r="R11" s="136" t="s">
        <v>608</v>
      </c>
      <c r="S11" s="3"/>
      <c r="U11" s="1">
        <v>43992</v>
      </c>
      <c r="V11" s="136" t="s">
        <v>604</v>
      </c>
      <c r="W11" s="3"/>
      <c r="Y11" s="1">
        <v>44022</v>
      </c>
      <c r="Z11" s="136" t="s">
        <v>606</v>
      </c>
      <c r="AA11" s="3"/>
      <c r="AC11" s="1">
        <v>44053</v>
      </c>
      <c r="AD11" s="136" t="s">
        <v>609</v>
      </c>
      <c r="AE11" s="3"/>
      <c r="AG11" s="1">
        <v>44084</v>
      </c>
      <c r="AH11" s="136" t="s">
        <v>605</v>
      </c>
      <c r="AI11" s="3"/>
      <c r="AK11" s="1">
        <v>44114</v>
      </c>
      <c r="AL11" s="136" t="s">
        <v>607</v>
      </c>
      <c r="AM11" s="3"/>
      <c r="AO11" s="1">
        <v>44145</v>
      </c>
      <c r="AP11" s="136" t="s">
        <v>610</v>
      </c>
      <c r="AQ11" s="3"/>
      <c r="AS11" s="1">
        <v>44175</v>
      </c>
      <c r="AT11" s="136" t="s">
        <v>605</v>
      </c>
      <c r="AU11" s="114"/>
      <c r="AV11" s="115"/>
      <c r="AW11" s="115"/>
      <c r="AX11" s="115"/>
      <c r="AY11" s="115"/>
    </row>
    <row r="12" spans="1:51" s="4" customFormat="1" ht="14.4" x14ac:dyDescent="0.3">
      <c r="A12" s="1">
        <v>43841</v>
      </c>
      <c r="B12" s="136" t="s">
        <v>607</v>
      </c>
      <c r="C12" s="7">
        <v>10</v>
      </c>
      <c r="E12" s="1">
        <v>43872</v>
      </c>
      <c r="F12" s="136" t="s">
        <v>610</v>
      </c>
      <c r="G12" s="3"/>
      <c r="I12" s="1">
        <v>43901</v>
      </c>
      <c r="J12" s="136" t="s">
        <v>604</v>
      </c>
      <c r="K12" s="3"/>
      <c r="M12" s="1">
        <v>43932</v>
      </c>
      <c r="N12" s="136" t="s">
        <v>607</v>
      </c>
      <c r="O12" s="3"/>
      <c r="Q12" s="1">
        <v>43962</v>
      </c>
      <c r="R12" s="136" t="s">
        <v>609</v>
      </c>
      <c r="S12" s="3"/>
      <c r="U12" s="1">
        <v>43993</v>
      </c>
      <c r="V12" s="136" t="s">
        <v>605</v>
      </c>
      <c r="W12" s="3"/>
      <c r="Y12" s="1">
        <v>44023</v>
      </c>
      <c r="Z12" s="136" t="s">
        <v>607</v>
      </c>
      <c r="AA12" s="3"/>
      <c r="AC12" s="1">
        <v>44054</v>
      </c>
      <c r="AD12" s="136" t="s">
        <v>610</v>
      </c>
      <c r="AE12" s="3"/>
      <c r="AG12" s="1">
        <v>44085</v>
      </c>
      <c r="AH12" s="136" t="s">
        <v>606</v>
      </c>
      <c r="AI12" s="3"/>
      <c r="AK12" s="1">
        <v>44115</v>
      </c>
      <c r="AL12" s="136" t="s">
        <v>608</v>
      </c>
      <c r="AM12" s="3"/>
      <c r="AO12" s="1">
        <v>44146</v>
      </c>
      <c r="AP12" s="136" t="s">
        <v>604</v>
      </c>
      <c r="AQ12" s="3"/>
      <c r="AS12" s="1">
        <v>44176</v>
      </c>
      <c r="AT12" s="136" t="s">
        <v>606</v>
      </c>
      <c r="AU12" s="114"/>
      <c r="AV12" s="115"/>
      <c r="AW12" s="115"/>
      <c r="AX12" s="115"/>
      <c r="AY12" s="115"/>
    </row>
    <row r="13" spans="1:51" s="4" customFormat="1" ht="14.4" x14ac:dyDescent="0.3">
      <c r="A13" s="1">
        <v>43842</v>
      </c>
      <c r="B13" s="136" t="s">
        <v>608</v>
      </c>
      <c r="C13" s="7">
        <v>10</v>
      </c>
      <c r="E13" s="1">
        <v>43873</v>
      </c>
      <c r="F13" s="136" t="s">
        <v>604</v>
      </c>
      <c r="G13" s="3"/>
      <c r="I13" s="1">
        <v>43902</v>
      </c>
      <c r="J13" s="136" t="s">
        <v>605</v>
      </c>
      <c r="K13" s="3"/>
      <c r="M13" s="1">
        <v>43933</v>
      </c>
      <c r="N13" s="136" t="s">
        <v>608</v>
      </c>
      <c r="O13" s="3"/>
      <c r="Q13" s="1">
        <v>43963</v>
      </c>
      <c r="R13" s="136" t="s">
        <v>610</v>
      </c>
      <c r="S13" s="3"/>
      <c r="U13" s="1">
        <v>43994</v>
      </c>
      <c r="V13" s="136" t="s">
        <v>606</v>
      </c>
      <c r="W13" s="3"/>
      <c r="Y13" s="1">
        <v>44024</v>
      </c>
      <c r="Z13" s="136" t="s">
        <v>608</v>
      </c>
      <c r="AA13" s="3"/>
      <c r="AC13" s="1">
        <v>44055</v>
      </c>
      <c r="AD13" s="136" t="s">
        <v>604</v>
      </c>
      <c r="AE13" s="3"/>
      <c r="AG13" s="1">
        <v>44086</v>
      </c>
      <c r="AH13" s="136" t="s">
        <v>607</v>
      </c>
      <c r="AI13" s="3"/>
      <c r="AK13" s="1">
        <v>44116</v>
      </c>
      <c r="AL13" s="136" t="s">
        <v>609</v>
      </c>
      <c r="AM13" s="3"/>
      <c r="AO13" s="1">
        <v>44147</v>
      </c>
      <c r="AP13" s="136" t="s">
        <v>605</v>
      </c>
      <c r="AQ13" s="3"/>
      <c r="AS13" s="1">
        <v>44177</v>
      </c>
      <c r="AT13" s="136" t="s">
        <v>607</v>
      </c>
      <c r="AU13" s="114"/>
      <c r="AV13" s="115"/>
      <c r="AW13" s="115"/>
      <c r="AX13" s="115"/>
      <c r="AY13" s="115"/>
    </row>
    <row r="14" spans="1:51" s="4" customFormat="1" ht="14.4" x14ac:dyDescent="0.3">
      <c r="A14" s="1">
        <v>43843</v>
      </c>
      <c r="B14" s="136" t="s">
        <v>609</v>
      </c>
      <c r="C14" s="7">
        <v>9</v>
      </c>
      <c r="E14" s="1">
        <v>43874</v>
      </c>
      <c r="F14" s="136" t="s">
        <v>605</v>
      </c>
      <c r="G14" s="3"/>
      <c r="I14" s="1">
        <v>43903</v>
      </c>
      <c r="J14" s="136" t="s">
        <v>606</v>
      </c>
      <c r="K14" s="3"/>
      <c r="M14" s="1">
        <v>43934</v>
      </c>
      <c r="N14" s="136" t="s">
        <v>609</v>
      </c>
      <c r="O14" s="3"/>
      <c r="Q14" s="1">
        <v>43964</v>
      </c>
      <c r="R14" s="136" t="s">
        <v>604</v>
      </c>
      <c r="S14" s="3"/>
      <c r="U14" s="1">
        <v>43995</v>
      </c>
      <c r="V14" s="136" t="s">
        <v>607</v>
      </c>
      <c r="W14" s="3"/>
      <c r="Y14" s="1">
        <v>44025</v>
      </c>
      <c r="Z14" s="136" t="s">
        <v>609</v>
      </c>
      <c r="AA14" s="3"/>
      <c r="AC14" s="1">
        <v>44056</v>
      </c>
      <c r="AD14" s="136" t="s">
        <v>605</v>
      </c>
      <c r="AE14" s="3"/>
      <c r="AG14" s="1">
        <v>44087</v>
      </c>
      <c r="AH14" s="136" t="s">
        <v>608</v>
      </c>
      <c r="AI14" s="3"/>
      <c r="AK14" s="1">
        <v>44117</v>
      </c>
      <c r="AL14" s="136" t="s">
        <v>610</v>
      </c>
      <c r="AM14" s="3"/>
      <c r="AO14" s="1">
        <v>44148</v>
      </c>
      <c r="AP14" s="136" t="s">
        <v>606</v>
      </c>
      <c r="AQ14" s="3"/>
      <c r="AS14" s="1">
        <v>44178</v>
      </c>
      <c r="AT14" s="136" t="s">
        <v>608</v>
      </c>
      <c r="AU14" s="114"/>
      <c r="AV14" s="115"/>
      <c r="AW14" s="115"/>
      <c r="AX14" s="115"/>
      <c r="AY14" s="115"/>
    </row>
    <row r="15" spans="1:51" s="4" customFormat="1" ht="14.4" x14ac:dyDescent="0.3">
      <c r="A15" s="1">
        <v>43844</v>
      </c>
      <c r="B15" s="136" t="s">
        <v>610</v>
      </c>
      <c r="C15" s="7">
        <v>9</v>
      </c>
      <c r="E15" s="1">
        <v>43875</v>
      </c>
      <c r="F15" s="136" t="s">
        <v>606</v>
      </c>
      <c r="G15" s="3"/>
      <c r="I15" s="1">
        <v>43904</v>
      </c>
      <c r="J15" s="136" t="s">
        <v>607</v>
      </c>
      <c r="K15" s="3"/>
      <c r="M15" s="1">
        <v>43935</v>
      </c>
      <c r="N15" s="136" t="s">
        <v>610</v>
      </c>
      <c r="O15" s="3"/>
      <c r="Q15" s="1">
        <v>43965</v>
      </c>
      <c r="R15" s="136" t="s">
        <v>605</v>
      </c>
      <c r="S15" s="3"/>
      <c r="U15" s="1">
        <v>43996</v>
      </c>
      <c r="V15" s="136" t="s">
        <v>608</v>
      </c>
      <c r="W15" s="3"/>
      <c r="Y15" s="1">
        <v>44026</v>
      </c>
      <c r="Z15" s="136" t="s">
        <v>610</v>
      </c>
      <c r="AA15" s="3"/>
      <c r="AC15" s="1">
        <v>44057</v>
      </c>
      <c r="AD15" s="136" t="s">
        <v>606</v>
      </c>
      <c r="AE15" s="3"/>
      <c r="AG15" s="1">
        <v>44088</v>
      </c>
      <c r="AH15" s="136" t="s">
        <v>609</v>
      </c>
      <c r="AI15" s="3"/>
      <c r="AK15" s="1">
        <v>44118</v>
      </c>
      <c r="AL15" s="136" t="s">
        <v>604</v>
      </c>
      <c r="AM15" s="3"/>
      <c r="AO15" s="1">
        <v>44149</v>
      </c>
      <c r="AP15" s="136" t="s">
        <v>607</v>
      </c>
      <c r="AQ15" s="3"/>
      <c r="AS15" s="1">
        <v>44179</v>
      </c>
      <c r="AT15" s="136" t="s">
        <v>609</v>
      </c>
      <c r="AU15" s="114"/>
      <c r="AV15" s="115"/>
      <c r="AW15" s="115"/>
      <c r="AX15" s="115"/>
      <c r="AY15" s="115"/>
    </row>
    <row r="16" spans="1:51" s="4" customFormat="1" ht="14.4" x14ac:dyDescent="0.3">
      <c r="A16" s="1">
        <v>43845</v>
      </c>
      <c r="B16" s="136" t="s">
        <v>604</v>
      </c>
      <c r="C16" s="7">
        <v>6</v>
      </c>
      <c r="E16" s="1">
        <v>43876</v>
      </c>
      <c r="F16" s="136" t="s">
        <v>607</v>
      </c>
      <c r="G16" s="3"/>
      <c r="I16" s="1">
        <v>43905</v>
      </c>
      <c r="J16" s="136" t="s">
        <v>608</v>
      </c>
      <c r="K16" s="3"/>
      <c r="M16" s="1">
        <v>43936</v>
      </c>
      <c r="N16" s="136" t="s">
        <v>604</v>
      </c>
      <c r="O16" s="3"/>
      <c r="Q16" s="1">
        <v>43966</v>
      </c>
      <c r="R16" s="136" t="s">
        <v>606</v>
      </c>
      <c r="S16" s="3"/>
      <c r="U16" s="1">
        <v>43997</v>
      </c>
      <c r="V16" s="136" t="s">
        <v>609</v>
      </c>
      <c r="W16" s="3"/>
      <c r="Y16" s="1">
        <v>44027</v>
      </c>
      <c r="Z16" s="136" t="s">
        <v>604</v>
      </c>
      <c r="AA16" s="3"/>
      <c r="AC16" s="1">
        <v>44058</v>
      </c>
      <c r="AD16" s="136" t="s">
        <v>607</v>
      </c>
      <c r="AE16" s="3"/>
      <c r="AG16" s="1">
        <v>44089</v>
      </c>
      <c r="AH16" s="136" t="s">
        <v>610</v>
      </c>
      <c r="AI16" s="3"/>
      <c r="AK16" s="1">
        <v>44119</v>
      </c>
      <c r="AL16" s="136" t="s">
        <v>605</v>
      </c>
      <c r="AM16" s="3"/>
      <c r="AO16" s="1">
        <v>44150</v>
      </c>
      <c r="AP16" s="136" t="s">
        <v>608</v>
      </c>
      <c r="AQ16" s="3"/>
      <c r="AS16" s="1">
        <v>44180</v>
      </c>
      <c r="AT16" s="136" t="s">
        <v>610</v>
      </c>
      <c r="AU16" s="114"/>
      <c r="AV16" s="115"/>
      <c r="AW16" s="115"/>
      <c r="AX16" s="115"/>
      <c r="AY16" s="115"/>
    </row>
    <row r="17" spans="1:51" s="4" customFormat="1" ht="14.4" x14ac:dyDescent="0.3">
      <c r="A17" s="1">
        <v>43846</v>
      </c>
      <c r="B17" s="136" t="s">
        <v>605</v>
      </c>
      <c r="C17" s="7">
        <v>4</v>
      </c>
      <c r="E17" s="1">
        <v>43877</v>
      </c>
      <c r="F17" s="136" t="s">
        <v>608</v>
      </c>
      <c r="G17" s="3"/>
      <c r="I17" s="1">
        <v>43906</v>
      </c>
      <c r="J17" s="136" t="s">
        <v>609</v>
      </c>
      <c r="K17" s="3"/>
      <c r="M17" s="1">
        <v>43937</v>
      </c>
      <c r="N17" s="136" t="s">
        <v>605</v>
      </c>
      <c r="O17" s="3"/>
      <c r="Q17" s="1">
        <v>43967</v>
      </c>
      <c r="R17" s="136" t="s">
        <v>607</v>
      </c>
      <c r="S17" s="3"/>
      <c r="U17" s="1">
        <v>43998</v>
      </c>
      <c r="V17" s="136" t="s">
        <v>610</v>
      </c>
      <c r="W17" s="3"/>
      <c r="Y17" s="1">
        <v>44028</v>
      </c>
      <c r="Z17" s="136" t="s">
        <v>605</v>
      </c>
      <c r="AA17" s="3"/>
      <c r="AC17" s="1">
        <v>44059</v>
      </c>
      <c r="AD17" s="136" t="s">
        <v>608</v>
      </c>
      <c r="AE17" s="3"/>
      <c r="AG17" s="1">
        <v>44090</v>
      </c>
      <c r="AH17" s="136" t="s">
        <v>604</v>
      </c>
      <c r="AI17" s="3"/>
      <c r="AK17" s="1">
        <v>44120</v>
      </c>
      <c r="AL17" s="136" t="s">
        <v>606</v>
      </c>
      <c r="AM17" s="3"/>
      <c r="AO17" s="1">
        <v>44151</v>
      </c>
      <c r="AP17" s="136" t="s">
        <v>609</v>
      </c>
      <c r="AQ17" s="3"/>
      <c r="AS17" s="1">
        <v>44181</v>
      </c>
      <c r="AT17" s="136" t="s">
        <v>604</v>
      </c>
      <c r="AU17" s="114"/>
      <c r="AV17" s="115"/>
      <c r="AW17" s="115"/>
      <c r="AX17" s="115"/>
      <c r="AY17" s="115"/>
    </row>
    <row r="18" spans="1:51" s="4" customFormat="1" ht="14.4" x14ac:dyDescent="0.3">
      <c r="A18" s="1">
        <v>43847</v>
      </c>
      <c r="B18" s="136" t="s">
        <v>606</v>
      </c>
      <c r="C18" s="7">
        <v>7</v>
      </c>
      <c r="E18" s="1">
        <v>43878</v>
      </c>
      <c r="F18" s="136" t="s">
        <v>609</v>
      </c>
      <c r="G18" s="3"/>
      <c r="I18" s="1">
        <v>43907</v>
      </c>
      <c r="J18" s="136" t="s">
        <v>610</v>
      </c>
      <c r="K18" s="3"/>
      <c r="M18" s="1">
        <v>43938</v>
      </c>
      <c r="N18" s="136" t="s">
        <v>606</v>
      </c>
      <c r="O18" s="3"/>
      <c r="Q18" s="1">
        <v>43968</v>
      </c>
      <c r="R18" s="136" t="s">
        <v>608</v>
      </c>
      <c r="S18" s="3"/>
      <c r="U18" s="1">
        <v>43999</v>
      </c>
      <c r="V18" s="136" t="s">
        <v>604</v>
      </c>
      <c r="W18" s="3"/>
      <c r="Y18" s="1">
        <v>44029</v>
      </c>
      <c r="Z18" s="136" t="s">
        <v>606</v>
      </c>
      <c r="AA18" s="3"/>
      <c r="AC18" s="1">
        <v>44060</v>
      </c>
      <c r="AD18" s="136" t="s">
        <v>609</v>
      </c>
      <c r="AE18" s="3"/>
      <c r="AG18" s="1">
        <v>44091</v>
      </c>
      <c r="AH18" s="136" t="s">
        <v>605</v>
      </c>
      <c r="AI18" s="3"/>
      <c r="AK18" s="1">
        <v>44121</v>
      </c>
      <c r="AL18" s="136" t="s">
        <v>607</v>
      </c>
      <c r="AM18" s="3"/>
      <c r="AO18" s="1">
        <v>44152</v>
      </c>
      <c r="AP18" s="136" t="s">
        <v>610</v>
      </c>
      <c r="AQ18" s="3"/>
      <c r="AS18" s="1">
        <v>44182</v>
      </c>
      <c r="AT18" s="136" t="s">
        <v>605</v>
      </c>
      <c r="AU18" s="114"/>
      <c r="AV18" s="115"/>
      <c r="AW18" s="115"/>
      <c r="AX18" s="115"/>
      <c r="AY18" s="115"/>
    </row>
    <row r="19" spans="1:51" s="4" customFormat="1" ht="14.4" x14ac:dyDescent="0.3">
      <c r="A19" s="1">
        <v>43848</v>
      </c>
      <c r="B19" s="136" t="s">
        <v>607</v>
      </c>
      <c r="C19" s="7">
        <v>7</v>
      </c>
      <c r="E19" s="1">
        <v>43879</v>
      </c>
      <c r="F19" s="136" t="s">
        <v>610</v>
      </c>
      <c r="G19" s="3"/>
      <c r="I19" s="1">
        <v>43908</v>
      </c>
      <c r="J19" s="136" t="s">
        <v>604</v>
      </c>
      <c r="K19" s="3"/>
      <c r="M19" s="1">
        <v>43939</v>
      </c>
      <c r="N19" s="136" t="s">
        <v>607</v>
      </c>
      <c r="O19" s="3"/>
      <c r="Q19" s="1">
        <v>43969</v>
      </c>
      <c r="R19" s="136" t="s">
        <v>609</v>
      </c>
      <c r="S19" s="3"/>
      <c r="U19" s="1">
        <v>44000</v>
      </c>
      <c r="V19" s="136" t="s">
        <v>605</v>
      </c>
      <c r="W19" s="3"/>
      <c r="Y19" s="1">
        <v>44030</v>
      </c>
      <c r="Z19" s="136" t="s">
        <v>607</v>
      </c>
      <c r="AA19" s="3"/>
      <c r="AC19" s="1">
        <v>44061</v>
      </c>
      <c r="AD19" s="136" t="s">
        <v>610</v>
      </c>
      <c r="AE19" s="3"/>
      <c r="AG19" s="1">
        <v>44092</v>
      </c>
      <c r="AH19" s="136" t="s">
        <v>606</v>
      </c>
      <c r="AI19" s="3"/>
      <c r="AK19" s="1">
        <v>44122</v>
      </c>
      <c r="AL19" s="136" t="s">
        <v>608</v>
      </c>
      <c r="AM19" s="3"/>
      <c r="AO19" s="1">
        <v>44153</v>
      </c>
      <c r="AP19" s="136" t="s">
        <v>604</v>
      </c>
      <c r="AQ19" s="3"/>
      <c r="AS19" s="1">
        <v>44183</v>
      </c>
      <c r="AT19" s="136" t="s">
        <v>606</v>
      </c>
      <c r="AU19" s="114"/>
      <c r="AV19" s="115"/>
      <c r="AW19" s="115"/>
      <c r="AX19" s="115"/>
      <c r="AY19" s="115"/>
    </row>
    <row r="20" spans="1:51" s="4" customFormat="1" ht="14.4" x14ac:dyDescent="0.3">
      <c r="A20" s="1">
        <v>43849</v>
      </c>
      <c r="B20" s="136" t="s">
        <v>608</v>
      </c>
      <c r="C20" s="7">
        <v>7</v>
      </c>
      <c r="E20" s="1">
        <v>43880</v>
      </c>
      <c r="F20" s="136" t="s">
        <v>604</v>
      </c>
      <c r="G20" s="3"/>
      <c r="I20" s="1">
        <v>43909</v>
      </c>
      <c r="J20" s="136" t="s">
        <v>605</v>
      </c>
      <c r="K20" s="3"/>
      <c r="M20" s="1">
        <v>43940</v>
      </c>
      <c r="N20" s="136" t="s">
        <v>608</v>
      </c>
      <c r="O20" s="3"/>
      <c r="Q20" s="1">
        <v>43970</v>
      </c>
      <c r="R20" s="136" t="s">
        <v>610</v>
      </c>
      <c r="S20" s="3"/>
      <c r="U20" s="1">
        <v>44001</v>
      </c>
      <c r="V20" s="136" t="s">
        <v>606</v>
      </c>
      <c r="W20" s="3"/>
      <c r="Y20" s="1">
        <v>44031</v>
      </c>
      <c r="Z20" s="136" t="s">
        <v>608</v>
      </c>
      <c r="AA20" s="3"/>
      <c r="AC20" s="1">
        <v>44062</v>
      </c>
      <c r="AD20" s="136" t="s">
        <v>604</v>
      </c>
      <c r="AE20" s="3"/>
      <c r="AG20" s="1">
        <v>44093</v>
      </c>
      <c r="AH20" s="136" t="s">
        <v>607</v>
      </c>
      <c r="AI20" s="3"/>
      <c r="AK20" s="1">
        <v>44123</v>
      </c>
      <c r="AL20" s="136" t="s">
        <v>609</v>
      </c>
      <c r="AM20" s="3"/>
      <c r="AO20" s="1">
        <v>44154</v>
      </c>
      <c r="AP20" s="136" t="s">
        <v>605</v>
      </c>
      <c r="AQ20" s="3"/>
      <c r="AS20" s="1">
        <v>44184</v>
      </c>
      <c r="AT20" s="136" t="s">
        <v>607</v>
      </c>
      <c r="AU20" s="114"/>
      <c r="AV20" s="115"/>
      <c r="AW20" s="115"/>
      <c r="AX20" s="115"/>
      <c r="AY20" s="115"/>
    </row>
    <row r="21" spans="1:51" s="4" customFormat="1" ht="14.4" x14ac:dyDescent="0.3">
      <c r="A21" s="1">
        <v>43850</v>
      </c>
      <c r="B21" s="136" t="s">
        <v>609</v>
      </c>
      <c r="C21" s="7">
        <v>2</v>
      </c>
      <c r="E21" s="1">
        <v>43881</v>
      </c>
      <c r="F21" s="136" t="s">
        <v>605</v>
      </c>
      <c r="G21" s="3"/>
      <c r="I21" s="1">
        <v>43910</v>
      </c>
      <c r="J21" s="136" t="s">
        <v>606</v>
      </c>
      <c r="K21" s="3"/>
      <c r="M21" s="1">
        <v>43941</v>
      </c>
      <c r="N21" s="136" t="s">
        <v>609</v>
      </c>
      <c r="O21" s="3"/>
      <c r="Q21" s="1">
        <v>43971</v>
      </c>
      <c r="R21" s="136" t="s">
        <v>604</v>
      </c>
      <c r="S21" s="3"/>
      <c r="U21" s="1">
        <v>44002</v>
      </c>
      <c r="V21" s="136" t="s">
        <v>607</v>
      </c>
      <c r="W21" s="3"/>
      <c r="Y21" s="1">
        <v>44032</v>
      </c>
      <c r="Z21" s="136" t="s">
        <v>609</v>
      </c>
      <c r="AA21" s="3"/>
      <c r="AC21" s="1">
        <v>44063</v>
      </c>
      <c r="AD21" s="136" t="s">
        <v>605</v>
      </c>
      <c r="AE21" s="3"/>
      <c r="AG21" s="1">
        <v>44094</v>
      </c>
      <c r="AH21" s="136" t="s">
        <v>608</v>
      </c>
      <c r="AI21" s="3"/>
      <c r="AK21" s="1">
        <v>44124</v>
      </c>
      <c r="AL21" s="136" t="s">
        <v>610</v>
      </c>
      <c r="AM21" s="3"/>
      <c r="AO21" s="1">
        <v>44155</v>
      </c>
      <c r="AP21" s="136" t="s">
        <v>606</v>
      </c>
      <c r="AQ21" s="3"/>
      <c r="AS21" s="1">
        <v>44185</v>
      </c>
      <c r="AT21" s="136" t="s">
        <v>608</v>
      </c>
      <c r="AU21" s="114"/>
      <c r="AV21" s="115"/>
      <c r="AW21" s="115"/>
      <c r="AX21" s="115"/>
      <c r="AY21" s="115"/>
    </row>
    <row r="22" spans="1:51" s="4" customFormat="1" ht="14.4" x14ac:dyDescent="0.3">
      <c r="A22" s="1">
        <v>43851</v>
      </c>
      <c r="B22" s="136" t="s">
        <v>610</v>
      </c>
      <c r="C22" s="7">
        <v>2</v>
      </c>
      <c r="E22" s="1">
        <v>43882</v>
      </c>
      <c r="F22" s="136" t="s">
        <v>606</v>
      </c>
      <c r="G22" s="3"/>
      <c r="I22" s="1">
        <v>43911</v>
      </c>
      <c r="J22" s="136" t="s">
        <v>607</v>
      </c>
      <c r="K22" s="3"/>
      <c r="M22" s="1">
        <v>43942</v>
      </c>
      <c r="N22" s="136" t="s">
        <v>610</v>
      </c>
      <c r="O22" s="3"/>
      <c r="Q22" s="1">
        <v>43972</v>
      </c>
      <c r="R22" s="136" t="s">
        <v>605</v>
      </c>
      <c r="S22" s="3"/>
      <c r="U22" s="1">
        <v>44003</v>
      </c>
      <c r="V22" s="136" t="s">
        <v>608</v>
      </c>
      <c r="W22" s="3"/>
      <c r="Y22" s="1">
        <v>44033</v>
      </c>
      <c r="Z22" s="136" t="s">
        <v>610</v>
      </c>
      <c r="AA22" s="3"/>
      <c r="AC22" s="1">
        <v>44064</v>
      </c>
      <c r="AD22" s="136" t="s">
        <v>606</v>
      </c>
      <c r="AE22" s="3"/>
      <c r="AG22" s="1">
        <v>44095</v>
      </c>
      <c r="AH22" s="136" t="s">
        <v>609</v>
      </c>
      <c r="AI22" s="3"/>
      <c r="AK22" s="1">
        <v>44125</v>
      </c>
      <c r="AL22" s="136" t="s">
        <v>604</v>
      </c>
      <c r="AM22" s="3"/>
      <c r="AO22" s="1">
        <v>44156</v>
      </c>
      <c r="AP22" s="136" t="s">
        <v>607</v>
      </c>
      <c r="AQ22" s="3"/>
      <c r="AS22" s="1">
        <v>44186</v>
      </c>
      <c r="AT22" s="136" t="s">
        <v>609</v>
      </c>
      <c r="AU22" s="114"/>
      <c r="AV22" s="115"/>
      <c r="AW22" s="115"/>
      <c r="AX22" s="115"/>
      <c r="AY22" s="115"/>
    </row>
    <row r="23" spans="1:51" s="4" customFormat="1" ht="14.4" x14ac:dyDescent="0.3">
      <c r="A23" s="1">
        <v>43852</v>
      </c>
      <c r="B23" s="136" t="s">
        <v>604</v>
      </c>
      <c r="C23" s="7">
        <v>2</v>
      </c>
      <c r="E23" s="1">
        <v>43883</v>
      </c>
      <c r="F23" s="136" t="s">
        <v>607</v>
      </c>
      <c r="G23" s="3"/>
      <c r="I23" s="1">
        <v>43912</v>
      </c>
      <c r="J23" s="136" t="s">
        <v>608</v>
      </c>
      <c r="K23" s="3"/>
      <c r="M23" s="1">
        <v>43943</v>
      </c>
      <c r="N23" s="136" t="s">
        <v>604</v>
      </c>
      <c r="O23" s="3"/>
      <c r="Q23" s="1">
        <v>43973</v>
      </c>
      <c r="R23" s="136" t="s">
        <v>606</v>
      </c>
      <c r="S23" s="3"/>
      <c r="U23" s="1">
        <v>44004</v>
      </c>
      <c r="V23" s="136" t="s">
        <v>609</v>
      </c>
      <c r="W23" s="3"/>
      <c r="Y23" s="1">
        <v>44034</v>
      </c>
      <c r="Z23" s="136" t="s">
        <v>604</v>
      </c>
      <c r="AA23" s="3"/>
      <c r="AC23" s="1">
        <v>44065</v>
      </c>
      <c r="AD23" s="136" t="s">
        <v>607</v>
      </c>
      <c r="AE23" s="3"/>
      <c r="AG23" s="1">
        <v>44096</v>
      </c>
      <c r="AH23" s="136" t="s">
        <v>610</v>
      </c>
      <c r="AI23" s="3"/>
      <c r="AK23" s="1">
        <v>44126</v>
      </c>
      <c r="AL23" s="136" t="s">
        <v>605</v>
      </c>
      <c r="AM23" s="3"/>
      <c r="AO23" s="1">
        <v>44157</v>
      </c>
      <c r="AP23" s="136" t="s">
        <v>608</v>
      </c>
      <c r="AQ23" s="3"/>
      <c r="AS23" s="1">
        <v>44187</v>
      </c>
      <c r="AT23" s="136" t="s">
        <v>610</v>
      </c>
      <c r="AU23" s="114"/>
      <c r="AV23" s="115"/>
      <c r="AW23" s="115"/>
      <c r="AX23" s="115"/>
      <c r="AY23" s="115"/>
    </row>
    <row r="24" spans="1:51" s="4" customFormat="1" ht="14.4" x14ac:dyDescent="0.3">
      <c r="A24" s="1">
        <v>43853</v>
      </c>
      <c r="B24" s="136" t="s">
        <v>605</v>
      </c>
      <c r="C24" s="7">
        <v>2</v>
      </c>
      <c r="E24" s="1">
        <v>43884</v>
      </c>
      <c r="F24" s="136" t="s">
        <v>608</v>
      </c>
      <c r="G24" s="3"/>
      <c r="I24" s="1">
        <v>43913</v>
      </c>
      <c r="J24" s="136" t="s">
        <v>609</v>
      </c>
      <c r="K24" s="3"/>
      <c r="M24" s="1">
        <v>43944</v>
      </c>
      <c r="N24" s="136" t="s">
        <v>605</v>
      </c>
      <c r="O24" s="3"/>
      <c r="Q24" s="1">
        <v>43974</v>
      </c>
      <c r="R24" s="136" t="s">
        <v>607</v>
      </c>
      <c r="S24" s="3"/>
      <c r="U24" s="1">
        <v>44005</v>
      </c>
      <c r="V24" s="136" t="s">
        <v>610</v>
      </c>
      <c r="W24" s="3"/>
      <c r="Y24" s="1">
        <v>44035</v>
      </c>
      <c r="Z24" s="136" t="s">
        <v>605</v>
      </c>
      <c r="AA24" s="3"/>
      <c r="AC24" s="1">
        <v>44066</v>
      </c>
      <c r="AD24" s="136" t="s">
        <v>608</v>
      </c>
      <c r="AE24" s="3"/>
      <c r="AG24" s="1">
        <v>44097</v>
      </c>
      <c r="AH24" s="136" t="s">
        <v>604</v>
      </c>
      <c r="AI24" s="3"/>
      <c r="AK24" s="1">
        <v>44127</v>
      </c>
      <c r="AL24" s="136" t="s">
        <v>606</v>
      </c>
      <c r="AM24" s="3"/>
      <c r="AO24" s="1">
        <v>44158</v>
      </c>
      <c r="AP24" s="136" t="s">
        <v>609</v>
      </c>
      <c r="AQ24" s="3"/>
      <c r="AS24" s="1">
        <v>44188</v>
      </c>
      <c r="AT24" s="136" t="s">
        <v>604</v>
      </c>
      <c r="AU24" s="114"/>
      <c r="AV24" s="115"/>
      <c r="AW24" s="115"/>
      <c r="AX24" s="115"/>
      <c r="AY24" s="115"/>
    </row>
    <row r="25" spans="1:51" s="4" customFormat="1" ht="14.4" x14ac:dyDescent="0.3">
      <c r="A25" s="1">
        <v>43854</v>
      </c>
      <c r="B25" s="136" t="s">
        <v>606</v>
      </c>
      <c r="C25" s="7">
        <v>1</v>
      </c>
      <c r="E25" s="1">
        <v>43885</v>
      </c>
      <c r="F25" s="136" t="s">
        <v>609</v>
      </c>
      <c r="G25" s="3"/>
      <c r="I25" s="1">
        <v>43914</v>
      </c>
      <c r="J25" s="136" t="s">
        <v>610</v>
      </c>
      <c r="K25" s="3"/>
      <c r="M25" s="1">
        <v>43945</v>
      </c>
      <c r="N25" s="136" t="s">
        <v>606</v>
      </c>
      <c r="O25" s="3"/>
      <c r="Q25" s="1">
        <v>43975</v>
      </c>
      <c r="R25" s="136" t="s">
        <v>608</v>
      </c>
      <c r="S25" s="3"/>
      <c r="U25" s="1">
        <v>44006</v>
      </c>
      <c r="V25" s="136" t="s">
        <v>604</v>
      </c>
      <c r="W25" s="3"/>
      <c r="Y25" s="1">
        <v>44036</v>
      </c>
      <c r="Z25" s="136" t="s">
        <v>606</v>
      </c>
      <c r="AA25" s="3"/>
      <c r="AC25" s="1">
        <v>44067</v>
      </c>
      <c r="AD25" s="136" t="s">
        <v>609</v>
      </c>
      <c r="AE25" s="3"/>
      <c r="AG25" s="1">
        <v>44098</v>
      </c>
      <c r="AH25" s="136" t="s">
        <v>605</v>
      </c>
      <c r="AI25" s="3"/>
      <c r="AK25" s="1">
        <v>44128</v>
      </c>
      <c r="AL25" s="136" t="s">
        <v>607</v>
      </c>
      <c r="AM25" s="3"/>
      <c r="AO25" s="1">
        <v>44159</v>
      </c>
      <c r="AP25" s="136" t="s">
        <v>610</v>
      </c>
      <c r="AQ25" s="3"/>
      <c r="AS25" s="1">
        <v>44189</v>
      </c>
      <c r="AT25" s="136" t="s">
        <v>605</v>
      </c>
      <c r="AU25" s="114"/>
      <c r="AV25" s="115"/>
      <c r="AW25" s="115"/>
      <c r="AX25" s="115"/>
      <c r="AY25" s="115"/>
    </row>
    <row r="26" spans="1:51" s="4" customFormat="1" ht="14.4" x14ac:dyDescent="0.3">
      <c r="A26" s="1">
        <v>43855</v>
      </c>
      <c r="B26" s="136" t="s">
        <v>607</v>
      </c>
      <c r="C26" s="7">
        <v>2</v>
      </c>
      <c r="E26" s="1">
        <v>43886</v>
      </c>
      <c r="F26" s="136" t="s">
        <v>610</v>
      </c>
      <c r="G26" s="3"/>
      <c r="I26" s="1">
        <v>43915</v>
      </c>
      <c r="J26" s="136" t="s">
        <v>604</v>
      </c>
      <c r="K26" s="3"/>
      <c r="M26" s="1">
        <v>43946</v>
      </c>
      <c r="N26" s="136" t="s">
        <v>607</v>
      </c>
      <c r="O26" s="3"/>
      <c r="Q26" s="1">
        <v>43976</v>
      </c>
      <c r="R26" s="136" t="s">
        <v>609</v>
      </c>
      <c r="S26" s="3"/>
      <c r="U26" s="1">
        <v>44007</v>
      </c>
      <c r="V26" s="136" t="s">
        <v>605</v>
      </c>
      <c r="W26" s="3"/>
      <c r="Y26" s="1">
        <v>44037</v>
      </c>
      <c r="Z26" s="136" t="s">
        <v>607</v>
      </c>
      <c r="AA26" s="3"/>
      <c r="AC26" s="1">
        <v>44068</v>
      </c>
      <c r="AD26" s="136" t="s">
        <v>610</v>
      </c>
      <c r="AE26" s="3"/>
      <c r="AG26" s="1">
        <v>44099</v>
      </c>
      <c r="AH26" s="136" t="s">
        <v>606</v>
      </c>
      <c r="AI26" s="3"/>
      <c r="AK26" s="1">
        <v>44129</v>
      </c>
      <c r="AL26" s="136" t="s">
        <v>608</v>
      </c>
      <c r="AM26" s="3"/>
      <c r="AO26" s="1">
        <v>44160</v>
      </c>
      <c r="AP26" s="136" t="s">
        <v>604</v>
      </c>
      <c r="AQ26" s="3"/>
      <c r="AS26" s="1">
        <v>44190</v>
      </c>
      <c r="AT26" s="136" t="s">
        <v>606</v>
      </c>
      <c r="AU26" s="114"/>
      <c r="AV26" s="115"/>
      <c r="AW26" s="115"/>
      <c r="AX26" s="115"/>
      <c r="AY26" s="115"/>
    </row>
    <row r="27" spans="1:51" s="4" customFormat="1" ht="14.4" x14ac:dyDescent="0.3">
      <c r="A27" s="1">
        <v>43856</v>
      </c>
      <c r="B27" s="136" t="s">
        <v>608</v>
      </c>
      <c r="C27" s="7"/>
      <c r="E27" s="1">
        <v>43887</v>
      </c>
      <c r="F27" s="136" t="s">
        <v>604</v>
      </c>
      <c r="G27" s="3"/>
      <c r="I27" s="1">
        <v>43916</v>
      </c>
      <c r="J27" s="136" t="s">
        <v>605</v>
      </c>
      <c r="K27" s="3"/>
      <c r="M27" s="1">
        <v>43947</v>
      </c>
      <c r="N27" s="136" t="s">
        <v>608</v>
      </c>
      <c r="O27" s="3"/>
      <c r="Q27" s="1">
        <v>43977</v>
      </c>
      <c r="R27" s="136" t="s">
        <v>610</v>
      </c>
      <c r="S27" s="3"/>
      <c r="U27" s="1">
        <v>44008</v>
      </c>
      <c r="V27" s="136" t="s">
        <v>606</v>
      </c>
      <c r="W27" s="3"/>
      <c r="Y27" s="1">
        <v>44038</v>
      </c>
      <c r="Z27" s="136" t="s">
        <v>608</v>
      </c>
      <c r="AA27" s="3"/>
      <c r="AC27" s="1">
        <v>44069</v>
      </c>
      <c r="AD27" s="136" t="s">
        <v>604</v>
      </c>
      <c r="AE27" s="3"/>
      <c r="AG27" s="1">
        <v>44100</v>
      </c>
      <c r="AH27" s="136" t="s">
        <v>607</v>
      </c>
      <c r="AI27" s="3"/>
      <c r="AK27" s="1">
        <v>44130</v>
      </c>
      <c r="AL27" s="136" t="s">
        <v>609</v>
      </c>
      <c r="AM27" s="3"/>
      <c r="AO27" s="1">
        <v>44161</v>
      </c>
      <c r="AP27" s="136" t="s">
        <v>605</v>
      </c>
      <c r="AQ27" s="3"/>
      <c r="AS27" s="1">
        <v>44191</v>
      </c>
      <c r="AT27" s="136" t="s">
        <v>607</v>
      </c>
      <c r="AU27" s="114"/>
      <c r="AV27" s="115"/>
      <c r="AW27" s="115"/>
      <c r="AX27" s="115"/>
      <c r="AY27" s="115"/>
    </row>
    <row r="28" spans="1:51" s="4" customFormat="1" ht="14.4" x14ac:dyDescent="0.3">
      <c r="A28" s="1">
        <v>43857</v>
      </c>
      <c r="B28" s="136" t="s">
        <v>609</v>
      </c>
      <c r="C28" s="7">
        <v>1</v>
      </c>
      <c r="E28" s="1">
        <v>43888</v>
      </c>
      <c r="F28" s="136" t="s">
        <v>605</v>
      </c>
      <c r="G28" s="3"/>
      <c r="I28" s="1">
        <v>43917</v>
      </c>
      <c r="J28" s="136" t="s">
        <v>606</v>
      </c>
      <c r="K28" s="3"/>
      <c r="M28" s="1">
        <v>43948</v>
      </c>
      <c r="N28" s="136" t="s">
        <v>609</v>
      </c>
      <c r="O28" s="3"/>
      <c r="Q28" s="1">
        <v>43978</v>
      </c>
      <c r="R28" s="136" t="s">
        <v>604</v>
      </c>
      <c r="S28" s="3"/>
      <c r="U28" s="1">
        <v>44009</v>
      </c>
      <c r="V28" s="136" t="s">
        <v>607</v>
      </c>
      <c r="W28" s="3"/>
      <c r="Y28" s="1">
        <v>44039</v>
      </c>
      <c r="Z28" s="136" t="s">
        <v>609</v>
      </c>
      <c r="AA28" s="3"/>
      <c r="AC28" s="1">
        <v>44070</v>
      </c>
      <c r="AD28" s="136" t="s">
        <v>605</v>
      </c>
      <c r="AE28" s="3"/>
      <c r="AG28" s="1">
        <v>44101</v>
      </c>
      <c r="AH28" s="136" t="s">
        <v>608</v>
      </c>
      <c r="AI28" s="3"/>
      <c r="AK28" s="1">
        <v>44131</v>
      </c>
      <c r="AL28" s="136" t="s">
        <v>610</v>
      </c>
      <c r="AM28" s="3"/>
      <c r="AO28" s="1">
        <v>44162</v>
      </c>
      <c r="AP28" s="136" t="s">
        <v>606</v>
      </c>
      <c r="AQ28" s="3"/>
      <c r="AS28" s="1">
        <v>44192</v>
      </c>
      <c r="AT28" s="136" t="s">
        <v>608</v>
      </c>
      <c r="AU28" s="114"/>
      <c r="AV28" s="115"/>
      <c r="AW28" s="115"/>
      <c r="AX28" s="115"/>
      <c r="AY28" s="115"/>
    </row>
    <row r="29" spans="1:51" s="4" customFormat="1" ht="14.4" x14ac:dyDescent="0.3">
      <c r="A29" s="1">
        <v>43858</v>
      </c>
      <c r="B29" s="136" t="s">
        <v>610</v>
      </c>
      <c r="C29" s="7">
        <v>1</v>
      </c>
      <c r="E29" s="1">
        <v>43889</v>
      </c>
      <c r="F29" s="136" t="s">
        <v>606</v>
      </c>
      <c r="G29" s="3"/>
      <c r="I29" s="1">
        <v>43918</v>
      </c>
      <c r="J29" s="136" t="s">
        <v>607</v>
      </c>
      <c r="K29" s="3"/>
      <c r="M29" s="1">
        <v>43949</v>
      </c>
      <c r="N29" s="136" t="s">
        <v>610</v>
      </c>
      <c r="O29" s="3"/>
      <c r="Q29" s="1">
        <v>43979</v>
      </c>
      <c r="R29" s="136" t="s">
        <v>605</v>
      </c>
      <c r="S29" s="3"/>
      <c r="U29" s="1">
        <v>44010</v>
      </c>
      <c r="V29" s="136" t="s">
        <v>608</v>
      </c>
      <c r="W29" s="3"/>
      <c r="Y29" s="1">
        <v>44040</v>
      </c>
      <c r="Z29" s="136" t="s">
        <v>610</v>
      </c>
      <c r="AA29" s="3"/>
      <c r="AC29" s="1">
        <v>44071</v>
      </c>
      <c r="AD29" s="136" t="s">
        <v>606</v>
      </c>
      <c r="AE29" s="3"/>
      <c r="AG29" s="1">
        <v>44102</v>
      </c>
      <c r="AH29" s="136" t="s">
        <v>609</v>
      </c>
      <c r="AI29" s="3"/>
      <c r="AK29" s="1">
        <v>44132</v>
      </c>
      <c r="AL29" s="136" t="s">
        <v>604</v>
      </c>
      <c r="AM29" s="3"/>
      <c r="AO29" s="1">
        <v>44163</v>
      </c>
      <c r="AP29" s="136" t="s">
        <v>607</v>
      </c>
      <c r="AQ29" s="3"/>
      <c r="AS29" s="1">
        <v>44193</v>
      </c>
      <c r="AT29" s="136" t="s">
        <v>609</v>
      </c>
      <c r="AU29" s="114"/>
      <c r="AV29" s="115"/>
      <c r="AW29" s="115"/>
      <c r="AX29" s="115"/>
      <c r="AY29" s="115"/>
    </row>
    <row r="30" spans="1:51" s="4" customFormat="1" ht="14.4" x14ac:dyDescent="0.3">
      <c r="A30" s="1">
        <v>43859</v>
      </c>
      <c r="B30" s="136" t="s">
        <v>604</v>
      </c>
      <c r="C30" s="7">
        <v>3</v>
      </c>
      <c r="E30" s="1">
        <v>43890</v>
      </c>
      <c r="F30" s="136" t="s">
        <v>607</v>
      </c>
      <c r="G30" s="3"/>
      <c r="I30" s="1">
        <v>43919</v>
      </c>
      <c r="J30" s="136" t="s">
        <v>608</v>
      </c>
      <c r="K30" s="3"/>
      <c r="M30" s="1">
        <v>43950</v>
      </c>
      <c r="N30" s="136" t="s">
        <v>604</v>
      </c>
      <c r="O30" s="3"/>
      <c r="Q30" s="1">
        <v>43980</v>
      </c>
      <c r="R30" s="136" t="s">
        <v>606</v>
      </c>
      <c r="S30" s="3"/>
      <c r="U30" s="1">
        <v>44011</v>
      </c>
      <c r="V30" s="136" t="s">
        <v>609</v>
      </c>
      <c r="W30" s="3"/>
      <c r="Y30" s="1">
        <v>44041</v>
      </c>
      <c r="Z30" s="136" t="s">
        <v>604</v>
      </c>
      <c r="AA30" s="3"/>
      <c r="AC30" s="1">
        <v>44072</v>
      </c>
      <c r="AD30" s="136" t="s">
        <v>607</v>
      </c>
      <c r="AE30" s="3"/>
      <c r="AG30" s="1">
        <v>44103</v>
      </c>
      <c r="AH30" s="136" t="s">
        <v>610</v>
      </c>
      <c r="AI30" s="3"/>
      <c r="AK30" s="1">
        <v>44133</v>
      </c>
      <c r="AL30" s="136" t="s">
        <v>605</v>
      </c>
      <c r="AM30" s="3"/>
      <c r="AO30" s="1">
        <v>44164</v>
      </c>
      <c r="AP30" s="136" t="s">
        <v>608</v>
      </c>
      <c r="AQ30" s="3"/>
      <c r="AS30" s="1">
        <v>44194</v>
      </c>
      <c r="AT30" s="136" t="s">
        <v>610</v>
      </c>
      <c r="AU30" s="114"/>
      <c r="AV30" s="115"/>
      <c r="AW30" s="115"/>
      <c r="AX30" s="115"/>
      <c r="AY30" s="115"/>
    </row>
    <row r="31" spans="1:51" s="4" customFormat="1" ht="14.4" x14ac:dyDescent="0.3">
      <c r="A31" s="1">
        <v>43860</v>
      </c>
      <c r="B31" s="136" t="s">
        <v>605</v>
      </c>
      <c r="C31" s="7">
        <v>3</v>
      </c>
      <c r="E31" s="1"/>
      <c r="F31" s="2"/>
      <c r="G31" s="3"/>
      <c r="I31" s="1">
        <v>43920</v>
      </c>
      <c r="J31" s="136" t="s">
        <v>609</v>
      </c>
      <c r="K31" s="3"/>
      <c r="M31" s="1">
        <v>43951</v>
      </c>
      <c r="N31" s="136" t="s">
        <v>605</v>
      </c>
      <c r="O31" s="3"/>
      <c r="Q31" s="1">
        <v>43981</v>
      </c>
      <c r="R31" s="136" t="s">
        <v>607</v>
      </c>
      <c r="S31" s="3"/>
      <c r="U31" s="1">
        <v>44012</v>
      </c>
      <c r="V31" s="136" t="s">
        <v>610</v>
      </c>
      <c r="W31" s="3"/>
      <c r="Y31" s="1">
        <v>44042</v>
      </c>
      <c r="Z31" s="136" t="s">
        <v>605</v>
      </c>
      <c r="AA31" s="3"/>
      <c r="AC31" s="1">
        <v>44073</v>
      </c>
      <c r="AD31" s="136" t="s">
        <v>608</v>
      </c>
      <c r="AE31" s="3"/>
      <c r="AG31" s="1">
        <v>44104</v>
      </c>
      <c r="AH31" s="136" t="s">
        <v>604</v>
      </c>
      <c r="AI31" s="3"/>
      <c r="AK31" s="1">
        <v>44134</v>
      </c>
      <c r="AL31" s="136" t="s">
        <v>606</v>
      </c>
      <c r="AM31" s="3"/>
      <c r="AO31" s="1">
        <v>44165</v>
      </c>
      <c r="AP31" s="136" t="s">
        <v>609</v>
      </c>
      <c r="AQ31" s="3"/>
      <c r="AS31" s="1">
        <v>44195</v>
      </c>
      <c r="AT31" s="136" t="s">
        <v>604</v>
      </c>
      <c r="AU31" s="114"/>
      <c r="AV31" s="115"/>
      <c r="AW31" s="115"/>
      <c r="AX31" s="115"/>
      <c r="AY31" s="115"/>
    </row>
    <row r="32" spans="1:51" s="4" customFormat="1" ht="14.4" x14ac:dyDescent="0.3">
      <c r="A32" s="1">
        <v>43861</v>
      </c>
      <c r="B32" s="136" t="s">
        <v>606</v>
      </c>
      <c r="C32" s="7">
        <v>3</v>
      </c>
      <c r="E32" s="1"/>
      <c r="F32" s="2"/>
      <c r="G32" s="3"/>
      <c r="I32" s="1">
        <v>43921</v>
      </c>
      <c r="J32" s="136" t="s">
        <v>610</v>
      </c>
      <c r="K32" s="3"/>
      <c r="M32" s="1"/>
      <c r="N32" s="2"/>
      <c r="O32" s="3"/>
      <c r="Q32" s="1">
        <v>43982</v>
      </c>
      <c r="R32" s="136" t="s">
        <v>608</v>
      </c>
      <c r="S32" s="3"/>
      <c r="U32" s="1"/>
      <c r="V32" s="2"/>
      <c r="W32" s="3"/>
      <c r="Y32" s="1">
        <v>44043</v>
      </c>
      <c r="Z32" s="136" t="s">
        <v>606</v>
      </c>
      <c r="AA32" s="3"/>
      <c r="AC32" s="1">
        <v>44074</v>
      </c>
      <c r="AD32" s="136" t="s">
        <v>609</v>
      </c>
      <c r="AE32" s="3"/>
      <c r="AG32" s="1"/>
      <c r="AH32" s="2"/>
      <c r="AI32" s="3"/>
      <c r="AK32" s="1">
        <v>44135</v>
      </c>
      <c r="AL32" s="136" t="s">
        <v>607</v>
      </c>
      <c r="AM32" s="3"/>
      <c r="AO32" s="1"/>
      <c r="AP32" s="2"/>
      <c r="AQ32" s="3"/>
      <c r="AS32" s="1">
        <v>44196</v>
      </c>
      <c r="AT32" s="136" t="s">
        <v>605</v>
      </c>
      <c r="AU32" s="114"/>
      <c r="AV32" s="115"/>
      <c r="AW32" s="115"/>
      <c r="AX32" s="115"/>
      <c r="AY32" s="115"/>
    </row>
    <row r="33" spans="1:51" s="4" customFormat="1" ht="3" customHeight="1" x14ac:dyDescent="0.3">
      <c r="A33" s="1"/>
      <c r="B33" s="2"/>
      <c r="C33" s="3"/>
      <c r="E33" s="1"/>
      <c r="F33" s="2"/>
      <c r="G33" s="3"/>
      <c r="I33" s="1"/>
      <c r="J33" s="2"/>
      <c r="K33" s="3"/>
      <c r="M33" s="1"/>
      <c r="N33" s="2"/>
      <c r="O33" s="3"/>
      <c r="Q33" s="1"/>
      <c r="R33" s="2"/>
      <c r="S33" s="3"/>
      <c r="U33" s="1"/>
      <c r="V33" s="2"/>
      <c r="W33" s="3"/>
      <c r="Y33" s="1"/>
      <c r="Z33" s="2"/>
      <c r="AA33" s="3"/>
      <c r="AC33" s="1"/>
      <c r="AD33" s="2"/>
      <c r="AE33" s="3"/>
      <c r="AG33" s="1"/>
      <c r="AH33" s="2"/>
      <c r="AI33" s="114"/>
      <c r="AJ33" s="115"/>
      <c r="AK33" s="116"/>
      <c r="AL33" s="117"/>
      <c r="AM33" s="114"/>
      <c r="AN33" s="115"/>
      <c r="AO33" s="116"/>
      <c r="AP33" s="117"/>
      <c r="AQ33" s="114"/>
      <c r="AR33" s="115"/>
      <c r="AS33" s="116"/>
      <c r="AT33" s="117"/>
      <c r="AU33" s="114"/>
      <c r="AV33" s="115"/>
      <c r="AW33" s="115"/>
      <c r="AX33" s="115"/>
      <c r="AY33" s="115"/>
    </row>
    <row r="34" spans="1:51" s="4" customFormat="1" ht="14.4" x14ac:dyDescent="0.3">
      <c r="A34" s="10" t="s">
        <v>10</v>
      </c>
      <c r="B34" s="7">
        <f>SUM(C2:C32)</f>
        <v>221</v>
      </c>
      <c r="C34" s="45">
        <f>(B34/B77)-1</f>
        <v>-0.679245283018868</v>
      </c>
      <c r="D34" s="10"/>
      <c r="E34" s="10" t="s">
        <v>10</v>
      </c>
      <c r="F34" s="7">
        <f>SUM(G2:G32)</f>
        <v>0</v>
      </c>
      <c r="G34" s="45">
        <f>(F34/F77)-1</f>
        <v>-1</v>
      </c>
      <c r="H34" s="10"/>
      <c r="I34" s="10" t="s">
        <v>10</v>
      </c>
      <c r="J34" s="12">
        <f>IF(ISBLANK(K32), 0,SUM(K2:K32))</f>
        <v>0</v>
      </c>
      <c r="K34" s="45">
        <f>(J34/J77)-1</f>
        <v>-1</v>
      </c>
      <c r="L34" s="13"/>
      <c r="M34" s="10" t="s">
        <v>10</v>
      </c>
      <c r="N34" s="12">
        <f>IF(ISBLANK(O31), 0,SUM(O2:O32))</f>
        <v>0</v>
      </c>
      <c r="O34" s="45">
        <f>(N34/N77)-1</f>
        <v>-1</v>
      </c>
      <c r="P34" s="13"/>
      <c r="Q34" s="10" t="s">
        <v>10</v>
      </c>
      <c r="R34" s="12">
        <f>IF(ISBLANK(S32), 0,SUM(S2:S32))</f>
        <v>0</v>
      </c>
      <c r="S34" s="45">
        <f>(R34/R77)-1</f>
        <v>-1</v>
      </c>
      <c r="T34" s="13"/>
      <c r="U34" s="10" t="s">
        <v>10</v>
      </c>
      <c r="V34" s="12">
        <f>IF(ISBLANK(W31), 0,SUM(W2:W32))</f>
        <v>0</v>
      </c>
      <c r="W34" s="45">
        <f>(V34/V77)-1</f>
        <v>-1</v>
      </c>
      <c r="X34" s="13"/>
      <c r="Y34" s="10" t="s">
        <v>10</v>
      </c>
      <c r="Z34" s="12">
        <f>IF(ISBLANK(AA32), 0,SUM(AA2:AA32))</f>
        <v>0</v>
      </c>
      <c r="AA34" s="45">
        <f>(Z34/Z77)-1</f>
        <v>-1</v>
      </c>
      <c r="AB34" s="13"/>
      <c r="AC34" s="10" t="s">
        <v>10</v>
      </c>
      <c r="AD34" s="12">
        <f>IF(ISBLANK(AE32), 0,SUM(AE2:AE32))</f>
        <v>0</v>
      </c>
      <c r="AE34" s="45">
        <f>(AD34/AD77)-1</f>
        <v>-1</v>
      </c>
      <c r="AF34" s="13"/>
      <c r="AG34" s="10" t="s">
        <v>10</v>
      </c>
      <c r="AH34" s="12">
        <f>IF(ISBLANK(AI31), 0,SUM(AI2:AI32))</f>
        <v>0</v>
      </c>
      <c r="AI34" s="122">
        <f>(AH34/AH77)-1</f>
        <v>-1</v>
      </c>
      <c r="AJ34" s="83"/>
      <c r="AK34" s="81" t="s">
        <v>10</v>
      </c>
      <c r="AL34" s="82">
        <f>IF(ISBLANK(AM32), 0,SUM(AM2:AM32))</f>
        <v>0</v>
      </c>
      <c r="AM34" s="122">
        <f>(AL34/AL77)-1</f>
        <v>-1</v>
      </c>
      <c r="AN34" s="83"/>
      <c r="AO34" s="81" t="s">
        <v>10</v>
      </c>
      <c r="AP34" s="82">
        <f>IF(ISBLANK(AQ31), 0,SUM(AQ2:AQ32))</f>
        <v>0</v>
      </c>
      <c r="AQ34" s="122">
        <f>(AP34/AP77)-1</f>
        <v>-1</v>
      </c>
      <c r="AR34" s="83"/>
      <c r="AS34" s="81" t="s">
        <v>10</v>
      </c>
      <c r="AT34" s="82">
        <f>IF(ISBLANK(AU32), 0,SUM(AU2:AU32))</f>
        <v>0</v>
      </c>
      <c r="AU34" s="122">
        <f>(AT34/AT77)-1</f>
        <v>-1</v>
      </c>
      <c r="AV34" s="115"/>
      <c r="AW34" s="115"/>
      <c r="AX34" s="115"/>
      <c r="AY34" s="115"/>
    </row>
    <row r="35" spans="1:51" s="4" customFormat="1" ht="14.4" x14ac:dyDescent="0.3">
      <c r="A35" s="10" t="s">
        <v>14</v>
      </c>
      <c r="B35" s="7">
        <f>SUM(AU75, C2:C31)</f>
        <v>218.04307400379508</v>
      </c>
      <c r="C35" s="45">
        <f>(B35/B78)-1</f>
        <v>-0.68353690275211165</v>
      </c>
      <c r="D35" s="13"/>
      <c r="E35" s="10" t="s">
        <v>14</v>
      </c>
      <c r="F35" s="7">
        <f>SUM(C32, G2:G28)</f>
        <v>3</v>
      </c>
      <c r="G35" s="45">
        <f>(F35/F78)-1</f>
        <v>-0.99787384833451453</v>
      </c>
      <c r="H35" s="13"/>
      <c r="I35" s="10" t="s">
        <v>14</v>
      </c>
      <c r="J35" s="12">
        <f>IF(J38=0,0,SUM(G29,K2:K31))</f>
        <v>0</v>
      </c>
      <c r="K35" s="45">
        <f>(J35/J78)-1</f>
        <v>-1</v>
      </c>
      <c r="L35" s="13"/>
      <c r="M35" s="10" t="s">
        <v>14</v>
      </c>
      <c r="N35" s="12">
        <f>IF(N38=0,0,SUM(K29,O2:O31))</f>
        <v>0</v>
      </c>
      <c r="O35" s="45">
        <f>(N35/N78)-1</f>
        <v>-1</v>
      </c>
      <c r="P35" s="13"/>
      <c r="Q35" s="10" t="s">
        <v>14</v>
      </c>
      <c r="R35" s="12">
        <f>IF(R38=0,0,SUM(O31,S2:S31))</f>
        <v>0</v>
      </c>
      <c r="S35" s="45">
        <f>(R35/R78)-1</f>
        <v>-1</v>
      </c>
      <c r="T35" s="13"/>
      <c r="U35" s="10" t="s">
        <v>14</v>
      </c>
      <c r="V35" s="12">
        <f>IF(V38=0,0,SUM(S32,W2:W30))</f>
        <v>0</v>
      </c>
      <c r="W35" s="45">
        <f>(V35/V78)-1</f>
        <v>-1</v>
      </c>
      <c r="X35" s="13"/>
      <c r="Y35" s="10" t="s">
        <v>14</v>
      </c>
      <c r="Z35" s="12">
        <f>IF(Z38=0,0,SUM(W31,AA2:AA31))</f>
        <v>0</v>
      </c>
      <c r="AA35" s="45">
        <f>(Z35/Z78)-1</f>
        <v>-1</v>
      </c>
      <c r="AB35" s="13"/>
      <c r="AC35" s="10" t="s">
        <v>14</v>
      </c>
      <c r="AD35" s="12">
        <f>IF(AD38=0,0,SUM(AA32,AE2:AE31))</f>
        <v>0</v>
      </c>
      <c r="AE35" s="45">
        <f>(AD35/AD78)-1</f>
        <v>-1</v>
      </c>
      <c r="AF35" s="13"/>
      <c r="AG35" s="10" t="s">
        <v>14</v>
      </c>
      <c r="AH35" s="12">
        <f>IF(AH38=0,0,SUM(AE32,AI2:AI30))</f>
        <v>0</v>
      </c>
      <c r="AI35" s="122">
        <f>(AH35/AH78)-1</f>
        <v>-1</v>
      </c>
      <c r="AJ35" s="83"/>
      <c r="AK35" s="81" t="s">
        <v>14</v>
      </c>
      <c r="AL35" s="82">
        <f>IF(AL38=0,0,SUM(AI31,AM2:AM31))</f>
        <v>0</v>
      </c>
      <c r="AM35" s="122">
        <f>(AL35/AL78)-1</f>
        <v>-1</v>
      </c>
      <c r="AN35" s="83"/>
      <c r="AO35" s="81" t="s">
        <v>14</v>
      </c>
      <c r="AP35" s="82">
        <f>IF(AP38=0,0,SUM(AM32,AQ2:AQ30))</f>
        <v>0</v>
      </c>
      <c r="AQ35" s="122">
        <f>(AP35/AP78)-1</f>
        <v>-1</v>
      </c>
      <c r="AR35" s="83"/>
      <c r="AS35" s="81" t="s">
        <v>14</v>
      </c>
      <c r="AT35" s="82">
        <f>IF(AT38=0,0,SUM(AQ31,AU2:AU31))</f>
        <v>0</v>
      </c>
      <c r="AU35" s="122">
        <f>(AT35/AT78)-1</f>
        <v>-1</v>
      </c>
      <c r="AV35" s="115"/>
      <c r="AW35" s="115"/>
      <c r="AX35" s="115"/>
      <c r="AY35" s="115"/>
    </row>
    <row r="36" spans="1:51" s="4" customFormat="1" ht="14.4" x14ac:dyDescent="0.3">
      <c r="A36" s="10" t="s">
        <v>11</v>
      </c>
      <c r="B36" s="7">
        <f>SUM(B35)</f>
        <v>218.04307400379508</v>
      </c>
      <c r="C36" s="45" t="e">
        <f>(B36/B79)-1</f>
        <v>#DIV/0!</v>
      </c>
      <c r="D36" s="13"/>
      <c r="E36" s="10" t="s">
        <v>11</v>
      </c>
      <c r="F36" s="7">
        <f>SUM(B36,F35)</f>
        <v>221.04307400379508</v>
      </c>
      <c r="G36" s="45" t="e">
        <f>(F36/F79)-1</f>
        <v>#DIV/0!</v>
      </c>
      <c r="H36" s="13"/>
      <c r="I36" s="10" t="s">
        <v>11</v>
      </c>
      <c r="J36" s="12">
        <f>IF(J38=0,0,SUM(F36,J35))</f>
        <v>0</v>
      </c>
      <c r="K36" s="45" t="e">
        <f>(J36/J79)-1</f>
        <v>#DIV/0!</v>
      </c>
      <c r="L36" s="13"/>
      <c r="M36" s="10" t="s">
        <v>11</v>
      </c>
      <c r="N36" s="12">
        <f>IF(N38=0,0,SUM(J36,N35))</f>
        <v>0</v>
      </c>
      <c r="O36" s="45" t="e">
        <f>(N36/N79)-1</f>
        <v>#DIV/0!</v>
      </c>
      <c r="P36" s="13"/>
      <c r="Q36" s="10" t="s">
        <v>11</v>
      </c>
      <c r="R36" s="12">
        <f>IF(R38=0,0,SUM(N36,R35))</f>
        <v>0</v>
      </c>
      <c r="S36" s="45" t="e">
        <f>(R36/R79)-1</f>
        <v>#DIV/0!</v>
      </c>
      <c r="T36" s="13"/>
      <c r="U36" s="10" t="s">
        <v>11</v>
      </c>
      <c r="V36" s="12">
        <f>IF(V38=0,0,SUM(R36,V35))</f>
        <v>0</v>
      </c>
      <c r="W36" s="45" t="e">
        <f>(V36/V79)-1</f>
        <v>#DIV/0!</v>
      </c>
      <c r="X36" s="13"/>
      <c r="Y36" s="10" t="s">
        <v>11</v>
      </c>
      <c r="Z36" s="12">
        <f>IF(Z38=0,0,SUM(V36,Z35))</f>
        <v>0</v>
      </c>
      <c r="AA36" s="45" t="e">
        <f>(Z36/Z79)-1</f>
        <v>#DIV/0!</v>
      </c>
      <c r="AB36" s="13"/>
      <c r="AC36" s="10" t="s">
        <v>11</v>
      </c>
      <c r="AD36" s="12">
        <f>IF(AD38=0,0,SUM(Z36,AD35))</f>
        <v>0</v>
      </c>
      <c r="AE36" s="45" t="e">
        <f>(AD36/AD79)-1</f>
        <v>#DIV/0!</v>
      </c>
      <c r="AF36" s="13"/>
      <c r="AG36" s="10" t="s">
        <v>11</v>
      </c>
      <c r="AH36" s="12">
        <f>IF(AH38=0,0,SUM(AD36,AH35))</f>
        <v>0</v>
      </c>
      <c r="AI36" s="122" t="e">
        <f>(AH36/AH79)-1</f>
        <v>#DIV/0!</v>
      </c>
      <c r="AJ36" s="83"/>
      <c r="AK36" s="81" t="s">
        <v>11</v>
      </c>
      <c r="AL36" s="82">
        <f>IF(AL38=0,0,SUM(AH36,AL35))</f>
        <v>0</v>
      </c>
      <c r="AM36" s="122" t="e">
        <f>(AL36/AL79)-1</f>
        <v>#DIV/0!</v>
      </c>
      <c r="AN36" s="83"/>
      <c r="AO36" s="81" t="s">
        <v>11</v>
      </c>
      <c r="AP36" s="82">
        <f>IF(AP38=0,0,SUM(AL36,AP35))</f>
        <v>0</v>
      </c>
      <c r="AQ36" s="122" t="e">
        <f>(AP36/AP79)-1</f>
        <v>#DIV/0!</v>
      </c>
      <c r="AR36" s="83"/>
      <c r="AS36" s="81" t="s">
        <v>11</v>
      </c>
      <c r="AT36" s="82">
        <f>IF(AT38=0,0,SUM(AP36,AT35))</f>
        <v>0</v>
      </c>
      <c r="AU36" s="122" t="e">
        <f>(AT36/AT79)-1</f>
        <v>#DIV/0!</v>
      </c>
      <c r="AV36" s="115"/>
      <c r="AW36" s="115"/>
      <c r="AX36" s="115"/>
      <c r="AY36" s="115"/>
    </row>
    <row r="37" spans="1:51" s="4" customFormat="1" ht="14.4" x14ac:dyDescent="0.3">
      <c r="A37" s="10" t="s">
        <v>392</v>
      </c>
      <c r="B37" s="7">
        <f>B35/(COUNT(A2:A32)/7)</f>
        <v>49.235532839566631</v>
      </c>
      <c r="C37" s="15">
        <f>VLOOKUP(MONTH(A2),'Boarding Checkouts'!$L:$P,5,FALSE)</f>
        <v>55</v>
      </c>
      <c r="D37" s="13"/>
      <c r="E37" s="10" t="s">
        <v>392</v>
      </c>
      <c r="F37" s="7">
        <f>F35/(COUNT(E2:E32)/7)</f>
        <v>0.72413793103448265</v>
      </c>
      <c r="G37" s="7" t="e">
        <f>VLOOKUP(MONTH(F1),'Boarding Checkouts'!$L:$P,5,FALSE)</f>
        <v>#VALUE!</v>
      </c>
      <c r="H37" s="13"/>
      <c r="I37" s="10" t="s">
        <v>392</v>
      </c>
      <c r="J37" s="12">
        <f>IF(J38=0,0,J35/(COUNT(I2:I32)/7))</f>
        <v>0</v>
      </c>
      <c r="K37" s="15">
        <f>VLOOKUP(MONTH(I2),'Boarding Checkouts'!$L:$P,5,FALSE)</f>
        <v>0</v>
      </c>
      <c r="L37" s="13"/>
      <c r="M37" s="10" t="s">
        <v>392</v>
      </c>
      <c r="N37" s="12">
        <f>IF(N38=0,0,N35/(COUNT(M2:M32)/7))</f>
        <v>0</v>
      </c>
      <c r="O37" s="15">
        <f>VLOOKUP(MONTH(M2),'Boarding Checkouts'!$L:$P,5,FALSE)</f>
        <v>0</v>
      </c>
      <c r="P37" s="13"/>
      <c r="Q37" s="10" t="s">
        <v>392</v>
      </c>
      <c r="R37" s="12">
        <f>IF(R38=0,0,R35/(COUNT(Q2:Q32)/7))</f>
        <v>0</v>
      </c>
      <c r="S37" s="15">
        <f>VLOOKUP(MONTH(Q2),'Boarding Checkouts'!$L:$P,5,FALSE)</f>
        <v>0</v>
      </c>
      <c r="T37" s="13"/>
      <c r="U37" s="10" t="s">
        <v>392</v>
      </c>
      <c r="V37" s="12">
        <f>IF(V38=0,0,V35/(COUNT(U2:U32)/7))</f>
        <v>0</v>
      </c>
      <c r="W37" s="15">
        <f>VLOOKUP(MONTH(U2),'Boarding Checkouts'!$L:$P,5,FALSE)</f>
        <v>0</v>
      </c>
      <c r="X37" s="13"/>
      <c r="Y37" s="10" t="s">
        <v>392</v>
      </c>
      <c r="Z37" s="12">
        <f>IF(Z38=0,0,Z35/(COUNT(Y2:Y32)/7))</f>
        <v>0</v>
      </c>
      <c r="AA37" s="15">
        <f>VLOOKUP(MONTH(Y2),'Boarding Checkouts'!$L:$P,5,FALSE)</f>
        <v>0</v>
      </c>
      <c r="AB37" s="13"/>
      <c r="AC37" s="10" t="s">
        <v>392</v>
      </c>
      <c r="AD37" s="12">
        <f>IF(AD38=0,0,AD35/(COUNT(AC2:AC32)/7))</f>
        <v>0</v>
      </c>
      <c r="AE37" s="15">
        <f>VLOOKUP(MONTH(AC2),'Boarding Checkouts'!$L:$P,5,FALSE)</f>
        <v>0</v>
      </c>
      <c r="AF37" s="13"/>
      <c r="AG37" s="10" t="s">
        <v>392</v>
      </c>
      <c r="AH37" s="12">
        <f>IF(AH38=0,0,AH35/(COUNT(AG2:AG32)/7))</f>
        <v>0</v>
      </c>
      <c r="AI37" s="80">
        <f>VLOOKUP(MONTH(AG2),'Boarding Checkouts'!$L:$P,5,FALSE)</f>
        <v>0</v>
      </c>
      <c r="AJ37" s="83"/>
      <c r="AK37" s="81" t="s">
        <v>392</v>
      </c>
      <c r="AL37" s="82">
        <f>IF(AL38=0,0,AL35/(COUNT(AK2:AK32)/7))</f>
        <v>0</v>
      </c>
      <c r="AM37" s="80">
        <f>VLOOKUP(MONTH(AK2),'Boarding Checkouts'!$L:$P,5,FALSE)</f>
        <v>0</v>
      </c>
      <c r="AN37" s="83"/>
      <c r="AO37" s="81" t="s">
        <v>392</v>
      </c>
      <c r="AP37" s="82">
        <f>IF(AP38=0,0,AP35/(COUNT(AO2:AO32)/7))</f>
        <v>0</v>
      </c>
      <c r="AQ37" s="80">
        <f>VLOOKUP(MONTH(AO2),'Boarding Checkouts'!$L:$P,5,FALSE)</f>
        <v>0</v>
      </c>
      <c r="AR37" s="83"/>
      <c r="AS37" s="81" t="s">
        <v>392</v>
      </c>
      <c r="AT37" s="82">
        <f>IF(AT38=0,0,AT35/(COUNT(AS2:AS32)/7))</f>
        <v>0</v>
      </c>
      <c r="AU37" s="80">
        <f>VLOOKUP(MONTH(AS2),'Boarding Checkouts'!$L:$P,5,FALSE)</f>
        <v>0</v>
      </c>
      <c r="AV37" s="115"/>
      <c r="AW37" s="115"/>
      <c r="AX37" s="115"/>
      <c r="AY37" s="115"/>
    </row>
    <row r="38" spans="1:51" s="4" customFormat="1" ht="14.4" x14ac:dyDescent="0.3">
      <c r="A38" s="10" t="s">
        <v>12</v>
      </c>
      <c r="B38" s="7">
        <f>VLOOKUP(MONTH(A2),'Boarding Checkouts'!$L:$P,3,FALSE)</f>
        <v>13</v>
      </c>
      <c r="C38" s="15">
        <f>VLOOKUP(MONTH(A3),'Boarding Checkouts'!$L:$P,4,FALSE)</f>
        <v>715</v>
      </c>
      <c r="D38" s="13"/>
      <c r="E38" s="10" t="s">
        <v>12</v>
      </c>
      <c r="F38" s="7">
        <f>VLOOKUP(MONTH(E2),'Boarding Checkouts'!$L:$P,3,FALSE)</f>
        <v>0</v>
      </c>
      <c r="G38" s="7" t="e">
        <f>VLOOKUP(MONTH(F2),'Boarding Checkouts'!$L:$P,4,FALSE)</f>
        <v>#VALUE!</v>
      </c>
      <c r="H38" s="13"/>
      <c r="I38" s="10" t="s">
        <v>12</v>
      </c>
      <c r="J38" s="12">
        <f>VLOOKUP(MONTH(I2),'Boarding Checkouts'!$L:$P,3,FALSE)</f>
        <v>0</v>
      </c>
      <c r="K38" s="12">
        <f>VLOOKUP(MONTH(I2),'Boarding Checkouts'!$L:$P,4,FALSE)</f>
        <v>0</v>
      </c>
      <c r="L38" s="13"/>
      <c r="M38" s="10" t="s">
        <v>12</v>
      </c>
      <c r="N38" s="12">
        <f>VLOOKUP(MONTH(M2),'Boarding Checkouts'!$L:$P,3,FALSE)</f>
        <v>0</v>
      </c>
      <c r="O38" s="12">
        <f>VLOOKUP(MONTH(M2),'Boarding Checkouts'!$L:$P,4,FALSE)</f>
        <v>0</v>
      </c>
      <c r="P38" s="13"/>
      <c r="Q38" s="10" t="s">
        <v>12</v>
      </c>
      <c r="R38" s="12">
        <f>VLOOKUP(MONTH(Q2),'Boarding Checkouts'!$L:$P,3,FALSE)</f>
        <v>0</v>
      </c>
      <c r="S38" s="12">
        <f>VLOOKUP(MONTH(Q2),'Boarding Checkouts'!$L:$P,4,FALSE)</f>
        <v>0</v>
      </c>
      <c r="T38" s="13"/>
      <c r="U38" s="10" t="s">
        <v>12</v>
      </c>
      <c r="V38" s="12">
        <f>VLOOKUP(MONTH(U2),'Boarding Checkouts'!$L:$P,3,FALSE)</f>
        <v>0</v>
      </c>
      <c r="W38" s="12">
        <f>VLOOKUP(MONTH(U2),'Boarding Checkouts'!$L:$P,4,FALSE)</f>
        <v>0</v>
      </c>
      <c r="X38" s="13"/>
      <c r="Y38" s="10" t="s">
        <v>12</v>
      </c>
      <c r="Z38" s="12">
        <f>VLOOKUP(MONTH(Y2),'Boarding Checkouts'!$L:$P,3,FALSE)</f>
        <v>0</v>
      </c>
      <c r="AA38" s="12">
        <f>VLOOKUP(MONTH(Y2),'Boarding Checkouts'!$L:$P,4,FALSE)</f>
        <v>0</v>
      </c>
      <c r="AB38" s="13"/>
      <c r="AC38" s="10" t="s">
        <v>12</v>
      </c>
      <c r="AD38" s="12">
        <f>VLOOKUP(MONTH(AC2),'Boarding Checkouts'!$L:$P,3,FALSE)</f>
        <v>0</v>
      </c>
      <c r="AE38" s="12">
        <f>VLOOKUP(MONTH(AC2),'Boarding Checkouts'!$L:$P,4,FALSE)</f>
        <v>0</v>
      </c>
      <c r="AF38" s="13"/>
      <c r="AG38" s="10" t="s">
        <v>12</v>
      </c>
      <c r="AH38" s="12">
        <f>VLOOKUP(MONTH(AG2),'Boarding Checkouts'!$L:$P,3,FALSE)</f>
        <v>0</v>
      </c>
      <c r="AI38" s="82">
        <f>VLOOKUP(MONTH(AG2),'Boarding Checkouts'!$L:$P,4,FALSE)</f>
        <v>0</v>
      </c>
      <c r="AJ38" s="83"/>
      <c r="AK38" s="81" t="s">
        <v>12</v>
      </c>
      <c r="AL38" s="82">
        <f>VLOOKUP(MONTH(AK2),'Boarding Checkouts'!$L:$P,3,FALSE)</f>
        <v>0</v>
      </c>
      <c r="AM38" s="82">
        <f>VLOOKUP(MONTH(AK2),'Boarding Checkouts'!$L:$P,4,FALSE)</f>
        <v>0</v>
      </c>
      <c r="AN38" s="83"/>
      <c r="AO38" s="81" t="s">
        <v>12</v>
      </c>
      <c r="AP38" s="82">
        <f>VLOOKUP(MONTH(AO2),'Boarding Checkouts'!$L:$P,3,FALSE)</f>
        <v>0</v>
      </c>
      <c r="AQ38" s="82">
        <f>VLOOKUP(MONTH(AO2),'Boarding Checkouts'!$L:$P,4,FALSE)</f>
        <v>0</v>
      </c>
      <c r="AR38" s="83"/>
      <c r="AS38" s="81" t="s">
        <v>12</v>
      </c>
      <c r="AT38" s="82">
        <f>VLOOKUP(MONTH(AS2),'Boarding Checkouts'!$L:$P,3,FALSE)</f>
        <v>0</v>
      </c>
      <c r="AU38" s="82">
        <f>VLOOKUP(MONTH(AS2),'Boarding Checkouts'!$L:$P,4,FALSE)</f>
        <v>0</v>
      </c>
      <c r="AV38" s="115"/>
      <c r="AW38" s="115"/>
      <c r="AX38" s="115"/>
      <c r="AY38" s="115"/>
    </row>
    <row r="39" spans="1:51" s="4" customFormat="1" ht="14.4" x14ac:dyDescent="0.3">
      <c r="A39" s="10" t="s">
        <v>13</v>
      </c>
      <c r="B39" s="12">
        <f>B38</f>
        <v>13</v>
      </c>
      <c r="C39" s="12">
        <f>SUM(C38)</f>
        <v>715</v>
      </c>
      <c r="D39" s="13"/>
      <c r="E39" s="10" t="s">
        <v>13</v>
      </c>
      <c r="F39" s="12">
        <f>SUM(B39,F38)</f>
        <v>13</v>
      </c>
      <c r="G39" s="12" t="e">
        <f>SUM(C39,G38)</f>
        <v>#VALUE!</v>
      </c>
      <c r="H39" s="13"/>
      <c r="I39" s="10" t="s">
        <v>13</v>
      </c>
      <c r="J39" s="12">
        <f>IF(J38=0,0,SUM(F39,J38))</f>
        <v>0</v>
      </c>
      <c r="K39" s="12">
        <f>IF(J38=0,0,SUM(G39,K38))</f>
        <v>0</v>
      </c>
      <c r="L39" s="13"/>
      <c r="M39" s="10" t="s">
        <v>13</v>
      </c>
      <c r="N39" s="12">
        <f>IF(N38=0,0,SUM(J39,N38))</f>
        <v>0</v>
      </c>
      <c r="O39" s="12">
        <f>IF(N38=0,0,SUM(K39,O38))</f>
        <v>0</v>
      </c>
      <c r="P39" s="13"/>
      <c r="Q39" s="10" t="s">
        <v>13</v>
      </c>
      <c r="R39" s="12">
        <f>IF(R38=0,0,SUM(N39,R38))</f>
        <v>0</v>
      </c>
      <c r="S39" s="12">
        <f>IF(R38=0,0,SUM(O39,S38))</f>
        <v>0</v>
      </c>
      <c r="T39" s="13"/>
      <c r="U39" s="10" t="s">
        <v>13</v>
      </c>
      <c r="V39" s="12">
        <f>IF(V38=0,0,SUM(R39,V38))</f>
        <v>0</v>
      </c>
      <c r="W39" s="12">
        <f>IF(V38=0,0,SUM(S39,W38))</f>
        <v>0</v>
      </c>
      <c r="X39" s="13"/>
      <c r="Y39" s="10" t="s">
        <v>13</v>
      </c>
      <c r="Z39" s="12">
        <f>IF(Z38=0,0,SUM(V39,Z38))</f>
        <v>0</v>
      </c>
      <c r="AA39" s="12">
        <f>IF(Z38=0,0,SUM(W39,AA38))</f>
        <v>0</v>
      </c>
      <c r="AB39" s="13"/>
      <c r="AC39" s="10" t="s">
        <v>13</v>
      </c>
      <c r="AD39" s="12">
        <f>IF(AD38=0,0,SUM(Z39,AD38))</f>
        <v>0</v>
      </c>
      <c r="AE39" s="12">
        <f>IF(AD38=0,0,SUM(AA39,AE38))</f>
        <v>0</v>
      </c>
      <c r="AF39" s="13"/>
      <c r="AG39" s="10" t="s">
        <v>13</v>
      </c>
      <c r="AH39" s="12">
        <f>IF(AH38=0,0,SUM(AD39,AH38))</f>
        <v>0</v>
      </c>
      <c r="AI39" s="82">
        <f>IF(AH38=0,0,SUM(AE39,AI38))</f>
        <v>0</v>
      </c>
      <c r="AJ39" s="83"/>
      <c r="AK39" s="81" t="s">
        <v>13</v>
      </c>
      <c r="AL39" s="82">
        <f>IF(AL38=0,0,SUM(AH39,AL38))</f>
        <v>0</v>
      </c>
      <c r="AM39" s="82">
        <f>IF(AL38=0,0,SUM(AI39,AM38))</f>
        <v>0</v>
      </c>
      <c r="AN39" s="83"/>
      <c r="AO39" s="81" t="s">
        <v>13</v>
      </c>
      <c r="AP39" s="82">
        <f>IF(AP38=0,0,SUM(AL39,AP38))</f>
        <v>0</v>
      </c>
      <c r="AQ39" s="82">
        <f>IF(AP38=0,0,SUM(AM39,AQ38))</f>
        <v>0</v>
      </c>
      <c r="AR39" s="83"/>
      <c r="AS39" s="81" t="s">
        <v>13</v>
      </c>
      <c r="AT39" s="82">
        <f>IF(AT38=0,0,SUM(AP39,AT38))</f>
        <v>0</v>
      </c>
      <c r="AU39" s="82">
        <f>IF(AT38=0,0,SUM(AQ39,AU38))</f>
        <v>0</v>
      </c>
      <c r="AV39" s="115"/>
      <c r="AW39" s="115"/>
      <c r="AX39" s="115"/>
      <c r="AY39" s="115"/>
    </row>
    <row r="40" spans="1:51" s="4" customFormat="1" ht="14.4" x14ac:dyDescent="0.3">
      <c r="A40" s="1"/>
      <c r="B40" s="2"/>
      <c r="C40" s="3"/>
      <c r="E40" s="1"/>
      <c r="F40" s="2"/>
      <c r="G40" s="3"/>
      <c r="I40" s="1"/>
      <c r="J40" s="2"/>
      <c r="K40" s="3"/>
      <c r="M40" s="1"/>
      <c r="N40" s="2"/>
      <c r="O40" s="3"/>
      <c r="Q40" s="1"/>
      <c r="R40" s="2"/>
      <c r="S40" s="3"/>
      <c r="U40" s="1"/>
      <c r="V40" s="2"/>
      <c r="W40" s="3"/>
      <c r="Y40" s="1"/>
      <c r="Z40" s="2"/>
      <c r="AA40" s="3"/>
      <c r="AC40" s="1"/>
      <c r="AD40" s="2"/>
      <c r="AE40" s="3"/>
      <c r="AG40" s="1"/>
      <c r="AH40" s="2"/>
      <c r="AI40" s="114"/>
      <c r="AJ40" s="115"/>
      <c r="AK40" s="116"/>
      <c r="AL40" s="117"/>
      <c r="AM40" s="114"/>
      <c r="AN40" s="115"/>
      <c r="AO40" s="116"/>
      <c r="AP40" s="117"/>
      <c r="AQ40" s="114"/>
      <c r="AR40" s="115"/>
      <c r="AS40" s="116"/>
      <c r="AT40" s="117"/>
      <c r="AU40" s="114"/>
      <c r="AV40" s="115"/>
      <c r="AW40" s="115"/>
      <c r="AX40" s="115"/>
      <c r="AY40" s="115"/>
    </row>
    <row r="41" spans="1:51" s="8" customFormat="1" x14ac:dyDescent="0.3">
      <c r="A41" s="5">
        <v>43466</v>
      </c>
      <c r="B41" s="6" t="s">
        <v>3</v>
      </c>
      <c r="C41" s="7">
        <v>17</v>
      </c>
      <c r="E41" s="5">
        <v>43497</v>
      </c>
      <c r="F41" s="6" t="s">
        <v>4</v>
      </c>
      <c r="G41" s="7">
        <v>22</v>
      </c>
      <c r="I41" s="5">
        <v>43525</v>
      </c>
      <c r="J41" s="6" t="s">
        <v>4</v>
      </c>
      <c r="K41" s="7">
        <v>74</v>
      </c>
      <c r="M41" s="5">
        <v>43556</v>
      </c>
      <c r="N41" s="6" t="s">
        <v>5</v>
      </c>
      <c r="O41" s="7">
        <v>19</v>
      </c>
      <c r="Q41" s="5">
        <v>43586</v>
      </c>
      <c r="R41" s="6" t="s">
        <v>6</v>
      </c>
      <c r="S41" s="7">
        <v>17</v>
      </c>
      <c r="U41" s="5">
        <v>43617</v>
      </c>
      <c r="V41" s="6" t="s">
        <v>7</v>
      </c>
      <c r="W41" s="7">
        <v>28</v>
      </c>
      <c r="Y41" s="5">
        <v>43647</v>
      </c>
      <c r="Z41" s="6" t="s">
        <v>5</v>
      </c>
      <c r="AA41" s="7">
        <v>29</v>
      </c>
      <c r="AC41" s="5">
        <v>43678</v>
      </c>
      <c r="AD41" s="6" t="s">
        <v>8</v>
      </c>
      <c r="AE41" s="7">
        <v>34</v>
      </c>
      <c r="AG41" s="5">
        <v>43709</v>
      </c>
      <c r="AH41" s="6" t="s">
        <v>9</v>
      </c>
      <c r="AI41" s="106">
        <v>55</v>
      </c>
      <c r="AJ41" s="118"/>
      <c r="AK41" s="119">
        <v>43739</v>
      </c>
      <c r="AL41" s="120" t="s">
        <v>3</v>
      </c>
      <c r="AM41" s="20">
        <v>8</v>
      </c>
      <c r="AN41" s="118"/>
      <c r="AO41" s="119">
        <v>43770</v>
      </c>
      <c r="AP41" s="120" t="s">
        <v>4</v>
      </c>
      <c r="AQ41" s="106">
        <v>26</v>
      </c>
      <c r="AR41" s="118"/>
      <c r="AS41" s="119">
        <v>43800</v>
      </c>
      <c r="AT41" s="120" t="s">
        <v>9</v>
      </c>
      <c r="AU41" s="106">
        <v>22</v>
      </c>
      <c r="AV41" s="118"/>
      <c r="AW41" s="118"/>
      <c r="AX41" s="118"/>
      <c r="AY41" s="118"/>
    </row>
    <row r="42" spans="1:51" s="8" customFormat="1" x14ac:dyDescent="0.3">
      <c r="A42" s="5">
        <v>43467</v>
      </c>
      <c r="B42" s="6" t="s">
        <v>6</v>
      </c>
      <c r="C42" s="7">
        <v>16</v>
      </c>
      <c r="E42" s="5">
        <v>43498</v>
      </c>
      <c r="F42" s="6" t="s">
        <v>7</v>
      </c>
      <c r="G42" s="7">
        <v>23</v>
      </c>
      <c r="I42" s="5">
        <v>43526</v>
      </c>
      <c r="J42" s="6" t="s">
        <v>7</v>
      </c>
      <c r="K42" s="7">
        <v>55</v>
      </c>
      <c r="M42" s="5">
        <v>43557</v>
      </c>
      <c r="N42" s="6" t="s">
        <v>3</v>
      </c>
      <c r="O42" s="7">
        <v>18</v>
      </c>
      <c r="Q42" s="5">
        <v>43587</v>
      </c>
      <c r="R42" s="6" t="s">
        <v>8</v>
      </c>
      <c r="S42" s="7">
        <v>14</v>
      </c>
      <c r="U42" s="5">
        <v>43618</v>
      </c>
      <c r="V42" s="6" t="s">
        <v>9</v>
      </c>
      <c r="W42" s="7">
        <v>17</v>
      </c>
      <c r="Y42" s="5">
        <v>43648</v>
      </c>
      <c r="Z42" s="6" t="s">
        <v>3</v>
      </c>
      <c r="AA42" s="7">
        <v>28</v>
      </c>
      <c r="AC42" s="5">
        <v>43679</v>
      </c>
      <c r="AD42" s="6" t="s">
        <v>4</v>
      </c>
      <c r="AE42" s="7">
        <v>62</v>
      </c>
      <c r="AG42" s="5">
        <v>43710</v>
      </c>
      <c r="AH42" s="6" t="s">
        <v>5</v>
      </c>
      <c r="AI42" s="106">
        <v>19</v>
      </c>
      <c r="AJ42" s="118"/>
      <c r="AK42" s="119">
        <v>43740</v>
      </c>
      <c r="AL42" s="120" t="s">
        <v>6</v>
      </c>
      <c r="AM42" s="106">
        <v>14</v>
      </c>
      <c r="AN42" s="118"/>
      <c r="AO42" s="119">
        <v>43771</v>
      </c>
      <c r="AP42" s="120" t="s">
        <v>7</v>
      </c>
      <c r="AQ42" s="106">
        <v>29</v>
      </c>
      <c r="AR42" s="118"/>
      <c r="AS42" s="119">
        <v>43801</v>
      </c>
      <c r="AT42" s="120" t="s">
        <v>5</v>
      </c>
      <c r="AU42" s="106">
        <v>10</v>
      </c>
      <c r="AV42" s="118"/>
      <c r="AW42" s="118"/>
      <c r="AX42" s="118"/>
      <c r="AY42" s="118"/>
    </row>
    <row r="43" spans="1:51" s="8" customFormat="1" x14ac:dyDescent="0.3">
      <c r="A43" s="5">
        <v>43468</v>
      </c>
      <c r="B43" s="6" t="s">
        <v>8</v>
      </c>
      <c r="C43" s="7">
        <v>20</v>
      </c>
      <c r="E43" s="5">
        <v>43499</v>
      </c>
      <c r="F43" s="6" t="s">
        <v>9</v>
      </c>
      <c r="G43" s="7">
        <v>19</v>
      </c>
      <c r="I43" s="5">
        <v>43527</v>
      </c>
      <c r="J43" s="6" t="s">
        <v>9</v>
      </c>
      <c r="K43" s="7">
        <v>29</v>
      </c>
      <c r="M43" s="5">
        <v>43558</v>
      </c>
      <c r="N43" s="6" t="s">
        <v>6</v>
      </c>
      <c r="O43" s="7">
        <v>12</v>
      </c>
      <c r="Q43" s="5">
        <v>43588</v>
      </c>
      <c r="R43" s="6" t="s">
        <v>4</v>
      </c>
      <c r="S43" s="7">
        <v>23</v>
      </c>
      <c r="U43" s="5">
        <v>43619</v>
      </c>
      <c r="V43" s="6" t="s">
        <v>5</v>
      </c>
      <c r="W43" s="7">
        <v>14</v>
      </c>
      <c r="Y43" s="5">
        <v>43649</v>
      </c>
      <c r="Z43" s="6" t="s">
        <v>6</v>
      </c>
      <c r="AA43" s="7">
        <v>57</v>
      </c>
      <c r="AC43" s="5">
        <v>43680</v>
      </c>
      <c r="AD43" s="6" t="s">
        <v>7</v>
      </c>
      <c r="AE43" s="7">
        <v>64</v>
      </c>
      <c r="AG43" s="5">
        <v>43711</v>
      </c>
      <c r="AH43" s="6" t="s">
        <v>3</v>
      </c>
      <c r="AI43" s="20">
        <v>7</v>
      </c>
      <c r="AJ43" s="118"/>
      <c r="AK43" s="119">
        <v>43741</v>
      </c>
      <c r="AL43" s="120" t="s">
        <v>8</v>
      </c>
      <c r="AM43" s="106">
        <v>22</v>
      </c>
      <c r="AN43" s="118"/>
      <c r="AO43" s="119">
        <v>43772</v>
      </c>
      <c r="AP43" s="120" t="s">
        <v>9</v>
      </c>
      <c r="AQ43" s="106">
        <v>18</v>
      </c>
      <c r="AR43" s="118"/>
      <c r="AS43" s="119">
        <v>43802</v>
      </c>
      <c r="AT43" s="120" t="s">
        <v>3</v>
      </c>
      <c r="AU43" s="106">
        <v>12</v>
      </c>
      <c r="AV43" s="118"/>
      <c r="AW43" s="118"/>
      <c r="AX43" s="118"/>
      <c r="AY43" s="118"/>
    </row>
    <row r="44" spans="1:51" s="8" customFormat="1" x14ac:dyDescent="0.3">
      <c r="A44" s="5">
        <v>43469</v>
      </c>
      <c r="B44" s="6" t="s">
        <v>4</v>
      </c>
      <c r="C44" s="7">
        <v>19</v>
      </c>
      <c r="E44" s="5">
        <v>43500</v>
      </c>
      <c r="F44" s="6" t="s">
        <v>5</v>
      </c>
      <c r="G44" s="7">
        <v>11</v>
      </c>
      <c r="I44" s="5">
        <v>43528</v>
      </c>
      <c r="J44" s="6" t="s">
        <v>5</v>
      </c>
      <c r="K44" s="7">
        <v>22</v>
      </c>
      <c r="M44" s="5">
        <v>43559</v>
      </c>
      <c r="N44" s="6" t="s">
        <v>8</v>
      </c>
      <c r="O44" s="7">
        <v>14</v>
      </c>
      <c r="Q44" s="5">
        <v>43589</v>
      </c>
      <c r="R44" s="6" t="s">
        <v>7</v>
      </c>
      <c r="S44" s="7">
        <v>24</v>
      </c>
      <c r="U44" s="5">
        <v>43620</v>
      </c>
      <c r="V44" s="6" t="s">
        <v>3</v>
      </c>
      <c r="W44" s="7">
        <v>21</v>
      </c>
      <c r="Y44" s="5">
        <v>43650</v>
      </c>
      <c r="Z44" s="6" t="s">
        <v>8</v>
      </c>
      <c r="AA44" s="7">
        <v>70</v>
      </c>
      <c r="AC44" s="5">
        <v>43681</v>
      </c>
      <c r="AD44" s="6" t="s">
        <v>9</v>
      </c>
      <c r="AE44" s="7">
        <v>33</v>
      </c>
      <c r="AG44" s="5">
        <v>43712</v>
      </c>
      <c r="AH44" s="6" t="s">
        <v>6</v>
      </c>
      <c r="AI44" s="106">
        <v>12</v>
      </c>
      <c r="AJ44" s="118"/>
      <c r="AK44" s="119">
        <v>43742</v>
      </c>
      <c r="AL44" s="120" t="s">
        <v>4</v>
      </c>
      <c r="AM44" s="106">
        <v>37</v>
      </c>
      <c r="AN44" s="118"/>
      <c r="AO44" s="119">
        <v>43773</v>
      </c>
      <c r="AP44" s="120" t="s">
        <v>5</v>
      </c>
      <c r="AQ44" s="106">
        <v>15</v>
      </c>
      <c r="AR44" s="118"/>
      <c r="AS44" s="119">
        <v>43803</v>
      </c>
      <c r="AT44" s="120" t="s">
        <v>6</v>
      </c>
      <c r="AU44" s="106">
        <v>14</v>
      </c>
      <c r="AV44" s="118"/>
      <c r="AW44" s="118"/>
      <c r="AX44" s="118"/>
      <c r="AY44" s="118"/>
    </row>
    <row r="45" spans="1:51" s="8" customFormat="1" x14ac:dyDescent="0.3">
      <c r="A45" s="5">
        <v>43470</v>
      </c>
      <c r="B45" s="6" t="s">
        <v>7</v>
      </c>
      <c r="C45" s="7">
        <v>23</v>
      </c>
      <c r="E45" s="5">
        <v>43501</v>
      </c>
      <c r="F45" s="6" t="s">
        <v>3</v>
      </c>
      <c r="G45" s="7">
        <v>11</v>
      </c>
      <c r="I45" s="5">
        <v>43529</v>
      </c>
      <c r="J45" s="6" t="s">
        <v>3</v>
      </c>
      <c r="K45" s="7">
        <v>19</v>
      </c>
      <c r="M45" s="5">
        <v>43560</v>
      </c>
      <c r="N45" s="6" t="s">
        <v>4</v>
      </c>
      <c r="O45" s="7">
        <v>18</v>
      </c>
      <c r="Q45" s="5">
        <v>43590</v>
      </c>
      <c r="R45" s="6" t="s">
        <v>9</v>
      </c>
      <c r="S45" s="7">
        <v>16</v>
      </c>
      <c r="U45" s="5">
        <v>43621</v>
      </c>
      <c r="V45" s="6" t="s">
        <v>6</v>
      </c>
      <c r="W45" s="7">
        <v>20</v>
      </c>
      <c r="Y45" s="5">
        <v>43651</v>
      </c>
      <c r="Z45" s="6" t="s">
        <v>4</v>
      </c>
      <c r="AA45" s="7">
        <v>72</v>
      </c>
      <c r="AC45" s="5">
        <v>43682</v>
      </c>
      <c r="AD45" s="6" t="s">
        <v>5</v>
      </c>
      <c r="AE45" s="7">
        <v>29</v>
      </c>
      <c r="AG45" s="5">
        <v>43713</v>
      </c>
      <c r="AH45" s="6" t="s">
        <v>8</v>
      </c>
      <c r="AI45" s="106">
        <v>17</v>
      </c>
      <c r="AJ45" s="118"/>
      <c r="AK45" s="119">
        <v>43743</v>
      </c>
      <c r="AL45" s="120" t="s">
        <v>7</v>
      </c>
      <c r="AM45" s="106">
        <v>50</v>
      </c>
      <c r="AN45" s="118"/>
      <c r="AO45" s="119">
        <v>43774</v>
      </c>
      <c r="AP45" s="120" t="s">
        <v>3</v>
      </c>
      <c r="AQ45" s="106">
        <v>12</v>
      </c>
      <c r="AR45" s="118"/>
      <c r="AS45" s="119">
        <v>43804</v>
      </c>
      <c r="AT45" s="120" t="s">
        <v>8</v>
      </c>
      <c r="AU45" s="106">
        <v>16</v>
      </c>
      <c r="AV45" s="118"/>
      <c r="AW45" s="118"/>
      <c r="AX45" s="118"/>
      <c r="AY45" s="118"/>
    </row>
    <row r="46" spans="1:51" s="8" customFormat="1" x14ac:dyDescent="0.3">
      <c r="A46" s="5">
        <v>43471</v>
      </c>
      <c r="B46" s="6" t="s">
        <v>9</v>
      </c>
      <c r="C46" s="7">
        <v>19</v>
      </c>
      <c r="E46" s="5">
        <v>43502</v>
      </c>
      <c r="F46" s="6" t="s">
        <v>6</v>
      </c>
      <c r="G46" s="7">
        <v>15</v>
      </c>
      <c r="I46" s="5">
        <v>43530</v>
      </c>
      <c r="J46" s="6" t="s">
        <v>6</v>
      </c>
      <c r="K46" s="7">
        <v>18</v>
      </c>
      <c r="M46" s="5">
        <v>43561</v>
      </c>
      <c r="N46" s="6" t="s">
        <v>7</v>
      </c>
      <c r="O46" s="7">
        <v>17</v>
      </c>
      <c r="Q46" s="5">
        <v>43591</v>
      </c>
      <c r="R46" s="6" t="s">
        <v>5</v>
      </c>
      <c r="S46" s="7">
        <v>14</v>
      </c>
      <c r="U46" s="5">
        <v>43622</v>
      </c>
      <c r="V46" s="6" t="s">
        <v>8</v>
      </c>
      <c r="W46" s="7">
        <v>24</v>
      </c>
      <c r="Y46" s="5">
        <v>43652</v>
      </c>
      <c r="Z46" s="6" t="s">
        <v>7</v>
      </c>
      <c r="AA46" s="7">
        <v>55</v>
      </c>
      <c r="AC46" s="5">
        <v>43683</v>
      </c>
      <c r="AD46" s="6" t="s">
        <v>3</v>
      </c>
      <c r="AE46" s="7">
        <v>30</v>
      </c>
      <c r="AG46" s="5">
        <v>43714</v>
      </c>
      <c r="AH46" s="6" t="s">
        <v>4</v>
      </c>
      <c r="AI46" s="106">
        <v>29</v>
      </c>
      <c r="AJ46" s="118"/>
      <c r="AK46" s="119">
        <v>43744</v>
      </c>
      <c r="AL46" s="120" t="s">
        <v>9</v>
      </c>
      <c r="AM46" s="106">
        <v>24</v>
      </c>
      <c r="AN46" s="118"/>
      <c r="AO46" s="119">
        <v>43775</v>
      </c>
      <c r="AP46" s="120" t="s">
        <v>6</v>
      </c>
      <c r="AQ46" s="106">
        <v>18</v>
      </c>
      <c r="AR46" s="118"/>
      <c r="AS46" s="119">
        <v>43805</v>
      </c>
      <c r="AT46" s="120" t="s">
        <v>4</v>
      </c>
      <c r="AU46" s="106">
        <v>22</v>
      </c>
      <c r="AV46" s="118"/>
      <c r="AW46" s="118"/>
      <c r="AX46" s="118"/>
      <c r="AY46" s="118"/>
    </row>
    <row r="47" spans="1:51" s="8" customFormat="1" x14ac:dyDescent="0.3">
      <c r="A47" s="5">
        <v>43472</v>
      </c>
      <c r="B47" s="6" t="s">
        <v>5</v>
      </c>
      <c r="C47" s="7">
        <v>15</v>
      </c>
      <c r="E47" s="5">
        <v>43503</v>
      </c>
      <c r="F47" s="6" t="s">
        <v>8</v>
      </c>
      <c r="G47" s="7">
        <v>25</v>
      </c>
      <c r="I47" s="5">
        <v>43531</v>
      </c>
      <c r="J47" s="6" t="s">
        <v>8</v>
      </c>
      <c r="K47" s="7">
        <v>25</v>
      </c>
      <c r="M47" s="5">
        <v>43562</v>
      </c>
      <c r="N47" s="6" t="s">
        <v>9</v>
      </c>
      <c r="O47" s="20">
        <v>9</v>
      </c>
      <c r="Q47" s="5">
        <v>43592</v>
      </c>
      <c r="R47" s="6" t="s">
        <v>3</v>
      </c>
      <c r="S47" s="7">
        <v>14</v>
      </c>
      <c r="U47" s="5">
        <v>43623</v>
      </c>
      <c r="V47" s="6" t="s">
        <v>4</v>
      </c>
      <c r="W47" s="7">
        <v>37</v>
      </c>
      <c r="Y47" s="5">
        <v>43653</v>
      </c>
      <c r="Z47" s="6" t="s">
        <v>9</v>
      </c>
      <c r="AA47" s="7">
        <v>33</v>
      </c>
      <c r="AC47" s="5">
        <v>43684</v>
      </c>
      <c r="AD47" s="6" t="s">
        <v>6</v>
      </c>
      <c r="AE47" s="7">
        <v>40</v>
      </c>
      <c r="AG47" s="5">
        <v>43715</v>
      </c>
      <c r="AH47" s="6" t="s">
        <v>7</v>
      </c>
      <c r="AI47" s="106">
        <v>40</v>
      </c>
      <c r="AJ47" s="118"/>
      <c r="AK47" s="119">
        <v>43745</v>
      </c>
      <c r="AL47" s="120" t="s">
        <v>5</v>
      </c>
      <c r="AM47" s="106">
        <v>20</v>
      </c>
      <c r="AN47" s="118"/>
      <c r="AO47" s="119">
        <v>43776</v>
      </c>
      <c r="AP47" s="120" t="s">
        <v>8</v>
      </c>
      <c r="AQ47" s="106">
        <v>20</v>
      </c>
      <c r="AR47" s="118"/>
      <c r="AS47" s="119">
        <v>43806</v>
      </c>
      <c r="AT47" s="120" t="s">
        <v>7</v>
      </c>
      <c r="AU47" s="106">
        <v>37</v>
      </c>
      <c r="AV47" s="118"/>
      <c r="AW47" s="118"/>
      <c r="AX47" s="118"/>
      <c r="AY47" s="118"/>
    </row>
    <row r="48" spans="1:51" s="8" customFormat="1" x14ac:dyDescent="0.3">
      <c r="A48" s="5">
        <v>43473</v>
      </c>
      <c r="B48" s="6" t="s">
        <v>3</v>
      </c>
      <c r="C48" s="7">
        <v>17</v>
      </c>
      <c r="E48" s="5">
        <v>43504</v>
      </c>
      <c r="F48" s="6" t="s">
        <v>4</v>
      </c>
      <c r="G48" s="7">
        <v>33</v>
      </c>
      <c r="I48" s="5">
        <v>43532</v>
      </c>
      <c r="J48" s="6" t="s">
        <v>4</v>
      </c>
      <c r="K48" s="7">
        <v>34</v>
      </c>
      <c r="M48" s="5">
        <v>43563</v>
      </c>
      <c r="N48" s="6" t="s">
        <v>5</v>
      </c>
      <c r="O48" s="7">
        <v>13</v>
      </c>
      <c r="Q48" s="5">
        <v>43593</v>
      </c>
      <c r="R48" s="6" t="s">
        <v>6</v>
      </c>
      <c r="S48" s="7">
        <v>24</v>
      </c>
      <c r="U48" s="5">
        <v>43624</v>
      </c>
      <c r="V48" s="6" t="s">
        <v>7</v>
      </c>
      <c r="W48" s="7">
        <v>42</v>
      </c>
      <c r="Y48" s="5">
        <v>43654</v>
      </c>
      <c r="Z48" s="6" t="s">
        <v>5</v>
      </c>
      <c r="AA48" s="7">
        <v>32</v>
      </c>
      <c r="AC48" s="5">
        <v>43685</v>
      </c>
      <c r="AD48" s="6" t="s">
        <v>8</v>
      </c>
      <c r="AE48" s="7">
        <v>49</v>
      </c>
      <c r="AG48" s="5">
        <v>43716</v>
      </c>
      <c r="AH48" s="6" t="s">
        <v>9</v>
      </c>
      <c r="AI48" s="106">
        <v>16</v>
      </c>
      <c r="AJ48" s="118"/>
      <c r="AK48" s="119">
        <v>43746</v>
      </c>
      <c r="AL48" s="120" t="s">
        <v>3</v>
      </c>
      <c r="AM48" s="106">
        <v>20</v>
      </c>
      <c r="AN48" s="118"/>
      <c r="AO48" s="119">
        <v>43777</v>
      </c>
      <c r="AP48" s="120" t="s">
        <v>4</v>
      </c>
      <c r="AQ48" s="106">
        <v>30</v>
      </c>
      <c r="AR48" s="118"/>
      <c r="AS48" s="119">
        <v>43807</v>
      </c>
      <c r="AT48" s="120" t="s">
        <v>9</v>
      </c>
      <c r="AU48" s="106">
        <v>20</v>
      </c>
      <c r="AV48" s="118"/>
      <c r="AW48" s="118"/>
      <c r="AX48" s="118"/>
      <c r="AY48" s="118"/>
    </row>
    <row r="49" spans="1:51" s="8" customFormat="1" x14ac:dyDescent="0.3">
      <c r="A49" s="5">
        <v>43474</v>
      </c>
      <c r="B49" s="6" t="s">
        <v>6</v>
      </c>
      <c r="C49" s="7">
        <v>16</v>
      </c>
      <c r="E49" s="5">
        <v>43505</v>
      </c>
      <c r="F49" s="6" t="s">
        <v>7</v>
      </c>
      <c r="G49" s="7">
        <v>35</v>
      </c>
      <c r="I49" s="5">
        <v>43533</v>
      </c>
      <c r="J49" s="6" t="s">
        <v>7</v>
      </c>
      <c r="K49" s="7">
        <v>42</v>
      </c>
      <c r="M49" s="5">
        <v>43564</v>
      </c>
      <c r="N49" s="6" t="s">
        <v>3</v>
      </c>
      <c r="O49" s="7">
        <v>13</v>
      </c>
      <c r="Q49" s="5">
        <v>43594</v>
      </c>
      <c r="R49" s="6" t="s">
        <v>8</v>
      </c>
      <c r="S49" s="7">
        <v>25</v>
      </c>
      <c r="U49" s="5">
        <v>43625</v>
      </c>
      <c r="V49" s="6" t="s">
        <v>9</v>
      </c>
      <c r="W49" s="7">
        <v>36</v>
      </c>
      <c r="Y49" s="5">
        <v>43655</v>
      </c>
      <c r="Z49" s="6" t="s">
        <v>3</v>
      </c>
      <c r="AA49" s="7">
        <v>37</v>
      </c>
      <c r="AC49" s="5">
        <v>43686</v>
      </c>
      <c r="AD49" s="6" t="s">
        <v>4</v>
      </c>
      <c r="AE49" s="7">
        <v>60</v>
      </c>
      <c r="AG49" s="5">
        <v>43717</v>
      </c>
      <c r="AH49" s="6" t="s">
        <v>5</v>
      </c>
      <c r="AI49" s="106">
        <v>17</v>
      </c>
      <c r="AJ49" s="118"/>
      <c r="AK49" s="119">
        <v>43747</v>
      </c>
      <c r="AL49" s="120" t="s">
        <v>6</v>
      </c>
      <c r="AM49" s="106">
        <v>18</v>
      </c>
      <c r="AN49" s="118"/>
      <c r="AO49" s="119">
        <v>43778</v>
      </c>
      <c r="AP49" s="120" t="s">
        <v>7</v>
      </c>
      <c r="AQ49" s="106">
        <v>30</v>
      </c>
      <c r="AR49" s="118"/>
      <c r="AS49" s="119">
        <v>43808</v>
      </c>
      <c r="AT49" s="120" t="s">
        <v>5</v>
      </c>
      <c r="AU49" s="106">
        <v>10</v>
      </c>
      <c r="AV49" s="118"/>
      <c r="AW49" s="118"/>
      <c r="AX49" s="118"/>
      <c r="AY49" s="118"/>
    </row>
    <row r="50" spans="1:51" s="8" customFormat="1" x14ac:dyDescent="0.3">
      <c r="A50" s="5">
        <v>43475</v>
      </c>
      <c r="B50" s="6" t="s">
        <v>8</v>
      </c>
      <c r="C50" s="7">
        <v>15</v>
      </c>
      <c r="E50" s="5">
        <v>43506</v>
      </c>
      <c r="F50" s="6" t="s">
        <v>9</v>
      </c>
      <c r="G50" s="7">
        <v>26</v>
      </c>
      <c r="I50" s="5">
        <v>43534</v>
      </c>
      <c r="J50" s="6" t="s">
        <v>9</v>
      </c>
      <c r="K50" s="7">
        <v>36</v>
      </c>
      <c r="M50" s="5">
        <v>43565</v>
      </c>
      <c r="N50" s="6" t="s">
        <v>6</v>
      </c>
      <c r="O50" s="7">
        <v>14</v>
      </c>
      <c r="Q50" s="5">
        <v>43595</v>
      </c>
      <c r="R50" s="6" t="s">
        <v>4</v>
      </c>
      <c r="S50" s="7">
        <v>28</v>
      </c>
      <c r="U50" s="5">
        <v>43626</v>
      </c>
      <c r="V50" s="6" t="s">
        <v>5</v>
      </c>
      <c r="W50" s="7">
        <v>22</v>
      </c>
      <c r="Y50" s="5">
        <v>43656</v>
      </c>
      <c r="Z50" s="6" t="s">
        <v>6</v>
      </c>
      <c r="AA50" s="7">
        <v>37</v>
      </c>
      <c r="AC50" s="5">
        <v>43687</v>
      </c>
      <c r="AD50" s="6" t="s">
        <v>7</v>
      </c>
      <c r="AE50" s="7">
        <v>65</v>
      </c>
      <c r="AG50" s="5">
        <v>43718</v>
      </c>
      <c r="AH50" s="6" t="s">
        <v>3</v>
      </c>
      <c r="AI50" s="106">
        <v>16</v>
      </c>
      <c r="AJ50" s="118"/>
      <c r="AK50" s="119">
        <v>43748</v>
      </c>
      <c r="AL50" s="120" t="s">
        <v>8</v>
      </c>
      <c r="AM50" s="106">
        <v>27</v>
      </c>
      <c r="AN50" s="118"/>
      <c r="AO50" s="119">
        <v>43779</v>
      </c>
      <c r="AP50" s="120" t="s">
        <v>9</v>
      </c>
      <c r="AQ50" s="106">
        <v>27</v>
      </c>
      <c r="AR50" s="118"/>
      <c r="AS50" s="119">
        <v>43809</v>
      </c>
      <c r="AT50" s="120" t="s">
        <v>3</v>
      </c>
      <c r="AU50" s="106">
        <v>12</v>
      </c>
      <c r="AV50" s="118"/>
      <c r="AW50" s="118"/>
      <c r="AX50" s="118"/>
      <c r="AY50" s="118"/>
    </row>
    <row r="51" spans="1:51" s="8" customFormat="1" x14ac:dyDescent="0.3">
      <c r="A51" s="5">
        <v>43476</v>
      </c>
      <c r="B51" s="6" t="s">
        <v>4</v>
      </c>
      <c r="C51" s="7">
        <v>30</v>
      </c>
      <c r="E51" s="5">
        <v>43507</v>
      </c>
      <c r="F51" s="6" t="s">
        <v>5</v>
      </c>
      <c r="G51" s="7">
        <v>17</v>
      </c>
      <c r="I51" s="5">
        <v>43535</v>
      </c>
      <c r="J51" s="6" t="s">
        <v>5</v>
      </c>
      <c r="K51" s="7">
        <v>31</v>
      </c>
      <c r="M51" s="5">
        <v>43566</v>
      </c>
      <c r="N51" s="6" t="s">
        <v>8</v>
      </c>
      <c r="O51" s="7">
        <v>26</v>
      </c>
      <c r="Q51" s="5">
        <v>43596</v>
      </c>
      <c r="R51" s="6" t="s">
        <v>7</v>
      </c>
      <c r="S51" s="7">
        <v>37</v>
      </c>
      <c r="U51" s="5">
        <v>43627</v>
      </c>
      <c r="V51" s="6" t="s">
        <v>3</v>
      </c>
      <c r="W51" s="7">
        <v>17</v>
      </c>
      <c r="Y51" s="5">
        <v>43657</v>
      </c>
      <c r="Z51" s="6" t="s">
        <v>8</v>
      </c>
      <c r="AA51" s="7">
        <v>38</v>
      </c>
      <c r="AC51" s="5">
        <v>43688</v>
      </c>
      <c r="AD51" s="6" t="s">
        <v>9</v>
      </c>
      <c r="AE51" s="7">
        <v>39</v>
      </c>
      <c r="AG51" s="5">
        <v>43719</v>
      </c>
      <c r="AH51" s="6" t="s">
        <v>6</v>
      </c>
      <c r="AI51" s="106">
        <v>17</v>
      </c>
      <c r="AJ51" s="118"/>
      <c r="AK51" s="119">
        <v>43749</v>
      </c>
      <c r="AL51" s="120" t="s">
        <v>4</v>
      </c>
      <c r="AM51" s="106">
        <v>47</v>
      </c>
      <c r="AN51" s="118"/>
      <c r="AO51" s="119">
        <v>43780</v>
      </c>
      <c r="AP51" s="120" t="s">
        <v>5</v>
      </c>
      <c r="AQ51" s="106">
        <v>20</v>
      </c>
      <c r="AR51" s="118"/>
      <c r="AS51" s="119">
        <v>43810</v>
      </c>
      <c r="AT51" s="120" t="s">
        <v>6</v>
      </c>
      <c r="AU51" s="106">
        <v>10</v>
      </c>
      <c r="AV51" s="118"/>
      <c r="AW51" s="118"/>
      <c r="AX51" s="118"/>
      <c r="AY51" s="118"/>
    </row>
    <row r="52" spans="1:51" s="8" customFormat="1" x14ac:dyDescent="0.3">
      <c r="A52" s="5">
        <v>43477</v>
      </c>
      <c r="B52" s="6" t="s">
        <v>7</v>
      </c>
      <c r="C52" s="7">
        <v>31</v>
      </c>
      <c r="E52" s="5">
        <v>43508</v>
      </c>
      <c r="F52" s="6" t="s">
        <v>3</v>
      </c>
      <c r="G52" s="7">
        <v>18</v>
      </c>
      <c r="I52" s="5">
        <v>43536</v>
      </c>
      <c r="J52" s="6" t="s">
        <v>3</v>
      </c>
      <c r="K52" s="7">
        <v>33</v>
      </c>
      <c r="M52" s="5">
        <v>43567</v>
      </c>
      <c r="N52" s="6" t="s">
        <v>4</v>
      </c>
      <c r="O52" s="7">
        <v>33</v>
      </c>
      <c r="Q52" s="5">
        <v>43597</v>
      </c>
      <c r="R52" s="6" t="s">
        <v>9</v>
      </c>
      <c r="S52" s="7">
        <v>29</v>
      </c>
      <c r="U52" s="5">
        <v>43628</v>
      </c>
      <c r="V52" s="6" t="s">
        <v>6</v>
      </c>
      <c r="W52" s="7">
        <v>20</v>
      </c>
      <c r="Y52" s="5">
        <v>43658</v>
      </c>
      <c r="Z52" s="6" t="s">
        <v>4</v>
      </c>
      <c r="AA52" s="7">
        <v>43</v>
      </c>
      <c r="AC52" s="5">
        <v>43689</v>
      </c>
      <c r="AD52" s="6" t="s">
        <v>5</v>
      </c>
      <c r="AE52" s="7">
        <v>28</v>
      </c>
      <c r="AG52" s="5">
        <v>43720</v>
      </c>
      <c r="AH52" s="6" t="s">
        <v>8</v>
      </c>
      <c r="AI52" s="106">
        <v>27</v>
      </c>
      <c r="AJ52" s="118"/>
      <c r="AK52" s="119">
        <v>43750</v>
      </c>
      <c r="AL52" s="120" t="s">
        <v>7</v>
      </c>
      <c r="AM52" s="106">
        <v>57</v>
      </c>
      <c r="AN52" s="118"/>
      <c r="AO52" s="119">
        <v>43781</v>
      </c>
      <c r="AP52" s="120" t="s">
        <v>3</v>
      </c>
      <c r="AQ52" s="106">
        <v>16</v>
      </c>
      <c r="AR52" s="118"/>
      <c r="AS52" s="119">
        <v>43811</v>
      </c>
      <c r="AT52" s="120" t="s">
        <v>8</v>
      </c>
      <c r="AU52" s="106">
        <v>14</v>
      </c>
      <c r="AV52" s="118"/>
      <c r="AW52" s="118"/>
      <c r="AX52" s="118"/>
      <c r="AY52" s="118"/>
    </row>
    <row r="53" spans="1:51" s="8" customFormat="1" x14ac:dyDescent="0.3">
      <c r="A53" s="5">
        <v>43478</v>
      </c>
      <c r="B53" s="6" t="s">
        <v>9</v>
      </c>
      <c r="C53" s="7">
        <v>14</v>
      </c>
      <c r="E53" s="5">
        <v>43509</v>
      </c>
      <c r="F53" s="6" t="s">
        <v>6</v>
      </c>
      <c r="G53" s="7">
        <v>20</v>
      </c>
      <c r="I53" s="5">
        <v>43537</v>
      </c>
      <c r="J53" s="6" t="s">
        <v>6</v>
      </c>
      <c r="K53" s="7">
        <v>29</v>
      </c>
      <c r="M53" s="5">
        <v>43568</v>
      </c>
      <c r="N53" s="6" t="s">
        <v>7</v>
      </c>
      <c r="O53" s="7">
        <v>34</v>
      </c>
      <c r="Q53" s="5">
        <v>43598</v>
      </c>
      <c r="R53" s="6" t="s">
        <v>5</v>
      </c>
      <c r="S53" s="7">
        <v>20</v>
      </c>
      <c r="U53" s="5">
        <v>43629</v>
      </c>
      <c r="V53" s="6" t="s">
        <v>8</v>
      </c>
      <c r="W53" s="7">
        <v>34</v>
      </c>
      <c r="Y53" s="5">
        <v>43659</v>
      </c>
      <c r="Z53" s="6" t="s">
        <v>7</v>
      </c>
      <c r="AA53" s="7">
        <v>58</v>
      </c>
      <c r="AC53" s="5">
        <v>43690</v>
      </c>
      <c r="AD53" s="6" t="s">
        <v>3</v>
      </c>
      <c r="AE53" s="7">
        <v>26</v>
      </c>
      <c r="AG53" s="5">
        <v>43721</v>
      </c>
      <c r="AH53" s="6" t="s">
        <v>4</v>
      </c>
      <c r="AI53" s="106">
        <v>44</v>
      </c>
      <c r="AJ53" s="118"/>
      <c r="AK53" s="119">
        <v>43751</v>
      </c>
      <c r="AL53" s="120" t="s">
        <v>9</v>
      </c>
      <c r="AM53" s="106">
        <v>36</v>
      </c>
      <c r="AN53" s="118"/>
      <c r="AO53" s="119">
        <v>43782</v>
      </c>
      <c r="AP53" s="120" t="s">
        <v>6</v>
      </c>
      <c r="AQ53" s="106">
        <v>11</v>
      </c>
      <c r="AR53" s="118"/>
      <c r="AS53" s="119">
        <v>43812</v>
      </c>
      <c r="AT53" s="120" t="s">
        <v>4</v>
      </c>
      <c r="AU53" s="106">
        <v>20</v>
      </c>
      <c r="AV53" s="118"/>
      <c r="AW53" s="118"/>
      <c r="AX53" s="118"/>
      <c r="AY53" s="118"/>
    </row>
    <row r="54" spans="1:51" s="8" customFormat="1" x14ac:dyDescent="0.3">
      <c r="A54" s="5">
        <v>43479</v>
      </c>
      <c r="B54" s="6" t="s">
        <v>5</v>
      </c>
      <c r="C54" s="7">
        <v>12</v>
      </c>
      <c r="E54" s="5">
        <v>43510</v>
      </c>
      <c r="F54" s="6" t="s">
        <v>8</v>
      </c>
      <c r="G54" s="7">
        <v>25</v>
      </c>
      <c r="I54" s="5">
        <v>43538</v>
      </c>
      <c r="J54" s="6" t="s">
        <v>8</v>
      </c>
      <c r="K54" s="7">
        <v>26</v>
      </c>
      <c r="M54" s="5">
        <v>43569</v>
      </c>
      <c r="N54" s="6" t="s">
        <v>9</v>
      </c>
      <c r="O54" s="7">
        <v>23</v>
      </c>
      <c r="Q54" s="5">
        <v>43599</v>
      </c>
      <c r="R54" s="6" t="s">
        <v>3</v>
      </c>
      <c r="S54" s="7">
        <v>18</v>
      </c>
      <c r="U54" s="5">
        <v>43630</v>
      </c>
      <c r="V54" s="6" t="s">
        <v>4</v>
      </c>
      <c r="W54" s="7">
        <v>44</v>
      </c>
      <c r="Y54" s="5">
        <v>43660</v>
      </c>
      <c r="Z54" s="6" t="s">
        <v>9</v>
      </c>
      <c r="AA54" s="7">
        <v>31</v>
      </c>
      <c r="AC54" s="5">
        <v>43691</v>
      </c>
      <c r="AD54" s="6" t="s">
        <v>6</v>
      </c>
      <c r="AE54" s="7">
        <v>28</v>
      </c>
      <c r="AG54" s="5">
        <v>43722</v>
      </c>
      <c r="AH54" s="6" t="s">
        <v>7</v>
      </c>
      <c r="AI54" s="106">
        <v>43</v>
      </c>
      <c r="AJ54" s="118"/>
      <c r="AK54" s="119">
        <v>43752</v>
      </c>
      <c r="AL54" s="120" t="s">
        <v>5</v>
      </c>
      <c r="AM54" s="106">
        <v>20</v>
      </c>
      <c r="AN54" s="118"/>
      <c r="AO54" s="119">
        <v>43783</v>
      </c>
      <c r="AP54" s="120" t="s">
        <v>8</v>
      </c>
      <c r="AQ54" s="106">
        <v>14</v>
      </c>
      <c r="AR54" s="118"/>
      <c r="AS54" s="119">
        <v>43813</v>
      </c>
      <c r="AT54" s="120" t="s">
        <v>7</v>
      </c>
      <c r="AU54" s="106">
        <v>32</v>
      </c>
      <c r="AV54" s="118"/>
      <c r="AW54" s="118"/>
      <c r="AX54" s="118"/>
      <c r="AY54" s="118"/>
    </row>
    <row r="55" spans="1:51" s="8" customFormat="1" x14ac:dyDescent="0.3">
      <c r="A55" s="5">
        <v>43480</v>
      </c>
      <c r="B55" s="6" t="s">
        <v>3</v>
      </c>
      <c r="C55" s="7">
        <v>12</v>
      </c>
      <c r="E55" s="5">
        <v>43511</v>
      </c>
      <c r="F55" s="6" t="s">
        <v>4</v>
      </c>
      <c r="G55" s="7">
        <v>29</v>
      </c>
      <c r="I55" s="5">
        <v>43539</v>
      </c>
      <c r="J55" s="6" t="s">
        <v>4</v>
      </c>
      <c r="K55" s="7">
        <v>33</v>
      </c>
      <c r="M55" s="5">
        <v>43570</v>
      </c>
      <c r="N55" s="6" t="s">
        <v>5</v>
      </c>
      <c r="O55" s="7">
        <v>16</v>
      </c>
      <c r="Q55" s="5">
        <v>43600</v>
      </c>
      <c r="R55" s="6" t="s">
        <v>6</v>
      </c>
      <c r="S55" s="7">
        <v>17</v>
      </c>
      <c r="U55" s="5">
        <v>43631</v>
      </c>
      <c r="V55" s="6" t="s">
        <v>7</v>
      </c>
      <c r="W55" s="7">
        <v>47</v>
      </c>
      <c r="Y55" s="5">
        <v>43661</v>
      </c>
      <c r="Z55" s="6" t="s">
        <v>5</v>
      </c>
      <c r="AA55" s="7">
        <v>26</v>
      </c>
      <c r="AC55" s="5">
        <v>43692</v>
      </c>
      <c r="AD55" s="6" t="s">
        <v>8</v>
      </c>
      <c r="AE55" s="7">
        <v>34</v>
      </c>
      <c r="AG55" s="5">
        <v>43723</v>
      </c>
      <c r="AH55" s="6" t="s">
        <v>9</v>
      </c>
      <c r="AI55" s="106">
        <v>29</v>
      </c>
      <c r="AJ55" s="118"/>
      <c r="AK55" s="119">
        <v>43753</v>
      </c>
      <c r="AL55" s="120" t="s">
        <v>3</v>
      </c>
      <c r="AM55" s="106">
        <v>22</v>
      </c>
      <c r="AN55" s="118"/>
      <c r="AO55" s="119">
        <v>43784</v>
      </c>
      <c r="AP55" s="120" t="s">
        <v>4</v>
      </c>
      <c r="AQ55" s="106">
        <v>23</v>
      </c>
      <c r="AR55" s="118"/>
      <c r="AS55" s="119">
        <v>43814</v>
      </c>
      <c r="AT55" s="120" t="s">
        <v>9</v>
      </c>
      <c r="AU55" s="106">
        <v>14</v>
      </c>
      <c r="AV55" s="118"/>
      <c r="AW55" s="118"/>
      <c r="AX55" s="118"/>
      <c r="AY55" s="118"/>
    </row>
    <row r="56" spans="1:51" s="8" customFormat="1" x14ac:dyDescent="0.3">
      <c r="A56" s="5">
        <v>43481</v>
      </c>
      <c r="B56" s="6" t="s">
        <v>6</v>
      </c>
      <c r="C56" s="20">
        <v>6</v>
      </c>
      <c r="E56" s="5">
        <v>43512</v>
      </c>
      <c r="F56" s="6" t="s">
        <v>7</v>
      </c>
      <c r="G56" s="7">
        <v>38</v>
      </c>
      <c r="I56" s="5">
        <v>43540</v>
      </c>
      <c r="J56" s="6" t="s">
        <v>7</v>
      </c>
      <c r="K56" s="7">
        <v>35</v>
      </c>
      <c r="M56" s="5">
        <v>43571</v>
      </c>
      <c r="N56" s="6" t="s">
        <v>3</v>
      </c>
      <c r="O56" s="7">
        <v>13</v>
      </c>
      <c r="Q56" s="5">
        <v>43601</v>
      </c>
      <c r="R56" s="6" t="s">
        <v>8</v>
      </c>
      <c r="S56" s="7">
        <v>24</v>
      </c>
      <c r="U56" s="5">
        <v>43632</v>
      </c>
      <c r="V56" s="6" t="s">
        <v>9</v>
      </c>
      <c r="W56" s="7">
        <v>24</v>
      </c>
      <c r="Y56" s="5">
        <v>43662</v>
      </c>
      <c r="Z56" s="6" t="s">
        <v>3</v>
      </c>
      <c r="AA56" s="7">
        <v>27</v>
      </c>
      <c r="AC56" s="5">
        <v>43693</v>
      </c>
      <c r="AD56" s="6" t="s">
        <v>4</v>
      </c>
      <c r="AE56" s="7">
        <v>51</v>
      </c>
      <c r="AG56" s="5">
        <v>43724</v>
      </c>
      <c r="AH56" s="6" t="s">
        <v>5</v>
      </c>
      <c r="AI56" s="106">
        <v>16</v>
      </c>
      <c r="AJ56" s="118"/>
      <c r="AK56" s="119">
        <v>43754</v>
      </c>
      <c r="AL56" s="120" t="s">
        <v>6</v>
      </c>
      <c r="AM56" s="106">
        <v>18</v>
      </c>
      <c r="AN56" s="118"/>
      <c r="AO56" s="119">
        <v>43785</v>
      </c>
      <c r="AP56" s="120" t="s">
        <v>7</v>
      </c>
      <c r="AQ56" s="106">
        <v>27</v>
      </c>
      <c r="AR56" s="118"/>
      <c r="AS56" s="119">
        <v>43815</v>
      </c>
      <c r="AT56" s="120" t="s">
        <v>5</v>
      </c>
      <c r="AU56" s="106">
        <v>10</v>
      </c>
      <c r="AV56" s="118"/>
      <c r="AW56" s="118"/>
      <c r="AX56" s="118"/>
      <c r="AY56" s="118"/>
    </row>
    <row r="57" spans="1:51" s="8" customFormat="1" x14ac:dyDescent="0.3">
      <c r="A57" s="5">
        <v>43482</v>
      </c>
      <c r="B57" s="6" t="s">
        <v>8</v>
      </c>
      <c r="C57" s="20">
        <v>6</v>
      </c>
      <c r="E57" s="5">
        <v>43513</v>
      </c>
      <c r="F57" s="6" t="s">
        <v>9</v>
      </c>
      <c r="G57" s="7">
        <v>23</v>
      </c>
      <c r="I57" s="5">
        <v>43541</v>
      </c>
      <c r="J57" s="6" t="s">
        <v>9</v>
      </c>
      <c r="K57" s="7">
        <v>30</v>
      </c>
      <c r="M57" s="5">
        <v>43572</v>
      </c>
      <c r="N57" s="6" t="s">
        <v>6</v>
      </c>
      <c r="O57" s="7">
        <v>23</v>
      </c>
      <c r="Q57" s="5">
        <v>43602</v>
      </c>
      <c r="R57" s="6" t="s">
        <v>4</v>
      </c>
      <c r="S57" s="7">
        <v>42</v>
      </c>
      <c r="U57" s="5">
        <v>43633</v>
      </c>
      <c r="V57" s="6" t="s">
        <v>5</v>
      </c>
      <c r="W57" s="7">
        <v>19</v>
      </c>
      <c r="Y57" s="5">
        <v>43663</v>
      </c>
      <c r="Z57" s="6" t="s">
        <v>6</v>
      </c>
      <c r="AA57" s="7">
        <v>30</v>
      </c>
      <c r="AC57" s="5">
        <v>43694</v>
      </c>
      <c r="AD57" s="6" t="s">
        <v>7</v>
      </c>
      <c r="AE57" s="7">
        <v>50</v>
      </c>
      <c r="AG57" s="5">
        <v>43725</v>
      </c>
      <c r="AH57" s="6" t="s">
        <v>3</v>
      </c>
      <c r="AI57" s="106">
        <v>15</v>
      </c>
      <c r="AJ57" s="118"/>
      <c r="AK57" s="119">
        <v>43755</v>
      </c>
      <c r="AL57" s="120" t="s">
        <v>8</v>
      </c>
      <c r="AM57" s="106">
        <v>26</v>
      </c>
      <c r="AN57" s="118"/>
      <c r="AO57" s="119">
        <v>43786</v>
      </c>
      <c r="AP57" s="120" t="s">
        <v>9</v>
      </c>
      <c r="AQ57" s="106">
        <v>17</v>
      </c>
      <c r="AR57" s="118"/>
      <c r="AS57" s="119">
        <v>43816</v>
      </c>
      <c r="AT57" s="120" t="s">
        <v>3</v>
      </c>
      <c r="AU57" s="106">
        <v>10</v>
      </c>
      <c r="AV57" s="118"/>
      <c r="AW57" s="118"/>
      <c r="AX57" s="118"/>
      <c r="AY57" s="118"/>
    </row>
    <row r="58" spans="1:51" s="8" customFormat="1" x14ac:dyDescent="0.3">
      <c r="A58" s="5">
        <v>43483</v>
      </c>
      <c r="B58" s="6" t="s">
        <v>4</v>
      </c>
      <c r="C58" s="7">
        <v>25</v>
      </c>
      <c r="E58" s="5">
        <v>43514</v>
      </c>
      <c r="F58" s="6" t="s">
        <v>5</v>
      </c>
      <c r="G58" s="7">
        <v>16</v>
      </c>
      <c r="I58" s="5">
        <v>43542</v>
      </c>
      <c r="J58" s="6" t="s">
        <v>5</v>
      </c>
      <c r="K58" s="7">
        <v>30</v>
      </c>
      <c r="M58" s="5">
        <v>43573</v>
      </c>
      <c r="N58" s="6" t="s">
        <v>8</v>
      </c>
      <c r="O58" s="7">
        <v>31</v>
      </c>
      <c r="Q58" s="5">
        <v>43603</v>
      </c>
      <c r="R58" s="6" t="s">
        <v>7</v>
      </c>
      <c r="S58" s="7">
        <v>42</v>
      </c>
      <c r="U58" s="5">
        <v>43634</v>
      </c>
      <c r="V58" s="6" t="s">
        <v>3</v>
      </c>
      <c r="W58" s="7">
        <v>20</v>
      </c>
      <c r="Y58" s="5">
        <v>43664</v>
      </c>
      <c r="Z58" s="6" t="s">
        <v>8</v>
      </c>
      <c r="AA58" s="7">
        <v>38</v>
      </c>
      <c r="AC58" s="5">
        <v>43695</v>
      </c>
      <c r="AD58" s="6" t="s">
        <v>9</v>
      </c>
      <c r="AE58" s="7">
        <v>35</v>
      </c>
      <c r="AG58" s="5">
        <v>43726</v>
      </c>
      <c r="AH58" s="6" t="s">
        <v>6</v>
      </c>
      <c r="AI58" s="106">
        <v>25</v>
      </c>
      <c r="AJ58" s="118"/>
      <c r="AK58" s="119">
        <v>43756</v>
      </c>
      <c r="AL58" s="120" t="s">
        <v>4</v>
      </c>
      <c r="AM58" s="106">
        <v>36</v>
      </c>
      <c r="AN58" s="118"/>
      <c r="AO58" s="119">
        <v>43787</v>
      </c>
      <c r="AP58" s="120" t="s">
        <v>5</v>
      </c>
      <c r="AQ58" s="106">
        <v>16</v>
      </c>
      <c r="AR58" s="118"/>
      <c r="AS58" s="119">
        <v>43817</v>
      </c>
      <c r="AT58" s="120" t="s">
        <v>6</v>
      </c>
      <c r="AU58" s="106">
        <v>17</v>
      </c>
      <c r="AV58" s="118"/>
      <c r="AW58" s="118"/>
      <c r="AX58" s="118"/>
      <c r="AY58" s="118"/>
    </row>
    <row r="59" spans="1:51" s="8" customFormat="1" x14ac:dyDescent="0.3">
      <c r="A59" s="5">
        <v>43484</v>
      </c>
      <c r="B59" s="6" t="s">
        <v>7</v>
      </c>
      <c r="C59" s="7">
        <v>33</v>
      </c>
      <c r="E59" s="5">
        <v>43515</v>
      </c>
      <c r="F59" s="6" t="s">
        <v>3</v>
      </c>
      <c r="G59" s="7">
        <v>20</v>
      </c>
      <c r="I59" s="5">
        <v>43543</v>
      </c>
      <c r="J59" s="6" t="s">
        <v>3</v>
      </c>
      <c r="K59" s="7">
        <v>26</v>
      </c>
      <c r="M59" s="5">
        <v>43574</v>
      </c>
      <c r="N59" s="6" t="s">
        <v>4</v>
      </c>
      <c r="O59" s="7">
        <v>63</v>
      </c>
      <c r="Q59" s="5">
        <v>43604</v>
      </c>
      <c r="R59" s="6" t="s">
        <v>9</v>
      </c>
      <c r="S59" s="7">
        <v>29</v>
      </c>
      <c r="U59" s="5">
        <v>43635</v>
      </c>
      <c r="V59" s="6" t="s">
        <v>6</v>
      </c>
      <c r="W59" s="7">
        <v>21</v>
      </c>
      <c r="Y59" s="5">
        <v>43665</v>
      </c>
      <c r="Z59" s="6" t="s">
        <v>4</v>
      </c>
      <c r="AA59" s="7">
        <v>51</v>
      </c>
      <c r="AC59" s="5">
        <v>43696</v>
      </c>
      <c r="AD59" s="6" t="s">
        <v>5</v>
      </c>
      <c r="AE59" s="7">
        <v>23</v>
      </c>
      <c r="AG59" s="5">
        <v>43727</v>
      </c>
      <c r="AH59" s="6" t="s">
        <v>8</v>
      </c>
      <c r="AI59" s="106">
        <v>30</v>
      </c>
      <c r="AJ59" s="118"/>
      <c r="AK59" s="119">
        <v>43757</v>
      </c>
      <c r="AL59" s="120" t="s">
        <v>7</v>
      </c>
      <c r="AM59" s="106">
        <v>46</v>
      </c>
      <c r="AN59" s="118"/>
      <c r="AO59" s="119">
        <v>43788</v>
      </c>
      <c r="AP59" s="120" t="s">
        <v>3</v>
      </c>
      <c r="AQ59" s="106">
        <v>15</v>
      </c>
      <c r="AR59" s="118"/>
      <c r="AS59" s="119">
        <v>43818</v>
      </c>
      <c r="AT59" s="120" t="s">
        <v>8</v>
      </c>
      <c r="AU59" s="106">
        <v>28</v>
      </c>
      <c r="AV59" s="118"/>
      <c r="AW59" s="118"/>
      <c r="AX59" s="118"/>
      <c r="AY59" s="118"/>
    </row>
    <row r="60" spans="1:51" s="8" customFormat="1" x14ac:dyDescent="0.3">
      <c r="A60" s="5">
        <v>43485</v>
      </c>
      <c r="B60" s="6" t="s">
        <v>9</v>
      </c>
      <c r="C60" s="7">
        <v>30</v>
      </c>
      <c r="E60" s="5">
        <v>43516</v>
      </c>
      <c r="F60" s="6" t="s">
        <v>6</v>
      </c>
      <c r="G60" s="7">
        <v>23</v>
      </c>
      <c r="I60" s="5">
        <v>43544</v>
      </c>
      <c r="J60" s="6" t="s">
        <v>6</v>
      </c>
      <c r="K60" s="7">
        <v>22</v>
      </c>
      <c r="M60" s="5">
        <v>43575</v>
      </c>
      <c r="N60" s="6" t="s">
        <v>7</v>
      </c>
      <c r="O60" s="7">
        <v>83</v>
      </c>
      <c r="Q60" s="5">
        <v>43605</v>
      </c>
      <c r="R60" s="6" t="s">
        <v>5</v>
      </c>
      <c r="S60" s="7">
        <v>17</v>
      </c>
      <c r="U60" s="5">
        <v>43636</v>
      </c>
      <c r="V60" s="6" t="s">
        <v>8</v>
      </c>
      <c r="W60" s="7">
        <v>27</v>
      </c>
      <c r="Y60" s="5">
        <v>43666</v>
      </c>
      <c r="Z60" s="6" t="s">
        <v>7</v>
      </c>
      <c r="AA60" s="7">
        <v>60</v>
      </c>
      <c r="AC60" s="5">
        <v>43697</v>
      </c>
      <c r="AD60" s="6" t="s">
        <v>3</v>
      </c>
      <c r="AE60" s="7">
        <v>27</v>
      </c>
      <c r="AG60" s="5">
        <v>43728</v>
      </c>
      <c r="AH60" s="6" t="s">
        <v>4</v>
      </c>
      <c r="AI60" s="106">
        <v>35</v>
      </c>
      <c r="AJ60" s="118"/>
      <c r="AK60" s="119">
        <v>43758</v>
      </c>
      <c r="AL60" s="120" t="s">
        <v>9</v>
      </c>
      <c r="AM60" s="106">
        <v>18</v>
      </c>
      <c r="AN60" s="118"/>
      <c r="AO60" s="119">
        <v>43789</v>
      </c>
      <c r="AP60" s="120" t="s">
        <v>6</v>
      </c>
      <c r="AQ60" s="106">
        <v>13</v>
      </c>
      <c r="AR60" s="118"/>
      <c r="AS60" s="119">
        <v>43819</v>
      </c>
      <c r="AT60" s="120" t="s">
        <v>4</v>
      </c>
      <c r="AU60" s="106">
        <v>38</v>
      </c>
      <c r="AV60" s="118"/>
      <c r="AW60" s="118"/>
      <c r="AX60" s="118"/>
      <c r="AY60" s="118"/>
    </row>
    <row r="61" spans="1:51" s="8" customFormat="1" x14ac:dyDescent="0.3">
      <c r="A61" s="5">
        <v>43486</v>
      </c>
      <c r="B61" s="6" t="s">
        <v>5</v>
      </c>
      <c r="C61" s="7">
        <v>14</v>
      </c>
      <c r="E61" s="5">
        <v>43517</v>
      </c>
      <c r="F61" s="6" t="s">
        <v>8</v>
      </c>
      <c r="G61" s="7">
        <v>34</v>
      </c>
      <c r="I61" s="5">
        <v>43545</v>
      </c>
      <c r="J61" s="6" t="s">
        <v>8</v>
      </c>
      <c r="K61" s="7">
        <v>24</v>
      </c>
      <c r="M61" s="5">
        <v>43576</v>
      </c>
      <c r="N61" s="6" t="s">
        <v>9</v>
      </c>
      <c r="O61" s="7">
        <v>71</v>
      </c>
      <c r="Q61" s="5">
        <v>43606</v>
      </c>
      <c r="R61" s="6" t="s">
        <v>3</v>
      </c>
      <c r="S61" s="7">
        <v>20</v>
      </c>
      <c r="U61" s="5">
        <v>43637</v>
      </c>
      <c r="V61" s="6" t="s">
        <v>4</v>
      </c>
      <c r="W61" s="7">
        <v>40</v>
      </c>
      <c r="Y61" s="5">
        <v>43667</v>
      </c>
      <c r="Z61" s="6" t="s">
        <v>9</v>
      </c>
      <c r="AA61" s="7">
        <v>39</v>
      </c>
      <c r="AC61" s="5">
        <v>43698</v>
      </c>
      <c r="AD61" s="6" t="s">
        <v>6</v>
      </c>
      <c r="AE61" s="7">
        <v>28</v>
      </c>
      <c r="AG61" s="5">
        <v>43729</v>
      </c>
      <c r="AH61" s="6" t="s">
        <v>7</v>
      </c>
      <c r="AI61" s="106">
        <v>43</v>
      </c>
      <c r="AJ61" s="118"/>
      <c r="AK61" s="119">
        <v>43759</v>
      </c>
      <c r="AL61" s="120" t="s">
        <v>5</v>
      </c>
      <c r="AM61" s="20">
        <v>8</v>
      </c>
      <c r="AN61" s="118"/>
      <c r="AO61" s="119">
        <v>43790</v>
      </c>
      <c r="AP61" s="120" t="s">
        <v>8</v>
      </c>
      <c r="AQ61" s="106">
        <v>12</v>
      </c>
      <c r="AR61" s="118"/>
      <c r="AS61" s="119">
        <v>43820</v>
      </c>
      <c r="AT61" s="120" t="s">
        <v>7</v>
      </c>
      <c r="AU61" s="106">
        <v>47</v>
      </c>
      <c r="AV61" s="118"/>
      <c r="AW61" s="118"/>
      <c r="AX61" s="118"/>
      <c r="AY61" s="118"/>
    </row>
    <row r="62" spans="1:51" s="8" customFormat="1" x14ac:dyDescent="0.3">
      <c r="A62" s="5">
        <v>43487</v>
      </c>
      <c r="B62" s="6" t="s">
        <v>3</v>
      </c>
      <c r="C62" s="7">
        <v>15</v>
      </c>
      <c r="E62" s="5">
        <v>43518</v>
      </c>
      <c r="F62" s="6" t="s">
        <v>4</v>
      </c>
      <c r="G62" s="7">
        <v>58</v>
      </c>
      <c r="I62" s="5">
        <v>43546</v>
      </c>
      <c r="J62" s="6" t="s">
        <v>4</v>
      </c>
      <c r="K62" s="7">
        <v>32</v>
      </c>
      <c r="M62" s="5">
        <v>43577</v>
      </c>
      <c r="N62" s="6" t="s">
        <v>5</v>
      </c>
      <c r="O62" s="7">
        <v>61</v>
      </c>
      <c r="Q62" s="5">
        <v>43607</v>
      </c>
      <c r="R62" s="6" t="s">
        <v>6</v>
      </c>
      <c r="S62" s="7">
        <v>14</v>
      </c>
      <c r="U62" s="5">
        <v>43638</v>
      </c>
      <c r="V62" s="6" t="s">
        <v>7</v>
      </c>
      <c r="W62" s="7">
        <v>42</v>
      </c>
      <c r="Y62" s="5">
        <v>43668</v>
      </c>
      <c r="Z62" s="6" t="s">
        <v>5</v>
      </c>
      <c r="AA62" s="7">
        <v>27</v>
      </c>
      <c r="AC62" s="5">
        <v>43699</v>
      </c>
      <c r="AD62" s="6" t="s">
        <v>8</v>
      </c>
      <c r="AE62" s="7">
        <v>33</v>
      </c>
      <c r="AG62" s="5">
        <v>43730</v>
      </c>
      <c r="AH62" s="6" t="s">
        <v>9</v>
      </c>
      <c r="AI62" s="106">
        <v>21</v>
      </c>
      <c r="AJ62" s="118"/>
      <c r="AK62" s="119">
        <v>43760</v>
      </c>
      <c r="AL62" s="120" t="s">
        <v>3</v>
      </c>
      <c r="AM62" s="20">
        <v>6</v>
      </c>
      <c r="AN62" s="118"/>
      <c r="AO62" s="119">
        <v>43791</v>
      </c>
      <c r="AP62" s="120" t="s">
        <v>4</v>
      </c>
      <c r="AQ62" s="106">
        <v>31</v>
      </c>
      <c r="AR62" s="118"/>
      <c r="AS62" s="119">
        <v>43821</v>
      </c>
      <c r="AT62" s="120" t="s">
        <v>9</v>
      </c>
      <c r="AU62" s="106">
        <v>53</v>
      </c>
      <c r="AV62" s="118"/>
      <c r="AW62" s="118"/>
      <c r="AX62" s="118"/>
      <c r="AY62" s="118"/>
    </row>
    <row r="63" spans="1:51" s="8" customFormat="1" x14ac:dyDescent="0.3">
      <c r="A63" s="5">
        <v>43488</v>
      </c>
      <c r="B63" s="6" t="s">
        <v>6</v>
      </c>
      <c r="C63" s="7">
        <v>13</v>
      </c>
      <c r="E63" s="5">
        <v>43519</v>
      </c>
      <c r="F63" s="6" t="s">
        <v>7</v>
      </c>
      <c r="G63" s="7">
        <v>84</v>
      </c>
      <c r="I63" s="5">
        <v>43547</v>
      </c>
      <c r="J63" s="6" t="s">
        <v>7</v>
      </c>
      <c r="K63" s="7">
        <v>26</v>
      </c>
      <c r="M63" s="5">
        <v>43578</v>
      </c>
      <c r="N63" s="6" t="s">
        <v>3</v>
      </c>
      <c r="O63" s="7">
        <v>67</v>
      </c>
      <c r="Q63" s="5">
        <v>43608</v>
      </c>
      <c r="R63" s="6" t="s">
        <v>8</v>
      </c>
      <c r="S63" s="7">
        <v>25</v>
      </c>
      <c r="U63" s="5">
        <v>43639</v>
      </c>
      <c r="V63" s="6" t="s">
        <v>9</v>
      </c>
      <c r="W63" s="7">
        <v>26</v>
      </c>
      <c r="Y63" s="5">
        <v>43669</v>
      </c>
      <c r="Z63" s="6" t="s">
        <v>3</v>
      </c>
      <c r="AA63" s="7">
        <v>22</v>
      </c>
      <c r="AC63" s="5">
        <v>43700</v>
      </c>
      <c r="AD63" s="6" t="s">
        <v>4</v>
      </c>
      <c r="AE63" s="7">
        <v>50</v>
      </c>
      <c r="AG63" s="5">
        <v>43731</v>
      </c>
      <c r="AH63" s="6" t="s">
        <v>5</v>
      </c>
      <c r="AI63" s="106">
        <v>18</v>
      </c>
      <c r="AJ63" s="118"/>
      <c r="AK63" s="119">
        <v>43761</v>
      </c>
      <c r="AL63" s="120" t="s">
        <v>6</v>
      </c>
      <c r="AM63" s="106">
        <v>10</v>
      </c>
      <c r="AN63" s="118"/>
      <c r="AO63" s="119">
        <v>43792</v>
      </c>
      <c r="AP63" s="120" t="s">
        <v>7</v>
      </c>
      <c r="AQ63" s="106">
        <v>48</v>
      </c>
      <c r="AR63" s="118"/>
      <c r="AS63" s="119">
        <v>43822</v>
      </c>
      <c r="AT63" s="120" t="s">
        <v>5</v>
      </c>
      <c r="AU63" s="106">
        <v>62</v>
      </c>
      <c r="AV63" s="118"/>
      <c r="AW63" s="118"/>
      <c r="AX63" s="118"/>
      <c r="AY63" s="118"/>
    </row>
    <row r="64" spans="1:51" s="8" customFormat="1" x14ac:dyDescent="0.3">
      <c r="A64" s="5">
        <v>43489</v>
      </c>
      <c r="B64" s="6" t="s">
        <v>8</v>
      </c>
      <c r="C64" s="7">
        <v>18</v>
      </c>
      <c r="E64" s="5">
        <v>43520</v>
      </c>
      <c r="F64" s="6" t="s">
        <v>9</v>
      </c>
      <c r="G64" s="7">
        <v>80</v>
      </c>
      <c r="I64" s="5">
        <v>43548</v>
      </c>
      <c r="J64" s="6" t="s">
        <v>9</v>
      </c>
      <c r="K64" s="7">
        <v>14</v>
      </c>
      <c r="M64" s="5">
        <v>43579</v>
      </c>
      <c r="N64" s="6" t="s">
        <v>6</v>
      </c>
      <c r="O64" s="7">
        <v>72</v>
      </c>
      <c r="Q64" s="5">
        <v>43609</v>
      </c>
      <c r="R64" s="6" t="s">
        <v>4</v>
      </c>
      <c r="S64" s="7">
        <v>44</v>
      </c>
      <c r="U64" s="5">
        <v>43640</v>
      </c>
      <c r="V64" s="6" t="s">
        <v>5</v>
      </c>
      <c r="W64" s="7">
        <v>21</v>
      </c>
      <c r="Y64" s="5">
        <v>43670</v>
      </c>
      <c r="Z64" s="6" t="s">
        <v>6</v>
      </c>
      <c r="AA64" s="7">
        <v>20</v>
      </c>
      <c r="AC64" s="5">
        <v>43701</v>
      </c>
      <c r="AD64" s="6" t="s">
        <v>7</v>
      </c>
      <c r="AE64" s="7">
        <v>57</v>
      </c>
      <c r="AG64" s="5">
        <v>43732</v>
      </c>
      <c r="AH64" s="6" t="s">
        <v>3</v>
      </c>
      <c r="AI64" s="106">
        <v>17</v>
      </c>
      <c r="AJ64" s="118"/>
      <c r="AK64" s="119">
        <v>43762</v>
      </c>
      <c r="AL64" s="120" t="s">
        <v>8</v>
      </c>
      <c r="AM64" s="106">
        <v>12</v>
      </c>
      <c r="AN64" s="118"/>
      <c r="AO64" s="119">
        <v>43793</v>
      </c>
      <c r="AP64" s="120" t="s">
        <v>9</v>
      </c>
      <c r="AQ64" s="106">
        <v>23</v>
      </c>
      <c r="AR64" s="118"/>
      <c r="AS64" s="119">
        <v>43823</v>
      </c>
      <c r="AT64" s="120" t="s">
        <v>3</v>
      </c>
      <c r="AU64" s="106">
        <v>80</v>
      </c>
      <c r="AV64" s="118"/>
      <c r="AW64" s="118"/>
      <c r="AX64" s="118"/>
      <c r="AY64" s="118"/>
    </row>
    <row r="65" spans="1:53" s="8" customFormat="1" x14ac:dyDescent="0.3">
      <c r="A65" s="5">
        <v>43490</v>
      </c>
      <c r="B65" s="6" t="s">
        <v>4</v>
      </c>
      <c r="C65" s="7">
        <v>24</v>
      </c>
      <c r="E65" s="5">
        <v>43521</v>
      </c>
      <c r="F65" s="6" t="s">
        <v>5</v>
      </c>
      <c r="G65" s="7">
        <v>82</v>
      </c>
      <c r="I65" s="5">
        <v>43549</v>
      </c>
      <c r="J65" s="6" t="s">
        <v>5</v>
      </c>
      <c r="K65" s="20">
        <v>9</v>
      </c>
      <c r="M65" s="5">
        <v>43580</v>
      </c>
      <c r="N65" s="6" t="s">
        <v>8</v>
      </c>
      <c r="O65" s="7">
        <v>66</v>
      </c>
      <c r="Q65" s="5">
        <v>43610</v>
      </c>
      <c r="R65" s="6" t="s">
        <v>7</v>
      </c>
      <c r="S65" s="7">
        <v>56</v>
      </c>
      <c r="U65" s="5">
        <v>43641</v>
      </c>
      <c r="V65" s="6" t="s">
        <v>3</v>
      </c>
      <c r="W65" s="7">
        <v>25</v>
      </c>
      <c r="Y65" s="5">
        <v>43671</v>
      </c>
      <c r="Z65" s="6" t="s">
        <v>8</v>
      </c>
      <c r="AA65" s="7">
        <v>35</v>
      </c>
      <c r="AC65" s="5">
        <v>43702</v>
      </c>
      <c r="AD65" s="6" t="s">
        <v>9</v>
      </c>
      <c r="AE65" s="7">
        <v>28</v>
      </c>
      <c r="AG65" s="5">
        <v>43733</v>
      </c>
      <c r="AH65" s="6" t="s">
        <v>6</v>
      </c>
      <c r="AI65" s="106">
        <v>21</v>
      </c>
      <c r="AJ65" s="118"/>
      <c r="AK65" s="119">
        <v>43763</v>
      </c>
      <c r="AL65" s="120" t="s">
        <v>4</v>
      </c>
      <c r="AM65" s="106">
        <v>26</v>
      </c>
      <c r="AN65" s="118"/>
      <c r="AO65" s="119">
        <v>43794</v>
      </c>
      <c r="AP65" s="120" t="s">
        <v>5</v>
      </c>
      <c r="AQ65" s="106">
        <v>25</v>
      </c>
      <c r="AR65" s="118"/>
      <c r="AS65" s="119">
        <v>43824</v>
      </c>
      <c r="AT65" s="120" t="s">
        <v>6</v>
      </c>
      <c r="AU65" s="106">
        <v>80</v>
      </c>
      <c r="AV65" s="118"/>
      <c r="AW65" s="118"/>
      <c r="AX65" s="118"/>
      <c r="AY65" s="118"/>
    </row>
    <row r="66" spans="1:53" s="8" customFormat="1" x14ac:dyDescent="0.3">
      <c r="A66" s="5">
        <v>43491</v>
      </c>
      <c r="B66" s="6" t="s">
        <v>7</v>
      </c>
      <c r="C66" s="7">
        <v>35</v>
      </c>
      <c r="E66" s="5">
        <v>43522</v>
      </c>
      <c r="F66" s="6" t="s">
        <v>3</v>
      </c>
      <c r="G66" s="7">
        <v>84</v>
      </c>
      <c r="I66" s="5">
        <v>43550</v>
      </c>
      <c r="J66" s="6" t="s">
        <v>3</v>
      </c>
      <c r="K66" s="7">
        <v>13</v>
      </c>
      <c r="M66" s="5">
        <v>43581</v>
      </c>
      <c r="N66" s="6" t="s">
        <v>4</v>
      </c>
      <c r="O66" s="7">
        <v>67</v>
      </c>
      <c r="Q66" s="5">
        <v>43611</v>
      </c>
      <c r="R66" s="6" t="s">
        <v>9</v>
      </c>
      <c r="S66" s="7">
        <v>49</v>
      </c>
      <c r="U66" s="5">
        <v>43642</v>
      </c>
      <c r="V66" s="6" t="s">
        <v>6</v>
      </c>
      <c r="W66" s="7">
        <v>21</v>
      </c>
      <c r="Y66" s="5">
        <v>43672</v>
      </c>
      <c r="Z66" s="6" t="s">
        <v>4</v>
      </c>
      <c r="AA66" s="7">
        <v>52</v>
      </c>
      <c r="AC66" s="5">
        <v>43703</v>
      </c>
      <c r="AD66" s="6" t="s">
        <v>5</v>
      </c>
      <c r="AE66" s="7">
        <v>23</v>
      </c>
      <c r="AG66" s="5">
        <v>43734</v>
      </c>
      <c r="AH66" s="6" t="s">
        <v>8</v>
      </c>
      <c r="AI66" s="121">
        <v>21</v>
      </c>
      <c r="AJ66" s="118"/>
      <c r="AK66" s="119">
        <v>43764</v>
      </c>
      <c r="AL66" s="120" t="s">
        <v>7</v>
      </c>
      <c r="AM66" s="106">
        <v>28</v>
      </c>
      <c r="AN66" s="118"/>
      <c r="AO66" s="119">
        <v>43795</v>
      </c>
      <c r="AP66" s="120" t="s">
        <v>3</v>
      </c>
      <c r="AQ66" s="106">
        <v>34</v>
      </c>
      <c r="AR66" s="118"/>
      <c r="AS66" s="119">
        <v>43825</v>
      </c>
      <c r="AT66" s="120" t="s">
        <v>8</v>
      </c>
      <c r="AU66" s="106">
        <v>72</v>
      </c>
      <c r="AV66" s="118"/>
      <c r="AW66" s="118"/>
      <c r="AX66" s="118"/>
      <c r="AY66" s="118"/>
    </row>
    <row r="67" spans="1:53" s="8" customFormat="1" x14ac:dyDescent="0.3">
      <c r="A67" s="5">
        <v>43492</v>
      </c>
      <c r="B67" s="6" t="s">
        <v>9</v>
      </c>
      <c r="C67" s="7">
        <v>19</v>
      </c>
      <c r="E67" s="5">
        <v>43523</v>
      </c>
      <c r="F67" s="6" t="s">
        <v>6</v>
      </c>
      <c r="G67" s="7">
        <v>82</v>
      </c>
      <c r="I67" s="5">
        <v>43551</v>
      </c>
      <c r="J67" s="6" t="s">
        <v>6</v>
      </c>
      <c r="K67" s="20">
        <v>8</v>
      </c>
      <c r="M67" s="5">
        <v>43582</v>
      </c>
      <c r="N67" s="6" t="s">
        <v>7</v>
      </c>
      <c r="O67" s="7">
        <v>46</v>
      </c>
      <c r="Q67" s="5">
        <v>43612</v>
      </c>
      <c r="R67" s="6" t="s">
        <v>5</v>
      </c>
      <c r="S67" s="7">
        <v>27</v>
      </c>
      <c r="U67" s="5">
        <v>43643</v>
      </c>
      <c r="V67" s="6" t="s">
        <v>8</v>
      </c>
      <c r="W67" s="7">
        <v>20</v>
      </c>
      <c r="Y67" s="5">
        <v>43673</v>
      </c>
      <c r="Z67" s="6" t="s">
        <v>7</v>
      </c>
      <c r="AA67" s="7">
        <v>49</v>
      </c>
      <c r="AC67" s="5">
        <v>43704</v>
      </c>
      <c r="AD67" s="6" t="s">
        <v>3</v>
      </c>
      <c r="AE67" s="7">
        <v>25</v>
      </c>
      <c r="AG67" s="5">
        <v>43735</v>
      </c>
      <c r="AH67" s="6" t="s">
        <v>4</v>
      </c>
      <c r="AI67" s="106">
        <v>34</v>
      </c>
      <c r="AJ67" s="118"/>
      <c r="AK67" s="119">
        <v>43765</v>
      </c>
      <c r="AL67" s="120" t="s">
        <v>9</v>
      </c>
      <c r="AM67" s="106">
        <v>14</v>
      </c>
      <c r="AN67" s="118"/>
      <c r="AO67" s="119">
        <v>43796</v>
      </c>
      <c r="AP67" s="120" t="s">
        <v>6</v>
      </c>
      <c r="AQ67" s="106">
        <v>86</v>
      </c>
      <c r="AR67" s="118"/>
      <c r="AS67" s="119">
        <v>43826</v>
      </c>
      <c r="AT67" s="120" t="s">
        <v>4</v>
      </c>
      <c r="AU67" s="106">
        <v>67</v>
      </c>
      <c r="AV67" s="118"/>
      <c r="AW67" s="118"/>
      <c r="AX67" s="118"/>
      <c r="AY67" s="118"/>
    </row>
    <row r="68" spans="1:53" s="8" customFormat="1" x14ac:dyDescent="0.3">
      <c r="A68" s="5">
        <v>43493</v>
      </c>
      <c r="B68" s="6" t="s">
        <v>5</v>
      </c>
      <c r="C68" s="7">
        <v>16</v>
      </c>
      <c r="E68" s="5">
        <v>43524</v>
      </c>
      <c r="F68" s="6" t="s">
        <v>8</v>
      </c>
      <c r="G68" s="7">
        <v>76</v>
      </c>
      <c r="I68" s="5">
        <v>43552</v>
      </c>
      <c r="J68" s="6" t="s">
        <v>8</v>
      </c>
      <c r="K68" s="7">
        <v>18</v>
      </c>
      <c r="M68" s="5">
        <v>43583</v>
      </c>
      <c r="N68" s="6" t="s">
        <v>9</v>
      </c>
      <c r="O68" s="7">
        <v>25</v>
      </c>
      <c r="Q68" s="5">
        <v>43613</v>
      </c>
      <c r="R68" s="6" t="s">
        <v>3</v>
      </c>
      <c r="S68" s="7">
        <v>17</v>
      </c>
      <c r="U68" s="5">
        <v>43644</v>
      </c>
      <c r="V68" s="6" t="s">
        <v>4</v>
      </c>
      <c r="W68" s="7">
        <v>29</v>
      </c>
      <c r="Y68" s="5">
        <v>43674</v>
      </c>
      <c r="Z68" s="6" t="s">
        <v>9</v>
      </c>
      <c r="AA68" s="7">
        <v>35</v>
      </c>
      <c r="AC68" s="5">
        <v>43705</v>
      </c>
      <c r="AD68" s="6" t="s">
        <v>6</v>
      </c>
      <c r="AE68" s="7">
        <v>24</v>
      </c>
      <c r="AG68" s="5">
        <v>43736</v>
      </c>
      <c r="AH68" s="6" t="s">
        <v>7</v>
      </c>
      <c r="AI68" s="106">
        <v>40</v>
      </c>
      <c r="AJ68" s="118"/>
      <c r="AK68" s="119">
        <v>43766</v>
      </c>
      <c r="AL68" s="120" t="s">
        <v>5</v>
      </c>
      <c r="AM68" s="106">
        <v>11</v>
      </c>
      <c r="AN68" s="118"/>
      <c r="AO68" s="119">
        <v>43797</v>
      </c>
      <c r="AP68" s="120" t="s">
        <v>8</v>
      </c>
      <c r="AQ68" s="106">
        <v>86</v>
      </c>
      <c r="AR68" s="118"/>
      <c r="AS68" s="119">
        <v>43827</v>
      </c>
      <c r="AT68" s="120" t="s">
        <v>7</v>
      </c>
      <c r="AU68" s="106">
        <v>58</v>
      </c>
      <c r="AV68" s="118"/>
      <c r="AW68" s="118"/>
      <c r="AX68" s="118"/>
      <c r="AY68" s="118"/>
    </row>
    <row r="69" spans="1:53" s="8" customFormat="1" x14ac:dyDescent="0.3">
      <c r="A69" s="5">
        <v>43494</v>
      </c>
      <c r="B69" s="6" t="s">
        <v>3</v>
      </c>
      <c r="C69" s="7">
        <v>19</v>
      </c>
      <c r="E69" s="5"/>
      <c r="F69" s="6"/>
      <c r="G69" s="7"/>
      <c r="I69" s="5">
        <v>43553</v>
      </c>
      <c r="J69" s="6" t="s">
        <v>4</v>
      </c>
      <c r="K69" s="7">
        <v>33</v>
      </c>
      <c r="M69" s="5">
        <v>43584</v>
      </c>
      <c r="N69" s="6" t="s">
        <v>5</v>
      </c>
      <c r="O69" s="7">
        <v>19</v>
      </c>
      <c r="Q69" s="5">
        <v>43614</v>
      </c>
      <c r="R69" s="6" t="s">
        <v>6</v>
      </c>
      <c r="S69" s="7">
        <v>15</v>
      </c>
      <c r="U69" s="5">
        <v>43645</v>
      </c>
      <c r="V69" s="6" t="s">
        <v>7</v>
      </c>
      <c r="W69" s="7">
        <v>52</v>
      </c>
      <c r="Y69" s="5">
        <v>43675</v>
      </c>
      <c r="Z69" s="6" t="s">
        <v>5</v>
      </c>
      <c r="AA69" s="7">
        <v>23</v>
      </c>
      <c r="AC69" s="5">
        <v>43706</v>
      </c>
      <c r="AD69" s="6" t="s">
        <v>8</v>
      </c>
      <c r="AE69" s="7">
        <v>31</v>
      </c>
      <c r="AG69" s="5">
        <v>43737</v>
      </c>
      <c r="AH69" s="6" t="s">
        <v>9</v>
      </c>
      <c r="AI69" s="106">
        <v>15</v>
      </c>
      <c r="AJ69" s="118"/>
      <c r="AK69" s="119">
        <v>43767</v>
      </c>
      <c r="AL69" s="120" t="s">
        <v>3</v>
      </c>
      <c r="AM69" s="20">
        <v>5</v>
      </c>
      <c r="AN69" s="118"/>
      <c r="AO69" s="119">
        <v>43798</v>
      </c>
      <c r="AP69" s="120" t="s">
        <v>4</v>
      </c>
      <c r="AQ69" s="106">
        <v>69</v>
      </c>
      <c r="AR69" s="118"/>
      <c r="AS69" s="119">
        <v>43828</v>
      </c>
      <c r="AT69" s="120" t="s">
        <v>9</v>
      </c>
      <c r="AU69" s="106">
        <v>48</v>
      </c>
      <c r="AV69" s="118"/>
      <c r="AW69" s="118"/>
      <c r="AX69" s="118"/>
      <c r="AY69" s="118"/>
    </row>
    <row r="70" spans="1:53" s="8" customFormat="1" x14ac:dyDescent="0.3">
      <c r="A70" s="5">
        <v>43495</v>
      </c>
      <c r="B70" s="6" t="s">
        <v>6</v>
      </c>
      <c r="C70" s="7">
        <v>19</v>
      </c>
      <c r="E70" s="5"/>
      <c r="F70" s="6"/>
      <c r="G70" s="7"/>
      <c r="I70" s="5">
        <v>43554</v>
      </c>
      <c r="J70" s="6" t="s">
        <v>7</v>
      </c>
      <c r="K70" s="7">
        <v>35</v>
      </c>
      <c r="M70" s="5">
        <v>43585</v>
      </c>
      <c r="N70" s="6" t="s">
        <v>3</v>
      </c>
      <c r="O70" s="7">
        <v>22</v>
      </c>
      <c r="Q70" s="5">
        <v>43615</v>
      </c>
      <c r="R70" s="6" t="s">
        <v>8</v>
      </c>
      <c r="S70" s="7">
        <v>18</v>
      </c>
      <c r="U70" s="5">
        <v>43646</v>
      </c>
      <c r="V70" s="6" t="s">
        <v>9</v>
      </c>
      <c r="W70" s="7">
        <v>31</v>
      </c>
      <c r="Y70" s="5">
        <v>43676</v>
      </c>
      <c r="Z70" s="6" t="s">
        <v>3</v>
      </c>
      <c r="AA70" s="7">
        <v>30</v>
      </c>
      <c r="AC70" s="5">
        <v>43707</v>
      </c>
      <c r="AD70" s="6" t="s">
        <v>4</v>
      </c>
      <c r="AE70" s="7">
        <v>53</v>
      </c>
      <c r="AG70" s="5">
        <v>43738</v>
      </c>
      <c r="AH70" s="6" t="s">
        <v>5</v>
      </c>
      <c r="AI70" s="106">
        <v>10</v>
      </c>
      <c r="AJ70" s="118"/>
      <c r="AK70" s="119">
        <v>43768</v>
      </c>
      <c r="AL70" s="120" t="s">
        <v>6</v>
      </c>
      <c r="AM70" s="106">
        <v>10</v>
      </c>
      <c r="AN70" s="118"/>
      <c r="AO70" s="119">
        <v>43799</v>
      </c>
      <c r="AP70" s="120" t="s">
        <v>7</v>
      </c>
      <c r="AQ70" s="106">
        <v>50</v>
      </c>
      <c r="AR70" s="118"/>
      <c r="AS70" s="119">
        <v>43829</v>
      </c>
      <c r="AT70" s="120" t="s">
        <v>5</v>
      </c>
      <c r="AU70" s="106">
        <v>38</v>
      </c>
      <c r="AV70" s="118"/>
      <c r="AW70" s="118"/>
      <c r="AX70" s="118"/>
      <c r="AY70" s="118"/>
    </row>
    <row r="71" spans="1:53" s="8" customFormat="1" x14ac:dyDescent="0.3">
      <c r="A71" s="5">
        <v>43496</v>
      </c>
      <c r="B71" s="6" t="s">
        <v>8</v>
      </c>
      <c r="C71" s="7">
        <v>18</v>
      </c>
      <c r="E71" s="5"/>
      <c r="F71" s="6"/>
      <c r="G71" s="7"/>
      <c r="I71" s="5">
        <v>43555</v>
      </c>
      <c r="J71" s="6" t="s">
        <v>9</v>
      </c>
      <c r="K71" s="7">
        <v>23</v>
      </c>
      <c r="M71" s="5"/>
      <c r="N71" s="6"/>
      <c r="O71" s="7"/>
      <c r="Q71" s="5">
        <v>43616</v>
      </c>
      <c r="R71" s="6" t="s">
        <v>4</v>
      </c>
      <c r="S71" s="7">
        <v>21</v>
      </c>
      <c r="U71" s="5"/>
      <c r="V71" s="6"/>
      <c r="W71" s="7"/>
      <c r="Y71" s="5">
        <v>43677</v>
      </c>
      <c r="Z71" s="6" t="s">
        <v>6</v>
      </c>
      <c r="AA71" s="7">
        <v>21</v>
      </c>
      <c r="AC71" s="5">
        <v>43708</v>
      </c>
      <c r="AD71" s="6" t="s">
        <v>7</v>
      </c>
      <c r="AE71" s="7">
        <v>75</v>
      </c>
      <c r="AG71" s="5"/>
      <c r="AH71" s="6"/>
      <c r="AI71" s="106"/>
      <c r="AJ71" s="118"/>
      <c r="AK71" s="119">
        <v>43769</v>
      </c>
      <c r="AL71" s="120" t="s">
        <v>8</v>
      </c>
      <c r="AM71" s="106">
        <v>13</v>
      </c>
      <c r="AN71" s="118"/>
      <c r="AO71" s="119"/>
      <c r="AP71" s="120"/>
      <c r="AQ71" s="106"/>
      <c r="AR71" s="118"/>
      <c r="AS71" s="119">
        <v>43830</v>
      </c>
      <c r="AT71" s="120" t="s">
        <v>3</v>
      </c>
      <c r="AU71" s="106">
        <v>42</v>
      </c>
      <c r="AV71" s="118"/>
      <c r="AW71" s="118"/>
      <c r="AX71" s="118"/>
      <c r="AY71" s="118"/>
    </row>
    <row r="72" spans="1:53" ht="3" customHeight="1" x14ac:dyDescent="0.3"/>
    <row r="73" spans="1:53" x14ac:dyDescent="0.3">
      <c r="A73" s="10" t="s">
        <v>10</v>
      </c>
      <c r="B73" s="7">
        <v>586</v>
      </c>
      <c r="C73" s="45">
        <v>2.4475524475524368E-2</v>
      </c>
      <c r="D73" s="10"/>
      <c r="E73" s="10" t="s">
        <v>10</v>
      </c>
      <c r="F73" s="7">
        <v>1029</v>
      </c>
      <c r="G73" s="45">
        <v>0.13576158940397343</v>
      </c>
      <c r="H73" s="10"/>
      <c r="I73" s="10" t="s">
        <v>10</v>
      </c>
      <c r="J73" s="12">
        <v>884</v>
      </c>
      <c r="K73" s="45">
        <v>8.466257668711652E-2</v>
      </c>
      <c r="M73" s="10" t="s">
        <v>10</v>
      </c>
      <c r="N73" s="12">
        <v>1008</v>
      </c>
      <c r="O73" s="45">
        <v>-0.12271540469973885</v>
      </c>
      <c r="Q73" s="10" t="s">
        <v>10</v>
      </c>
      <c r="R73" s="12">
        <v>780</v>
      </c>
      <c r="S73" s="45">
        <v>0.2361331220285261</v>
      </c>
      <c r="U73" s="10" t="s">
        <v>10</v>
      </c>
      <c r="V73" s="12">
        <v>841</v>
      </c>
      <c r="W73" s="45">
        <v>0.18785310734463279</v>
      </c>
      <c r="Y73" s="10" t="s">
        <v>10</v>
      </c>
      <c r="Z73" s="12">
        <v>1205</v>
      </c>
      <c r="AA73" s="45">
        <v>3.6113499570077368E-2</v>
      </c>
      <c r="AC73" s="10" t="s">
        <v>10</v>
      </c>
      <c r="AD73" s="12">
        <v>1234</v>
      </c>
      <c r="AE73" s="45">
        <v>7.4912891986062657E-2</v>
      </c>
      <c r="AG73" s="10" t="s">
        <v>10</v>
      </c>
      <c r="AH73" s="12">
        <v>749</v>
      </c>
      <c r="AI73" s="122">
        <v>-0.15842696629213482</v>
      </c>
      <c r="AK73" s="81" t="s">
        <v>10</v>
      </c>
      <c r="AL73" s="82">
        <v>709</v>
      </c>
      <c r="AM73" s="122">
        <v>-0.15089820359281436</v>
      </c>
      <c r="AO73" s="81" t="s">
        <v>10</v>
      </c>
      <c r="AP73" s="82">
        <v>861</v>
      </c>
      <c r="AQ73" s="122">
        <v>2.0142180094786744E-2</v>
      </c>
      <c r="AS73" s="81" t="s">
        <v>10</v>
      </c>
      <c r="AT73" s="82">
        <v>1108</v>
      </c>
      <c r="AU73" s="122">
        <v>0.30199764982373689</v>
      </c>
    </row>
    <row r="74" spans="1:53" x14ac:dyDescent="0.3">
      <c r="A74" s="10" t="s">
        <v>14</v>
      </c>
      <c r="B74" s="7">
        <v>614</v>
      </c>
      <c r="C74" s="45">
        <v>1.1532125205930832E-2</v>
      </c>
      <c r="E74" s="10" t="s">
        <v>14</v>
      </c>
      <c r="F74" s="7">
        <v>971</v>
      </c>
      <c r="G74" s="45">
        <v>0.14369846878680792</v>
      </c>
      <c r="I74" s="10" t="s">
        <v>14</v>
      </c>
      <c r="J74" s="12">
        <v>937</v>
      </c>
      <c r="K74" s="45">
        <v>9.590643274853794E-2</v>
      </c>
      <c r="M74" s="10" t="s">
        <v>14</v>
      </c>
      <c r="N74" s="12">
        <v>1026</v>
      </c>
      <c r="O74" s="45">
        <v>-0.11855670103092786</v>
      </c>
      <c r="Q74" s="10" t="s">
        <v>14</v>
      </c>
      <c r="R74" s="12">
        <v>781</v>
      </c>
      <c r="S74" s="45">
        <v>0.24363057324840764</v>
      </c>
      <c r="U74" s="10" t="s">
        <v>14</v>
      </c>
      <c r="V74" s="12">
        <v>831</v>
      </c>
      <c r="W74" s="45">
        <v>0.25339366515837103</v>
      </c>
      <c r="Y74" s="10" t="s">
        <v>14</v>
      </c>
      <c r="Z74" s="12">
        <v>1215</v>
      </c>
      <c r="AA74" s="45">
        <v>4.1322314049587749E-3</v>
      </c>
      <c r="AC74" s="10" t="s">
        <v>14</v>
      </c>
      <c r="AD74" s="12">
        <v>1180</v>
      </c>
      <c r="AE74" s="45">
        <v>7.9597438243366847E-2</v>
      </c>
      <c r="AG74" s="10" t="s">
        <v>14</v>
      </c>
      <c r="AH74" s="12">
        <v>814</v>
      </c>
      <c r="AI74" s="122">
        <v>-0.12941176470588234</v>
      </c>
      <c r="AK74" s="81" t="s">
        <v>14</v>
      </c>
      <c r="AL74" s="82">
        <v>706</v>
      </c>
      <c r="AM74" s="122">
        <v>-0.15952380952380951</v>
      </c>
      <c r="AO74" s="81" t="s">
        <v>14</v>
      </c>
      <c r="AP74" s="82">
        <v>824</v>
      </c>
      <c r="AQ74" s="122"/>
      <c r="AS74" s="81" t="s">
        <v>14</v>
      </c>
      <c r="AT74" s="82">
        <v>1095</v>
      </c>
      <c r="AU74" s="122">
        <v>0.33536585365853666</v>
      </c>
    </row>
    <row r="75" spans="1:53" x14ac:dyDescent="0.3">
      <c r="A75" s="10" t="s">
        <v>11</v>
      </c>
      <c r="B75" s="7">
        <v>614</v>
      </c>
      <c r="C75" s="45">
        <v>1.1532125205930832E-2</v>
      </c>
      <c r="E75" s="10" t="s">
        <v>11</v>
      </c>
      <c r="F75" s="7">
        <v>1585</v>
      </c>
      <c r="G75" s="45">
        <v>8.8598901098901006E-2</v>
      </c>
      <c r="I75" s="10" t="s">
        <v>11</v>
      </c>
      <c r="J75" s="12">
        <v>2522</v>
      </c>
      <c r="K75" s="45">
        <v>9.1302466464733945E-2</v>
      </c>
      <c r="M75" s="10" t="s">
        <v>11</v>
      </c>
      <c r="N75" s="12">
        <v>3548</v>
      </c>
      <c r="O75" s="45">
        <v>2.1007194244604399E-2</v>
      </c>
      <c r="Q75" s="10" t="s">
        <v>11</v>
      </c>
      <c r="R75" s="12">
        <v>4329</v>
      </c>
      <c r="S75" s="45">
        <v>5.5081647574945158E-2</v>
      </c>
      <c r="U75" s="10" t="s">
        <v>11</v>
      </c>
      <c r="V75" s="12">
        <v>5160</v>
      </c>
      <c r="W75" s="45">
        <v>8.2668904741922011E-2</v>
      </c>
      <c r="Y75" s="10" t="s">
        <v>11</v>
      </c>
      <c r="Z75" s="12">
        <v>6375</v>
      </c>
      <c r="AA75" s="45">
        <v>6.6767068273092312E-2</v>
      </c>
      <c r="AC75" s="10" t="s">
        <v>11</v>
      </c>
      <c r="AD75" s="12">
        <v>7555</v>
      </c>
      <c r="AE75" s="45">
        <v>6.8750884142028568E-2</v>
      </c>
      <c r="AG75" s="10" t="s">
        <v>11</v>
      </c>
      <c r="AH75" s="12">
        <v>8369</v>
      </c>
      <c r="AI75" s="122">
        <v>4.2216687422166776E-2</v>
      </c>
      <c r="AK75" s="81" t="s">
        <v>11</v>
      </c>
      <c r="AL75" s="82">
        <v>9075</v>
      </c>
      <c r="AM75" s="122">
        <v>2.3111612175873653E-2</v>
      </c>
      <c r="AO75" s="81" t="s">
        <v>11</v>
      </c>
      <c r="AP75" s="82">
        <v>9899</v>
      </c>
      <c r="AQ75" s="122"/>
      <c r="AS75" s="81" t="s">
        <v>11</v>
      </c>
      <c r="AT75" s="82">
        <v>10994</v>
      </c>
      <c r="AU75" s="122">
        <v>4.3074003795066318E-2</v>
      </c>
    </row>
    <row r="76" spans="1:53" x14ac:dyDescent="0.3">
      <c r="A76" s="10" t="s">
        <v>392</v>
      </c>
      <c r="B76" s="7">
        <v>138.64516129032256</v>
      </c>
      <c r="C76" s="15">
        <v>54.94</v>
      </c>
      <c r="E76" s="10" t="s">
        <v>392</v>
      </c>
      <c r="F76" s="7">
        <v>242.75</v>
      </c>
      <c r="G76" s="15">
        <v>54.65</v>
      </c>
      <c r="I76" s="10" t="s">
        <v>392</v>
      </c>
      <c r="J76" s="12">
        <v>211.58064516129031</v>
      </c>
      <c r="K76" s="15">
        <v>52.29</v>
      </c>
      <c r="M76" s="10" t="s">
        <v>392</v>
      </c>
      <c r="N76" s="12">
        <v>239.4</v>
      </c>
      <c r="O76" s="15">
        <v>55.13</v>
      </c>
      <c r="Q76" s="10" t="s">
        <v>392</v>
      </c>
      <c r="R76" s="12">
        <v>176.35483870967741</v>
      </c>
      <c r="S76" s="15">
        <v>57</v>
      </c>
      <c r="U76" s="10" t="s">
        <v>392</v>
      </c>
      <c r="V76" s="12">
        <v>193.9</v>
      </c>
      <c r="W76" s="15">
        <v>55.64</v>
      </c>
      <c r="Y76" s="10" t="s">
        <v>392</v>
      </c>
      <c r="Z76" s="12">
        <v>274.35483870967738</v>
      </c>
      <c r="AA76" s="15">
        <v>54.56</v>
      </c>
      <c r="AC76" s="10" t="s">
        <v>392</v>
      </c>
      <c r="AD76" s="12">
        <v>266.45161290322579</v>
      </c>
      <c r="AE76" s="15">
        <v>56.34</v>
      </c>
      <c r="AG76" s="10" t="s">
        <v>392</v>
      </c>
      <c r="AH76" s="12">
        <v>189.93333333333334</v>
      </c>
      <c r="AI76" s="80">
        <v>54.75</v>
      </c>
      <c r="AK76" s="81" t="s">
        <v>392</v>
      </c>
      <c r="AL76" s="82">
        <v>159.41935483870967</v>
      </c>
      <c r="AM76" s="80">
        <v>56.46</v>
      </c>
      <c r="AO76" s="81" t="s">
        <v>392</v>
      </c>
      <c r="AP76" s="82">
        <v>192.26666666666668</v>
      </c>
      <c r="AQ76" s="80">
        <v>56.08</v>
      </c>
      <c r="AS76" s="81" t="s">
        <v>392</v>
      </c>
      <c r="AT76" s="82">
        <v>247.25806451612902</v>
      </c>
      <c r="AU76" s="80">
        <v>56.41</v>
      </c>
    </row>
    <row r="77" spans="1:53" x14ac:dyDescent="0.3">
      <c r="A77" s="10" t="s">
        <v>12</v>
      </c>
      <c r="B77" s="7">
        <v>689</v>
      </c>
      <c r="C77" s="12">
        <v>37852.699999999997</v>
      </c>
      <c r="E77" s="10" t="s">
        <v>12</v>
      </c>
      <c r="F77" s="7">
        <v>722</v>
      </c>
      <c r="G77" s="12">
        <v>39454.699999999997</v>
      </c>
      <c r="I77" s="10" t="s">
        <v>12</v>
      </c>
      <c r="J77" s="12">
        <v>1190</v>
      </c>
      <c r="K77" s="12">
        <v>62228.38</v>
      </c>
      <c r="M77" s="10" t="s">
        <v>12</v>
      </c>
      <c r="N77" s="12">
        <v>984</v>
      </c>
      <c r="O77" s="12">
        <v>54247</v>
      </c>
      <c r="Q77" s="10" t="s">
        <v>12</v>
      </c>
      <c r="R77" s="12">
        <v>774</v>
      </c>
      <c r="S77" s="12">
        <v>44115.630000000005</v>
      </c>
      <c r="U77" s="10" t="s">
        <v>12</v>
      </c>
      <c r="V77" s="12">
        <v>745</v>
      </c>
      <c r="W77" s="12">
        <v>41451.020000000004</v>
      </c>
      <c r="Y77" s="10" t="s">
        <v>12</v>
      </c>
      <c r="Z77" s="12">
        <v>1248</v>
      </c>
      <c r="AA77" s="12">
        <v>68094.42</v>
      </c>
      <c r="AC77" s="10" t="s">
        <v>12</v>
      </c>
      <c r="AD77" s="12">
        <v>1126</v>
      </c>
      <c r="AE77" s="12">
        <v>63436.84</v>
      </c>
      <c r="AG77" s="10" t="s">
        <v>12</v>
      </c>
      <c r="AH77" s="12">
        <v>890</v>
      </c>
      <c r="AI77" s="82">
        <v>48727.360000000008</v>
      </c>
      <c r="AK77" s="81" t="s">
        <v>12</v>
      </c>
      <c r="AL77" s="82">
        <v>701</v>
      </c>
      <c r="AM77" s="82">
        <v>39578.379999999997</v>
      </c>
      <c r="AO77" s="81" t="s">
        <v>12</v>
      </c>
      <c r="AP77" s="82">
        <v>506</v>
      </c>
      <c r="AQ77" s="82">
        <v>28376</v>
      </c>
      <c r="AS77" s="81" t="s">
        <v>12</v>
      </c>
      <c r="AT77" s="82">
        <v>1000</v>
      </c>
      <c r="AU77" s="82">
        <v>56413.450000000004</v>
      </c>
    </row>
    <row r="78" spans="1:53" x14ac:dyDescent="0.3">
      <c r="A78" s="10" t="s">
        <v>13</v>
      </c>
      <c r="B78" s="12">
        <v>689</v>
      </c>
      <c r="C78" s="12">
        <v>37852.699999999997</v>
      </c>
      <c r="E78" s="10" t="s">
        <v>13</v>
      </c>
      <c r="F78" s="12">
        <v>1411</v>
      </c>
      <c r="G78" s="12">
        <v>77307.399999999994</v>
      </c>
      <c r="I78" s="10" t="s">
        <v>13</v>
      </c>
      <c r="J78" s="12">
        <v>2601</v>
      </c>
      <c r="K78" s="12">
        <v>139535.78</v>
      </c>
      <c r="M78" s="10" t="s">
        <v>13</v>
      </c>
      <c r="N78" s="12">
        <v>3585</v>
      </c>
      <c r="O78" s="12">
        <v>193782.78</v>
      </c>
      <c r="Q78" s="10" t="s">
        <v>13</v>
      </c>
      <c r="R78" s="12">
        <v>4359</v>
      </c>
      <c r="S78" s="12">
        <v>237898.41</v>
      </c>
      <c r="U78" s="10" t="s">
        <v>13</v>
      </c>
      <c r="V78" s="12">
        <v>5104</v>
      </c>
      <c r="W78" s="12">
        <v>279349.43</v>
      </c>
      <c r="Y78" s="10" t="s">
        <v>13</v>
      </c>
      <c r="Z78" s="12">
        <v>6352</v>
      </c>
      <c r="AA78" s="12">
        <v>347443.85</v>
      </c>
      <c r="AC78" s="10" t="s">
        <v>13</v>
      </c>
      <c r="AD78" s="12">
        <v>7478</v>
      </c>
      <c r="AE78" s="12">
        <v>410880.68999999994</v>
      </c>
      <c r="AG78" s="10" t="s">
        <v>13</v>
      </c>
      <c r="AH78" s="12">
        <v>8368</v>
      </c>
      <c r="AI78" s="82">
        <v>459608.04999999993</v>
      </c>
      <c r="AK78" s="81" t="s">
        <v>13</v>
      </c>
      <c r="AL78" s="82">
        <v>9069</v>
      </c>
      <c r="AM78" s="82">
        <v>499186.42999999993</v>
      </c>
      <c r="AO78" s="81" t="s">
        <v>13</v>
      </c>
      <c r="AP78" s="82">
        <v>9575</v>
      </c>
      <c r="AQ78" s="82">
        <v>527562.42999999993</v>
      </c>
      <c r="AS78" s="81" t="s">
        <v>13</v>
      </c>
      <c r="AT78" s="82">
        <v>10768</v>
      </c>
      <c r="AU78" s="82">
        <v>595510.47999999986</v>
      </c>
      <c r="BA78" s="16"/>
    </row>
    <row r="79" spans="1:53" x14ac:dyDescent="0.3">
      <c r="B79" s="17"/>
      <c r="F79" s="17"/>
      <c r="J79" s="17"/>
      <c r="N79" s="17"/>
      <c r="R79" s="17"/>
      <c r="V79" s="17"/>
      <c r="W79" s="15"/>
      <c r="Z79" s="17"/>
      <c r="AA79" s="15"/>
      <c r="AD79" s="17"/>
      <c r="AH79" s="17"/>
      <c r="AL79" s="123"/>
      <c r="AP79" s="123"/>
      <c r="AT79" s="123"/>
      <c r="AU79" s="80"/>
    </row>
    <row r="80" spans="1:53" x14ac:dyDescent="0.3">
      <c r="A80" s="14" t="s">
        <v>15</v>
      </c>
      <c r="B80" s="12">
        <v>237</v>
      </c>
      <c r="E80" s="14" t="s">
        <v>16</v>
      </c>
      <c r="F80" s="12">
        <v>511</v>
      </c>
      <c r="I80" s="14" t="s">
        <v>393</v>
      </c>
      <c r="J80" s="12">
        <v>422</v>
      </c>
      <c r="K80" s="13"/>
      <c r="M80" s="14" t="s">
        <v>405</v>
      </c>
      <c r="N80" s="12">
        <v>494</v>
      </c>
      <c r="Q80" s="14" t="s">
        <v>419</v>
      </c>
      <c r="R80" s="12">
        <v>335</v>
      </c>
      <c r="U80" s="10" t="s">
        <v>426</v>
      </c>
      <c r="V80" s="12">
        <v>413</v>
      </c>
      <c r="Y80" s="10" t="s">
        <v>445</v>
      </c>
      <c r="Z80" s="12">
        <v>516</v>
      </c>
      <c r="AC80" s="10" t="s">
        <v>455</v>
      </c>
      <c r="AD80" s="12">
        <v>592</v>
      </c>
      <c r="AG80" s="10" t="s">
        <v>473</v>
      </c>
      <c r="AH80" s="12">
        <v>298</v>
      </c>
      <c r="AK80" s="81" t="s">
        <v>558</v>
      </c>
      <c r="AL80" s="82">
        <v>279</v>
      </c>
      <c r="AO80" s="81" t="s">
        <v>566</v>
      </c>
      <c r="AP80" s="82">
        <v>455</v>
      </c>
      <c r="AS80" s="81" t="s">
        <v>592</v>
      </c>
      <c r="AT80" s="82"/>
      <c r="AU80" s="80"/>
    </row>
    <row r="81" spans="1:51" x14ac:dyDescent="0.3">
      <c r="A81" s="10" t="s">
        <v>17</v>
      </c>
      <c r="B81" s="12">
        <v>338</v>
      </c>
      <c r="E81" s="10" t="s">
        <v>18</v>
      </c>
      <c r="F81" s="12">
        <v>706</v>
      </c>
      <c r="I81" s="10" t="s">
        <v>394</v>
      </c>
      <c r="J81" s="12">
        <v>611</v>
      </c>
      <c r="K81" s="13"/>
      <c r="M81" s="10" t="s">
        <v>406</v>
      </c>
      <c r="N81" s="12">
        <v>719</v>
      </c>
      <c r="Q81" s="10" t="s">
        <v>420</v>
      </c>
      <c r="R81" s="12">
        <v>501</v>
      </c>
      <c r="U81" s="10" t="s">
        <v>428</v>
      </c>
      <c r="V81" s="12">
        <v>607</v>
      </c>
      <c r="Y81" s="10" t="s">
        <v>446</v>
      </c>
      <c r="Z81" s="12">
        <v>708</v>
      </c>
      <c r="AC81" s="10" t="s">
        <v>456</v>
      </c>
      <c r="AD81" s="12">
        <v>783</v>
      </c>
      <c r="AG81" s="10" t="s">
        <v>550</v>
      </c>
      <c r="AH81" s="12">
        <v>435</v>
      </c>
      <c r="AK81" s="81" t="s">
        <v>563</v>
      </c>
      <c r="AL81" s="82">
        <v>449</v>
      </c>
      <c r="AO81" s="81" t="s">
        <v>568</v>
      </c>
      <c r="AP81" s="82">
        <v>568</v>
      </c>
      <c r="AT81" s="82"/>
      <c r="AU81" s="80"/>
    </row>
    <row r="82" spans="1:51" x14ac:dyDescent="0.3">
      <c r="A82" s="10" t="s">
        <v>19</v>
      </c>
      <c r="B82" s="12">
        <v>457</v>
      </c>
      <c r="E82" s="10" t="s">
        <v>20</v>
      </c>
      <c r="F82" s="12">
        <v>835</v>
      </c>
      <c r="G82" s="15"/>
      <c r="I82" s="10" t="s">
        <v>395</v>
      </c>
      <c r="J82" s="12">
        <v>706</v>
      </c>
      <c r="K82" s="13"/>
      <c r="M82" s="10" t="s">
        <v>407</v>
      </c>
      <c r="N82" s="12">
        <v>863</v>
      </c>
      <c r="Q82" s="10" t="s">
        <v>421</v>
      </c>
      <c r="R82" s="12">
        <v>676</v>
      </c>
      <c r="U82" s="10" t="s">
        <v>427</v>
      </c>
      <c r="V82" s="12">
        <v>708</v>
      </c>
      <c r="Y82" s="10" t="s">
        <v>447</v>
      </c>
      <c r="Z82" s="12">
        <v>948</v>
      </c>
      <c r="AC82" s="10" t="s">
        <v>457</v>
      </c>
      <c r="AD82" s="12">
        <v>1000</v>
      </c>
      <c r="AG82" s="10" t="s">
        <v>554</v>
      </c>
      <c r="AH82" s="12">
        <v>559</v>
      </c>
      <c r="AK82" s="81" t="s">
        <v>562</v>
      </c>
      <c r="AL82" s="82">
        <v>589</v>
      </c>
      <c r="AO82" s="81" t="s">
        <v>569</v>
      </c>
      <c r="AP82" s="82">
        <v>717</v>
      </c>
      <c r="AT82" s="82"/>
    </row>
    <row r="83" spans="1:51" ht="14.4" thickBot="1" x14ac:dyDescent="0.35"/>
    <row r="84" spans="1:51" s="8" customFormat="1" ht="14.4" thickBot="1" x14ac:dyDescent="0.35">
      <c r="A84" s="5">
        <v>43101</v>
      </c>
      <c r="B84" s="6" t="s">
        <v>5</v>
      </c>
      <c r="C84" s="7">
        <v>24</v>
      </c>
      <c r="E84" s="5">
        <v>43132</v>
      </c>
      <c r="F84" s="6" t="s">
        <v>8</v>
      </c>
      <c r="G84" s="7">
        <v>15</v>
      </c>
      <c r="I84" s="5">
        <v>43160</v>
      </c>
      <c r="J84" s="6" t="s">
        <v>8</v>
      </c>
      <c r="K84" s="7">
        <v>60</v>
      </c>
      <c r="M84" s="5">
        <v>43191</v>
      </c>
      <c r="N84" s="6" t="s">
        <v>9</v>
      </c>
      <c r="O84" s="7">
        <v>23</v>
      </c>
      <c r="Q84" s="5">
        <v>43221</v>
      </c>
      <c r="R84" s="6" t="s">
        <v>3</v>
      </c>
      <c r="S84" s="7">
        <v>12</v>
      </c>
      <c r="U84" s="5">
        <v>43252</v>
      </c>
      <c r="V84" s="6" t="s">
        <v>4</v>
      </c>
      <c r="W84" s="7">
        <v>17</v>
      </c>
      <c r="Y84" s="5">
        <v>43282</v>
      </c>
      <c r="Z84" s="6" t="s">
        <v>9</v>
      </c>
      <c r="AA84" s="7">
        <v>43</v>
      </c>
      <c r="AC84" s="5">
        <v>43313</v>
      </c>
      <c r="AD84" s="6" t="s">
        <v>6</v>
      </c>
      <c r="AE84" s="7">
        <v>15</v>
      </c>
      <c r="AG84" s="5">
        <v>43344</v>
      </c>
      <c r="AH84" s="6" t="s">
        <v>7</v>
      </c>
      <c r="AI84" s="124">
        <v>82</v>
      </c>
      <c r="AJ84" s="118"/>
      <c r="AK84" s="119">
        <v>43374</v>
      </c>
      <c r="AL84" s="120" t="s">
        <v>5</v>
      </c>
      <c r="AM84" s="106">
        <v>26</v>
      </c>
      <c r="AN84" s="118"/>
      <c r="AO84" s="119">
        <v>43405</v>
      </c>
      <c r="AP84" s="120" t="s">
        <v>8</v>
      </c>
      <c r="AQ84" s="106">
        <v>21</v>
      </c>
      <c r="AR84" s="118"/>
      <c r="AS84" s="119">
        <v>43435</v>
      </c>
      <c r="AT84" s="120" t="s">
        <v>7</v>
      </c>
      <c r="AU84" s="106">
        <v>14</v>
      </c>
      <c r="AV84" s="118"/>
      <c r="AW84" s="118"/>
      <c r="AX84" s="118"/>
      <c r="AY84" s="118"/>
    </row>
    <row r="85" spans="1:51" s="8" customFormat="1" x14ac:dyDescent="0.3">
      <c r="A85" s="5">
        <v>43102</v>
      </c>
      <c r="B85" s="6" t="s">
        <v>3</v>
      </c>
      <c r="C85" s="7">
        <v>19</v>
      </c>
      <c r="E85" s="5">
        <v>43133</v>
      </c>
      <c r="F85" s="6" t="s">
        <v>4</v>
      </c>
      <c r="G85" s="7">
        <v>26</v>
      </c>
      <c r="I85" s="5">
        <v>43161</v>
      </c>
      <c r="J85" s="6" t="s">
        <v>4</v>
      </c>
      <c r="K85" s="7">
        <v>57</v>
      </c>
      <c r="M85" s="5">
        <v>43192</v>
      </c>
      <c r="N85" s="6" t="s">
        <v>5</v>
      </c>
      <c r="O85" s="7">
        <v>17</v>
      </c>
      <c r="Q85" s="5">
        <v>43222</v>
      </c>
      <c r="R85" s="6" t="s">
        <v>6</v>
      </c>
      <c r="S85" s="7">
        <v>13</v>
      </c>
      <c r="U85" s="5">
        <v>43253</v>
      </c>
      <c r="V85" s="6" t="s">
        <v>7</v>
      </c>
      <c r="W85" s="7">
        <v>26</v>
      </c>
      <c r="Y85" s="5">
        <v>43283</v>
      </c>
      <c r="Z85" s="6" t="s">
        <v>5</v>
      </c>
      <c r="AA85" s="7">
        <v>50</v>
      </c>
      <c r="AC85" s="5">
        <v>43314</v>
      </c>
      <c r="AD85" s="6" t="s">
        <v>8</v>
      </c>
      <c r="AE85" s="7">
        <v>20</v>
      </c>
      <c r="AG85" s="5">
        <v>43345</v>
      </c>
      <c r="AH85" s="6" t="s">
        <v>9</v>
      </c>
      <c r="AI85" s="106">
        <v>71</v>
      </c>
      <c r="AJ85" s="118"/>
      <c r="AK85" s="119">
        <v>43375</v>
      </c>
      <c r="AL85" s="120" t="s">
        <v>3</v>
      </c>
      <c r="AM85" s="106">
        <v>24</v>
      </c>
      <c r="AN85" s="118"/>
      <c r="AO85" s="119">
        <v>43406</v>
      </c>
      <c r="AP85" s="120" t="s">
        <v>4</v>
      </c>
      <c r="AQ85" s="106">
        <v>26</v>
      </c>
      <c r="AR85" s="118"/>
      <c r="AS85" s="119">
        <v>43436</v>
      </c>
      <c r="AT85" s="120" t="s">
        <v>9</v>
      </c>
      <c r="AU85" s="106">
        <v>9</v>
      </c>
      <c r="AV85" s="118"/>
      <c r="AW85" s="118"/>
      <c r="AX85" s="118"/>
      <c r="AY85" s="118"/>
    </row>
    <row r="86" spans="1:51" s="8" customFormat="1" x14ac:dyDescent="0.3">
      <c r="A86" s="5">
        <v>43103</v>
      </c>
      <c r="B86" s="6" t="s">
        <v>6</v>
      </c>
      <c r="C86" s="7">
        <v>19</v>
      </c>
      <c r="E86" s="5">
        <v>43134</v>
      </c>
      <c r="F86" s="6" t="s">
        <v>7</v>
      </c>
      <c r="G86" s="7">
        <v>25</v>
      </c>
      <c r="I86" s="5">
        <v>43162</v>
      </c>
      <c r="J86" s="6" t="s">
        <v>7</v>
      </c>
      <c r="K86" s="7">
        <v>54</v>
      </c>
      <c r="M86" s="5">
        <v>43193</v>
      </c>
      <c r="N86" s="6" t="s">
        <v>3</v>
      </c>
      <c r="O86" s="7">
        <v>16</v>
      </c>
      <c r="Q86" s="5">
        <v>43223</v>
      </c>
      <c r="R86" s="6" t="s">
        <v>8</v>
      </c>
      <c r="S86" s="7">
        <v>16</v>
      </c>
      <c r="U86" s="5">
        <v>43254</v>
      </c>
      <c r="V86" s="6" t="s">
        <v>9</v>
      </c>
      <c r="W86" s="7">
        <v>17</v>
      </c>
      <c r="Y86" s="5">
        <v>43284</v>
      </c>
      <c r="Z86" s="6" t="s">
        <v>3</v>
      </c>
      <c r="AA86" s="7">
        <v>64</v>
      </c>
      <c r="AC86" s="5">
        <v>43315</v>
      </c>
      <c r="AD86" s="6" t="s">
        <v>4</v>
      </c>
      <c r="AE86" s="7">
        <v>44</v>
      </c>
      <c r="AG86" s="5">
        <v>43346</v>
      </c>
      <c r="AH86" s="6" t="s">
        <v>5</v>
      </c>
      <c r="AI86" s="106">
        <v>29</v>
      </c>
      <c r="AJ86" s="118"/>
      <c r="AK86" s="119">
        <v>43376</v>
      </c>
      <c r="AL86" s="120" t="s">
        <v>6</v>
      </c>
      <c r="AM86" s="106">
        <v>25</v>
      </c>
      <c r="AN86" s="118"/>
      <c r="AO86" s="119">
        <v>43407</v>
      </c>
      <c r="AP86" s="120" t="s">
        <v>7</v>
      </c>
      <c r="AQ86" s="106">
        <v>26</v>
      </c>
      <c r="AR86" s="118"/>
      <c r="AS86" s="119">
        <v>43437</v>
      </c>
      <c r="AT86" s="120" t="s">
        <v>5</v>
      </c>
      <c r="AU86" s="106">
        <v>14</v>
      </c>
      <c r="AV86" s="118"/>
      <c r="AW86" s="118"/>
      <c r="AX86" s="118"/>
      <c r="AY86" s="118"/>
    </row>
    <row r="87" spans="1:51" s="8" customFormat="1" x14ac:dyDescent="0.3">
      <c r="A87" s="5">
        <v>43104</v>
      </c>
      <c r="B87" s="6" t="s">
        <v>8</v>
      </c>
      <c r="C87" s="7">
        <v>18</v>
      </c>
      <c r="E87" s="5">
        <v>43135</v>
      </c>
      <c r="F87" s="6" t="s">
        <v>9</v>
      </c>
      <c r="G87" s="7">
        <v>26</v>
      </c>
      <c r="I87" s="5">
        <v>43163</v>
      </c>
      <c r="J87" s="6" t="s">
        <v>9</v>
      </c>
      <c r="K87" s="7">
        <v>29</v>
      </c>
      <c r="M87" s="5">
        <v>43194</v>
      </c>
      <c r="N87" s="6" t="s">
        <v>6</v>
      </c>
      <c r="O87" s="7">
        <v>14</v>
      </c>
      <c r="Q87" s="5">
        <v>43224</v>
      </c>
      <c r="R87" s="6" t="s">
        <v>4</v>
      </c>
      <c r="S87" s="7">
        <v>24</v>
      </c>
      <c r="U87" s="5">
        <v>43255</v>
      </c>
      <c r="V87" s="6" t="s">
        <v>5</v>
      </c>
      <c r="W87" s="7">
        <v>12</v>
      </c>
      <c r="Y87" s="5">
        <v>43285</v>
      </c>
      <c r="Z87" s="6" t="s">
        <v>6</v>
      </c>
      <c r="AA87" s="7">
        <v>69</v>
      </c>
      <c r="AC87" s="5">
        <v>43316</v>
      </c>
      <c r="AD87" s="6" t="s">
        <v>7</v>
      </c>
      <c r="AE87" s="7">
        <v>47</v>
      </c>
      <c r="AG87" s="5">
        <v>43347</v>
      </c>
      <c r="AH87" s="6" t="s">
        <v>3</v>
      </c>
      <c r="AI87" s="106">
        <v>18</v>
      </c>
      <c r="AJ87" s="118"/>
      <c r="AK87" s="119">
        <v>43377</v>
      </c>
      <c r="AL87" s="120" t="s">
        <v>8</v>
      </c>
      <c r="AM87" s="106">
        <v>26</v>
      </c>
      <c r="AN87" s="118"/>
      <c r="AO87" s="119">
        <v>43408</v>
      </c>
      <c r="AP87" s="120" t="s">
        <v>9</v>
      </c>
      <c r="AQ87" s="106">
        <v>23</v>
      </c>
      <c r="AR87" s="118"/>
      <c r="AS87" s="119">
        <v>43438</v>
      </c>
      <c r="AT87" s="120" t="s">
        <v>3</v>
      </c>
      <c r="AU87" s="106">
        <v>10</v>
      </c>
      <c r="AV87" s="118"/>
      <c r="AW87" s="118"/>
      <c r="AX87" s="118"/>
      <c r="AY87" s="118"/>
    </row>
    <row r="88" spans="1:51" s="8" customFormat="1" x14ac:dyDescent="0.3">
      <c r="A88" s="5">
        <v>43105</v>
      </c>
      <c r="B88" s="6" t="s">
        <v>4</v>
      </c>
      <c r="C88" s="7">
        <v>23</v>
      </c>
      <c r="E88" s="5">
        <v>43136</v>
      </c>
      <c r="F88" s="6" t="s">
        <v>5</v>
      </c>
      <c r="G88" s="7">
        <v>24</v>
      </c>
      <c r="I88" s="5">
        <v>43164</v>
      </c>
      <c r="J88" s="6" t="s">
        <v>5</v>
      </c>
      <c r="K88" s="7">
        <v>20</v>
      </c>
      <c r="M88" s="5">
        <v>43195</v>
      </c>
      <c r="N88" s="6" t="s">
        <v>8</v>
      </c>
      <c r="O88" s="7">
        <v>24</v>
      </c>
      <c r="Q88" s="5">
        <v>43225</v>
      </c>
      <c r="R88" s="6" t="s">
        <v>7</v>
      </c>
      <c r="S88" s="7">
        <v>32</v>
      </c>
      <c r="U88" s="5">
        <v>43256</v>
      </c>
      <c r="V88" s="6" t="s">
        <v>3</v>
      </c>
      <c r="W88" s="7">
        <v>12</v>
      </c>
      <c r="Y88" s="5">
        <v>43286</v>
      </c>
      <c r="Z88" s="6" t="s">
        <v>8</v>
      </c>
      <c r="AA88" s="7">
        <v>53</v>
      </c>
      <c r="AC88" s="5">
        <v>43317</v>
      </c>
      <c r="AD88" s="6" t="s">
        <v>9</v>
      </c>
      <c r="AE88" s="7">
        <v>35</v>
      </c>
      <c r="AG88" s="5">
        <v>43348</v>
      </c>
      <c r="AH88" s="6" t="s">
        <v>6</v>
      </c>
      <c r="AI88" s="106">
        <v>11</v>
      </c>
      <c r="AJ88" s="118"/>
      <c r="AK88" s="119">
        <v>43378</v>
      </c>
      <c r="AL88" s="120" t="s">
        <v>4</v>
      </c>
      <c r="AM88" s="106">
        <v>44</v>
      </c>
      <c r="AN88" s="118"/>
      <c r="AO88" s="119">
        <v>43409</v>
      </c>
      <c r="AP88" s="120" t="s">
        <v>5</v>
      </c>
      <c r="AQ88" s="106">
        <v>12</v>
      </c>
      <c r="AR88" s="118"/>
      <c r="AS88" s="119">
        <v>43439</v>
      </c>
      <c r="AT88" s="120" t="s">
        <v>6</v>
      </c>
      <c r="AU88" s="106">
        <v>10</v>
      </c>
      <c r="AV88" s="118"/>
      <c r="AW88" s="118"/>
      <c r="AX88" s="118"/>
      <c r="AY88" s="118"/>
    </row>
    <row r="89" spans="1:51" s="8" customFormat="1" x14ac:dyDescent="0.3">
      <c r="A89" s="5">
        <v>43106</v>
      </c>
      <c r="B89" s="6" t="s">
        <v>7</v>
      </c>
      <c r="C89" s="7">
        <v>15</v>
      </c>
      <c r="E89" s="5">
        <v>43137</v>
      </c>
      <c r="F89" s="6" t="s">
        <v>3</v>
      </c>
      <c r="G89" s="7">
        <v>22</v>
      </c>
      <c r="I89" s="5">
        <v>43165</v>
      </c>
      <c r="J89" s="6" t="s">
        <v>3</v>
      </c>
      <c r="K89" s="7">
        <v>19</v>
      </c>
      <c r="M89" s="5">
        <v>43196</v>
      </c>
      <c r="N89" s="6" t="s">
        <v>4</v>
      </c>
      <c r="O89" s="7">
        <v>24</v>
      </c>
      <c r="Q89" s="5">
        <v>43226</v>
      </c>
      <c r="R89" s="6" t="s">
        <v>9</v>
      </c>
      <c r="S89" s="7">
        <v>14</v>
      </c>
      <c r="U89" s="5">
        <v>43257</v>
      </c>
      <c r="V89" s="6" t="s">
        <v>6</v>
      </c>
      <c r="W89" s="7">
        <v>11</v>
      </c>
      <c r="Y89" s="5">
        <v>43287</v>
      </c>
      <c r="Z89" s="6" t="s">
        <v>4</v>
      </c>
      <c r="AA89" s="7">
        <v>52</v>
      </c>
      <c r="AC89" s="5">
        <v>43318</v>
      </c>
      <c r="AD89" s="6" t="s">
        <v>5</v>
      </c>
      <c r="AE89" s="7">
        <v>33</v>
      </c>
      <c r="AG89" s="5">
        <v>43349</v>
      </c>
      <c r="AH89" s="6" t="s">
        <v>8</v>
      </c>
      <c r="AI89" s="106">
        <v>13</v>
      </c>
      <c r="AJ89" s="118"/>
      <c r="AK89" s="119">
        <v>43379</v>
      </c>
      <c r="AL89" s="120" t="s">
        <v>7</v>
      </c>
      <c r="AM89" s="106">
        <v>49</v>
      </c>
      <c r="AN89" s="118"/>
      <c r="AO89" s="119">
        <v>43410</v>
      </c>
      <c r="AP89" s="120" t="s">
        <v>3</v>
      </c>
      <c r="AQ89" s="106">
        <v>18</v>
      </c>
      <c r="AR89" s="118"/>
      <c r="AS89" s="119">
        <v>43440</v>
      </c>
      <c r="AT89" s="120" t="s">
        <v>8</v>
      </c>
      <c r="AU89" s="106">
        <v>18</v>
      </c>
      <c r="AV89" s="118"/>
      <c r="AW89" s="118"/>
      <c r="AX89" s="118"/>
      <c r="AY89" s="118"/>
    </row>
    <row r="90" spans="1:51" s="8" customFormat="1" x14ac:dyDescent="0.3">
      <c r="A90" s="5">
        <v>43107</v>
      </c>
      <c r="B90" s="6" t="s">
        <v>9</v>
      </c>
      <c r="C90" s="7">
        <v>13</v>
      </c>
      <c r="E90" s="5">
        <v>43138</v>
      </c>
      <c r="F90" s="6" t="s">
        <v>6</v>
      </c>
      <c r="G90" s="7">
        <v>23</v>
      </c>
      <c r="I90" s="5">
        <v>43166</v>
      </c>
      <c r="J90" s="6" t="s">
        <v>6</v>
      </c>
      <c r="K90" s="7">
        <v>15</v>
      </c>
      <c r="M90" s="5">
        <v>43197</v>
      </c>
      <c r="N90" s="6" t="s">
        <v>7</v>
      </c>
      <c r="O90" s="7">
        <v>34</v>
      </c>
      <c r="Q90" s="5">
        <v>43227</v>
      </c>
      <c r="R90" s="6" t="s">
        <v>5</v>
      </c>
      <c r="S90" s="7">
        <v>14</v>
      </c>
      <c r="U90" s="5">
        <v>43258</v>
      </c>
      <c r="V90" s="6" t="s">
        <v>8</v>
      </c>
      <c r="W90" s="7">
        <v>13</v>
      </c>
      <c r="Y90" s="5">
        <v>43288</v>
      </c>
      <c r="Z90" s="6" t="s">
        <v>7</v>
      </c>
      <c r="AA90" s="7">
        <v>72</v>
      </c>
      <c r="AC90" s="5">
        <v>43319</v>
      </c>
      <c r="AD90" s="6" t="s">
        <v>3</v>
      </c>
      <c r="AE90" s="7">
        <v>26</v>
      </c>
      <c r="AG90" s="5">
        <v>43350</v>
      </c>
      <c r="AH90" s="6" t="s">
        <v>4</v>
      </c>
      <c r="AI90" s="106">
        <v>35</v>
      </c>
      <c r="AJ90" s="118"/>
      <c r="AK90" s="119">
        <v>43380</v>
      </c>
      <c r="AL90" s="120" t="s">
        <v>9</v>
      </c>
      <c r="AM90" s="106">
        <v>34</v>
      </c>
      <c r="AN90" s="118"/>
      <c r="AO90" s="119">
        <v>43411</v>
      </c>
      <c r="AP90" s="120" t="s">
        <v>6</v>
      </c>
      <c r="AQ90" s="106">
        <v>21</v>
      </c>
      <c r="AR90" s="118"/>
      <c r="AS90" s="119">
        <v>43441</v>
      </c>
      <c r="AT90" s="120" t="s">
        <v>4</v>
      </c>
      <c r="AU90" s="106">
        <v>24</v>
      </c>
      <c r="AV90" s="118"/>
      <c r="AW90" s="118"/>
      <c r="AX90" s="118"/>
      <c r="AY90" s="118"/>
    </row>
    <row r="91" spans="1:51" s="8" customFormat="1" x14ac:dyDescent="0.3">
      <c r="A91" s="5">
        <v>43108</v>
      </c>
      <c r="B91" s="6" t="s">
        <v>5</v>
      </c>
      <c r="C91" s="7">
        <v>15</v>
      </c>
      <c r="E91" s="5">
        <v>43139</v>
      </c>
      <c r="F91" s="6" t="s">
        <v>8</v>
      </c>
      <c r="G91" s="7">
        <v>21</v>
      </c>
      <c r="I91" s="5">
        <v>43167</v>
      </c>
      <c r="J91" s="6" t="s">
        <v>8</v>
      </c>
      <c r="K91" s="7">
        <v>16</v>
      </c>
      <c r="M91" s="5">
        <v>43198</v>
      </c>
      <c r="N91" s="6" t="s">
        <v>9</v>
      </c>
      <c r="O91" s="7">
        <v>26</v>
      </c>
      <c r="Q91" s="5">
        <v>43228</v>
      </c>
      <c r="R91" s="6" t="s">
        <v>3</v>
      </c>
      <c r="S91" s="7">
        <v>16</v>
      </c>
      <c r="U91" s="5">
        <v>43259</v>
      </c>
      <c r="V91" s="6" t="s">
        <v>4</v>
      </c>
      <c r="W91" s="7">
        <v>21</v>
      </c>
      <c r="Y91" s="5">
        <v>43289</v>
      </c>
      <c r="Z91" s="6" t="s">
        <v>9</v>
      </c>
      <c r="AA91" s="7">
        <v>47</v>
      </c>
      <c r="AC91" s="5">
        <v>43320</v>
      </c>
      <c r="AD91" s="6" t="s">
        <v>6</v>
      </c>
      <c r="AE91" s="7">
        <v>28</v>
      </c>
      <c r="AG91" s="5">
        <v>43351</v>
      </c>
      <c r="AH91" s="6" t="s">
        <v>7</v>
      </c>
      <c r="AI91" s="106">
        <v>41</v>
      </c>
      <c r="AJ91" s="118"/>
      <c r="AK91" s="119">
        <v>43381</v>
      </c>
      <c r="AL91" s="120" t="s">
        <v>5</v>
      </c>
      <c r="AM91" s="106">
        <v>20</v>
      </c>
      <c r="AN91" s="118"/>
      <c r="AO91" s="119">
        <v>43412</v>
      </c>
      <c r="AP91" s="120" t="s">
        <v>8</v>
      </c>
      <c r="AQ91" s="106">
        <v>22</v>
      </c>
      <c r="AR91" s="118"/>
      <c r="AS91" s="119">
        <v>43442</v>
      </c>
      <c r="AT91" s="120" t="s">
        <v>7</v>
      </c>
      <c r="AU91" s="106">
        <v>31</v>
      </c>
      <c r="AV91" s="118"/>
      <c r="AW91" s="118"/>
      <c r="AX91" s="118"/>
      <c r="AY91" s="118"/>
    </row>
    <row r="92" spans="1:51" s="8" customFormat="1" x14ac:dyDescent="0.3">
      <c r="A92" s="5">
        <v>43109</v>
      </c>
      <c r="B92" s="6" t="s">
        <v>3</v>
      </c>
      <c r="C92" s="7">
        <v>12</v>
      </c>
      <c r="E92" s="5">
        <v>43140</v>
      </c>
      <c r="F92" s="6" t="s">
        <v>4</v>
      </c>
      <c r="G92" s="7">
        <v>39</v>
      </c>
      <c r="I92" s="5">
        <v>43168</v>
      </c>
      <c r="J92" s="6" t="s">
        <v>4</v>
      </c>
      <c r="K92" s="7">
        <v>22</v>
      </c>
      <c r="M92" s="5">
        <v>43199</v>
      </c>
      <c r="N92" s="6" t="s">
        <v>5</v>
      </c>
      <c r="O92" s="7">
        <v>23</v>
      </c>
      <c r="Q92" s="5">
        <v>43229</v>
      </c>
      <c r="R92" s="6" t="s">
        <v>6</v>
      </c>
      <c r="S92" s="7">
        <v>14</v>
      </c>
      <c r="U92" s="5">
        <v>43260</v>
      </c>
      <c r="V92" s="6" t="s">
        <v>7</v>
      </c>
      <c r="W92" s="7">
        <v>24</v>
      </c>
      <c r="Y92" s="5">
        <v>43290</v>
      </c>
      <c r="Z92" s="6" t="s">
        <v>5</v>
      </c>
      <c r="AA92" s="7">
        <v>32</v>
      </c>
      <c r="AC92" s="5">
        <v>43321</v>
      </c>
      <c r="AD92" s="6" t="s">
        <v>8</v>
      </c>
      <c r="AE92" s="7">
        <v>41</v>
      </c>
      <c r="AG92" s="5">
        <v>43352</v>
      </c>
      <c r="AH92" s="6" t="s">
        <v>9</v>
      </c>
      <c r="AI92" s="106">
        <v>16</v>
      </c>
      <c r="AJ92" s="118"/>
      <c r="AK92" s="119">
        <v>43382</v>
      </c>
      <c r="AL92" s="120" t="s">
        <v>3</v>
      </c>
      <c r="AM92" s="106">
        <v>23</v>
      </c>
      <c r="AN92" s="118"/>
      <c r="AO92" s="119">
        <v>43413</v>
      </c>
      <c r="AP92" s="120" t="s">
        <v>4</v>
      </c>
      <c r="AQ92" s="106">
        <v>33</v>
      </c>
      <c r="AR92" s="118"/>
      <c r="AS92" s="119">
        <v>43443</v>
      </c>
      <c r="AT92" s="120" t="s">
        <v>9</v>
      </c>
      <c r="AU92" s="106">
        <v>17</v>
      </c>
      <c r="AV92" s="118"/>
      <c r="AW92" s="118"/>
      <c r="AX92" s="118"/>
      <c r="AY92" s="118"/>
    </row>
    <row r="93" spans="1:51" s="8" customFormat="1" x14ac:dyDescent="0.3">
      <c r="A93" s="5">
        <v>43110</v>
      </c>
      <c r="B93" s="6" t="s">
        <v>6</v>
      </c>
      <c r="C93" s="7">
        <v>14</v>
      </c>
      <c r="E93" s="5">
        <v>43141</v>
      </c>
      <c r="F93" s="6" t="s">
        <v>7</v>
      </c>
      <c r="G93" s="7">
        <v>35</v>
      </c>
      <c r="I93" s="5">
        <v>43169</v>
      </c>
      <c r="J93" s="6" t="s">
        <v>7</v>
      </c>
      <c r="K93" s="7">
        <v>34</v>
      </c>
      <c r="M93" s="5">
        <v>43200</v>
      </c>
      <c r="N93" s="6" t="s">
        <v>3</v>
      </c>
      <c r="O93" s="7">
        <v>21</v>
      </c>
      <c r="Q93" s="5">
        <v>43230</v>
      </c>
      <c r="R93" s="6" t="s">
        <v>8</v>
      </c>
      <c r="S93" s="7">
        <v>17</v>
      </c>
      <c r="U93" s="5">
        <v>43261</v>
      </c>
      <c r="V93" s="6" t="s">
        <v>9</v>
      </c>
      <c r="W93" s="7">
        <v>17</v>
      </c>
      <c r="Y93" s="5">
        <v>43291</v>
      </c>
      <c r="Z93" s="6" t="s">
        <v>3</v>
      </c>
      <c r="AA93" s="7">
        <v>33</v>
      </c>
      <c r="AC93" s="5">
        <v>43322</v>
      </c>
      <c r="AD93" s="6" t="s">
        <v>4</v>
      </c>
      <c r="AE93" s="7">
        <v>63</v>
      </c>
      <c r="AG93" s="5">
        <v>43353</v>
      </c>
      <c r="AH93" s="6" t="s">
        <v>5</v>
      </c>
      <c r="AI93" s="106">
        <v>15</v>
      </c>
      <c r="AJ93" s="118"/>
      <c r="AK93" s="119">
        <v>43383</v>
      </c>
      <c r="AL93" s="120" t="s">
        <v>6</v>
      </c>
      <c r="AM93" s="106">
        <v>12</v>
      </c>
      <c r="AN93" s="118"/>
      <c r="AO93" s="119">
        <v>43414</v>
      </c>
      <c r="AP93" s="120" t="s">
        <v>7</v>
      </c>
      <c r="AQ93" s="106">
        <v>36</v>
      </c>
      <c r="AR93" s="118"/>
      <c r="AS93" s="119">
        <v>43444</v>
      </c>
      <c r="AT93" s="120" t="s">
        <v>5</v>
      </c>
      <c r="AU93" s="106">
        <v>12</v>
      </c>
      <c r="AV93" s="118"/>
      <c r="AW93" s="118"/>
      <c r="AX93" s="118"/>
      <c r="AY93" s="118"/>
    </row>
    <row r="94" spans="1:51" s="8" customFormat="1" x14ac:dyDescent="0.3">
      <c r="A94" s="5">
        <v>43111</v>
      </c>
      <c r="B94" s="6" t="s">
        <v>8</v>
      </c>
      <c r="C94" s="7">
        <v>16</v>
      </c>
      <c r="E94" s="5">
        <v>43142</v>
      </c>
      <c r="F94" s="6" t="s">
        <v>9</v>
      </c>
      <c r="G94" s="7">
        <v>26</v>
      </c>
      <c r="I94" s="5">
        <v>43170</v>
      </c>
      <c r="J94" s="6" t="s">
        <v>9</v>
      </c>
      <c r="K94" s="7">
        <v>20</v>
      </c>
      <c r="M94" s="5">
        <v>43201</v>
      </c>
      <c r="N94" s="6" t="s">
        <v>6</v>
      </c>
      <c r="O94" s="7">
        <v>18</v>
      </c>
      <c r="Q94" s="5">
        <v>43231</v>
      </c>
      <c r="R94" s="6" t="s">
        <v>4</v>
      </c>
      <c r="S94" s="7">
        <v>26</v>
      </c>
      <c r="U94" s="5">
        <v>43262</v>
      </c>
      <c r="V94" s="6" t="s">
        <v>5</v>
      </c>
      <c r="W94" s="7">
        <v>15</v>
      </c>
      <c r="Y94" s="5">
        <v>43292</v>
      </c>
      <c r="Z94" s="6" t="s">
        <v>6</v>
      </c>
      <c r="AA94" s="7">
        <v>30</v>
      </c>
      <c r="AC94" s="5">
        <v>43323</v>
      </c>
      <c r="AD94" s="6" t="s">
        <v>7</v>
      </c>
      <c r="AE94" s="7">
        <v>68</v>
      </c>
      <c r="AG94" s="5">
        <v>43354</v>
      </c>
      <c r="AH94" s="6" t="s">
        <v>3</v>
      </c>
      <c r="AI94" s="106">
        <v>20</v>
      </c>
      <c r="AJ94" s="118"/>
      <c r="AK94" s="119">
        <v>43384</v>
      </c>
      <c r="AL94" s="120" t="s">
        <v>8</v>
      </c>
      <c r="AM94" s="106">
        <v>21</v>
      </c>
      <c r="AN94" s="118"/>
      <c r="AO94" s="119">
        <v>43415</v>
      </c>
      <c r="AP94" s="120" t="s">
        <v>9</v>
      </c>
      <c r="AQ94" s="106">
        <v>21</v>
      </c>
      <c r="AR94" s="118"/>
      <c r="AS94" s="119">
        <v>43445</v>
      </c>
      <c r="AT94" s="120" t="s">
        <v>3</v>
      </c>
      <c r="AU94" s="106">
        <v>10</v>
      </c>
      <c r="AV94" s="118"/>
      <c r="AW94" s="118"/>
      <c r="AX94" s="118"/>
      <c r="AY94" s="118"/>
    </row>
    <row r="95" spans="1:51" s="8" customFormat="1" x14ac:dyDescent="0.3">
      <c r="A95" s="5">
        <v>43112</v>
      </c>
      <c r="B95" s="6" t="s">
        <v>4</v>
      </c>
      <c r="C95" s="7">
        <v>29</v>
      </c>
      <c r="E95" s="5">
        <v>43143</v>
      </c>
      <c r="F95" s="6" t="s">
        <v>5</v>
      </c>
      <c r="G95" s="7">
        <v>22</v>
      </c>
      <c r="I95" s="5">
        <v>43171</v>
      </c>
      <c r="J95" s="6" t="s">
        <v>5</v>
      </c>
      <c r="K95" s="7">
        <v>21</v>
      </c>
      <c r="M95" s="5">
        <v>43202</v>
      </c>
      <c r="N95" s="6" t="s">
        <v>8</v>
      </c>
      <c r="O95" s="7">
        <v>20</v>
      </c>
      <c r="Q95" s="5">
        <v>43232</v>
      </c>
      <c r="R95" s="6" t="s">
        <v>7</v>
      </c>
      <c r="S95" s="7">
        <v>26</v>
      </c>
      <c r="U95" s="5">
        <v>43263</v>
      </c>
      <c r="V95" s="6" t="s">
        <v>3</v>
      </c>
      <c r="W95" s="7">
        <v>15</v>
      </c>
      <c r="Y95" s="5">
        <v>43293</v>
      </c>
      <c r="Z95" s="6" t="s">
        <v>8</v>
      </c>
      <c r="AA95" s="7">
        <v>29</v>
      </c>
      <c r="AC95" s="5">
        <v>43324</v>
      </c>
      <c r="AD95" s="6" t="s">
        <v>9</v>
      </c>
      <c r="AE95" s="7">
        <v>47</v>
      </c>
      <c r="AG95" s="5">
        <v>43355</v>
      </c>
      <c r="AH95" s="6" t="s">
        <v>6</v>
      </c>
      <c r="AI95" s="106">
        <v>18</v>
      </c>
      <c r="AJ95" s="118"/>
      <c r="AK95" s="119">
        <v>43385</v>
      </c>
      <c r="AL95" s="120" t="s">
        <v>4</v>
      </c>
      <c r="AM95" s="106">
        <v>26</v>
      </c>
      <c r="AN95" s="118"/>
      <c r="AO95" s="119">
        <v>43416</v>
      </c>
      <c r="AP95" s="120" t="s">
        <v>5</v>
      </c>
      <c r="AQ95" s="106">
        <v>12</v>
      </c>
      <c r="AR95" s="118"/>
      <c r="AS95" s="119">
        <v>43446</v>
      </c>
      <c r="AT95" s="120" t="s">
        <v>6</v>
      </c>
      <c r="AU95" s="106">
        <v>14</v>
      </c>
      <c r="AV95" s="118"/>
      <c r="AW95" s="118"/>
      <c r="AX95" s="118"/>
      <c r="AY95" s="118"/>
    </row>
    <row r="96" spans="1:51" s="8" customFormat="1" x14ac:dyDescent="0.3">
      <c r="A96" s="5">
        <v>43113</v>
      </c>
      <c r="B96" s="6" t="s">
        <v>7</v>
      </c>
      <c r="C96" s="7">
        <v>34</v>
      </c>
      <c r="E96" s="5">
        <v>43144</v>
      </c>
      <c r="F96" s="6" t="s">
        <v>3</v>
      </c>
      <c r="G96" s="7">
        <v>18</v>
      </c>
      <c r="I96" s="5">
        <v>43172</v>
      </c>
      <c r="J96" s="6" t="s">
        <v>3</v>
      </c>
      <c r="K96" s="7">
        <v>20</v>
      </c>
      <c r="M96" s="5">
        <v>43203</v>
      </c>
      <c r="N96" s="6" t="s">
        <v>4</v>
      </c>
      <c r="O96" s="7">
        <v>33</v>
      </c>
      <c r="Q96" s="5">
        <v>43233</v>
      </c>
      <c r="R96" s="6" t="s">
        <v>9</v>
      </c>
      <c r="S96" s="7">
        <v>18</v>
      </c>
      <c r="U96" s="5">
        <v>43264</v>
      </c>
      <c r="V96" s="6" t="s">
        <v>6</v>
      </c>
      <c r="W96" s="7">
        <v>21</v>
      </c>
      <c r="Y96" s="5">
        <v>43294</v>
      </c>
      <c r="Z96" s="6" t="s">
        <v>4</v>
      </c>
      <c r="AA96" s="7">
        <v>56</v>
      </c>
      <c r="AC96" s="5">
        <v>43325</v>
      </c>
      <c r="AD96" s="6" t="s">
        <v>5</v>
      </c>
      <c r="AE96" s="7">
        <v>37</v>
      </c>
      <c r="AG96" s="5">
        <v>43356</v>
      </c>
      <c r="AH96" s="6" t="s">
        <v>8</v>
      </c>
      <c r="AI96" s="106">
        <v>32</v>
      </c>
      <c r="AJ96" s="118"/>
      <c r="AK96" s="119">
        <v>43386</v>
      </c>
      <c r="AL96" s="120" t="s">
        <v>7</v>
      </c>
      <c r="AM96" s="106">
        <v>31</v>
      </c>
      <c r="AN96" s="118"/>
      <c r="AO96" s="119">
        <v>43417</v>
      </c>
      <c r="AP96" s="120" t="s">
        <v>3</v>
      </c>
      <c r="AQ96" s="106">
        <v>19</v>
      </c>
      <c r="AR96" s="118"/>
      <c r="AS96" s="119">
        <v>43447</v>
      </c>
      <c r="AT96" s="120" t="s">
        <v>8</v>
      </c>
      <c r="AU96" s="106">
        <v>13</v>
      </c>
      <c r="AV96" s="118"/>
      <c r="AW96" s="118"/>
      <c r="AX96" s="118"/>
      <c r="AY96" s="118"/>
    </row>
    <row r="97" spans="1:51" s="8" customFormat="1" x14ac:dyDescent="0.3">
      <c r="A97" s="5">
        <v>43114</v>
      </c>
      <c r="B97" s="6" t="s">
        <v>9</v>
      </c>
      <c r="C97" s="7">
        <v>29</v>
      </c>
      <c r="E97" s="5">
        <v>43145</v>
      </c>
      <c r="F97" s="6" t="s">
        <v>6</v>
      </c>
      <c r="G97" s="7">
        <v>19</v>
      </c>
      <c r="I97" s="5">
        <v>43173</v>
      </c>
      <c r="J97" s="6" t="s">
        <v>6</v>
      </c>
      <c r="K97" s="7">
        <v>27</v>
      </c>
      <c r="M97" s="5">
        <v>43204</v>
      </c>
      <c r="N97" s="6" t="s">
        <v>7</v>
      </c>
      <c r="O97" s="7">
        <v>37</v>
      </c>
      <c r="Q97" s="5">
        <v>43234</v>
      </c>
      <c r="R97" s="6" t="s">
        <v>5</v>
      </c>
      <c r="S97" s="7">
        <v>16</v>
      </c>
      <c r="U97" s="5">
        <v>43265</v>
      </c>
      <c r="V97" s="6" t="s">
        <v>8</v>
      </c>
      <c r="W97" s="7">
        <v>19</v>
      </c>
      <c r="Y97" s="5">
        <v>43295</v>
      </c>
      <c r="Z97" s="6" t="s">
        <v>7</v>
      </c>
      <c r="AA97" s="7">
        <v>57</v>
      </c>
      <c r="AC97" s="5">
        <v>43326</v>
      </c>
      <c r="AD97" s="6" t="s">
        <v>3</v>
      </c>
      <c r="AE97" s="7">
        <v>32</v>
      </c>
      <c r="AG97" s="5">
        <v>43357</v>
      </c>
      <c r="AH97" s="6" t="s">
        <v>4</v>
      </c>
      <c r="AI97" s="106">
        <v>47</v>
      </c>
      <c r="AJ97" s="118"/>
      <c r="AK97" s="119">
        <v>43387</v>
      </c>
      <c r="AL97" s="120" t="s">
        <v>9</v>
      </c>
      <c r="AM97" s="106">
        <v>22</v>
      </c>
      <c r="AN97" s="118"/>
      <c r="AO97" s="119">
        <v>43418</v>
      </c>
      <c r="AP97" s="120" t="s">
        <v>6</v>
      </c>
      <c r="AQ97" s="106">
        <v>18</v>
      </c>
      <c r="AR97" s="118"/>
      <c r="AS97" s="119">
        <v>43448</v>
      </c>
      <c r="AT97" s="120" t="s">
        <v>4</v>
      </c>
      <c r="AU97" s="106">
        <v>25</v>
      </c>
      <c r="AV97" s="118"/>
      <c r="AW97" s="118"/>
      <c r="AX97" s="118"/>
      <c r="AY97" s="118"/>
    </row>
    <row r="98" spans="1:51" s="8" customFormat="1" x14ac:dyDescent="0.3">
      <c r="A98" s="5">
        <v>43115</v>
      </c>
      <c r="B98" s="6" t="s">
        <v>5</v>
      </c>
      <c r="C98" s="7">
        <v>15</v>
      </c>
      <c r="E98" s="5">
        <v>43146</v>
      </c>
      <c r="F98" s="6" t="s">
        <v>8</v>
      </c>
      <c r="G98" s="7">
        <v>23</v>
      </c>
      <c r="I98" s="5">
        <v>43174</v>
      </c>
      <c r="J98" s="6" t="s">
        <v>8</v>
      </c>
      <c r="K98" s="7">
        <v>40</v>
      </c>
      <c r="M98" s="5">
        <v>43205</v>
      </c>
      <c r="N98" s="6" t="s">
        <v>9</v>
      </c>
      <c r="O98" s="7">
        <v>26</v>
      </c>
      <c r="Q98" s="5">
        <v>43235</v>
      </c>
      <c r="R98" s="6" t="s">
        <v>3</v>
      </c>
      <c r="S98" s="20">
        <v>8</v>
      </c>
      <c r="U98" s="5">
        <v>43266</v>
      </c>
      <c r="V98" s="6" t="s">
        <v>4</v>
      </c>
      <c r="W98" s="7">
        <v>29</v>
      </c>
      <c r="Y98" s="5">
        <v>43296</v>
      </c>
      <c r="Z98" s="6" t="s">
        <v>9</v>
      </c>
      <c r="AA98" s="7">
        <v>31</v>
      </c>
      <c r="AC98" s="5">
        <v>43327</v>
      </c>
      <c r="AD98" s="6" t="s">
        <v>6</v>
      </c>
      <c r="AE98" s="7">
        <v>34</v>
      </c>
      <c r="AG98" s="5">
        <v>43358</v>
      </c>
      <c r="AH98" s="6" t="s">
        <v>7</v>
      </c>
      <c r="AI98" s="106">
        <v>48</v>
      </c>
      <c r="AJ98" s="118"/>
      <c r="AK98" s="119">
        <v>43388</v>
      </c>
      <c r="AL98" s="120" t="s">
        <v>5</v>
      </c>
      <c r="AM98" s="106">
        <v>19</v>
      </c>
      <c r="AN98" s="118"/>
      <c r="AO98" s="119">
        <v>43419</v>
      </c>
      <c r="AP98" s="120" t="s">
        <v>8</v>
      </c>
      <c r="AQ98" s="106">
        <v>15</v>
      </c>
      <c r="AR98" s="118"/>
      <c r="AS98" s="119">
        <v>43449</v>
      </c>
      <c r="AT98" s="120" t="s">
        <v>7</v>
      </c>
      <c r="AU98" s="106">
        <v>29</v>
      </c>
      <c r="AV98" s="118"/>
      <c r="AW98" s="118"/>
      <c r="AX98" s="118"/>
      <c r="AY98" s="118"/>
    </row>
    <row r="99" spans="1:51" s="8" customFormat="1" x14ac:dyDescent="0.3">
      <c r="A99" s="5">
        <v>43116</v>
      </c>
      <c r="B99" s="6" t="s">
        <v>3</v>
      </c>
      <c r="C99" s="7">
        <v>15</v>
      </c>
      <c r="E99" s="5">
        <v>43147</v>
      </c>
      <c r="F99" s="6" t="s">
        <v>4</v>
      </c>
      <c r="G99" s="7">
        <v>29</v>
      </c>
      <c r="I99" s="5">
        <v>43175</v>
      </c>
      <c r="J99" s="6" t="s">
        <v>4</v>
      </c>
      <c r="K99" s="7">
        <v>47</v>
      </c>
      <c r="M99" s="5">
        <v>43206</v>
      </c>
      <c r="N99" s="6" t="s">
        <v>5</v>
      </c>
      <c r="O99" s="7">
        <v>21</v>
      </c>
      <c r="Q99" s="5">
        <v>43236</v>
      </c>
      <c r="R99" s="6" t="s">
        <v>6</v>
      </c>
      <c r="S99" s="7">
        <v>11</v>
      </c>
      <c r="U99" s="5">
        <v>43267</v>
      </c>
      <c r="V99" s="6" t="s">
        <v>7</v>
      </c>
      <c r="W99" s="7">
        <v>40</v>
      </c>
      <c r="Y99" s="5">
        <v>43297</v>
      </c>
      <c r="Z99" s="6" t="s">
        <v>5</v>
      </c>
      <c r="AA99" s="7">
        <v>16</v>
      </c>
      <c r="AC99" s="5">
        <v>43328</v>
      </c>
      <c r="AD99" s="6" t="s">
        <v>8</v>
      </c>
      <c r="AE99" s="7">
        <v>38</v>
      </c>
      <c r="AG99" s="5">
        <v>43359</v>
      </c>
      <c r="AH99" s="6" t="s">
        <v>9</v>
      </c>
      <c r="AI99" s="106">
        <v>18</v>
      </c>
      <c r="AJ99" s="118"/>
      <c r="AK99" s="119">
        <v>43389</v>
      </c>
      <c r="AL99" s="120" t="s">
        <v>3</v>
      </c>
      <c r="AM99" s="106">
        <v>20</v>
      </c>
      <c r="AN99" s="118"/>
      <c r="AO99" s="119">
        <v>43420</v>
      </c>
      <c r="AP99" s="120" t="s">
        <v>4</v>
      </c>
      <c r="AQ99" s="106">
        <v>32</v>
      </c>
      <c r="AR99" s="118"/>
      <c r="AS99" s="119">
        <v>43450</v>
      </c>
      <c r="AT99" s="120" t="s">
        <v>9</v>
      </c>
      <c r="AU99" s="106">
        <v>9</v>
      </c>
      <c r="AV99" s="118"/>
      <c r="AW99" s="118"/>
      <c r="AX99" s="118"/>
      <c r="AY99" s="118"/>
    </row>
    <row r="100" spans="1:51" s="8" customFormat="1" x14ac:dyDescent="0.3">
      <c r="A100" s="5">
        <v>43117</v>
      </c>
      <c r="B100" s="6" t="s">
        <v>6</v>
      </c>
      <c r="C100" s="7">
        <v>18</v>
      </c>
      <c r="E100" s="5">
        <v>43148</v>
      </c>
      <c r="F100" s="6" t="s">
        <v>7</v>
      </c>
      <c r="G100" s="7">
        <v>35</v>
      </c>
      <c r="I100" s="5">
        <v>43176</v>
      </c>
      <c r="J100" s="6" t="s">
        <v>7</v>
      </c>
      <c r="K100" s="7">
        <v>44</v>
      </c>
      <c r="M100" s="5">
        <v>43207</v>
      </c>
      <c r="N100" s="6" t="s">
        <v>3</v>
      </c>
      <c r="O100" s="7">
        <v>24</v>
      </c>
      <c r="Q100" s="5">
        <v>43237</v>
      </c>
      <c r="R100" s="6" t="s">
        <v>8</v>
      </c>
      <c r="S100" s="20">
        <v>8</v>
      </c>
      <c r="U100" s="5">
        <v>43268</v>
      </c>
      <c r="V100" s="6" t="s">
        <v>9</v>
      </c>
      <c r="W100" s="7">
        <v>27</v>
      </c>
      <c r="Y100" s="5">
        <v>43298</v>
      </c>
      <c r="Z100" s="6" t="s">
        <v>3</v>
      </c>
      <c r="AA100" s="7">
        <v>14</v>
      </c>
      <c r="AC100" s="5">
        <v>43329</v>
      </c>
      <c r="AD100" s="6" t="s">
        <v>4</v>
      </c>
      <c r="AE100" s="7">
        <v>51</v>
      </c>
      <c r="AG100" s="5">
        <v>43360</v>
      </c>
      <c r="AH100" s="6" t="s">
        <v>5</v>
      </c>
      <c r="AI100" s="106">
        <v>13</v>
      </c>
      <c r="AJ100" s="118"/>
      <c r="AK100" s="119">
        <v>43390</v>
      </c>
      <c r="AL100" s="120" t="s">
        <v>6</v>
      </c>
      <c r="AM100" s="106">
        <v>25</v>
      </c>
      <c r="AN100" s="118"/>
      <c r="AO100" s="119">
        <v>43421</v>
      </c>
      <c r="AP100" s="120" t="s">
        <v>7</v>
      </c>
      <c r="AQ100" s="106">
        <v>36</v>
      </c>
      <c r="AR100" s="118"/>
      <c r="AS100" s="119">
        <v>43451</v>
      </c>
      <c r="AT100" s="120" t="s">
        <v>5</v>
      </c>
      <c r="AU100" s="106">
        <v>8</v>
      </c>
      <c r="AV100" s="118"/>
      <c r="AW100" s="118"/>
      <c r="AX100" s="118"/>
      <c r="AY100" s="118"/>
    </row>
    <row r="101" spans="1:51" s="8" customFormat="1" x14ac:dyDescent="0.3">
      <c r="A101" s="5">
        <v>43118</v>
      </c>
      <c r="B101" s="6" t="s">
        <v>8</v>
      </c>
      <c r="C101" s="7">
        <v>23</v>
      </c>
      <c r="E101" s="5">
        <v>43149</v>
      </c>
      <c r="F101" s="6" t="s">
        <v>9</v>
      </c>
      <c r="G101" s="7">
        <v>21</v>
      </c>
      <c r="I101" s="5">
        <v>43177</v>
      </c>
      <c r="J101" s="6" t="s">
        <v>9</v>
      </c>
      <c r="K101" s="7">
        <v>25</v>
      </c>
      <c r="M101" s="5">
        <v>43208</v>
      </c>
      <c r="N101" s="6" t="s">
        <v>6</v>
      </c>
      <c r="O101" s="7">
        <v>23</v>
      </c>
      <c r="Q101" s="5">
        <v>43238</v>
      </c>
      <c r="R101" s="6" t="s">
        <v>4</v>
      </c>
      <c r="S101" s="7">
        <v>23</v>
      </c>
      <c r="U101" s="5">
        <v>43269</v>
      </c>
      <c r="V101" s="6" t="s">
        <v>5</v>
      </c>
      <c r="W101" s="7">
        <v>20</v>
      </c>
      <c r="Y101" s="5">
        <v>43299</v>
      </c>
      <c r="Z101" s="6" t="s">
        <v>6</v>
      </c>
      <c r="AA101" s="7">
        <v>28</v>
      </c>
      <c r="AC101" s="5">
        <v>43330</v>
      </c>
      <c r="AD101" s="6" t="s">
        <v>7</v>
      </c>
      <c r="AE101" s="7">
        <v>56</v>
      </c>
      <c r="AG101" s="5">
        <v>43361</v>
      </c>
      <c r="AH101" s="6" t="s">
        <v>3</v>
      </c>
      <c r="AI101" s="106">
        <v>11</v>
      </c>
      <c r="AJ101" s="118"/>
      <c r="AK101" s="119">
        <v>43391</v>
      </c>
      <c r="AL101" s="120" t="s">
        <v>8</v>
      </c>
      <c r="AM101" s="106">
        <v>29</v>
      </c>
      <c r="AN101" s="118"/>
      <c r="AO101" s="119">
        <v>43422</v>
      </c>
      <c r="AP101" s="120" t="s">
        <v>9</v>
      </c>
      <c r="AQ101" s="106">
        <v>20</v>
      </c>
      <c r="AR101" s="118"/>
      <c r="AS101" s="119">
        <v>43452</v>
      </c>
      <c r="AT101" s="120" t="s">
        <v>3</v>
      </c>
      <c r="AU101" s="106">
        <v>10</v>
      </c>
      <c r="AV101" s="118"/>
      <c r="AW101" s="118"/>
      <c r="AX101" s="118"/>
      <c r="AY101" s="118"/>
    </row>
    <row r="102" spans="1:51" s="8" customFormat="1" x14ac:dyDescent="0.3">
      <c r="A102" s="5">
        <v>43119</v>
      </c>
      <c r="B102" s="6" t="s">
        <v>4</v>
      </c>
      <c r="C102" s="7">
        <v>30</v>
      </c>
      <c r="E102" s="5">
        <v>43150</v>
      </c>
      <c r="F102" s="6" t="s">
        <v>5</v>
      </c>
      <c r="G102" s="7">
        <v>17</v>
      </c>
      <c r="I102" s="5">
        <v>43178</v>
      </c>
      <c r="J102" s="6" t="s">
        <v>5</v>
      </c>
      <c r="K102" s="7">
        <v>23</v>
      </c>
      <c r="M102" s="5">
        <v>43209</v>
      </c>
      <c r="N102" s="6" t="s">
        <v>8</v>
      </c>
      <c r="O102" s="7">
        <v>36</v>
      </c>
      <c r="Q102" s="5">
        <v>43239</v>
      </c>
      <c r="R102" s="6" t="s">
        <v>7</v>
      </c>
      <c r="S102" s="7">
        <v>40</v>
      </c>
      <c r="U102" s="5">
        <v>43270</v>
      </c>
      <c r="V102" s="6" t="s">
        <v>3</v>
      </c>
      <c r="W102" s="7">
        <v>20</v>
      </c>
      <c r="Y102" s="5">
        <v>43300</v>
      </c>
      <c r="Z102" s="6" t="s">
        <v>8</v>
      </c>
      <c r="AA102" s="7">
        <v>28</v>
      </c>
      <c r="AC102" s="5">
        <v>43331</v>
      </c>
      <c r="AD102" s="6" t="s">
        <v>9</v>
      </c>
      <c r="AE102" s="7">
        <v>47</v>
      </c>
      <c r="AG102" s="5">
        <v>43362</v>
      </c>
      <c r="AH102" s="6" t="s">
        <v>6</v>
      </c>
      <c r="AI102" s="106">
        <v>18</v>
      </c>
      <c r="AJ102" s="118"/>
      <c r="AK102" s="119">
        <v>43392</v>
      </c>
      <c r="AL102" s="120" t="s">
        <v>4</v>
      </c>
      <c r="AM102" s="106">
        <v>45</v>
      </c>
      <c r="AN102" s="118"/>
      <c r="AO102" s="119">
        <v>43423</v>
      </c>
      <c r="AP102" s="120" t="s">
        <v>5</v>
      </c>
      <c r="AQ102" s="106">
        <v>20</v>
      </c>
      <c r="AR102" s="118"/>
      <c r="AS102" s="119">
        <v>43453</v>
      </c>
      <c r="AT102" s="120" t="s">
        <v>6</v>
      </c>
      <c r="AU102" s="106">
        <v>14</v>
      </c>
      <c r="AV102" s="118"/>
      <c r="AW102" s="118"/>
      <c r="AX102" s="118"/>
      <c r="AY102" s="118"/>
    </row>
    <row r="103" spans="1:51" s="8" customFormat="1" ht="14.4" thickBot="1" x14ac:dyDescent="0.35">
      <c r="A103" s="5">
        <v>43120</v>
      </c>
      <c r="B103" s="6" t="s">
        <v>7</v>
      </c>
      <c r="C103" s="7">
        <v>25</v>
      </c>
      <c r="E103" s="5">
        <v>43151</v>
      </c>
      <c r="F103" s="6" t="s">
        <v>3</v>
      </c>
      <c r="G103" s="7">
        <v>14</v>
      </c>
      <c r="I103" s="5">
        <v>43179</v>
      </c>
      <c r="J103" s="6" t="s">
        <v>3</v>
      </c>
      <c r="K103" s="7">
        <v>22</v>
      </c>
      <c r="M103" s="5">
        <v>43210</v>
      </c>
      <c r="N103" s="6" t="s">
        <v>4</v>
      </c>
      <c r="O103" s="7">
        <v>62</v>
      </c>
      <c r="Q103" s="5">
        <v>43240</v>
      </c>
      <c r="R103" s="6" t="s">
        <v>9</v>
      </c>
      <c r="S103" s="7">
        <v>29</v>
      </c>
      <c r="U103" s="5">
        <v>43271</v>
      </c>
      <c r="V103" s="6" t="s">
        <v>6</v>
      </c>
      <c r="W103" s="7">
        <v>20</v>
      </c>
      <c r="Y103" s="5">
        <v>43301</v>
      </c>
      <c r="Z103" s="6" t="s">
        <v>4</v>
      </c>
      <c r="AA103" s="7">
        <v>51</v>
      </c>
      <c r="AC103" s="5">
        <v>43332</v>
      </c>
      <c r="AD103" s="6" t="s">
        <v>5</v>
      </c>
      <c r="AE103" s="7">
        <v>26</v>
      </c>
      <c r="AG103" s="5">
        <v>43363</v>
      </c>
      <c r="AH103" s="6" t="s">
        <v>8</v>
      </c>
      <c r="AI103" s="106">
        <v>28</v>
      </c>
      <c r="AJ103" s="118"/>
      <c r="AK103" s="119">
        <v>43393</v>
      </c>
      <c r="AL103" s="120" t="s">
        <v>7</v>
      </c>
      <c r="AM103" s="106">
        <v>53</v>
      </c>
      <c r="AN103" s="118"/>
      <c r="AO103" s="119">
        <v>43424</v>
      </c>
      <c r="AP103" s="120" t="s">
        <v>3</v>
      </c>
      <c r="AQ103" s="106">
        <v>38</v>
      </c>
      <c r="AR103" s="118"/>
      <c r="AS103" s="119">
        <v>43454</v>
      </c>
      <c r="AT103" s="120" t="s">
        <v>8</v>
      </c>
      <c r="AU103" s="106">
        <v>25</v>
      </c>
      <c r="AV103" s="118"/>
      <c r="AW103" s="118"/>
      <c r="AX103" s="118"/>
      <c r="AY103" s="118"/>
    </row>
    <row r="104" spans="1:51" s="8" customFormat="1" x14ac:dyDescent="0.3">
      <c r="A104" s="5">
        <v>43121</v>
      </c>
      <c r="B104" s="6" t="s">
        <v>9</v>
      </c>
      <c r="C104" s="7">
        <v>15</v>
      </c>
      <c r="E104" s="5">
        <v>43152</v>
      </c>
      <c r="F104" s="6" t="s">
        <v>6</v>
      </c>
      <c r="G104" s="7">
        <v>18</v>
      </c>
      <c r="I104" s="5">
        <v>43180</v>
      </c>
      <c r="J104" s="6" t="s">
        <v>6</v>
      </c>
      <c r="K104" s="7">
        <v>19</v>
      </c>
      <c r="M104" s="5">
        <v>43211</v>
      </c>
      <c r="N104" s="6" t="s">
        <v>7</v>
      </c>
      <c r="O104" s="7">
        <v>71</v>
      </c>
      <c r="Q104" s="5">
        <v>43241</v>
      </c>
      <c r="R104" s="6" t="s">
        <v>5</v>
      </c>
      <c r="S104" s="7">
        <v>12</v>
      </c>
      <c r="U104" s="5">
        <v>43272</v>
      </c>
      <c r="V104" s="6" t="s">
        <v>8</v>
      </c>
      <c r="W104" s="7">
        <v>25</v>
      </c>
      <c r="Y104" s="5">
        <v>43302</v>
      </c>
      <c r="Z104" s="6" t="s">
        <v>7</v>
      </c>
      <c r="AA104" s="7">
        <v>57</v>
      </c>
      <c r="AC104" s="5">
        <v>43333</v>
      </c>
      <c r="AD104" s="6" t="s">
        <v>3</v>
      </c>
      <c r="AE104" s="7">
        <v>20</v>
      </c>
      <c r="AG104" s="5">
        <v>43364</v>
      </c>
      <c r="AH104" s="6" t="s">
        <v>4</v>
      </c>
      <c r="AI104" s="106">
        <v>36</v>
      </c>
      <c r="AJ104" s="118"/>
      <c r="AK104" s="119">
        <v>43394</v>
      </c>
      <c r="AL104" s="120" t="s">
        <v>9</v>
      </c>
      <c r="AM104" s="106">
        <v>28</v>
      </c>
      <c r="AN104" s="118"/>
      <c r="AO104" s="119">
        <v>43425</v>
      </c>
      <c r="AP104" s="120" t="s">
        <v>6</v>
      </c>
      <c r="AQ104" s="125">
        <v>90</v>
      </c>
      <c r="AR104" s="118"/>
      <c r="AS104" s="119">
        <v>43455</v>
      </c>
      <c r="AT104" s="120" t="s">
        <v>4</v>
      </c>
      <c r="AU104" s="106">
        <v>38</v>
      </c>
      <c r="AV104" s="118"/>
      <c r="AW104" s="118"/>
      <c r="AX104" s="118"/>
      <c r="AY104" s="118"/>
    </row>
    <row r="105" spans="1:51" s="8" customFormat="1" ht="14.4" thickBot="1" x14ac:dyDescent="0.35">
      <c r="A105" s="5">
        <v>43122</v>
      </c>
      <c r="B105" s="6" t="s">
        <v>5</v>
      </c>
      <c r="C105" s="7">
        <v>11</v>
      </c>
      <c r="E105" s="5">
        <v>43153</v>
      </c>
      <c r="F105" s="6" t="s">
        <v>8</v>
      </c>
      <c r="G105" s="7">
        <v>21</v>
      </c>
      <c r="I105" s="5">
        <v>43181</v>
      </c>
      <c r="J105" s="6" t="s">
        <v>8</v>
      </c>
      <c r="K105" s="7">
        <v>22</v>
      </c>
      <c r="M105" s="5">
        <v>43212</v>
      </c>
      <c r="N105" s="6" t="s">
        <v>9</v>
      </c>
      <c r="O105" s="7">
        <v>69</v>
      </c>
      <c r="Q105" s="5">
        <v>43242</v>
      </c>
      <c r="R105" s="6" t="s">
        <v>3</v>
      </c>
      <c r="S105" s="19">
        <v>9</v>
      </c>
      <c r="U105" s="5">
        <v>43273</v>
      </c>
      <c r="V105" s="6" t="s">
        <v>4</v>
      </c>
      <c r="W105" s="7">
        <v>30</v>
      </c>
      <c r="Y105" s="5">
        <v>43303</v>
      </c>
      <c r="Z105" s="6" t="s">
        <v>9</v>
      </c>
      <c r="AA105" s="7">
        <v>32</v>
      </c>
      <c r="AC105" s="5">
        <v>43334</v>
      </c>
      <c r="AD105" s="6" t="s">
        <v>6</v>
      </c>
      <c r="AE105" s="7">
        <v>20</v>
      </c>
      <c r="AG105" s="5">
        <v>43365</v>
      </c>
      <c r="AH105" s="6" t="s">
        <v>7</v>
      </c>
      <c r="AI105" s="106">
        <v>48</v>
      </c>
      <c r="AJ105" s="118"/>
      <c r="AK105" s="119">
        <v>43395</v>
      </c>
      <c r="AL105" s="120" t="s">
        <v>5</v>
      </c>
      <c r="AM105" s="106">
        <v>20</v>
      </c>
      <c r="AN105" s="118"/>
      <c r="AO105" s="119">
        <v>43426</v>
      </c>
      <c r="AP105" s="120" t="s">
        <v>8</v>
      </c>
      <c r="AQ105" s="126">
        <v>90</v>
      </c>
      <c r="AR105" s="118"/>
      <c r="AS105" s="119">
        <v>43456</v>
      </c>
      <c r="AT105" s="120" t="s">
        <v>7</v>
      </c>
      <c r="AU105" s="106">
        <v>47</v>
      </c>
      <c r="AV105" s="118"/>
      <c r="AW105" s="118"/>
      <c r="AX105" s="118"/>
      <c r="AY105" s="118"/>
    </row>
    <row r="106" spans="1:51" s="8" customFormat="1" x14ac:dyDescent="0.3">
      <c r="A106" s="5">
        <v>43123</v>
      </c>
      <c r="B106" s="6" t="s">
        <v>3</v>
      </c>
      <c r="C106" s="7">
        <v>13</v>
      </c>
      <c r="E106" s="5">
        <v>43154</v>
      </c>
      <c r="F106" s="6" t="s">
        <v>4</v>
      </c>
      <c r="G106" s="7">
        <v>44</v>
      </c>
      <c r="I106" s="5">
        <v>43182</v>
      </c>
      <c r="J106" s="6" t="s">
        <v>4</v>
      </c>
      <c r="K106" s="7">
        <v>26</v>
      </c>
      <c r="M106" s="5">
        <v>43213</v>
      </c>
      <c r="N106" s="6" t="s">
        <v>5</v>
      </c>
      <c r="O106" s="7">
        <v>71</v>
      </c>
      <c r="Q106" s="5">
        <v>43243</v>
      </c>
      <c r="R106" s="6" t="s">
        <v>6</v>
      </c>
      <c r="S106" s="7">
        <v>17</v>
      </c>
      <c r="U106" s="5">
        <v>43274</v>
      </c>
      <c r="V106" s="6" t="s">
        <v>7</v>
      </c>
      <c r="W106" s="7">
        <v>32</v>
      </c>
      <c r="Y106" s="5">
        <v>43304</v>
      </c>
      <c r="Z106" s="6" t="s">
        <v>5</v>
      </c>
      <c r="AA106" s="7">
        <v>25</v>
      </c>
      <c r="AC106" s="5">
        <v>43335</v>
      </c>
      <c r="AD106" s="6" t="s">
        <v>8</v>
      </c>
      <c r="AE106" s="7">
        <v>32</v>
      </c>
      <c r="AG106" s="5">
        <v>43366</v>
      </c>
      <c r="AH106" s="6" t="s">
        <v>9</v>
      </c>
      <c r="AI106" s="106">
        <v>19</v>
      </c>
      <c r="AJ106" s="118"/>
      <c r="AK106" s="119">
        <v>43396</v>
      </c>
      <c r="AL106" s="120" t="s">
        <v>3</v>
      </c>
      <c r="AM106" s="106">
        <v>18</v>
      </c>
      <c r="AN106" s="118"/>
      <c r="AO106" s="119">
        <v>43427</v>
      </c>
      <c r="AP106" s="120" t="s">
        <v>4</v>
      </c>
      <c r="AQ106" s="106">
        <v>70</v>
      </c>
      <c r="AR106" s="118"/>
      <c r="AS106" s="119">
        <v>43457</v>
      </c>
      <c r="AT106" s="120" t="s">
        <v>9</v>
      </c>
      <c r="AU106" s="106">
        <v>44</v>
      </c>
      <c r="AV106" s="118"/>
      <c r="AW106" s="118"/>
      <c r="AX106" s="118"/>
      <c r="AY106" s="118"/>
    </row>
    <row r="107" spans="1:51" s="8" customFormat="1" ht="14.4" thickBot="1" x14ac:dyDescent="0.35">
      <c r="A107" s="5">
        <v>43124</v>
      </c>
      <c r="B107" s="6" t="s">
        <v>6</v>
      </c>
      <c r="C107" s="7">
        <v>18</v>
      </c>
      <c r="E107" s="5">
        <v>43155</v>
      </c>
      <c r="F107" s="6" t="s">
        <v>7</v>
      </c>
      <c r="G107" s="7">
        <v>68</v>
      </c>
      <c r="I107" s="5">
        <v>43183</v>
      </c>
      <c r="J107" s="6" t="s">
        <v>7</v>
      </c>
      <c r="K107" s="7">
        <v>23</v>
      </c>
      <c r="M107" s="5">
        <v>43214</v>
      </c>
      <c r="N107" s="6" t="s">
        <v>3</v>
      </c>
      <c r="O107" s="7">
        <v>77</v>
      </c>
      <c r="Q107" s="5">
        <v>43244</v>
      </c>
      <c r="R107" s="6" t="s">
        <v>8</v>
      </c>
      <c r="S107" s="7">
        <v>27</v>
      </c>
      <c r="U107" s="5">
        <v>43275</v>
      </c>
      <c r="V107" s="6" t="s">
        <v>9</v>
      </c>
      <c r="W107" s="7">
        <v>24</v>
      </c>
      <c r="Y107" s="5">
        <v>43305</v>
      </c>
      <c r="Z107" s="6" t="s">
        <v>3</v>
      </c>
      <c r="AA107" s="7">
        <v>24</v>
      </c>
      <c r="AC107" s="5">
        <v>43336</v>
      </c>
      <c r="AD107" s="6" t="s">
        <v>4</v>
      </c>
      <c r="AE107" s="7">
        <v>40</v>
      </c>
      <c r="AG107" s="5">
        <v>43367</v>
      </c>
      <c r="AH107" s="6" t="s">
        <v>5</v>
      </c>
      <c r="AI107" s="106">
        <v>13</v>
      </c>
      <c r="AJ107" s="118"/>
      <c r="AK107" s="119">
        <v>43397</v>
      </c>
      <c r="AL107" s="120" t="s">
        <v>6</v>
      </c>
      <c r="AM107" s="106">
        <v>19</v>
      </c>
      <c r="AN107" s="118"/>
      <c r="AO107" s="119">
        <v>43428</v>
      </c>
      <c r="AP107" s="120" t="s">
        <v>7</v>
      </c>
      <c r="AQ107" s="106">
        <v>43</v>
      </c>
      <c r="AR107" s="118"/>
      <c r="AS107" s="119">
        <v>43458</v>
      </c>
      <c r="AT107" s="120" t="s">
        <v>5</v>
      </c>
      <c r="AU107" s="106">
        <v>55</v>
      </c>
      <c r="AV107" s="118"/>
      <c r="AW107" s="118"/>
      <c r="AX107" s="118"/>
      <c r="AY107" s="118"/>
    </row>
    <row r="108" spans="1:51" s="8" customFormat="1" ht="14.4" thickBot="1" x14ac:dyDescent="0.35">
      <c r="A108" s="5">
        <v>43125</v>
      </c>
      <c r="B108" s="6" t="s">
        <v>8</v>
      </c>
      <c r="C108" s="7">
        <v>15</v>
      </c>
      <c r="E108" s="5">
        <v>43156</v>
      </c>
      <c r="F108" s="6" t="s">
        <v>9</v>
      </c>
      <c r="G108" s="7">
        <v>67</v>
      </c>
      <c r="I108" s="5">
        <v>43184</v>
      </c>
      <c r="J108" s="6" t="s">
        <v>9</v>
      </c>
      <c r="K108" s="7">
        <v>12</v>
      </c>
      <c r="M108" s="5">
        <v>43215</v>
      </c>
      <c r="N108" s="6" t="s">
        <v>6</v>
      </c>
      <c r="O108" s="18">
        <v>80</v>
      </c>
      <c r="Q108" s="5">
        <v>43245</v>
      </c>
      <c r="R108" s="6" t="s">
        <v>4</v>
      </c>
      <c r="S108" s="7">
        <v>38</v>
      </c>
      <c r="U108" s="5">
        <v>43276</v>
      </c>
      <c r="V108" s="6" t="s">
        <v>5</v>
      </c>
      <c r="W108" s="7">
        <v>24</v>
      </c>
      <c r="Y108" s="5">
        <v>43306</v>
      </c>
      <c r="Z108" s="6" t="s">
        <v>6</v>
      </c>
      <c r="AA108" s="7">
        <v>23</v>
      </c>
      <c r="AC108" s="5">
        <v>43337</v>
      </c>
      <c r="AD108" s="6" t="s">
        <v>7</v>
      </c>
      <c r="AE108" s="7">
        <v>37</v>
      </c>
      <c r="AG108" s="5">
        <v>43368</v>
      </c>
      <c r="AH108" s="6" t="s">
        <v>3</v>
      </c>
      <c r="AI108" s="106">
        <v>16</v>
      </c>
      <c r="AJ108" s="118"/>
      <c r="AK108" s="119">
        <v>43398</v>
      </c>
      <c r="AL108" s="120" t="s">
        <v>8</v>
      </c>
      <c r="AM108" s="106">
        <v>30</v>
      </c>
      <c r="AN108" s="118"/>
      <c r="AO108" s="119">
        <v>43429</v>
      </c>
      <c r="AP108" s="120" t="s">
        <v>9</v>
      </c>
      <c r="AQ108" s="106">
        <v>21</v>
      </c>
      <c r="AR108" s="118"/>
      <c r="AS108" s="119">
        <v>43459</v>
      </c>
      <c r="AT108" s="120" t="s">
        <v>3</v>
      </c>
      <c r="AU108" s="106">
        <v>55</v>
      </c>
      <c r="AV108" s="118"/>
      <c r="AW108" s="118"/>
      <c r="AX108" s="118"/>
      <c r="AY108" s="118"/>
    </row>
    <row r="109" spans="1:51" s="8" customFormat="1" x14ac:dyDescent="0.3">
      <c r="A109" s="5">
        <v>43126</v>
      </c>
      <c r="B109" s="6" t="s">
        <v>4</v>
      </c>
      <c r="C109" s="7">
        <v>23</v>
      </c>
      <c r="E109" s="5">
        <v>43157</v>
      </c>
      <c r="F109" s="6" t="s">
        <v>5</v>
      </c>
      <c r="G109" s="7">
        <v>68</v>
      </c>
      <c r="I109" s="5">
        <v>43185</v>
      </c>
      <c r="J109" s="6" t="s">
        <v>5</v>
      </c>
      <c r="K109" s="7">
        <v>12</v>
      </c>
      <c r="M109" s="5">
        <v>43216</v>
      </c>
      <c r="N109" s="6" t="s">
        <v>8</v>
      </c>
      <c r="O109" s="7">
        <v>74</v>
      </c>
      <c r="Q109" s="5">
        <v>43246</v>
      </c>
      <c r="R109" s="6" t="s">
        <v>7</v>
      </c>
      <c r="S109" s="7">
        <v>45</v>
      </c>
      <c r="U109" s="5">
        <v>43277</v>
      </c>
      <c r="V109" s="6" t="s">
        <v>3</v>
      </c>
      <c r="W109" s="7">
        <v>23</v>
      </c>
      <c r="Y109" s="5">
        <v>43307</v>
      </c>
      <c r="Z109" s="6" t="s">
        <v>8</v>
      </c>
      <c r="AA109" s="7">
        <v>21</v>
      </c>
      <c r="AC109" s="5">
        <v>43338</v>
      </c>
      <c r="AD109" s="6" t="s">
        <v>9</v>
      </c>
      <c r="AE109" s="7">
        <v>24</v>
      </c>
      <c r="AG109" s="5">
        <v>43369</v>
      </c>
      <c r="AH109" s="6" t="s">
        <v>6</v>
      </c>
      <c r="AI109" s="106">
        <v>18</v>
      </c>
      <c r="AJ109" s="118"/>
      <c r="AK109" s="119">
        <v>43399</v>
      </c>
      <c r="AL109" s="120" t="s">
        <v>4</v>
      </c>
      <c r="AM109" s="106">
        <v>36</v>
      </c>
      <c r="AN109" s="118"/>
      <c r="AO109" s="119">
        <v>43430</v>
      </c>
      <c r="AP109" s="120" t="s">
        <v>5</v>
      </c>
      <c r="AQ109" s="106">
        <v>11</v>
      </c>
      <c r="AR109" s="118"/>
      <c r="AS109" s="119">
        <v>43460</v>
      </c>
      <c r="AT109" s="120" t="s">
        <v>6</v>
      </c>
      <c r="AU109" s="106">
        <v>47</v>
      </c>
      <c r="AV109" s="118"/>
      <c r="AW109" s="118"/>
      <c r="AX109" s="118"/>
      <c r="AY109" s="118"/>
    </row>
    <row r="110" spans="1:51" s="8" customFormat="1" x14ac:dyDescent="0.3">
      <c r="A110" s="5">
        <v>43127</v>
      </c>
      <c r="B110" s="6" t="s">
        <v>7</v>
      </c>
      <c r="C110" s="7">
        <v>25</v>
      </c>
      <c r="E110" s="5">
        <v>43158</v>
      </c>
      <c r="F110" s="6" t="s">
        <v>3</v>
      </c>
      <c r="G110" s="7">
        <v>70</v>
      </c>
      <c r="I110" s="5">
        <v>43186</v>
      </c>
      <c r="J110" s="6" t="s">
        <v>3</v>
      </c>
      <c r="K110" s="19">
        <v>9</v>
      </c>
      <c r="M110" s="5">
        <v>43217</v>
      </c>
      <c r="N110" s="6" t="s">
        <v>4</v>
      </c>
      <c r="O110" s="7">
        <v>68</v>
      </c>
      <c r="Q110" s="5">
        <v>43247</v>
      </c>
      <c r="R110" s="6" t="s">
        <v>9</v>
      </c>
      <c r="S110" s="7">
        <v>42</v>
      </c>
      <c r="U110" s="5">
        <v>43278</v>
      </c>
      <c r="V110" s="6" t="s">
        <v>6</v>
      </c>
      <c r="W110" s="7">
        <v>25</v>
      </c>
      <c r="Y110" s="5">
        <v>43308</v>
      </c>
      <c r="Z110" s="6" t="s">
        <v>4</v>
      </c>
      <c r="AA110" s="7">
        <v>35</v>
      </c>
      <c r="AC110" s="5">
        <v>43339</v>
      </c>
      <c r="AD110" s="6" t="s">
        <v>5</v>
      </c>
      <c r="AE110" s="7">
        <v>21</v>
      </c>
      <c r="AG110" s="5">
        <v>43370</v>
      </c>
      <c r="AH110" s="6" t="s">
        <v>8</v>
      </c>
      <c r="AI110" s="106">
        <v>29</v>
      </c>
      <c r="AJ110" s="118"/>
      <c r="AK110" s="119">
        <v>43400</v>
      </c>
      <c r="AL110" s="120" t="s">
        <v>7</v>
      </c>
      <c r="AM110" s="106">
        <v>34</v>
      </c>
      <c r="AN110" s="118"/>
      <c r="AO110" s="119">
        <v>43431</v>
      </c>
      <c r="AP110" s="120" t="s">
        <v>3</v>
      </c>
      <c r="AQ110" s="106">
        <v>10</v>
      </c>
      <c r="AR110" s="118"/>
      <c r="AS110" s="119">
        <v>43461</v>
      </c>
      <c r="AT110" s="120" t="s">
        <v>8</v>
      </c>
      <c r="AU110" s="106">
        <v>57</v>
      </c>
      <c r="AV110" s="118"/>
      <c r="AW110" s="118"/>
      <c r="AX110" s="118"/>
      <c r="AY110" s="118"/>
    </row>
    <row r="111" spans="1:51" s="8" customFormat="1" x14ac:dyDescent="0.3">
      <c r="A111" s="5">
        <v>43128</v>
      </c>
      <c r="B111" s="6" t="s">
        <v>9</v>
      </c>
      <c r="C111" s="7">
        <v>12</v>
      </c>
      <c r="E111" s="5">
        <v>43159</v>
      </c>
      <c r="F111" s="6" t="s">
        <v>6</v>
      </c>
      <c r="G111" s="7">
        <v>70</v>
      </c>
      <c r="I111" s="5">
        <v>43187</v>
      </c>
      <c r="J111" s="6" t="s">
        <v>6</v>
      </c>
      <c r="K111" s="7">
        <v>12</v>
      </c>
      <c r="M111" s="5">
        <v>43218</v>
      </c>
      <c r="N111" s="6" t="s">
        <v>7</v>
      </c>
      <c r="O111" s="7">
        <v>68</v>
      </c>
      <c r="Q111" s="5">
        <v>43248</v>
      </c>
      <c r="R111" s="6" t="s">
        <v>5</v>
      </c>
      <c r="S111" s="7">
        <v>22</v>
      </c>
      <c r="U111" s="5">
        <v>43279</v>
      </c>
      <c r="V111" s="6" t="s">
        <v>8</v>
      </c>
      <c r="W111" s="7">
        <v>21</v>
      </c>
      <c r="Y111" s="5">
        <v>43309</v>
      </c>
      <c r="Z111" s="6" t="s">
        <v>7</v>
      </c>
      <c r="AA111" s="7">
        <v>35</v>
      </c>
      <c r="AC111" s="5">
        <v>43340</v>
      </c>
      <c r="AD111" s="6" t="s">
        <v>3</v>
      </c>
      <c r="AE111" s="7">
        <v>26</v>
      </c>
      <c r="AG111" s="5">
        <v>43371</v>
      </c>
      <c r="AH111" s="6" t="s">
        <v>4</v>
      </c>
      <c r="AI111" s="106">
        <v>50</v>
      </c>
      <c r="AJ111" s="118"/>
      <c r="AK111" s="119">
        <v>43401</v>
      </c>
      <c r="AL111" s="120" t="s">
        <v>9</v>
      </c>
      <c r="AM111" s="106">
        <v>18</v>
      </c>
      <c r="AN111" s="118"/>
      <c r="AO111" s="119">
        <v>43432</v>
      </c>
      <c r="AP111" s="120" t="s">
        <v>6</v>
      </c>
      <c r="AQ111" s="106">
        <v>12</v>
      </c>
      <c r="AR111" s="118"/>
      <c r="AS111" s="119">
        <v>43462</v>
      </c>
      <c r="AT111" s="120" t="s">
        <v>4</v>
      </c>
      <c r="AU111" s="106">
        <v>51</v>
      </c>
      <c r="AV111" s="118"/>
      <c r="AW111" s="118"/>
      <c r="AX111" s="118"/>
      <c r="AY111" s="118"/>
    </row>
    <row r="112" spans="1:51" s="8" customFormat="1" x14ac:dyDescent="0.3">
      <c r="A112" s="5">
        <v>43129</v>
      </c>
      <c r="B112" s="6" t="s">
        <v>5</v>
      </c>
      <c r="C112" s="7">
        <v>10</v>
      </c>
      <c r="E112" s="5"/>
      <c r="F112" s="6"/>
      <c r="G112" s="7"/>
      <c r="I112" s="5">
        <v>43188</v>
      </c>
      <c r="J112" s="6" t="s">
        <v>8</v>
      </c>
      <c r="K112" s="7">
        <v>14</v>
      </c>
      <c r="M112" s="5">
        <v>43219</v>
      </c>
      <c r="N112" s="6" t="s">
        <v>9</v>
      </c>
      <c r="O112" s="7">
        <v>34</v>
      </c>
      <c r="Q112" s="5">
        <v>43249</v>
      </c>
      <c r="R112" s="6" t="s">
        <v>3</v>
      </c>
      <c r="S112" s="7">
        <v>11</v>
      </c>
      <c r="U112" s="5">
        <v>43280</v>
      </c>
      <c r="V112" s="6" t="s">
        <v>4</v>
      </c>
      <c r="W112" s="7">
        <v>45</v>
      </c>
      <c r="Y112" s="5">
        <v>43310</v>
      </c>
      <c r="Z112" s="6" t="s">
        <v>9</v>
      </c>
      <c r="AA112" s="7">
        <v>24</v>
      </c>
      <c r="AC112" s="5">
        <v>43341</v>
      </c>
      <c r="AD112" s="6" t="s">
        <v>6</v>
      </c>
      <c r="AE112" s="7">
        <v>30</v>
      </c>
      <c r="AG112" s="5">
        <v>43372</v>
      </c>
      <c r="AH112" s="6" t="s">
        <v>7</v>
      </c>
      <c r="AI112" s="106">
        <v>51</v>
      </c>
      <c r="AJ112" s="118"/>
      <c r="AK112" s="119">
        <v>43402</v>
      </c>
      <c r="AL112" s="120" t="s">
        <v>5</v>
      </c>
      <c r="AM112" s="106">
        <v>15</v>
      </c>
      <c r="AN112" s="118"/>
      <c r="AO112" s="119">
        <v>43433</v>
      </c>
      <c r="AP112" s="120" t="s">
        <v>8</v>
      </c>
      <c r="AQ112" s="106">
        <v>13</v>
      </c>
      <c r="AR112" s="118"/>
      <c r="AS112" s="119">
        <v>43463</v>
      </c>
      <c r="AT112" s="120" t="s">
        <v>7</v>
      </c>
      <c r="AU112" s="106">
        <v>52</v>
      </c>
      <c r="AV112" s="118"/>
      <c r="AW112" s="118"/>
      <c r="AX112" s="118"/>
      <c r="AY112" s="118"/>
    </row>
    <row r="113" spans="1:53" s="8" customFormat="1" x14ac:dyDescent="0.3">
      <c r="A113" s="5">
        <v>43130</v>
      </c>
      <c r="B113" s="6" t="s">
        <v>3</v>
      </c>
      <c r="C113" s="7">
        <v>11</v>
      </c>
      <c r="E113" s="5"/>
      <c r="F113" s="6"/>
      <c r="G113" s="7"/>
      <c r="I113" s="5">
        <v>43189</v>
      </c>
      <c r="J113" s="6" t="s">
        <v>4</v>
      </c>
      <c r="K113" s="7">
        <v>21</v>
      </c>
      <c r="M113" s="5">
        <v>43220</v>
      </c>
      <c r="N113" s="6" t="s">
        <v>5</v>
      </c>
      <c r="O113" s="7">
        <v>15</v>
      </c>
      <c r="Q113" s="5">
        <v>43250</v>
      </c>
      <c r="R113" s="6" t="s">
        <v>6</v>
      </c>
      <c r="S113" s="7">
        <v>13</v>
      </c>
      <c r="U113" s="5">
        <v>43281</v>
      </c>
      <c r="V113" s="6" t="s">
        <v>7</v>
      </c>
      <c r="W113" s="7">
        <v>63</v>
      </c>
      <c r="Y113" s="5">
        <v>43311</v>
      </c>
      <c r="Z113" s="6" t="s">
        <v>5</v>
      </c>
      <c r="AA113" s="7">
        <v>16</v>
      </c>
      <c r="AC113" s="5">
        <v>43342</v>
      </c>
      <c r="AD113" s="6" t="s">
        <v>8</v>
      </c>
      <c r="AE113" s="7">
        <v>39</v>
      </c>
      <c r="AG113" s="5">
        <v>43373</v>
      </c>
      <c r="AH113" s="6" t="s">
        <v>9</v>
      </c>
      <c r="AI113" s="106">
        <v>26</v>
      </c>
      <c r="AJ113" s="118"/>
      <c r="AK113" s="119">
        <v>43403</v>
      </c>
      <c r="AL113" s="120" t="s">
        <v>3</v>
      </c>
      <c r="AM113" s="106">
        <v>22</v>
      </c>
      <c r="AN113" s="118"/>
      <c r="AO113" s="119">
        <v>43434</v>
      </c>
      <c r="AP113" s="120" t="s">
        <v>4</v>
      </c>
      <c r="AQ113" s="106">
        <v>15</v>
      </c>
      <c r="AR113" s="118"/>
      <c r="AS113" s="119">
        <v>43464</v>
      </c>
      <c r="AT113" s="120" t="s">
        <v>9</v>
      </c>
      <c r="AU113" s="106">
        <v>43</v>
      </c>
      <c r="AV113" s="118"/>
      <c r="AW113" s="118"/>
      <c r="AX113" s="118"/>
      <c r="AY113" s="118"/>
    </row>
    <row r="114" spans="1:53" s="8" customFormat="1" x14ac:dyDescent="0.3">
      <c r="A114" s="5">
        <v>43131</v>
      </c>
      <c r="B114" s="6" t="s">
        <v>6</v>
      </c>
      <c r="C114" s="7">
        <v>13</v>
      </c>
      <c r="E114" s="5"/>
      <c r="F114" s="6"/>
      <c r="G114" s="7"/>
      <c r="I114" s="5">
        <v>43190</v>
      </c>
      <c r="J114" s="6" t="s">
        <v>7</v>
      </c>
      <c r="K114" s="7">
        <v>30</v>
      </c>
      <c r="M114" s="5"/>
      <c r="N114" s="6"/>
      <c r="O114" s="7"/>
      <c r="Q114" s="5">
        <v>43251</v>
      </c>
      <c r="R114" s="6" t="s">
        <v>8</v>
      </c>
      <c r="S114" s="7">
        <v>18</v>
      </c>
      <c r="U114" s="5"/>
      <c r="V114" s="6"/>
      <c r="W114" s="7"/>
      <c r="Y114" s="5">
        <v>43312</v>
      </c>
      <c r="Z114" s="6" t="s">
        <v>3</v>
      </c>
      <c r="AA114" s="7">
        <v>16</v>
      </c>
      <c r="AC114" s="5">
        <v>43343</v>
      </c>
      <c r="AD114" s="6" t="s">
        <v>4</v>
      </c>
      <c r="AE114" s="7">
        <v>71</v>
      </c>
      <c r="AG114" s="5"/>
      <c r="AH114" s="6"/>
      <c r="AI114" s="106"/>
      <c r="AJ114" s="118"/>
      <c r="AK114" s="119">
        <v>43404</v>
      </c>
      <c r="AL114" s="120" t="s">
        <v>6</v>
      </c>
      <c r="AM114" s="106">
        <v>21</v>
      </c>
      <c r="AN114" s="118"/>
      <c r="AO114" s="119"/>
      <c r="AP114" s="120"/>
      <c r="AQ114" s="106"/>
      <c r="AR114" s="118"/>
      <c r="AS114" s="119">
        <v>43465</v>
      </c>
      <c r="AT114" s="120" t="s">
        <v>5</v>
      </c>
      <c r="AU114" s="106">
        <v>46</v>
      </c>
      <c r="AV114" s="118"/>
      <c r="AW114" s="118"/>
      <c r="AX114" s="118"/>
      <c r="AY114" s="118"/>
    </row>
    <row r="115" spans="1:53" ht="3" customHeight="1" x14ac:dyDescent="0.3"/>
    <row r="116" spans="1:53" x14ac:dyDescent="0.3">
      <c r="A116" s="10" t="s">
        <v>10</v>
      </c>
      <c r="B116" s="7">
        <v>572</v>
      </c>
      <c r="C116" s="12">
        <v>572</v>
      </c>
      <c r="D116" s="10"/>
      <c r="E116" s="10" t="s">
        <v>10</v>
      </c>
      <c r="F116" s="7">
        <v>906</v>
      </c>
      <c r="G116" s="12">
        <v>1478</v>
      </c>
      <c r="H116" s="10"/>
      <c r="I116" s="10" t="s">
        <v>10</v>
      </c>
      <c r="J116" s="7">
        <v>815</v>
      </c>
      <c r="K116" s="12">
        <v>2293</v>
      </c>
      <c r="M116" s="10" t="s">
        <v>10</v>
      </c>
      <c r="N116" s="7">
        <v>1149</v>
      </c>
      <c r="O116" s="12">
        <v>3442</v>
      </c>
      <c r="Q116" s="10" t="s">
        <v>10</v>
      </c>
      <c r="R116" s="7">
        <v>631</v>
      </c>
      <c r="S116" s="12">
        <v>4073</v>
      </c>
      <c r="U116" s="10" t="s">
        <v>10</v>
      </c>
      <c r="V116" s="7">
        <v>708</v>
      </c>
      <c r="W116" s="12">
        <v>4781</v>
      </c>
      <c r="Y116" s="10" t="s">
        <v>10</v>
      </c>
      <c r="Z116" s="7">
        <v>1163</v>
      </c>
      <c r="AA116" s="12">
        <v>5944</v>
      </c>
      <c r="AC116" s="10" t="s">
        <v>10</v>
      </c>
      <c r="AD116" s="7">
        <v>1148</v>
      </c>
      <c r="AE116" s="12">
        <v>7092</v>
      </c>
      <c r="AG116" s="10" t="s">
        <v>10</v>
      </c>
      <c r="AH116" s="7">
        <v>890</v>
      </c>
      <c r="AI116" s="82">
        <v>7982</v>
      </c>
      <c r="AK116" s="81" t="s">
        <v>10</v>
      </c>
      <c r="AL116" s="106">
        <v>835</v>
      </c>
      <c r="AM116" s="82">
        <v>8817</v>
      </c>
      <c r="AO116" s="81" t="s">
        <v>10</v>
      </c>
      <c r="AP116" s="106">
        <v>844</v>
      </c>
      <c r="AQ116" s="82">
        <v>9661</v>
      </c>
      <c r="AS116" s="81" t="s">
        <v>10</v>
      </c>
      <c r="AT116" s="106">
        <v>851</v>
      </c>
      <c r="AU116" s="82">
        <v>10512</v>
      </c>
    </row>
    <row r="117" spans="1:53" x14ac:dyDescent="0.3">
      <c r="A117" s="10" t="s">
        <v>14</v>
      </c>
      <c r="B117" s="7">
        <v>607</v>
      </c>
      <c r="C117" s="12">
        <v>30046.5</v>
      </c>
      <c r="E117" s="10" t="s">
        <v>14</v>
      </c>
      <c r="F117" s="7">
        <v>849</v>
      </c>
      <c r="G117" s="12">
        <v>44453.64</v>
      </c>
      <c r="I117" s="10" t="s">
        <v>14</v>
      </c>
      <c r="J117" s="7">
        <v>855</v>
      </c>
      <c r="K117" s="12">
        <v>44118</v>
      </c>
      <c r="M117" s="10" t="s">
        <v>14</v>
      </c>
      <c r="N117" s="7">
        <v>1164</v>
      </c>
      <c r="O117" s="12">
        <v>60621.119999999995</v>
      </c>
      <c r="Q117" s="10" t="s">
        <v>14</v>
      </c>
      <c r="R117" s="7">
        <v>628</v>
      </c>
      <c r="S117" s="12">
        <v>33497.520000000004</v>
      </c>
      <c r="U117" s="10" t="s">
        <v>14</v>
      </c>
      <c r="V117" s="7">
        <v>663</v>
      </c>
      <c r="W117" s="12">
        <v>35245.079999999994</v>
      </c>
      <c r="Y117" s="10" t="s">
        <v>14</v>
      </c>
      <c r="Z117" s="7">
        <v>1210</v>
      </c>
      <c r="AA117" s="12">
        <v>64904.4</v>
      </c>
      <c r="AC117" s="10" t="s">
        <v>14</v>
      </c>
      <c r="AD117" s="7">
        <v>1093</v>
      </c>
      <c r="AE117" s="12">
        <v>57131.11</v>
      </c>
      <c r="AG117" s="10" t="s">
        <v>14</v>
      </c>
      <c r="AH117" s="7">
        <v>935</v>
      </c>
      <c r="AI117" s="82">
        <v>51230.91</v>
      </c>
      <c r="AK117" s="81" t="s">
        <v>14</v>
      </c>
      <c r="AL117" s="106">
        <v>840</v>
      </c>
      <c r="AM117" s="82">
        <v>44200.799999999996</v>
      </c>
      <c r="AO117" s="81" t="s">
        <v>14</v>
      </c>
      <c r="AP117" s="106">
        <v>850</v>
      </c>
      <c r="AQ117" s="82">
        <v>45118</v>
      </c>
      <c r="AS117" s="81" t="s">
        <v>14</v>
      </c>
      <c r="AT117" s="106">
        <v>820</v>
      </c>
      <c r="AU117" s="82">
        <v>43812.6</v>
      </c>
    </row>
    <row r="118" spans="1:53" x14ac:dyDescent="0.3">
      <c r="A118" s="10" t="s">
        <v>11</v>
      </c>
      <c r="B118" s="7">
        <v>607</v>
      </c>
      <c r="E118" s="10" t="s">
        <v>11</v>
      </c>
      <c r="F118" s="7">
        <v>1456</v>
      </c>
      <c r="I118" s="10" t="s">
        <v>11</v>
      </c>
      <c r="J118" s="7">
        <v>2311</v>
      </c>
      <c r="M118" s="10" t="s">
        <v>11</v>
      </c>
      <c r="N118" s="7">
        <v>3475</v>
      </c>
      <c r="Q118" s="10" t="s">
        <v>11</v>
      </c>
      <c r="R118" s="7">
        <v>4103</v>
      </c>
      <c r="U118" s="10" t="s">
        <v>11</v>
      </c>
      <c r="V118" s="7">
        <v>4766</v>
      </c>
      <c r="Y118" s="10" t="s">
        <v>11</v>
      </c>
      <c r="Z118" s="7">
        <v>5976</v>
      </c>
      <c r="AC118" s="10" t="s">
        <v>11</v>
      </c>
      <c r="AD118" s="7">
        <v>7069</v>
      </c>
      <c r="AG118" s="10" t="s">
        <v>11</v>
      </c>
      <c r="AH118" s="7">
        <v>8030</v>
      </c>
      <c r="AK118" s="81" t="s">
        <v>11</v>
      </c>
      <c r="AL118" s="106">
        <v>8870</v>
      </c>
      <c r="AO118" s="81" t="s">
        <v>11</v>
      </c>
      <c r="AP118" s="106">
        <v>9720</v>
      </c>
      <c r="AS118" s="81" t="s">
        <v>11</v>
      </c>
      <c r="AT118" s="82">
        <v>10540</v>
      </c>
    </row>
    <row r="119" spans="1:53" x14ac:dyDescent="0.3">
      <c r="A119" s="10" t="s">
        <v>392</v>
      </c>
      <c r="B119" s="7">
        <v>137.06451612903226</v>
      </c>
      <c r="C119" s="15">
        <v>49.5</v>
      </c>
      <c r="E119" s="10" t="s">
        <v>392</v>
      </c>
      <c r="F119" s="7">
        <v>212.25</v>
      </c>
      <c r="G119" s="15">
        <v>52.36</v>
      </c>
      <c r="I119" s="10" t="s">
        <v>392</v>
      </c>
      <c r="J119" s="7">
        <v>193.06451612903226</v>
      </c>
      <c r="K119" s="15">
        <v>51.6</v>
      </c>
      <c r="M119" s="10" t="s">
        <v>392</v>
      </c>
      <c r="N119" s="7">
        <v>271.60000000000002</v>
      </c>
      <c r="O119" s="15">
        <v>52.08</v>
      </c>
      <c r="Q119" s="10" t="s">
        <v>392</v>
      </c>
      <c r="R119" s="7">
        <v>141.80645161290323</v>
      </c>
      <c r="S119" s="15">
        <v>53.34</v>
      </c>
      <c r="U119" s="10" t="s">
        <v>392</v>
      </c>
      <c r="V119" s="7">
        <v>154.70000000000002</v>
      </c>
      <c r="W119" s="15">
        <v>53.16</v>
      </c>
      <c r="Y119" s="10" t="s">
        <v>392</v>
      </c>
      <c r="Z119" s="7">
        <v>273.22580645161287</v>
      </c>
      <c r="AA119" s="15">
        <v>53.64</v>
      </c>
      <c r="AC119" s="10" t="s">
        <v>392</v>
      </c>
      <c r="AD119" s="7">
        <v>246.8064516129032</v>
      </c>
      <c r="AE119" s="15">
        <v>52.27</v>
      </c>
      <c r="AG119" s="10" t="s">
        <v>392</v>
      </c>
      <c r="AH119" s="7">
        <v>224.23333333333335</v>
      </c>
      <c r="AI119" s="80">
        <v>53.31</v>
      </c>
      <c r="AK119" s="81" t="s">
        <v>392</v>
      </c>
      <c r="AL119" s="106">
        <v>189.67741935483869</v>
      </c>
      <c r="AM119" s="80">
        <v>52.62</v>
      </c>
      <c r="AO119" s="81" t="s">
        <v>392</v>
      </c>
      <c r="AP119" s="106">
        <v>198.33333333333334</v>
      </c>
      <c r="AQ119" s="80">
        <v>53.08</v>
      </c>
      <c r="AS119" s="81" t="s">
        <v>392</v>
      </c>
      <c r="AT119" s="106">
        <v>185.16129032258064</v>
      </c>
      <c r="AU119" s="80">
        <v>53.43</v>
      </c>
    </row>
    <row r="120" spans="1:53" x14ac:dyDescent="0.3">
      <c r="A120" s="10" t="s">
        <v>12</v>
      </c>
      <c r="B120" s="7">
        <v>724</v>
      </c>
      <c r="C120" s="12">
        <v>35836.65</v>
      </c>
      <c r="E120" s="10" t="s">
        <v>12</v>
      </c>
      <c r="F120" s="7">
        <v>636</v>
      </c>
      <c r="G120" s="12">
        <v>33302.550000000003</v>
      </c>
      <c r="I120" s="10" t="s">
        <v>12</v>
      </c>
      <c r="J120" s="7">
        <v>1078</v>
      </c>
      <c r="K120" s="12">
        <v>55620.260000000009</v>
      </c>
      <c r="M120" s="10" t="s">
        <v>12</v>
      </c>
      <c r="N120" s="7">
        <v>1097</v>
      </c>
      <c r="O120" s="12">
        <v>57129.15</v>
      </c>
      <c r="Q120" s="10" t="s">
        <v>12</v>
      </c>
      <c r="R120" s="7">
        <v>705</v>
      </c>
      <c r="S120" s="12">
        <v>37606.800000000003</v>
      </c>
      <c r="U120" s="10" t="s">
        <v>12</v>
      </c>
      <c r="V120" s="7">
        <v>628</v>
      </c>
      <c r="W120" s="12">
        <v>33381.800000000003</v>
      </c>
      <c r="Y120" s="10" t="s">
        <v>12</v>
      </c>
      <c r="Z120" s="7">
        <v>1249</v>
      </c>
      <c r="AA120" s="12">
        <v>66998.2</v>
      </c>
      <c r="AC120" s="10" t="s">
        <v>12</v>
      </c>
      <c r="AD120" s="7">
        <v>1021</v>
      </c>
      <c r="AE120" s="12">
        <v>53371.85</v>
      </c>
      <c r="AG120" s="10" t="s">
        <v>12</v>
      </c>
      <c r="AH120" s="7">
        <v>943</v>
      </c>
      <c r="AI120" s="82">
        <v>50273.450000000004</v>
      </c>
      <c r="AK120" s="81" t="s">
        <v>12</v>
      </c>
      <c r="AL120" s="106">
        <v>870</v>
      </c>
      <c r="AM120" s="82">
        <v>45783.199999999997</v>
      </c>
      <c r="AO120" s="81" t="s">
        <v>12</v>
      </c>
      <c r="AP120" s="106">
        <v>882</v>
      </c>
      <c r="AQ120" s="82">
        <v>46813.75</v>
      </c>
      <c r="AS120" s="81" t="s">
        <v>12</v>
      </c>
      <c r="AT120" s="106">
        <v>701</v>
      </c>
      <c r="AU120" s="82">
        <v>37456.300000000003</v>
      </c>
    </row>
    <row r="121" spans="1:53" x14ac:dyDescent="0.3">
      <c r="A121" s="10" t="s">
        <v>13</v>
      </c>
      <c r="B121" s="12">
        <v>724</v>
      </c>
      <c r="C121" s="15">
        <v>49.498135359116027</v>
      </c>
      <c r="E121" s="10" t="s">
        <v>13</v>
      </c>
      <c r="F121" s="12">
        <v>1360</v>
      </c>
      <c r="G121" s="15">
        <v>50.837647058823535</v>
      </c>
      <c r="I121" s="10" t="s">
        <v>13</v>
      </c>
      <c r="J121" s="12">
        <v>2438</v>
      </c>
      <c r="K121" s="15">
        <v>51.172871205906489</v>
      </c>
      <c r="M121" s="10" t="s">
        <v>13</v>
      </c>
      <c r="N121" s="12">
        <v>3535</v>
      </c>
      <c r="O121" s="15">
        <v>51.453637906647813</v>
      </c>
      <c r="Q121" s="10" t="s">
        <v>13</v>
      </c>
      <c r="R121" s="12">
        <v>4240</v>
      </c>
      <c r="S121" s="15">
        <v>51.7677853773585</v>
      </c>
      <c r="U121" s="10" t="s">
        <v>13</v>
      </c>
      <c r="V121" s="12">
        <v>4868</v>
      </c>
      <c r="W121" s="15">
        <v>51.946838537387023</v>
      </c>
      <c r="Y121" s="10" t="s">
        <v>13</v>
      </c>
      <c r="Z121" s="12">
        <v>6117</v>
      </c>
      <c r="AA121" s="15">
        <v>52.292857609939517</v>
      </c>
      <c r="AC121" s="10" t="s">
        <v>13</v>
      </c>
      <c r="AD121" s="12">
        <v>7138</v>
      </c>
      <c r="AE121" s="15">
        <v>52.290173718128329</v>
      </c>
      <c r="AG121" s="10" t="s">
        <v>13</v>
      </c>
      <c r="AH121" s="12">
        <v>8081</v>
      </c>
      <c r="AI121" s="80">
        <v>52.40944313822547</v>
      </c>
      <c r="AK121" s="81" t="s">
        <v>13</v>
      </c>
      <c r="AL121" s="82">
        <v>8951</v>
      </c>
      <c r="AM121" s="80">
        <v>52.43033292369568</v>
      </c>
      <c r="AO121" s="81" t="s">
        <v>13</v>
      </c>
      <c r="AP121" s="82">
        <v>9833</v>
      </c>
      <c r="AQ121" s="80">
        <v>52.488320960032546</v>
      </c>
      <c r="AS121" s="81" t="s">
        <v>13</v>
      </c>
      <c r="AT121" s="82">
        <v>10534</v>
      </c>
      <c r="AU121" s="80">
        <v>52.55</v>
      </c>
      <c r="BA121" s="16"/>
    </row>
    <row r="122" spans="1:53" x14ac:dyDescent="0.3">
      <c r="B122" s="17">
        <v>-2.555366269165249E-2</v>
      </c>
      <c r="C122" s="12">
        <f>C120</f>
        <v>35836.65</v>
      </c>
      <c r="F122" s="17">
        <v>0.18897637795275601</v>
      </c>
      <c r="G122" s="12">
        <f>SUM(C122,G120)</f>
        <v>69139.200000000012</v>
      </c>
      <c r="J122" s="17">
        <v>-0.22967863894139884</v>
      </c>
      <c r="K122" s="12">
        <f>SUM(G122,K120)</f>
        <v>124759.46000000002</v>
      </c>
      <c r="N122" s="17">
        <v>6.1922365988909434E-2</v>
      </c>
      <c r="O122" s="12">
        <f>SUM(K122,O120)</f>
        <v>181888.61000000002</v>
      </c>
      <c r="R122" s="17">
        <v>-2.3219814241486114E-2</v>
      </c>
      <c r="S122" s="12">
        <f>SUM(O122,S120)</f>
        <v>219495.41000000003</v>
      </c>
      <c r="U122" s="14" t="s">
        <v>23</v>
      </c>
      <c r="V122" s="17">
        <v>-0.22875816993464049</v>
      </c>
      <c r="W122" s="12">
        <f>SUM(S122,W120)</f>
        <v>252877.21000000002</v>
      </c>
      <c r="Y122" s="14" t="s">
        <v>24</v>
      </c>
      <c r="Z122" s="17">
        <v>-5.1325919589392255E-3</v>
      </c>
      <c r="AA122" s="12">
        <f>SUM(C120,G120,K120,O120,S120,W120,AA120)</f>
        <v>319875.41000000003</v>
      </c>
      <c r="AC122" s="14" t="s">
        <v>25</v>
      </c>
      <c r="AD122" s="17">
        <v>0.13438735177865602</v>
      </c>
      <c r="AE122" s="12">
        <f>SUM(AA122,AE120)</f>
        <v>373247.26</v>
      </c>
      <c r="AG122" s="14" t="s">
        <v>26</v>
      </c>
      <c r="AH122" s="17">
        <v>0.32637853949329365</v>
      </c>
      <c r="AI122" s="82">
        <f>SUM(AE122,AI120)</f>
        <v>423520.71</v>
      </c>
      <c r="AK122" s="81" t="s">
        <v>27</v>
      </c>
      <c r="AL122" s="123">
        <v>0.24813153961136014</v>
      </c>
      <c r="AM122" s="82">
        <f>SUM(AI122,AM120)</f>
        <v>469303.91000000003</v>
      </c>
      <c r="AO122" s="127" t="s">
        <v>28</v>
      </c>
      <c r="AP122" s="123">
        <v>0.1904090267983074</v>
      </c>
      <c r="AQ122" s="82">
        <f>SUM(AM122,AQ120)</f>
        <v>516117.66000000003</v>
      </c>
      <c r="AS122" s="81" t="s">
        <v>29</v>
      </c>
      <c r="AT122" s="123">
        <v>-2.8538812785388168E-2</v>
      </c>
      <c r="AU122" s="82">
        <f>SUM(AQ122,AU120)</f>
        <v>553573.96000000008</v>
      </c>
    </row>
    <row r="123" spans="1:53" x14ac:dyDescent="0.3">
      <c r="F123" s="17">
        <v>9.6385542168674787E-2</v>
      </c>
      <c r="G123" s="15"/>
      <c r="J123" s="17">
        <v>-4.9362402303578801E-2</v>
      </c>
      <c r="N123" s="17">
        <v>-7.9931487296602821E-3</v>
      </c>
      <c r="R123" s="17">
        <v>-1.5122419587133895E-2</v>
      </c>
      <c r="V123" s="17">
        <v>-5.6237623762376288E-2</v>
      </c>
      <c r="Z123" s="17">
        <v>-4.383999999999999E-2</v>
      </c>
      <c r="AD123" s="17">
        <v>-2.6308539944903564E-2</v>
      </c>
      <c r="AH123" s="17">
        <v>9.554940910233789E-3</v>
      </c>
      <c r="AK123" s="81" t="s">
        <v>30</v>
      </c>
      <c r="AL123" s="123">
        <v>2.6620370370370461E-2</v>
      </c>
      <c r="AO123" s="81" t="s">
        <v>31</v>
      </c>
      <c r="AP123" s="123">
        <v>3.912764592687612E-2</v>
      </c>
      <c r="AS123" s="81" t="s">
        <v>32</v>
      </c>
      <c r="AT123" s="123">
        <v>3.3941534235824911E-2</v>
      </c>
    </row>
    <row r="124" spans="1:53" x14ac:dyDescent="0.3">
      <c r="AK124" s="81" t="s">
        <v>33</v>
      </c>
      <c r="AO124" s="81" t="s">
        <v>34</v>
      </c>
      <c r="AS124" s="81" t="s">
        <v>35</v>
      </c>
    </row>
    <row r="127" spans="1:53" s="8" customFormat="1" ht="14.4" thickBot="1" x14ac:dyDescent="0.35">
      <c r="A127" s="5">
        <v>42736</v>
      </c>
      <c r="B127" s="6" t="s">
        <v>9</v>
      </c>
      <c r="C127" s="7">
        <v>29</v>
      </c>
      <c r="E127" s="5">
        <v>42767</v>
      </c>
      <c r="F127" s="6" t="s">
        <v>6</v>
      </c>
      <c r="G127" s="7">
        <v>12</v>
      </c>
      <c r="I127" s="5">
        <v>42795</v>
      </c>
      <c r="J127" s="6" t="s">
        <v>6</v>
      </c>
      <c r="K127" s="7">
        <v>76</v>
      </c>
      <c r="M127" s="5">
        <v>42826</v>
      </c>
      <c r="N127" s="6" t="s">
        <v>7</v>
      </c>
      <c r="O127" s="7">
        <v>36</v>
      </c>
      <c r="Q127" s="5">
        <v>42856</v>
      </c>
      <c r="R127" s="6" t="s">
        <v>5</v>
      </c>
      <c r="S127" s="7">
        <v>22</v>
      </c>
      <c r="U127" s="5">
        <v>42887</v>
      </c>
      <c r="V127" s="6" t="s">
        <v>8</v>
      </c>
      <c r="W127" s="7">
        <v>16</v>
      </c>
      <c r="Y127" s="5">
        <v>42917</v>
      </c>
      <c r="Z127" s="6" t="s">
        <v>7</v>
      </c>
      <c r="AA127" s="7">
        <v>78</v>
      </c>
      <c r="AC127" s="5">
        <v>42948</v>
      </c>
      <c r="AD127" s="6" t="s">
        <v>3</v>
      </c>
      <c r="AE127" s="7">
        <v>23</v>
      </c>
      <c r="AG127" s="5">
        <v>42979</v>
      </c>
      <c r="AH127" s="6" t="s">
        <v>4</v>
      </c>
      <c r="AI127" s="106">
        <v>42</v>
      </c>
      <c r="AJ127" s="118"/>
      <c r="AK127" s="119">
        <v>43009</v>
      </c>
      <c r="AL127" s="120" t="s">
        <v>9</v>
      </c>
      <c r="AM127" s="106">
        <v>14</v>
      </c>
      <c r="AN127" s="118"/>
      <c r="AO127" s="119">
        <v>43040</v>
      </c>
      <c r="AP127" s="120" t="s">
        <v>6</v>
      </c>
      <c r="AQ127" s="106">
        <v>12</v>
      </c>
      <c r="AR127" s="118"/>
      <c r="AS127" s="119">
        <v>43070</v>
      </c>
      <c r="AT127" s="120" t="s">
        <v>4</v>
      </c>
      <c r="AU127" s="106">
        <v>22</v>
      </c>
      <c r="AV127" s="118"/>
      <c r="AW127" s="118"/>
      <c r="AX127" s="118"/>
      <c r="AY127" s="118"/>
    </row>
    <row r="128" spans="1:53" s="8" customFormat="1" ht="14.4" thickBot="1" x14ac:dyDescent="0.35">
      <c r="A128" s="5">
        <v>42737</v>
      </c>
      <c r="B128" s="6" t="s">
        <v>5</v>
      </c>
      <c r="C128" s="7">
        <v>23</v>
      </c>
      <c r="E128" s="5">
        <v>42768</v>
      </c>
      <c r="F128" s="6" t="s">
        <v>8</v>
      </c>
      <c r="G128" s="7">
        <v>18</v>
      </c>
      <c r="I128" s="5">
        <v>42796</v>
      </c>
      <c r="J128" s="6" t="s">
        <v>8</v>
      </c>
      <c r="K128" s="18">
        <v>83</v>
      </c>
      <c r="M128" s="5">
        <v>42827</v>
      </c>
      <c r="N128" s="6" t="s">
        <v>9</v>
      </c>
      <c r="O128" s="7">
        <v>22</v>
      </c>
      <c r="Q128" s="5">
        <v>42857</v>
      </c>
      <c r="R128" s="6" t="s">
        <v>3</v>
      </c>
      <c r="S128" s="7">
        <v>17</v>
      </c>
      <c r="U128" s="5">
        <v>42888</v>
      </c>
      <c r="V128" s="6" t="s">
        <v>4</v>
      </c>
      <c r="W128" s="7">
        <v>22</v>
      </c>
      <c r="Y128" s="5">
        <v>42918</v>
      </c>
      <c r="Z128" s="6" t="s">
        <v>9</v>
      </c>
      <c r="AA128" s="7">
        <v>70</v>
      </c>
      <c r="AC128" s="5">
        <v>42949</v>
      </c>
      <c r="AD128" s="6" t="s">
        <v>6</v>
      </c>
      <c r="AE128" s="7">
        <v>18</v>
      </c>
      <c r="AG128" s="5">
        <v>42980</v>
      </c>
      <c r="AH128" s="6" t="s">
        <v>7</v>
      </c>
      <c r="AI128" s="106">
        <v>52</v>
      </c>
      <c r="AJ128" s="118"/>
      <c r="AK128" s="119">
        <v>43010</v>
      </c>
      <c r="AL128" s="120" t="s">
        <v>5</v>
      </c>
      <c r="AM128" s="106">
        <v>11</v>
      </c>
      <c r="AN128" s="118"/>
      <c r="AO128" s="119">
        <v>43041</v>
      </c>
      <c r="AP128" s="120" t="s">
        <v>8</v>
      </c>
      <c r="AQ128" s="106">
        <v>13</v>
      </c>
      <c r="AR128" s="118"/>
      <c r="AS128" s="119">
        <v>43071</v>
      </c>
      <c r="AT128" s="120" t="s">
        <v>7</v>
      </c>
      <c r="AU128" s="106">
        <v>25</v>
      </c>
      <c r="AV128" s="118"/>
      <c r="AW128" s="118"/>
      <c r="AX128" s="118"/>
      <c r="AY128" s="118"/>
    </row>
    <row r="129" spans="1:51" s="8" customFormat="1" x14ac:dyDescent="0.3">
      <c r="A129" s="5">
        <v>42738</v>
      </c>
      <c r="B129" s="6" t="s">
        <v>3</v>
      </c>
      <c r="C129" s="7">
        <v>14</v>
      </c>
      <c r="E129" s="5">
        <v>42769</v>
      </c>
      <c r="F129" s="6" t="s">
        <v>4</v>
      </c>
      <c r="G129" s="7">
        <v>20</v>
      </c>
      <c r="I129" s="5">
        <v>42797</v>
      </c>
      <c r="J129" s="6" t="s">
        <v>4</v>
      </c>
      <c r="K129" s="7">
        <v>74</v>
      </c>
      <c r="M129" s="5">
        <v>42828</v>
      </c>
      <c r="N129" s="6" t="s">
        <v>5</v>
      </c>
      <c r="O129" s="7">
        <v>20</v>
      </c>
      <c r="Q129" s="5">
        <v>42858</v>
      </c>
      <c r="R129" s="6" t="s">
        <v>6</v>
      </c>
      <c r="S129" s="7">
        <v>18</v>
      </c>
      <c r="U129" s="5">
        <v>42889</v>
      </c>
      <c r="V129" s="6" t="s">
        <v>7</v>
      </c>
      <c r="W129" s="7">
        <v>25</v>
      </c>
      <c r="Y129" s="5">
        <v>42919</v>
      </c>
      <c r="Z129" s="6" t="s">
        <v>5</v>
      </c>
      <c r="AA129" s="7">
        <v>69</v>
      </c>
      <c r="AC129" s="5">
        <v>42950</v>
      </c>
      <c r="AD129" s="6" t="s">
        <v>8</v>
      </c>
      <c r="AE129" s="7">
        <v>28</v>
      </c>
      <c r="AG129" s="5">
        <v>42981</v>
      </c>
      <c r="AH129" s="6" t="s">
        <v>9</v>
      </c>
      <c r="AI129" s="106">
        <v>40</v>
      </c>
      <c r="AJ129" s="118"/>
      <c r="AK129" s="119">
        <v>43011</v>
      </c>
      <c r="AL129" s="120" t="s">
        <v>3</v>
      </c>
      <c r="AM129" s="106">
        <v>14</v>
      </c>
      <c r="AN129" s="118"/>
      <c r="AO129" s="119">
        <v>43042</v>
      </c>
      <c r="AP129" s="120" t="s">
        <v>4</v>
      </c>
      <c r="AQ129" s="106">
        <v>21</v>
      </c>
      <c r="AR129" s="118"/>
      <c r="AS129" s="119">
        <v>43072</v>
      </c>
      <c r="AT129" s="120" t="s">
        <v>9</v>
      </c>
      <c r="AU129" s="106">
        <v>12</v>
      </c>
      <c r="AV129" s="118"/>
      <c r="AW129" s="118"/>
      <c r="AX129" s="118"/>
      <c r="AY129" s="118"/>
    </row>
    <row r="130" spans="1:51" s="8" customFormat="1" x14ac:dyDescent="0.3">
      <c r="A130" s="5">
        <v>42739</v>
      </c>
      <c r="B130" s="6" t="s">
        <v>6</v>
      </c>
      <c r="C130" s="7">
        <v>15</v>
      </c>
      <c r="E130" s="5">
        <v>42770</v>
      </c>
      <c r="F130" s="6" t="s">
        <v>7</v>
      </c>
      <c r="G130" s="7">
        <v>19</v>
      </c>
      <c r="I130" s="5">
        <v>42798</v>
      </c>
      <c r="J130" s="6" t="s">
        <v>7</v>
      </c>
      <c r="K130" s="7">
        <v>63</v>
      </c>
      <c r="M130" s="5">
        <v>42829</v>
      </c>
      <c r="N130" s="6" t="s">
        <v>3</v>
      </c>
      <c r="O130" s="7">
        <v>22</v>
      </c>
      <c r="Q130" s="5">
        <v>42859</v>
      </c>
      <c r="R130" s="6" t="s">
        <v>8</v>
      </c>
      <c r="S130" s="7">
        <v>21</v>
      </c>
      <c r="U130" s="5">
        <v>42890</v>
      </c>
      <c r="V130" s="6" t="s">
        <v>9</v>
      </c>
      <c r="W130" s="7">
        <v>17</v>
      </c>
      <c r="Y130" s="5">
        <v>42920</v>
      </c>
      <c r="Z130" s="6" t="s">
        <v>3</v>
      </c>
      <c r="AA130" s="7">
        <v>60</v>
      </c>
      <c r="AC130" s="5">
        <v>42951</v>
      </c>
      <c r="AD130" s="6" t="s">
        <v>4</v>
      </c>
      <c r="AE130" s="7">
        <v>47</v>
      </c>
      <c r="AG130" s="5">
        <v>42982</v>
      </c>
      <c r="AH130" s="6" t="s">
        <v>5</v>
      </c>
      <c r="AI130" s="106">
        <v>13</v>
      </c>
      <c r="AJ130" s="118"/>
      <c r="AK130" s="119">
        <v>43012</v>
      </c>
      <c r="AL130" s="120" t="s">
        <v>6</v>
      </c>
      <c r="AM130" s="106">
        <v>15</v>
      </c>
      <c r="AN130" s="118"/>
      <c r="AO130" s="119">
        <v>43043</v>
      </c>
      <c r="AP130" s="120" t="s">
        <v>7</v>
      </c>
      <c r="AQ130" s="106">
        <v>26</v>
      </c>
      <c r="AR130" s="118"/>
      <c r="AS130" s="119">
        <v>43073</v>
      </c>
      <c r="AT130" s="120" t="s">
        <v>5</v>
      </c>
      <c r="AU130" s="106">
        <v>13</v>
      </c>
      <c r="AV130" s="118"/>
      <c r="AW130" s="118"/>
      <c r="AX130" s="118"/>
      <c r="AY130" s="118"/>
    </row>
    <row r="131" spans="1:51" s="8" customFormat="1" x14ac:dyDescent="0.3">
      <c r="A131" s="5">
        <v>42740</v>
      </c>
      <c r="B131" s="6" t="s">
        <v>8</v>
      </c>
      <c r="C131" s="7">
        <v>17</v>
      </c>
      <c r="E131" s="5">
        <v>42771</v>
      </c>
      <c r="F131" s="6" t="s">
        <v>9</v>
      </c>
      <c r="G131" s="7">
        <v>18</v>
      </c>
      <c r="I131" s="5">
        <v>42799</v>
      </c>
      <c r="J131" s="6" t="s">
        <v>9</v>
      </c>
      <c r="K131" s="7">
        <v>39</v>
      </c>
      <c r="M131" s="5">
        <v>42830</v>
      </c>
      <c r="N131" s="6" t="s">
        <v>6</v>
      </c>
      <c r="O131" s="7">
        <v>20</v>
      </c>
      <c r="Q131" s="5">
        <v>42860</v>
      </c>
      <c r="R131" s="6" t="s">
        <v>4</v>
      </c>
      <c r="S131" s="7">
        <v>28</v>
      </c>
      <c r="U131" s="5">
        <v>42891</v>
      </c>
      <c r="V131" s="6" t="s">
        <v>5</v>
      </c>
      <c r="W131" s="7">
        <v>13</v>
      </c>
      <c r="Y131" s="5">
        <v>42921</v>
      </c>
      <c r="Z131" s="6" t="s">
        <v>6</v>
      </c>
      <c r="AA131" s="7">
        <v>34</v>
      </c>
      <c r="AC131" s="5">
        <v>42952</v>
      </c>
      <c r="AD131" s="6" t="s">
        <v>7</v>
      </c>
      <c r="AE131" s="7">
        <v>52</v>
      </c>
      <c r="AG131" s="5">
        <v>42983</v>
      </c>
      <c r="AH131" s="6" t="s">
        <v>3</v>
      </c>
      <c r="AI131" s="106">
        <v>4</v>
      </c>
      <c r="AJ131" s="118"/>
      <c r="AK131" s="119">
        <v>43013</v>
      </c>
      <c r="AL131" s="120" t="s">
        <v>8</v>
      </c>
      <c r="AM131" s="106">
        <v>28</v>
      </c>
      <c r="AN131" s="118"/>
      <c r="AO131" s="119">
        <v>43044</v>
      </c>
      <c r="AP131" s="120" t="s">
        <v>9</v>
      </c>
      <c r="AQ131" s="106">
        <v>15</v>
      </c>
      <c r="AR131" s="118"/>
      <c r="AS131" s="119">
        <v>43074</v>
      </c>
      <c r="AT131" s="120" t="s">
        <v>3</v>
      </c>
      <c r="AU131" s="106">
        <v>15</v>
      </c>
      <c r="AV131" s="118"/>
      <c r="AW131" s="118"/>
      <c r="AX131" s="118"/>
      <c r="AY131" s="118"/>
    </row>
    <row r="132" spans="1:51" s="8" customFormat="1" x14ac:dyDescent="0.3">
      <c r="A132" s="5">
        <v>42741</v>
      </c>
      <c r="B132" s="6" t="s">
        <v>4</v>
      </c>
      <c r="C132" s="7">
        <v>22</v>
      </c>
      <c r="E132" s="5">
        <v>42772</v>
      </c>
      <c r="F132" s="6" t="s">
        <v>5</v>
      </c>
      <c r="G132" s="7">
        <v>10</v>
      </c>
      <c r="I132" s="5">
        <v>42800</v>
      </c>
      <c r="J132" s="6" t="s">
        <v>5</v>
      </c>
      <c r="K132" s="7">
        <v>29</v>
      </c>
      <c r="M132" s="5">
        <v>42831</v>
      </c>
      <c r="N132" s="6" t="s">
        <v>8</v>
      </c>
      <c r="O132" s="7">
        <v>21</v>
      </c>
      <c r="Q132" s="5">
        <v>42861</v>
      </c>
      <c r="R132" s="6" t="s">
        <v>7</v>
      </c>
      <c r="S132" s="7">
        <v>29</v>
      </c>
      <c r="U132" s="5">
        <v>42892</v>
      </c>
      <c r="V132" s="6" t="s">
        <v>3</v>
      </c>
      <c r="W132" s="7">
        <v>13</v>
      </c>
      <c r="Y132" s="5">
        <v>42922</v>
      </c>
      <c r="Z132" s="6" t="s">
        <v>8</v>
      </c>
      <c r="AA132" s="7">
        <v>32</v>
      </c>
      <c r="AC132" s="5">
        <v>42953</v>
      </c>
      <c r="AD132" s="6" t="s">
        <v>9</v>
      </c>
      <c r="AE132" s="7">
        <v>35</v>
      </c>
      <c r="AG132" s="5">
        <v>42984</v>
      </c>
      <c r="AH132" s="6" t="s">
        <v>6</v>
      </c>
      <c r="AI132" s="106">
        <v>8</v>
      </c>
      <c r="AJ132" s="118"/>
      <c r="AK132" s="119">
        <v>43014</v>
      </c>
      <c r="AL132" s="120" t="s">
        <v>4</v>
      </c>
      <c r="AM132" s="106">
        <v>40</v>
      </c>
      <c r="AN132" s="118"/>
      <c r="AO132" s="119">
        <v>43045</v>
      </c>
      <c r="AP132" s="120" t="s">
        <v>5</v>
      </c>
      <c r="AQ132" s="106">
        <v>19</v>
      </c>
      <c r="AR132" s="118"/>
      <c r="AS132" s="119">
        <v>43075</v>
      </c>
      <c r="AT132" s="120" t="s">
        <v>6</v>
      </c>
      <c r="AU132" s="106">
        <v>21</v>
      </c>
      <c r="AV132" s="118"/>
      <c r="AW132" s="118"/>
      <c r="AX132" s="118"/>
      <c r="AY132" s="118"/>
    </row>
    <row r="133" spans="1:51" s="8" customFormat="1" x14ac:dyDescent="0.3">
      <c r="A133" s="5">
        <v>42742</v>
      </c>
      <c r="B133" s="6" t="s">
        <v>7</v>
      </c>
      <c r="C133" s="7">
        <v>20</v>
      </c>
      <c r="E133" s="5">
        <v>42773</v>
      </c>
      <c r="F133" s="6" t="s">
        <v>3</v>
      </c>
      <c r="G133" s="7">
        <v>13</v>
      </c>
      <c r="I133" s="5">
        <v>42801</v>
      </c>
      <c r="J133" s="6" t="s">
        <v>3</v>
      </c>
      <c r="K133" s="7">
        <v>34</v>
      </c>
      <c r="M133" s="5">
        <v>42832</v>
      </c>
      <c r="N133" s="6" t="s">
        <v>4</v>
      </c>
      <c r="O133" s="7">
        <v>33</v>
      </c>
      <c r="Q133" s="5">
        <v>42862</v>
      </c>
      <c r="R133" s="6" t="s">
        <v>9</v>
      </c>
      <c r="S133" s="7">
        <v>21</v>
      </c>
      <c r="U133" s="5">
        <v>42893</v>
      </c>
      <c r="V133" s="6" t="s">
        <v>6</v>
      </c>
      <c r="W133" s="7">
        <v>10</v>
      </c>
      <c r="Y133" s="5">
        <v>42923</v>
      </c>
      <c r="Z133" s="6" t="s">
        <v>4</v>
      </c>
      <c r="AA133" s="7">
        <v>35</v>
      </c>
      <c r="AC133" s="5">
        <v>42954</v>
      </c>
      <c r="AD133" s="6" t="s">
        <v>5</v>
      </c>
      <c r="AE133" s="7">
        <v>23</v>
      </c>
      <c r="AG133" s="5">
        <v>42985</v>
      </c>
      <c r="AH133" s="6" t="s">
        <v>8</v>
      </c>
      <c r="AI133" s="106">
        <v>15</v>
      </c>
      <c r="AJ133" s="118"/>
      <c r="AK133" s="119">
        <v>43015</v>
      </c>
      <c r="AL133" s="120" t="s">
        <v>7</v>
      </c>
      <c r="AM133" s="106">
        <v>48</v>
      </c>
      <c r="AN133" s="118"/>
      <c r="AO133" s="119">
        <v>43046</v>
      </c>
      <c r="AP133" s="120" t="s">
        <v>3</v>
      </c>
      <c r="AQ133" s="106">
        <v>19</v>
      </c>
      <c r="AR133" s="118"/>
      <c r="AS133" s="119">
        <v>43076</v>
      </c>
      <c r="AT133" s="120" t="s">
        <v>8</v>
      </c>
      <c r="AU133" s="106">
        <v>25</v>
      </c>
      <c r="AV133" s="118"/>
      <c r="AW133" s="118"/>
      <c r="AX133" s="118"/>
      <c r="AY133" s="118"/>
    </row>
    <row r="134" spans="1:51" s="8" customFormat="1" x14ac:dyDescent="0.3">
      <c r="A134" s="5">
        <v>42743</v>
      </c>
      <c r="B134" s="6" t="s">
        <v>9</v>
      </c>
      <c r="C134" s="7">
        <v>14</v>
      </c>
      <c r="E134" s="5">
        <v>42774</v>
      </c>
      <c r="F134" s="6" t="s">
        <v>6</v>
      </c>
      <c r="G134" s="7">
        <v>14</v>
      </c>
      <c r="I134" s="5">
        <v>42802</v>
      </c>
      <c r="J134" s="6" t="s">
        <v>6</v>
      </c>
      <c r="K134" s="7">
        <v>30</v>
      </c>
      <c r="M134" s="5">
        <v>42833</v>
      </c>
      <c r="N134" s="6" t="s">
        <v>7</v>
      </c>
      <c r="O134" s="7">
        <v>32</v>
      </c>
      <c r="Q134" s="5">
        <v>42863</v>
      </c>
      <c r="R134" s="6" t="s">
        <v>5</v>
      </c>
      <c r="S134" s="7">
        <v>11</v>
      </c>
      <c r="U134" s="5">
        <v>42894</v>
      </c>
      <c r="V134" s="6" t="s">
        <v>8</v>
      </c>
      <c r="W134" s="7">
        <v>14</v>
      </c>
      <c r="Y134" s="5">
        <v>42924</v>
      </c>
      <c r="Z134" s="6" t="s">
        <v>7</v>
      </c>
      <c r="AA134" s="7">
        <v>49</v>
      </c>
      <c r="AC134" s="5">
        <v>42955</v>
      </c>
      <c r="AD134" s="6" t="s">
        <v>3</v>
      </c>
      <c r="AE134" s="7">
        <v>26</v>
      </c>
      <c r="AG134" s="5">
        <v>42986</v>
      </c>
      <c r="AH134" s="6" t="s">
        <v>4</v>
      </c>
      <c r="AI134" s="106">
        <v>26</v>
      </c>
      <c r="AJ134" s="118"/>
      <c r="AK134" s="119">
        <v>43016</v>
      </c>
      <c r="AL134" s="120" t="s">
        <v>9</v>
      </c>
      <c r="AM134" s="106">
        <v>44</v>
      </c>
      <c r="AN134" s="118"/>
      <c r="AO134" s="119">
        <v>43047</v>
      </c>
      <c r="AP134" s="120" t="s">
        <v>6</v>
      </c>
      <c r="AQ134" s="106">
        <v>26</v>
      </c>
      <c r="AR134" s="118"/>
      <c r="AS134" s="119">
        <v>43077</v>
      </c>
      <c r="AT134" s="120" t="s">
        <v>4</v>
      </c>
      <c r="AU134" s="106">
        <v>33</v>
      </c>
      <c r="AV134" s="118"/>
      <c r="AW134" s="118"/>
      <c r="AX134" s="118"/>
      <c r="AY134" s="118"/>
    </row>
    <row r="135" spans="1:51" s="8" customFormat="1" x14ac:dyDescent="0.3">
      <c r="A135" s="5">
        <v>42744</v>
      </c>
      <c r="B135" s="6" t="s">
        <v>5</v>
      </c>
      <c r="C135" s="7">
        <v>11</v>
      </c>
      <c r="E135" s="5">
        <v>42775</v>
      </c>
      <c r="F135" s="6" t="s">
        <v>8</v>
      </c>
      <c r="G135" s="7">
        <v>16</v>
      </c>
      <c r="I135" s="5">
        <v>42803</v>
      </c>
      <c r="J135" s="6" t="s">
        <v>8</v>
      </c>
      <c r="K135" s="7">
        <v>33</v>
      </c>
      <c r="M135" s="5">
        <v>42834</v>
      </c>
      <c r="N135" s="6" t="s">
        <v>9</v>
      </c>
      <c r="O135" s="7">
        <v>19</v>
      </c>
      <c r="Q135" s="5">
        <v>42864</v>
      </c>
      <c r="R135" s="6" t="s">
        <v>3</v>
      </c>
      <c r="S135" s="7">
        <v>11</v>
      </c>
      <c r="U135" s="5">
        <v>42895</v>
      </c>
      <c r="V135" s="6" t="s">
        <v>4</v>
      </c>
      <c r="W135" s="7">
        <v>20</v>
      </c>
      <c r="Y135" s="5">
        <v>42925</v>
      </c>
      <c r="Z135" s="6" t="s">
        <v>9</v>
      </c>
      <c r="AA135" s="7">
        <v>31</v>
      </c>
      <c r="AC135" s="5">
        <v>42956</v>
      </c>
      <c r="AD135" s="6" t="s">
        <v>6</v>
      </c>
      <c r="AE135" s="7">
        <v>19</v>
      </c>
      <c r="AG135" s="5">
        <v>42987</v>
      </c>
      <c r="AH135" s="6" t="s">
        <v>7</v>
      </c>
      <c r="AI135" s="106">
        <v>40</v>
      </c>
      <c r="AJ135" s="118"/>
      <c r="AK135" s="119">
        <v>43017</v>
      </c>
      <c r="AL135" s="120" t="s">
        <v>5</v>
      </c>
      <c r="AM135" s="106">
        <v>19</v>
      </c>
      <c r="AN135" s="118"/>
      <c r="AO135" s="119">
        <v>43048</v>
      </c>
      <c r="AP135" s="120" t="s">
        <v>8</v>
      </c>
      <c r="AQ135" s="106">
        <v>24</v>
      </c>
      <c r="AR135" s="118"/>
      <c r="AS135" s="119">
        <v>43078</v>
      </c>
      <c r="AT135" s="120" t="s">
        <v>7</v>
      </c>
      <c r="AU135" s="106">
        <v>34</v>
      </c>
      <c r="AV135" s="118"/>
      <c r="AW135" s="118"/>
      <c r="AX135" s="118"/>
      <c r="AY135" s="118"/>
    </row>
    <row r="136" spans="1:51" s="8" customFormat="1" x14ac:dyDescent="0.3">
      <c r="A136" s="5">
        <v>42745</v>
      </c>
      <c r="B136" s="6" t="s">
        <v>3</v>
      </c>
      <c r="C136" s="7">
        <v>11</v>
      </c>
      <c r="E136" s="5">
        <v>42776</v>
      </c>
      <c r="F136" s="6" t="s">
        <v>4</v>
      </c>
      <c r="G136" s="7">
        <v>28</v>
      </c>
      <c r="I136" s="5">
        <v>42804</v>
      </c>
      <c r="J136" s="6" t="s">
        <v>4</v>
      </c>
      <c r="K136" s="7">
        <v>40</v>
      </c>
      <c r="M136" s="5">
        <v>42835</v>
      </c>
      <c r="N136" s="6" t="s">
        <v>5</v>
      </c>
      <c r="O136" s="7">
        <v>14</v>
      </c>
      <c r="Q136" s="5">
        <v>42865</v>
      </c>
      <c r="R136" s="6" t="s">
        <v>6</v>
      </c>
      <c r="S136" s="7">
        <v>18</v>
      </c>
      <c r="U136" s="5">
        <v>42896</v>
      </c>
      <c r="V136" s="6" t="s">
        <v>7</v>
      </c>
      <c r="W136" s="7">
        <v>24</v>
      </c>
      <c r="Y136" s="5">
        <v>42926</v>
      </c>
      <c r="Z136" s="6" t="s">
        <v>5</v>
      </c>
      <c r="AA136" s="7">
        <v>21</v>
      </c>
      <c r="AC136" s="5">
        <v>42957</v>
      </c>
      <c r="AD136" s="6" t="s">
        <v>8</v>
      </c>
      <c r="AE136" s="7">
        <v>24</v>
      </c>
      <c r="AG136" s="5">
        <v>42988</v>
      </c>
      <c r="AH136" s="6" t="s">
        <v>9</v>
      </c>
      <c r="AI136" s="106">
        <v>22</v>
      </c>
      <c r="AJ136" s="118"/>
      <c r="AK136" s="119">
        <v>43018</v>
      </c>
      <c r="AL136" s="120" t="s">
        <v>3</v>
      </c>
      <c r="AM136" s="106">
        <v>9</v>
      </c>
      <c r="AN136" s="118"/>
      <c r="AO136" s="119">
        <v>43049</v>
      </c>
      <c r="AP136" s="120" t="s">
        <v>4</v>
      </c>
      <c r="AQ136" s="106">
        <v>23</v>
      </c>
      <c r="AR136" s="118"/>
      <c r="AS136" s="119">
        <v>43079</v>
      </c>
      <c r="AT136" s="120" t="s">
        <v>9</v>
      </c>
      <c r="AU136" s="106">
        <v>19</v>
      </c>
      <c r="AV136" s="118"/>
      <c r="AW136" s="118"/>
      <c r="AX136" s="118"/>
      <c r="AY136" s="118"/>
    </row>
    <row r="137" spans="1:51" s="8" customFormat="1" x14ac:dyDescent="0.3">
      <c r="A137" s="5">
        <v>42746</v>
      </c>
      <c r="B137" s="6" t="s">
        <v>6</v>
      </c>
      <c r="C137" s="7">
        <v>11</v>
      </c>
      <c r="E137" s="5">
        <v>42777</v>
      </c>
      <c r="F137" s="6" t="s">
        <v>7</v>
      </c>
      <c r="G137" s="7">
        <v>26</v>
      </c>
      <c r="I137" s="5">
        <v>42805</v>
      </c>
      <c r="J137" s="6" t="s">
        <v>7</v>
      </c>
      <c r="K137" s="7">
        <v>54</v>
      </c>
      <c r="M137" s="5">
        <v>42836</v>
      </c>
      <c r="N137" s="6" t="s">
        <v>3</v>
      </c>
      <c r="O137" s="7">
        <v>19</v>
      </c>
      <c r="Q137" s="5">
        <v>42866</v>
      </c>
      <c r="R137" s="6" t="s">
        <v>8</v>
      </c>
      <c r="S137" s="7">
        <v>18</v>
      </c>
      <c r="U137" s="5">
        <v>42897</v>
      </c>
      <c r="V137" s="6" t="s">
        <v>9</v>
      </c>
      <c r="W137" s="7">
        <v>20</v>
      </c>
      <c r="Y137" s="5">
        <v>42927</v>
      </c>
      <c r="Z137" s="6" t="s">
        <v>3</v>
      </c>
      <c r="AA137" s="7">
        <v>21</v>
      </c>
      <c r="AC137" s="5">
        <v>42958</v>
      </c>
      <c r="AD137" s="6" t="s">
        <v>4</v>
      </c>
      <c r="AE137" s="7">
        <v>47</v>
      </c>
      <c r="AG137" s="5">
        <v>42989</v>
      </c>
      <c r="AH137" s="6" t="s">
        <v>5</v>
      </c>
      <c r="AI137" s="106">
        <v>19</v>
      </c>
      <c r="AJ137" s="118"/>
      <c r="AK137" s="119">
        <v>43019</v>
      </c>
      <c r="AL137" s="120" t="s">
        <v>6</v>
      </c>
      <c r="AM137" s="106">
        <v>10</v>
      </c>
      <c r="AN137" s="118"/>
      <c r="AO137" s="119">
        <v>43050</v>
      </c>
      <c r="AP137" s="120" t="s">
        <v>7</v>
      </c>
      <c r="AQ137" s="106">
        <v>25</v>
      </c>
      <c r="AR137" s="118"/>
      <c r="AS137" s="119">
        <v>43080</v>
      </c>
      <c r="AT137" s="120" t="s">
        <v>5</v>
      </c>
      <c r="AU137" s="106">
        <v>14</v>
      </c>
      <c r="AV137" s="118"/>
      <c r="AW137" s="118"/>
      <c r="AX137" s="118"/>
      <c r="AY137" s="118"/>
    </row>
    <row r="138" spans="1:51" s="8" customFormat="1" x14ac:dyDescent="0.3">
      <c r="A138" s="5">
        <v>42747</v>
      </c>
      <c r="B138" s="6" t="s">
        <v>8</v>
      </c>
      <c r="C138" s="7">
        <v>15</v>
      </c>
      <c r="E138" s="5">
        <v>42778</v>
      </c>
      <c r="F138" s="6" t="s">
        <v>9</v>
      </c>
      <c r="G138" s="7">
        <v>11</v>
      </c>
      <c r="I138" s="5">
        <v>42806</v>
      </c>
      <c r="J138" s="6" t="s">
        <v>9</v>
      </c>
      <c r="K138" s="7">
        <v>37</v>
      </c>
      <c r="M138" s="5">
        <v>42837</v>
      </c>
      <c r="N138" s="6" t="s">
        <v>6</v>
      </c>
      <c r="O138" s="7">
        <v>16</v>
      </c>
      <c r="Q138" s="5">
        <v>42867</v>
      </c>
      <c r="R138" s="6" t="s">
        <v>4</v>
      </c>
      <c r="S138" s="7">
        <v>26</v>
      </c>
      <c r="U138" s="5">
        <v>42898</v>
      </c>
      <c r="V138" s="6" t="s">
        <v>5</v>
      </c>
      <c r="W138" s="7">
        <v>16</v>
      </c>
      <c r="Y138" s="5">
        <v>42928</v>
      </c>
      <c r="Z138" s="6" t="s">
        <v>6</v>
      </c>
      <c r="AA138" s="7">
        <v>27</v>
      </c>
      <c r="AC138" s="5">
        <v>42959</v>
      </c>
      <c r="AD138" s="6" t="s">
        <v>7</v>
      </c>
      <c r="AE138" s="7">
        <v>55</v>
      </c>
      <c r="AG138" s="5">
        <v>42990</v>
      </c>
      <c r="AH138" s="6" t="s">
        <v>3</v>
      </c>
      <c r="AI138" s="106">
        <v>16</v>
      </c>
      <c r="AJ138" s="118"/>
      <c r="AK138" s="119">
        <v>43020</v>
      </c>
      <c r="AL138" s="120" t="s">
        <v>8</v>
      </c>
      <c r="AM138" s="106">
        <v>19</v>
      </c>
      <c r="AN138" s="118"/>
      <c r="AO138" s="119">
        <v>43051</v>
      </c>
      <c r="AP138" s="120" t="s">
        <v>9</v>
      </c>
      <c r="AQ138" s="106">
        <v>16</v>
      </c>
      <c r="AR138" s="118"/>
      <c r="AS138" s="119">
        <v>43081</v>
      </c>
      <c r="AT138" s="120" t="s">
        <v>3</v>
      </c>
      <c r="AU138" s="106">
        <v>14</v>
      </c>
      <c r="AV138" s="118"/>
      <c r="AW138" s="118"/>
      <c r="AX138" s="118"/>
      <c r="AY138" s="118"/>
    </row>
    <row r="139" spans="1:51" s="8" customFormat="1" x14ac:dyDescent="0.3">
      <c r="A139" s="5">
        <v>42748</v>
      </c>
      <c r="B139" s="6" t="s">
        <v>4</v>
      </c>
      <c r="C139" s="7">
        <v>28</v>
      </c>
      <c r="E139" s="5">
        <v>42779</v>
      </c>
      <c r="F139" s="6" t="s">
        <v>5</v>
      </c>
      <c r="G139" s="7">
        <v>11</v>
      </c>
      <c r="I139" s="5">
        <v>42807</v>
      </c>
      <c r="J139" s="6" t="s">
        <v>5</v>
      </c>
      <c r="K139" s="7">
        <v>31</v>
      </c>
      <c r="M139" s="5">
        <v>42838</v>
      </c>
      <c r="N139" s="6" t="s">
        <v>8</v>
      </c>
      <c r="O139" s="7">
        <v>20</v>
      </c>
      <c r="Q139" s="5">
        <v>42868</v>
      </c>
      <c r="R139" s="6" t="s">
        <v>7</v>
      </c>
      <c r="S139" s="7">
        <v>24</v>
      </c>
      <c r="U139" s="5">
        <v>42899</v>
      </c>
      <c r="V139" s="6" t="s">
        <v>3</v>
      </c>
      <c r="W139" s="7">
        <v>20</v>
      </c>
      <c r="Y139" s="5">
        <v>42929</v>
      </c>
      <c r="Z139" s="6" t="s">
        <v>8</v>
      </c>
      <c r="AA139" s="7">
        <v>26</v>
      </c>
      <c r="AC139" s="5">
        <v>42960</v>
      </c>
      <c r="AD139" s="6" t="s">
        <v>9</v>
      </c>
      <c r="AE139" s="7">
        <v>37</v>
      </c>
      <c r="AG139" s="5">
        <v>42991</v>
      </c>
      <c r="AH139" s="6" t="s">
        <v>6</v>
      </c>
      <c r="AI139" s="106">
        <v>16</v>
      </c>
      <c r="AJ139" s="118"/>
      <c r="AK139" s="119">
        <v>43021</v>
      </c>
      <c r="AL139" s="120" t="s">
        <v>4</v>
      </c>
      <c r="AM139" s="106">
        <v>31</v>
      </c>
      <c r="AN139" s="118"/>
      <c r="AO139" s="119">
        <v>43052</v>
      </c>
      <c r="AP139" s="120" t="s">
        <v>5</v>
      </c>
      <c r="AQ139" s="106">
        <v>9</v>
      </c>
      <c r="AR139" s="118"/>
      <c r="AS139" s="119">
        <v>43082</v>
      </c>
      <c r="AT139" s="120" t="s">
        <v>6</v>
      </c>
      <c r="AU139" s="106">
        <v>11</v>
      </c>
      <c r="AV139" s="118"/>
      <c r="AW139" s="118"/>
      <c r="AX139" s="118"/>
      <c r="AY139" s="118"/>
    </row>
    <row r="140" spans="1:51" s="8" customFormat="1" x14ac:dyDescent="0.3">
      <c r="A140" s="5">
        <v>42749</v>
      </c>
      <c r="B140" s="6" t="s">
        <v>7</v>
      </c>
      <c r="C140" s="7">
        <v>34</v>
      </c>
      <c r="E140" s="5">
        <v>42780</v>
      </c>
      <c r="F140" s="6" t="s">
        <v>3</v>
      </c>
      <c r="G140" s="19">
        <v>9</v>
      </c>
      <c r="I140" s="5">
        <v>42808</v>
      </c>
      <c r="J140" s="6" t="s">
        <v>3</v>
      </c>
      <c r="K140" s="7">
        <v>32</v>
      </c>
      <c r="M140" s="5">
        <v>42839</v>
      </c>
      <c r="N140" s="6" t="s">
        <v>4</v>
      </c>
      <c r="O140" s="7">
        <v>24</v>
      </c>
      <c r="Q140" s="5">
        <v>42869</v>
      </c>
      <c r="R140" s="6" t="s">
        <v>9</v>
      </c>
      <c r="S140" s="7">
        <v>14</v>
      </c>
      <c r="U140" s="5">
        <v>42900</v>
      </c>
      <c r="V140" s="6" t="s">
        <v>6</v>
      </c>
      <c r="W140" s="7">
        <v>20</v>
      </c>
      <c r="Y140" s="5">
        <v>42930</v>
      </c>
      <c r="Z140" s="6" t="s">
        <v>4</v>
      </c>
      <c r="AA140" s="7">
        <v>42</v>
      </c>
      <c r="AC140" s="5">
        <v>42961</v>
      </c>
      <c r="AD140" s="6" t="s">
        <v>5</v>
      </c>
      <c r="AE140" s="7">
        <v>32</v>
      </c>
      <c r="AG140" s="5">
        <v>42992</v>
      </c>
      <c r="AH140" s="6" t="s">
        <v>8</v>
      </c>
      <c r="AI140" s="106">
        <v>17</v>
      </c>
      <c r="AJ140" s="118"/>
      <c r="AK140" s="119">
        <v>43022</v>
      </c>
      <c r="AL140" s="120" t="s">
        <v>7</v>
      </c>
      <c r="AM140" s="106">
        <v>44</v>
      </c>
      <c r="AN140" s="118"/>
      <c r="AO140" s="119">
        <v>43053</v>
      </c>
      <c r="AP140" s="120" t="s">
        <v>3</v>
      </c>
      <c r="AQ140" s="106">
        <v>9</v>
      </c>
      <c r="AR140" s="118"/>
      <c r="AS140" s="119">
        <v>43083</v>
      </c>
      <c r="AT140" s="120" t="s">
        <v>8</v>
      </c>
      <c r="AU140" s="106">
        <v>11</v>
      </c>
      <c r="AV140" s="118"/>
      <c r="AW140" s="118"/>
      <c r="AX140" s="118"/>
      <c r="AY140" s="118"/>
    </row>
    <row r="141" spans="1:51" s="8" customFormat="1" x14ac:dyDescent="0.3">
      <c r="A141" s="5">
        <v>42750</v>
      </c>
      <c r="B141" s="6" t="s">
        <v>9</v>
      </c>
      <c r="C141" s="7">
        <v>30</v>
      </c>
      <c r="E141" s="5">
        <v>42781</v>
      </c>
      <c r="F141" s="6" t="s">
        <v>6</v>
      </c>
      <c r="G141" s="7">
        <v>11</v>
      </c>
      <c r="I141" s="5">
        <v>42809</v>
      </c>
      <c r="J141" s="6" t="s">
        <v>6</v>
      </c>
      <c r="K141" s="7">
        <v>31</v>
      </c>
      <c r="M141" s="5">
        <v>42840</v>
      </c>
      <c r="N141" s="6" t="s">
        <v>7</v>
      </c>
      <c r="O141" s="7">
        <v>29</v>
      </c>
      <c r="Q141" s="5">
        <v>42870</v>
      </c>
      <c r="R141" s="6" t="s">
        <v>5</v>
      </c>
      <c r="S141" s="7">
        <v>12</v>
      </c>
      <c r="U141" s="5">
        <v>42901</v>
      </c>
      <c r="V141" s="6" t="s">
        <v>8</v>
      </c>
      <c r="W141" s="7">
        <v>20</v>
      </c>
      <c r="Y141" s="5">
        <v>42931</v>
      </c>
      <c r="Z141" s="6" t="s">
        <v>7</v>
      </c>
      <c r="AA141" s="7">
        <v>47</v>
      </c>
      <c r="AC141" s="5">
        <v>42962</v>
      </c>
      <c r="AD141" s="6" t="s">
        <v>3</v>
      </c>
      <c r="AE141" s="7">
        <v>29</v>
      </c>
      <c r="AG141" s="5">
        <v>42993</v>
      </c>
      <c r="AH141" s="6" t="s">
        <v>4</v>
      </c>
      <c r="AI141" s="106">
        <v>30</v>
      </c>
      <c r="AJ141" s="118"/>
      <c r="AK141" s="119">
        <v>43023</v>
      </c>
      <c r="AL141" s="120" t="s">
        <v>9</v>
      </c>
      <c r="AM141" s="106">
        <v>26</v>
      </c>
      <c r="AN141" s="118"/>
      <c r="AO141" s="119">
        <v>43054</v>
      </c>
      <c r="AP141" s="120" t="s">
        <v>6</v>
      </c>
      <c r="AQ141" s="106">
        <v>14</v>
      </c>
      <c r="AR141" s="118"/>
      <c r="AS141" s="119">
        <v>43084</v>
      </c>
      <c r="AT141" s="120" t="s">
        <v>4</v>
      </c>
      <c r="AU141" s="106">
        <v>17</v>
      </c>
      <c r="AV141" s="118"/>
      <c r="AW141" s="118"/>
      <c r="AX141" s="118"/>
      <c r="AY141" s="118"/>
    </row>
    <row r="142" spans="1:51" s="8" customFormat="1" x14ac:dyDescent="0.3">
      <c r="A142" s="5">
        <v>42751</v>
      </c>
      <c r="B142" s="6" t="s">
        <v>5</v>
      </c>
      <c r="C142" s="7">
        <v>17</v>
      </c>
      <c r="E142" s="5">
        <v>42782</v>
      </c>
      <c r="F142" s="6" t="s">
        <v>8</v>
      </c>
      <c r="G142" s="7">
        <v>20</v>
      </c>
      <c r="I142" s="5">
        <v>42810</v>
      </c>
      <c r="J142" s="6" t="s">
        <v>8</v>
      </c>
      <c r="K142" s="7">
        <v>37</v>
      </c>
      <c r="M142" s="5">
        <v>42841</v>
      </c>
      <c r="N142" s="6" t="s">
        <v>9</v>
      </c>
      <c r="O142" s="7">
        <v>22</v>
      </c>
      <c r="Q142" s="5">
        <v>42871</v>
      </c>
      <c r="R142" s="6" t="s">
        <v>3</v>
      </c>
      <c r="S142" s="7">
        <v>13</v>
      </c>
      <c r="U142" s="5">
        <v>42902</v>
      </c>
      <c r="V142" s="6" t="s">
        <v>4</v>
      </c>
      <c r="W142" s="7">
        <v>42</v>
      </c>
      <c r="Y142" s="5">
        <v>42932</v>
      </c>
      <c r="Z142" s="6" t="s">
        <v>9</v>
      </c>
      <c r="AA142" s="7">
        <v>27</v>
      </c>
      <c r="AC142" s="5">
        <v>42963</v>
      </c>
      <c r="AD142" s="6" t="s">
        <v>6</v>
      </c>
      <c r="AE142" s="7">
        <v>33</v>
      </c>
      <c r="AG142" s="5">
        <v>42994</v>
      </c>
      <c r="AH142" s="6" t="s">
        <v>7</v>
      </c>
      <c r="AI142" s="106">
        <v>38</v>
      </c>
      <c r="AJ142" s="118"/>
      <c r="AK142" s="119">
        <v>43024</v>
      </c>
      <c r="AL142" s="120" t="s">
        <v>5</v>
      </c>
      <c r="AM142" s="106">
        <v>14</v>
      </c>
      <c r="AN142" s="118"/>
      <c r="AO142" s="119">
        <v>43055</v>
      </c>
      <c r="AP142" s="120" t="s">
        <v>8</v>
      </c>
      <c r="AQ142" s="106">
        <v>20</v>
      </c>
      <c r="AR142" s="118"/>
      <c r="AS142" s="119">
        <v>43085</v>
      </c>
      <c r="AT142" s="120" t="s">
        <v>7</v>
      </c>
      <c r="AU142" s="106">
        <v>26</v>
      </c>
      <c r="AV142" s="118"/>
      <c r="AW142" s="118"/>
      <c r="AX142" s="118"/>
      <c r="AY142" s="118"/>
    </row>
    <row r="143" spans="1:51" s="8" customFormat="1" x14ac:dyDescent="0.3">
      <c r="A143" s="5">
        <v>42752</v>
      </c>
      <c r="B143" s="6" t="s">
        <v>3</v>
      </c>
      <c r="C143" s="7">
        <v>15</v>
      </c>
      <c r="E143" s="5">
        <v>42783</v>
      </c>
      <c r="F143" s="6" t="s">
        <v>4</v>
      </c>
      <c r="G143" s="7">
        <v>28</v>
      </c>
      <c r="I143" s="5">
        <v>42811</v>
      </c>
      <c r="J143" s="6" t="s">
        <v>4</v>
      </c>
      <c r="K143" s="7">
        <v>32</v>
      </c>
      <c r="M143" s="5">
        <v>42842</v>
      </c>
      <c r="N143" s="6" t="s">
        <v>5</v>
      </c>
      <c r="O143" s="21">
        <v>7</v>
      </c>
      <c r="Q143" s="5">
        <v>42872</v>
      </c>
      <c r="R143" s="6" t="s">
        <v>6</v>
      </c>
      <c r="S143" s="7">
        <v>13</v>
      </c>
      <c r="U143" s="5">
        <v>42903</v>
      </c>
      <c r="V143" s="6" t="s">
        <v>7</v>
      </c>
      <c r="W143" s="7">
        <v>49</v>
      </c>
      <c r="Y143" s="5">
        <v>42933</v>
      </c>
      <c r="Z143" s="6" t="s">
        <v>5</v>
      </c>
      <c r="AA143" s="7">
        <v>16</v>
      </c>
      <c r="AC143" s="5">
        <v>42964</v>
      </c>
      <c r="AD143" s="6" t="s">
        <v>8</v>
      </c>
      <c r="AE143" s="7">
        <v>38</v>
      </c>
      <c r="AG143" s="5">
        <v>42995</v>
      </c>
      <c r="AH143" s="6" t="s">
        <v>9</v>
      </c>
      <c r="AI143" s="106">
        <v>19</v>
      </c>
      <c r="AJ143" s="118"/>
      <c r="AK143" s="119">
        <v>43025</v>
      </c>
      <c r="AL143" s="120" t="s">
        <v>3</v>
      </c>
      <c r="AM143" s="106">
        <v>10</v>
      </c>
      <c r="AN143" s="118"/>
      <c r="AO143" s="119">
        <v>43056</v>
      </c>
      <c r="AP143" s="120" t="s">
        <v>4</v>
      </c>
      <c r="AQ143" s="106">
        <v>24</v>
      </c>
      <c r="AR143" s="118"/>
      <c r="AS143" s="119">
        <v>43086</v>
      </c>
      <c r="AT143" s="120" t="s">
        <v>9</v>
      </c>
      <c r="AU143" s="106">
        <v>10</v>
      </c>
      <c r="AV143" s="118"/>
      <c r="AW143" s="118"/>
      <c r="AX143" s="118"/>
      <c r="AY143" s="118"/>
    </row>
    <row r="144" spans="1:51" s="8" customFormat="1" x14ac:dyDescent="0.3">
      <c r="A144" s="5">
        <v>42753</v>
      </c>
      <c r="B144" s="6" t="s">
        <v>6</v>
      </c>
      <c r="C144" s="7">
        <v>13</v>
      </c>
      <c r="E144" s="5">
        <v>42784</v>
      </c>
      <c r="F144" s="6" t="s">
        <v>7</v>
      </c>
      <c r="G144" s="7">
        <v>38</v>
      </c>
      <c r="I144" s="5">
        <v>42812</v>
      </c>
      <c r="J144" s="6" t="s">
        <v>7</v>
      </c>
      <c r="K144" s="7">
        <v>34</v>
      </c>
      <c r="M144" s="5">
        <v>42843</v>
      </c>
      <c r="N144" s="6" t="s">
        <v>3</v>
      </c>
      <c r="O144" s="7">
        <v>13</v>
      </c>
      <c r="Q144" s="5">
        <v>42873</v>
      </c>
      <c r="R144" s="6" t="s">
        <v>8</v>
      </c>
      <c r="S144" s="7">
        <v>19</v>
      </c>
      <c r="U144" s="5">
        <v>42904</v>
      </c>
      <c r="V144" s="6" t="s">
        <v>9</v>
      </c>
      <c r="W144" s="7">
        <v>31</v>
      </c>
      <c r="Y144" s="5">
        <v>42934</v>
      </c>
      <c r="Z144" s="6" t="s">
        <v>3</v>
      </c>
      <c r="AA144" s="7">
        <v>15</v>
      </c>
      <c r="AC144" s="5">
        <v>42965</v>
      </c>
      <c r="AD144" s="6" t="s">
        <v>4</v>
      </c>
      <c r="AE144" s="7">
        <v>50</v>
      </c>
      <c r="AG144" s="5">
        <v>42996</v>
      </c>
      <c r="AH144" s="6" t="s">
        <v>5</v>
      </c>
      <c r="AI144" s="106">
        <v>13</v>
      </c>
      <c r="AJ144" s="118"/>
      <c r="AK144" s="119">
        <v>43026</v>
      </c>
      <c r="AL144" s="120" t="s">
        <v>6</v>
      </c>
      <c r="AM144" s="106">
        <v>13</v>
      </c>
      <c r="AN144" s="118"/>
      <c r="AO144" s="119">
        <v>43057</v>
      </c>
      <c r="AP144" s="120" t="s">
        <v>7</v>
      </c>
      <c r="AQ144" s="106">
        <v>30</v>
      </c>
      <c r="AR144" s="118"/>
      <c r="AS144" s="119">
        <v>43087</v>
      </c>
      <c r="AT144" s="120" t="s">
        <v>5</v>
      </c>
      <c r="AU144" s="106">
        <v>7</v>
      </c>
      <c r="AV144" s="118"/>
      <c r="AW144" s="118"/>
      <c r="AX144" s="118"/>
      <c r="AY144" s="118"/>
    </row>
    <row r="145" spans="1:51" s="8" customFormat="1" x14ac:dyDescent="0.3">
      <c r="A145" s="5">
        <v>42754</v>
      </c>
      <c r="B145" s="6" t="s">
        <v>8</v>
      </c>
      <c r="C145" s="7">
        <v>18</v>
      </c>
      <c r="E145" s="5">
        <v>42785</v>
      </c>
      <c r="F145" s="6" t="s">
        <v>9</v>
      </c>
      <c r="G145" s="7">
        <v>27</v>
      </c>
      <c r="I145" s="5">
        <v>42813</v>
      </c>
      <c r="J145" s="6" t="s">
        <v>9</v>
      </c>
      <c r="K145" s="7">
        <v>17</v>
      </c>
      <c r="M145" s="5">
        <v>42844</v>
      </c>
      <c r="N145" s="6" t="s">
        <v>6</v>
      </c>
      <c r="O145" s="7">
        <v>20</v>
      </c>
      <c r="Q145" s="5">
        <v>42874</v>
      </c>
      <c r="R145" s="6" t="s">
        <v>4</v>
      </c>
      <c r="S145" s="7">
        <v>24</v>
      </c>
      <c r="U145" s="5">
        <v>42905</v>
      </c>
      <c r="V145" s="6" t="s">
        <v>5</v>
      </c>
      <c r="W145" s="7">
        <v>26</v>
      </c>
      <c r="Y145" s="5">
        <v>42935</v>
      </c>
      <c r="Z145" s="6" t="s">
        <v>6</v>
      </c>
      <c r="AA145" s="7">
        <v>17</v>
      </c>
      <c r="AC145" s="5">
        <v>42966</v>
      </c>
      <c r="AD145" s="6" t="s">
        <v>7</v>
      </c>
      <c r="AE145" s="7">
        <v>56</v>
      </c>
      <c r="AG145" s="5">
        <v>42997</v>
      </c>
      <c r="AH145" s="6" t="s">
        <v>3</v>
      </c>
      <c r="AI145" s="106">
        <v>12</v>
      </c>
      <c r="AJ145" s="118"/>
      <c r="AK145" s="119">
        <v>43027</v>
      </c>
      <c r="AL145" s="120" t="s">
        <v>8</v>
      </c>
      <c r="AM145" s="106">
        <v>16</v>
      </c>
      <c r="AN145" s="118"/>
      <c r="AO145" s="119">
        <v>43058</v>
      </c>
      <c r="AP145" s="120" t="s">
        <v>9</v>
      </c>
      <c r="AQ145" s="106">
        <v>20</v>
      </c>
      <c r="AR145" s="118"/>
      <c r="AS145" s="119">
        <v>43088</v>
      </c>
      <c r="AT145" s="120" t="s">
        <v>3</v>
      </c>
      <c r="AU145" s="106">
        <v>13</v>
      </c>
      <c r="AV145" s="118"/>
      <c r="AW145" s="118"/>
      <c r="AX145" s="118"/>
      <c r="AY145" s="118"/>
    </row>
    <row r="146" spans="1:51" s="8" customFormat="1" x14ac:dyDescent="0.3">
      <c r="A146" s="5">
        <v>42755</v>
      </c>
      <c r="B146" s="6" t="s">
        <v>4</v>
      </c>
      <c r="C146" s="7">
        <v>36</v>
      </c>
      <c r="E146" s="5">
        <v>42786</v>
      </c>
      <c r="F146" s="6" t="s">
        <v>5</v>
      </c>
      <c r="G146" s="7">
        <v>18</v>
      </c>
      <c r="I146" s="5">
        <v>42814</v>
      </c>
      <c r="J146" s="6" t="s">
        <v>5</v>
      </c>
      <c r="K146" s="19">
        <v>9</v>
      </c>
      <c r="M146" s="5">
        <v>42845</v>
      </c>
      <c r="N146" s="6" t="s">
        <v>8</v>
      </c>
      <c r="O146" s="7">
        <v>27</v>
      </c>
      <c r="Q146" s="5">
        <v>42875</v>
      </c>
      <c r="R146" s="6" t="s">
        <v>7</v>
      </c>
      <c r="S146" s="7">
        <v>26</v>
      </c>
      <c r="U146" s="5">
        <v>42906</v>
      </c>
      <c r="V146" s="6" t="s">
        <v>3</v>
      </c>
      <c r="W146" s="7">
        <v>31</v>
      </c>
      <c r="Y146" s="5">
        <v>42936</v>
      </c>
      <c r="Z146" s="6" t="s">
        <v>8</v>
      </c>
      <c r="AA146" s="7">
        <v>26</v>
      </c>
      <c r="AC146" s="5">
        <v>42967</v>
      </c>
      <c r="AD146" s="6" t="s">
        <v>9</v>
      </c>
      <c r="AE146" s="7">
        <v>44</v>
      </c>
      <c r="AG146" s="5">
        <v>42998</v>
      </c>
      <c r="AH146" s="6" t="s">
        <v>6</v>
      </c>
      <c r="AI146" s="106">
        <v>12</v>
      </c>
      <c r="AJ146" s="118"/>
      <c r="AK146" s="119">
        <v>43028</v>
      </c>
      <c r="AL146" s="120" t="s">
        <v>4</v>
      </c>
      <c r="AM146" s="106">
        <v>21</v>
      </c>
      <c r="AN146" s="118"/>
      <c r="AO146" s="119">
        <v>43059</v>
      </c>
      <c r="AP146" s="120" t="s">
        <v>5</v>
      </c>
      <c r="AQ146" s="106">
        <v>19</v>
      </c>
      <c r="AR146" s="118"/>
      <c r="AS146" s="119">
        <v>43089</v>
      </c>
      <c r="AT146" s="120" t="s">
        <v>6</v>
      </c>
      <c r="AU146" s="106">
        <v>22</v>
      </c>
      <c r="AV146" s="118"/>
      <c r="AW146" s="118"/>
      <c r="AX146" s="118"/>
      <c r="AY146" s="118"/>
    </row>
    <row r="147" spans="1:51" s="8" customFormat="1" x14ac:dyDescent="0.3">
      <c r="A147" s="5">
        <v>42756</v>
      </c>
      <c r="B147" s="6" t="s">
        <v>7</v>
      </c>
      <c r="C147" s="7">
        <v>35</v>
      </c>
      <c r="E147" s="5">
        <v>42787</v>
      </c>
      <c r="F147" s="6" t="s">
        <v>3</v>
      </c>
      <c r="G147" s="7">
        <v>12</v>
      </c>
      <c r="I147" s="5">
        <v>42815</v>
      </c>
      <c r="J147" s="6" t="s">
        <v>3</v>
      </c>
      <c r="K147" s="22">
        <v>6</v>
      </c>
      <c r="M147" s="5">
        <v>42846</v>
      </c>
      <c r="N147" s="6" t="s">
        <v>4</v>
      </c>
      <c r="O147" s="7">
        <v>52</v>
      </c>
      <c r="Q147" s="5">
        <v>42876</v>
      </c>
      <c r="R147" s="6" t="s">
        <v>9</v>
      </c>
      <c r="S147" s="7">
        <v>19</v>
      </c>
      <c r="U147" s="5">
        <v>42907</v>
      </c>
      <c r="V147" s="6" t="s">
        <v>6</v>
      </c>
      <c r="W147" s="7">
        <v>42</v>
      </c>
      <c r="Y147" s="5">
        <v>42937</v>
      </c>
      <c r="Z147" s="6" t="s">
        <v>4</v>
      </c>
      <c r="AA147" s="7">
        <v>43</v>
      </c>
      <c r="AC147" s="5">
        <v>42968</v>
      </c>
      <c r="AD147" s="6" t="s">
        <v>5</v>
      </c>
      <c r="AE147" s="7">
        <v>42</v>
      </c>
      <c r="AG147" s="5">
        <v>42999</v>
      </c>
      <c r="AH147" s="6" t="s">
        <v>8</v>
      </c>
      <c r="AI147" s="106">
        <v>13</v>
      </c>
      <c r="AJ147" s="118"/>
      <c r="AK147" s="119">
        <v>43029</v>
      </c>
      <c r="AL147" s="120" t="s">
        <v>7</v>
      </c>
      <c r="AM147" s="106">
        <v>31</v>
      </c>
      <c r="AN147" s="118"/>
      <c r="AO147" s="119">
        <v>43060</v>
      </c>
      <c r="AP147" s="120" t="s">
        <v>3</v>
      </c>
      <c r="AQ147" s="106">
        <v>29</v>
      </c>
      <c r="AR147" s="118"/>
      <c r="AS147" s="119">
        <v>43090</v>
      </c>
      <c r="AT147" s="120" t="s">
        <v>8</v>
      </c>
      <c r="AU147" s="106">
        <v>25</v>
      </c>
      <c r="AV147" s="118"/>
      <c r="AW147" s="118"/>
      <c r="AX147" s="118"/>
      <c r="AY147" s="118"/>
    </row>
    <row r="148" spans="1:51" s="8" customFormat="1" x14ac:dyDescent="0.3">
      <c r="A148" s="5">
        <v>42757</v>
      </c>
      <c r="B148" s="6" t="s">
        <v>9</v>
      </c>
      <c r="C148" s="7">
        <v>14</v>
      </c>
      <c r="E148" s="5">
        <v>42788</v>
      </c>
      <c r="F148" s="6" t="s">
        <v>6</v>
      </c>
      <c r="G148" s="7">
        <v>21</v>
      </c>
      <c r="I148" s="5">
        <v>42816</v>
      </c>
      <c r="J148" s="6" t="s">
        <v>6</v>
      </c>
      <c r="K148" s="7">
        <v>11</v>
      </c>
      <c r="M148" s="5">
        <v>42847</v>
      </c>
      <c r="N148" s="6" t="s">
        <v>7</v>
      </c>
      <c r="O148" s="7">
        <v>62</v>
      </c>
      <c r="Q148" s="5">
        <v>42877</v>
      </c>
      <c r="R148" s="6" t="s">
        <v>5</v>
      </c>
      <c r="S148" s="7">
        <v>17</v>
      </c>
      <c r="U148" s="5">
        <v>42908</v>
      </c>
      <c r="V148" s="6" t="s">
        <v>8</v>
      </c>
      <c r="W148" s="7">
        <v>47</v>
      </c>
      <c r="Y148" s="5">
        <v>42938</v>
      </c>
      <c r="Z148" s="6" t="s">
        <v>7</v>
      </c>
      <c r="AA148" s="7">
        <v>47</v>
      </c>
      <c r="AC148" s="5">
        <v>42969</v>
      </c>
      <c r="AD148" s="6" t="s">
        <v>3</v>
      </c>
      <c r="AE148" s="7">
        <v>36</v>
      </c>
      <c r="AG148" s="5">
        <v>43000</v>
      </c>
      <c r="AH148" s="6" t="s">
        <v>4</v>
      </c>
      <c r="AI148" s="106">
        <v>26</v>
      </c>
      <c r="AJ148" s="118"/>
      <c r="AK148" s="119">
        <v>43030</v>
      </c>
      <c r="AL148" s="120" t="s">
        <v>9</v>
      </c>
      <c r="AM148" s="106">
        <v>21</v>
      </c>
      <c r="AN148" s="118"/>
      <c r="AO148" s="119">
        <v>43061</v>
      </c>
      <c r="AP148" s="120" t="s">
        <v>6</v>
      </c>
      <c r="AQ148" s="106">
        <v>71</v>
      </c>
      <c r="AR148" s="118"/>
      <c r="AS148" s="119">
        <v>43091</v>
      </c>
      <c r="AT148" s="120" t="s">
        <v>4</v>
      </c>
      <c r="AU148" s="106">
        <v>31</v>
      </c>
      <c r="AV148" s="118"/>
      <c r="AW148" s="118"/>
      <c r="AX148" s="118"/>
      <c r="AY148" s="118"/>
    </row>
    <row r="149" spans="1:51" s="8" customFormat="1" x14ac:dyDescent="0.3">
      <c r="A149" s="5">
        <v>42758</v>
      </c>
      <c r="B149" s="6" t="s">
        <v>5</v>
      </c>
      <c r="C149" s="19">
        <v>9</v>
      </c>
      <c r="E149" s="5">
        <v>42789</v>
      </c>
      <c r="F149" s="6" t="s">
        <v>8</v>
      </c>
      <c r="G149" s="7">
        <v>28</v>
      </c>
      <c r="I149" s="5">
        <v>42817</v>
      </c>
      <c r="J149" s="6" t="s">
        <v>8</v>
      </c>
      <c r="K149" s="7">
        <v>17</v>
      </c>
      <c r="M149" s="5">
        <v>42848</v>
      </c>
      <c r="N149" s="6" t="s">
        <v>9</v>
      </c>
      <c r="O149" s="7">
        <v>66</v>
      </c>
      <c r="Q149" s="5">
        <v>42878</v>
      </c>
      <c r="R149" s="6" t="s">
        <v>3</v>
      </c>
      <c r="S149" s="7">
        <v>16</v>
      </c>
      <c r="U149" s="5">
        <v>42909</v>
      </c>
      <c r="V149" s="6" t="s">
        <v>4</v>
      </c>
      <c r="W149" s="7">
        <v>54</v>
      </c>
      <c r="Y149" s="5">
        <v>42939</v>
      </c>
      <c r="Z149" s="6" t="s">
        <v>9</v>
      </c>
      <c r="AA149" s="7">
        <v>36</v>
      </c>
      <c r="AC149" s="5">
        <v>42970</v>
      </c>
      <c r="AD149" s="6" t="s">
        <v>6</v>
      </c>
      <c r="AE149" s="7">
        <v>35</v>
      </c>
      <c r="AG149" s="5">
        <v>43001</v>
      </c>
      <c r="AH149" s="6" t="s">
        <v>7</v>
      </c>
      <c r="AI149" s="106">
        <v>25</v>
      </c>
      <c r="AJ149" s="118"/>
      <c r="AK149" s="119">
        <v>43031</v>
      </c>
      <c r="AL149" s="120" t="s">
        <v>5</v>
      </c>
      <c r="AM149" s="106">
        <v>12</v>
      </c>
      <c r="AN149" s="118"/>
      <c r="AO149" s="119">
        <v>43062</v>
      </c>
      <c r="AP149" s="120" t="s">
        <v>8</v>
      </c>
      <c r="AQ149" s="106">
        <v>71</v>
      </c>
      <c r="AR149" s="118"/>
      <c r="AS149" s="119">
        <v>43092</v>
      </c>
      <c r="AT149" s="120" t="s">
        <v>7</v>
      </c>
      <c r="AU149" s="106">
        <v>57</v>
      </c>
      <c r="AV149" s="118"/>
      <c r="AW149" s="118"/>
      <c r="AX149" s="118"/>
      <c r="AY149" s="118"/>
    </row>
    <row r="150" spans="1:51" s="8" customFormat="1" x14ac:dyDescent="0.3">
      <c r="A150" s="5">
        <v>42759</v>
      </c>
      <c r="B150" s="6" t="s">
        <v>3</v>
      </c>
      <c r="C150" s="7">
        <v>15</v>
      </c>
      <c r="E150" s="5">
        <v>42790</v>
      </c>
      <c r="F150" s="6" t="s">
        <v>4</v>
      </c>
      <c r="G150" s="7">
        <v>62</v>
      </c>
      <c r="I150" s="5">
        <v>42818</v>
      </c>
      <c r="J150" s="6" t="s">
        <v>4</v>
      </c>
      <c r="K150" s="7">
        <v>23</v>
      </c>
      <c r="M150" s="5">
        <v>42849</v>
      </c>
      <c r="N150" s="6" t="s">
        <v>5</v>
      </c>
      <c r="O150" s="7">
        <v>71</v>
      </c>
      <c r="Q150" s="5">
        <v>42879</v>
      </c>
      <c r="R150" s="6" t="s">
        <v>6</v>
      </c>
      <c r="S150" s="7">
        <v>16</v>
      </c>
      <c r="U150" s="5">
        <v>42910</v>
      </c>
      <c r="V150" s="6" t="s">
        <v>7</v>
      </c>
      <c r="W150" s="7">
        <v>66</v>
      </c>
      <c r="Y150" s="5">
        <v>42940</v>
      </c>
      <c r="Z150" s="6" t="s">
        <v>5</v>
      </c>
      <c r="AA150" s="7">
        <v>33</v>
      </c>
      <c r="AC150" s="5">
        <v>42971</v>
      </c>
      <c r="AD150" s="6" t="s">
        <v>8</v>
      </c>
      <c r="AE150" s="7">
        <v>28</v>
      </c>
      <c r="AG150" s="5">
        <v>43002</v>
      </c>
      <c r="AH150" s="6" t="s">
        <v>9</v>
      </c>
      <c r="AI150" s="106">
        <v>18</v>
      </c>
      <c r="AJ150" s="118"/>
      <c r="AK150" s="119">
        <v>43032</v>
      </c>
      <c r="AL150" s="120" t="s">
        <v>3</v>
      </c>
      <c r="AM150" s="106">
        <v>13</v>
      </c>
      <c r="AN150" s="118"/>
      <c r="AO150" s="119">
        <v>43063</v>
      </c>
      <c r="AP150" s="120" t="s">
        <v>4</v>
      </c>
      <c r="AQ150" s="106">
        <v>50</v>
      </c>
      <c r="AR150" s="118"/>
      <c r="AS150" s="119">
        <v>43093</v>
      </c>
      <c r="AT150" s="120" t="s">
        <v>9</v>
      </c>
      <c r="AU150" s="106">
        <v>57</v>
      </c>
      <c r="AV150" s="118"/>
      <c r="AW150" s="118"/>
      <c r="AX150" s="118"/>
      <c r="AY150" s="118"/>
    </row>
    <row r="151" spans="1:51" s="8" customFormat="1" x14ac:dyDescent="0.3">
      <c r="A151" s="5">
        <v>42760</v>
      </c>
      <c r="B151" s="6" t="s">
        <v>6</v>
      </c>
      <c r="C151" s="7">
        <v>17</v>
      </c>
      <c r="E151" s="5">
        <v>42791</v>
      </c>
      <c r="F151" s="6" t="s">
        <v>7</v>
      </c>
      <c r="G151" s="7">
        <v>68</v>
      </c>
      <c r="I151" s="5">
        <v>42819</v>
      </c>
      <c r="J151" s="6" t="s">
        <v>7</v>
      </c>
      <c r="K151" s="7">
        <v>32</v>
      </c>
      <c r="M151" s="5">
        <v>42850</v>
      </c>
      <c r="N151" s="6" t="s">
        <v>3</v>
      </c>
      <c r="O151" s="7">
        <v>70</v>
      </c>
      <c r="Q151" s="5">
        <v>42880</v>
      </c>
      <c r="R151" s="6" t="s">
        <v>8</v>
      </c>
      <c r="S151" s="7">
        <v>26</v>
      </c>
      <c r="U151" s="5">
        <v>42911</v>
      </c>
      <c r="V151" s="6" t="s">
        <v>9</v>
      </c>
      <c r="W151" s="7">
        <v>45</v>
      </c>
      <c r="Y151" s="5">
        <v>42941</v>
      </c>
      <c r="Z151" s="6" t="s">
        <v>3</v>
      </c>
      <c r="AA151" s="7">
        <v>34</v>
      </c>
      <c r="AC151" s="5">
        <v>42972</v>
      </c>
      <c r="AD151" s="6" t="s">
        <v>4</v>
      </c>
      <c r="AE151" s="7">
        <v>33</v>
      </c>
      <c r="AG151" s="5">
        <v>43003</v>
      </c>
      <c r="AH151" s="6" t="s">
        <v>5</v>
      </c>
      <c r="AI151" s="106">
        <v>13</v>
      </c>
      <c r="AJ151" s="118"/>
      <c r="AK151" s="119">
        <v>43033</v>
      </c>
      <c r="AL151" s="120" t="s">
        <v>6</v>
      </c>
      <c r="AM151" s="106">
        <v>11</v>
      </c>
      <c r="AN151" s="118"/>
      <c r="AO151" s="119">
        <v>43064</v>
      </c>
      <c r="AP151" s="120" t="s">
        <v>7</v>
      </c>
      <c r="AQ151" s="106">
        <v>40</v>
      </c>
      <c r="AR151" s="118"/>
      <c r="AS151" s="119">
        <v>43094</v>
      </c>
      <c r="AT151" s="120" t="s">
        <v>5</v>
      </c>
      <c r="AU151" s="106">
        <v>57</v>
      </c>
      <c r="AV151" s="118"/>
      <c r="AW151" s="118"/>
      <c r="AX151" s="118"/>
      <c r="AY151" s="118"/>
    </row>
    <row r="152" spans="1:51" s="8" customFormat="1" x14ac:dyDescent="0.3">
      <c r="A152" s="5">
        <v>42761</v>
      </c>
      <c r="B152" s="6" t="s">
        <v>8</v>
      </c>
      <c r="C152" s="7">
        <v>18</v>
      </c>
      <c r="E152" s="5">
        <v>42792</v>
      </c>
      <c r="F152" s="6" t="s">
        <v>9</v>
      </c>
      <c r="G152" s="7">
        <v>68</v>
      </c>
      <c r="I152" s="5">
        <v>42820</v>
      </c>
      <c r="J152" s="6" t="s">
        <v>9</v>
      </c>
      <c r="K152" s="7">
        <v>27</v>
      </c>
      <c r="M152" s="5">
        <v>42851</v>
      </c>
      <c r="N152" s="6" t="s">
        <v>6</v>
      </c>
      <c r="O152" s="7">
        <v>69</v>
      </c>
      <c r="Q152" s="5">
        <v>42881</v>
      </c>
      <c r="R152" s="6" t="s">
        <v>4</v>
      </c>
      <c r="S152" s="7">
        <v>38</v>
      </c>
      <c r="U152" s="5">
        <v>42912</v>
      </c>
      <c r="V152" s="6" t="s">
        <v>5</v>
      </c>
      <c r="W152" s="7">
        <v>38</v>
      </c>
      <c r="Y152" s="5">
        <v>42942</v>
      </c>
      <c r="Z152" s="6" t="s">
        <v>6</v>
      </c>
      <c r="AA152" s="7">
        <v>36</v>
      </c>
      <c r="AC152" s="5">
        <v>42973</v>
      </c>
      <c r="AD152" s="6" t="s">
        <v>7</v>
      </c>
      <c r="AE152" s="7">
        <v>32</v>
      </c>
      <c r="AG152" s="5">
        <v>43004</v>
      </c>
      <c r="AH152" s="6" t="s">
        <v>3</v>
      </c>
      <c r="AI152" s="106">
        <v>16</v>
      </c>
      <c r="AJ152" s="118"/>
      <c r="AK152" s="119">
        <v>43034</v>
      </c>
      <c r="AL152" s="120" t="s">
        <v>8</v>
      </c>
      <c r="AM152" s="106">
        <v>12</v>
      </c>
      <c r="AN152" s="118"/>
      <c r="AO152" s="119">
        <v>43065</v>
      </c>
      <c r="AP152" s="120" t="s">
        <v>9</v>
      </c>
      <c r="AQ152" s="106">
        <v>24</v>
      </c>
      <c r="AR152" s="118"/>
      <c r="AS152" s="119">
        <v>43095</v>
      </c>
      <c r="AT152" s="120" t="s">
        <v>3</v>
      </c>
      <c r="AU152" s="106">
        <v>43</v>
      </c>
      <c r="AV152" s="118"/>
      <c r="AW152" s="118"/>
      <c r="AX152" s="118"/>
      <c r="AY152" s="118"/>
    </row>
    <row r="153" spans="1:51" s="8" customFormat="1" x14ac:dyDescent="0.3">
      <c r="A153" s="5">
        <v>42762</v>
      </c>
      <c r="B153" s="6" t="s">
        <v>4</v>
      </c>
      <c r="C153" s="7">
        <v>22</v>
      </c>
      <c r="E153" s="5">
        <v>42793</v>
      </c>
      <c r="F153" s="6" t="s">
        <v>5</v>
      </c>
      <c r="G153" s="7">
        <v>66</v>
      </c>
      <c r="I153" s="5">
        <v>42821</v>
      </c>
      <c r="J153" s="6" t="s">
        <v>5</v>
      </c>
      <c r="K153" s="7">
        <v>24</v>
      </c>
      <c r="M153" s="5">
        <v>42852</v>
      </c>
      <c r="N153" s="6" t="s">
        <v>8</v>
      </c>
      <c r="O153" s="7">
        <v>73</v>
      </c>
      <c r="Q153" s="5">
        <v>42882</v>
      </c>
      <c r="R153" s="6" t="s">
        <v>7</v>
      </c>
      <c r="S153" s="7">
        <v>42</v>
      </c>
      <c r="U153" s="5">
        <v>42913</v>
      </c>
      <c r="V153" s="6" t="s">
        <v>3</v>
      </c>
      <c r="W153" s="7">
        <v>41</v>
      </c>
      <c r="Y153" s="5">
        <v>42943</v>
      </c>
      <c r="Z153" s="6" t="s">
        <v>8</v>
      </c>
      <c r="AA153" s="7">
        <v>35</v>
      </c>
      <c r="AC153" s="5">
        <v>42974</v>
      </c>
      <c r="AD153" s="6" t="s">
        <v>9</v>
      </c>
      <c r="AE153" s="7">
        <v>18</v>
      </c>
      <c r="AG153" s="5">
        <v>43005</v>
      </c>
      <c r="AH153" s="6" t="s">
        <v>6</v>
      </c>
      <c r="AI153" s="106">
        <v>18</v>
      </c>
      <c r="AJ153" s="118"/>
      <c r="AK153" s="119">
        <v>43035</v>
      </c>
      <c r="AL153" s="120" t="s">
        <v>4</v>
      </c>
      <c r="AM153" s="106">
        <v>27</v>
      </c>
      <c r="AN153" s="118"/>
      <c r="AO153" s="119">
        <v>43066</v>
      </c>
      <c r="AP153" s="120" t="s">
        <v>5</v>
      </c>
      <c r="AQ153" s="106">
        <v>10</v>
      </c>
      <c r="AR153" s="118"/>
      <c r="AS153" s="119">
        <v>43096</v>
      </c>
      <c r="AT153" s="120" t="s">
        <v>6</v>
      </c>
      <c r="AU153" s="106">
        <v>49</v>
      </c>
      <c r="AV153" s="118"/>
      <c r="AW153" s="118"/>
      <c r="AX153" s="118"/>
      <c r="AY153" s="118"/>
    </row>
    <row r="154" spans="1:51" s="8" customFormat="1" x14ac:dyDescent="0.3">
      <c r="A154" s="5">
        <v>42763</v>
      </c>
      <c r="B154" s="6" t="s">
        <v>7</v>
      </c>
      <c r="C154" s="7">
        <v>26</v>
      </c>
      <c r="E154" s="5">
        <v>42794</v>
      </c>
      <c r="F154" s="6" t="s">
        <v>3</v>
      </c>
      <c r="G154" s="7">
        <v>70</v>
      </c>
      <c r="I154" s="5">
        <v>42822</v>
      </c>
      <c r="J154" s="6" t="s">
        <v>3</v>
      </c>
      <c r="K154" s="7">
        <v>22</v>
      </c>
      <c r="M154" s="5">
        <v>42853</v>
      </c>
      <c r="N154" s="6" t="s">
        <v>4</v>
      </c>
      <c r="O154" s="7">
        <v>76</v>
      </c>
      <c r="Q154" s="5">
        <v>42883</v>
      </c>
      <c r="R154" s="6" t="s">
        <v>9</v>
      </c>
      <c r="S154" s="7">
        <v>36</v>
      </c>
      <c r="U154" s="5">
        <v>42914</v>
      </c>
      <c r="V154" s="6" t="s">
        <v>6</v>
      </c>
      <c r="W154" s="7">
        <v>43</v>
      </c>
      <c r="Y154" s="5">
        <v>42944</v>
      </c>
      <c r="Z154" s="6" t="s">
        <v>4</v>
      </c>
      <c r="AA154" s="7">
        <v>48</v>
      </c>
      <c r="AC154" s="5">
        <v>42975</v>
      </c>
      <c r="AD154" s="6" t="s">
        <v>5</v>
      </c>
      <c r="AE154" s="7">
        <v>17</v>
      </c>
      <c r="AG154" s="5">
        <v>43006</v>
      </c>
      <c r="AH154" s="6" t="s">
        <v>8</v>
      </c>
      <c r="AI154" s="106">
        <v>23</v>
      </c>
      <c r="AJ154" s="118"/>
      <c r="AK154" s="119">
        <v>43036</v>
      </c>
      <c r="AL154" s="120" t="s">
        <v>7</v>
      </c>
      <c r="AM154" s="106">
        <v>36</v>
      </c>
      <c r="AN154" s="118"/>
      <c r="AO154" s="119">
        <v>43067</v>
      </c>
      <c r="AP154" s="120" t="s">
        <v>3</v>
      </c>
      <c r="AQ154" s="106">
        <v>9</v>
      </c>
      <c r="AR154" s="118"/>
      <c r="AS154" s="119">
        <v>43097</v>
      </c>
      <c r="AT154" s="120" t="s">
        <v>8</v>
      </c>
      <c r="AU154" s="106">
        <v>45</v>
      </c>
      <c r="AV154" s="118"/>
      <c r="AW154" s="118"/>
      <c r="AX154" s="118"/>
      <c r="AY154" s="118"/>
    </row>
    <row r="155" spans="1:51" s="8" customFormat="1" x14ac:dyDescent="0.3">
      <c r="A155" s="5">
        <v>42764</v>
      </c>
      <c r="B155" s="6" t="s">
        <v>9</v>
      </c>
      <c r="C155" s="7">
        <v>16</v>
      </c>
      <c r="E155" s="5"/>
      <c r="F155" s="6"/>
      <c r="G155" s="7"/>
      <c r="I155" s="5">
        <v>42823</v>
      </c>
      <c r="J155" s="6" t="s">
        <v>6</v>
      </c>
      <c r="K155" s="7">
        <v>28</v>
      </c>
      <c r="M155" s="5">
        <v>42854</v>
      </c>
      <c r="N155" s="6" t="s">
        <v>7</v>
      </c>
      <c r="O155" s="7">
        <v>72</v>
      </c>
      <c r="Q155" s="5">
        <v>42884</v>
      </c>
      <c r="R155" s="6" t="s">
        <v>5</v>
      </c>
      <c r="S155" s="7">
        <v>21</v>
      </c>
      <c r="U155" s="5">
        <v>42915</v>
      </c>
      <c r="V155" s="6" t="s">
        <v>8</v>
      </c>
      <c r="W155" s="7">
        <v>41</v>
      </c>
      <c r="Y155" s="5">
        <v>42945</v>
      </c>
      <c r="Z155" s="6" t="s">
        <v>7</v>
      </c>
      <c r="AA155" s="7">
        <v>53</v>
      </c>
      <c r="AC155" s="5">
        <v>42976</v>
      </c>
      <c r="AD155" s="6" t="s">
        <v>3</v>
      </c>
      <c r="AE155" s="7">
        <v>14</v>
      </c>
      <c r="AG155" s="5">
        <v>43007</v>
      </c>
      <c r="AH155" s="6" t="s">
        <v>4</v>
      </c>
      <c r="AI155" s="106">
        <v>31</v>
      </c>
      <c r="AJ155" s="118"/>
      <c r="AK155" s="119">
        <v>43037</v>
      </c>
      <c r="AL155" s="120" t="s">
        <v>9</v>
      </c>
      <c r="AM155" s="106">
        <v>20</v>
      </c>
      <c r="AN155" s="118"/>
      <c r="AO155" s="119">
        <v>43068</v>
      </c>
      <c r="AP155" s="120" t="s">
        <v>6</v>
      </c>
      <c r="AQ155" s="106">
        <v>9</v>
      </c>
      <c r="AR155" s="118"/>
      <c r="AS155" s="119">
        <v>43098</v>
      </c>
      <c r="AT155" s="120" t="s">
        <v>4</v>
      </c>
      <c r="AU155" s="106">
        <v>50</v>
      </c>
      <c r="AV155" s="118"/>
      <c r="AW155" s="118"/>
      <c r="AX155" s="118"/>
      <c r="AY155" s="118"/>
    </row>
    <row r="156" spans="1:51" s="8" customFormat="1" x14ac:dyDescent="0.3">
      <c r="A156" s="5">
        <v>42765</v>
      </c>
      <c r="B156" s="6" t="s">
        <v>5</v>
      </c>
      <c r="C156" s="7">
        <v>11</v>
      </c>
      <c r="E156" s="5"/>
      <c r="F156" s="6"/>
      <c r="G156" s="7"/>
      <c r="I156" s="5">
        <v>42824</v>
      </c>
      <c r="J156" s="6" t="s">
        <v>8</v>
      </c>
      <c r="K156" s="7">
        <v>28</v>
      </c>
      <c r="M156" s="5">
        <v>42855</v>
      </c>
      <c r="N156" s="6" t="s">
        <v>9</v>
      </c>
      <c r="O156" s="7">
        <v>35</v>
      </c>
      <c r="Q156" s="5">
        <v>42885</v>
      </c>
      <c r="R156" s="6" t="s">
        <v>3</v>
      </c>
      <c r="S156" s="7">
        <v>12</v>
      </c>
      <c r="U156" s="5">
        <v>42916</v>
      </c>
      <c r="V156" s="6" t="s">
        <v>4</v>
      </c>
      <c r="W156" s="7">
        <v>52</v>
      </c>
      <c r="Y156" s="5">
        <v>42946</v>
      </c>
      <c r="Z156" s="6" t="s">
        <v>9</v>
      </c>
      <c r="AA156" s="7">
        <v>40</v>
      </c>
      <c r="AC156" s="5">
        <v>42977</v>
      </c>
      <c r="AD156" s="6" t="s">
        <v>6</v>
      </c>
      <c r="AE156" s="7">
        <v>18</v>
      </c>
      <c r="AG156" s="5">
        <v>43008</v>
      </c>
      <c r="AH156" s="6" t="s">
        <v>7</v>
      </c>
      <c r="AI156" s="106">
        <v>34</v>
      </c>
      <c r="AJ156" s="118"/>
      <c r="AK156" s="119">
        <v>43038</v>
      </c>
      <c r="AL156" s="120" t="s">
        <v>5</v>
      </c>
      <c r="AM156" s="106">
        <v>23</v>
      </c>
      <c r="AN156" s="118"/>
      <c r="AO156" s="119">
        <v>43069</v>
      </c>
      <c r="AP156" s="120" t="s">
        <v>8</v>
      </c>
      <c r="AQ156" s="106">
        <v>12</v>
      </c>
      <c r="AR156" s="118"/>
      <c r="AS156" s="119">
        <v>43099</v>
      </c>
      <c r="AT156" s="120" t="s">
        <v>7</v>
      </c>
      <c r="AU156" s="106">
        <v>50</v>
      </c>
      <c r="AV156" s="118"/>
      <c r="AW156" s="118"/>
      <c r="AX156" s="118"/>
      <c r="AY156" s="118"/>
    </row>
    <row r="157" spans="1:51" s="8" customFormat="1" x14ac:dyDescent="0.3">
      <c r="A157" s="5">
        <v>42766</v>
      </c>
      <c r="B157" s="6" t="s">
        <v>3</v>
      </c>
      <c r="C157" s="7">
        <v>11</v>
      </c>
      <c r="E157" s="5"/>
      <c r="F157" s="6"/>
      <c r="G157" s="7"/>
      <c r="I157" s="5">
        <v>42825</v>
      </c>
      <c r="J157" s="6" t="s">
        <v>4</v>
      </c>
      <c r="K157" s="7">
        <v>25</v>
      </c>
      <c r="M157" s="5"/>
      <c r="N157" s="6"/>
      <c r="O157" s="7"/>
      <c r="Q157" s="5">
        <v>42886</v>
      </c>
      <c r="R157" s="6" t="s">
        <v>6</v>
      </c>
      <c r="S157" s="7">
        <v>18</v>
      </c>
      <c r="U157" s="5"/>
      <c r="V157" s="6"/>
      <c r="W157" s="7"/>
      <c r="Y157" s="5">
        <v>42947</v>
      </c>
      <c r="Z157" s="6" t="s">
        <v>5</v>
      </c>
      <c r="AA157" s="7">
        <v>21</v>
      </c>
      <c r="AC157" s="5">
        <v>42978</v>
      </c>
      <c r="AD157" s="6" t="s">
        <v>8</v>
      </c>
      <c r="AE157" s="7">
        <v>23</v>
      </c>
      <c r="AG157" s="5"/>
      <c r="AH157" s="6"/>
      <c r="AI157" s="106"/>
      <c r="AJ157" s="118"/>
      <c r="AK157" s="119">
        <v>43039</v>
      </c>
      <c r="AL157" s="120" t="s">
        <v>3</v>
      </c>
      <c r="AM157" s="106">
        <v>17</v>
      </c>
      <c r="AN157" s="118"/>
      <c r="AO157" s="119"/>
      <c r="AP157" s="120"/>
      <c r="AQ157" s="106"/>
      <c r="AR157" s="118"/>
      <c r="AS157" s="119">
        <v>43100</v>
      </c>
      <c r="AT157" s="120" t="s">
        <v>9</v>
      </c>
      <c r="AU157" s="106">
        <v>48</v>
      </c>
      <c r="AV157" s="118"/>
      <c r="AW157" s="118"/>
      <c r="AX157" s="118"/>
      <c r="AY157" s="118"/>
    </row>
    <row r="158" spans="1:51" ht="3" customHeight="1" x14ac:dyDescent="0.3"/>
    <row r="159" spans="1:51" x14ac:dyDescent="0.3">
      <c r="A159" s="10" t="s">
        <v>21</v>
      </c>
      <c r="B159" s="7">
        <v>625</v>
      </c>
      <c r="C159" s="12">
        <v>30731.25</v>
      </c>
      <c r="E159" s="10" t="s">
        <v>21</v>
      </c>
      <c r="F159" s="7">
        <v>703</v>
      </c>
      <c r="G159" s="12">
        <v>35424.17</v>
      </c>
      <c r="I159" s="10" t="s">
        <v>21</v>
      </c>
      <c r="J159" s="7">
        <v>1103</v>
      </c>
      <c r="K159" s="12">
        <v>52282.2</v>
      </c>
      <c r="M159" s="10" t="s">
        <v>21</v>
      </c>
      <c r="N159" s="7">
        <v>1072</v>
      </c>
      <c r="O159" s="12">
        <v>51037.919999999998</v>
      </c>
      <c r="Q159" s="10" t="s">
        <v>21</v>
      </c>
      <c r="R159" s="7">
        <v>663</v>
      </c>
      <c r="S159" s="12">
        <v>32758.829999999998</v>
      </c>
      <c r="U159" s="10" t="s">
        <v>21</v>
      </c>
      <c r="V159" s="7">
        <v>884</v>
      </c>
      <c r="W159" s="12">
        <v>45022.12</v>
      </c>
      <c r="Y159" s="10" t="s">
        <v>21</v>
      </c>
      <c r="Z159" s="7">
        <v>1200</v>
      </c>
      <c r="AA159" s="12">
        <v>60624.000000000007</v>
      </c>
      <c r="AC159" s="10" t="s">
        <v>21</v>
      </c>
      <c r="AD159" s="7">
        <v>1010</v>
      </c>
      <c r="AE159" s="12">
        <v>51338.299999999996</v>
      </c>
      <c r="AG159" s="10" t="s">
        <v>21</v>
      </c>
      <c r="AH159" s="7">
        <v>694</v>
      </c>
      <c r="AI159" s="82">
        <v>37094.021955128206</v>
      </c>
      <c r="AK159" s="81" t="s">
        <v>21</v>
      </c>
      <c r="AL159" s="106">
        <v>686</v>
      </c>
      <c r="AM159" s="82">
        <v>35539.773734610128</v>
      </c>
      <c r="AO159" s="81" t="s">
        <v>21</v>
      </c>
      <c r="AP159" s="106">
        <v>714</v>
      </c>
      <c r="AQ159" s="82">
        <v>37828.947339699858</v>
      </c>
      <c r="AS159" s="81" t="s">
        <v>21</v>
      </c>
      <c r="AT159" s="106">
        <v>840</v>
      </c>
      <c r="AU159" s="82">
        <v>44094.481751824824</v>
      </c>
    </row>
    <row r="160" spans="1:51" x14ac:dyDescent="0.3">
      <c r="A160" s="10" t="s">
        <v>12</v>
      </c>
      <c r="B160" s="7">
        <v>736</v>
      </c>
      <c r="C160" s="12">
        <v>36190.300000000003</v>
      </c>
      <c r="E160" s="10" t="s">
        <v>12</v>
      </c>
      <c r="F160" s="7">
        <v>532</v>
      </c>
      <c r="G160" s="12">
        <v>26809.3</v>
      </c>
      <c r="I160" s="10" t="s">
        <v>12</v>
      </c>
      <c r="J160" s="7">
        <v>1221</v>
      </c>
      <c r="K160" s="12">
        <v>57875.3</v>
      </c>
      <c r="M160" s="10" t="s">
        <v>12</v>
      </c>
      <c r="N160" s="7">
        <v>1020</v>
      </c>
      <c r="O160" s="12">
        <v>48564.05</v>
      </c>
      <c r="Q160" s="10" t="s">
        <v>12</v>
      </c>
      <c r="R160" s="7">
        <v>793</v>
      </c>
      <c r="S160" s="12">
        <v>39181.649999999994</v>
      </c>
      <c r="U160" s="10" t="s">
        <v>12</v>
      </c>
      <c r="V160" s="7">
        <v>723</v>
      </c>
      <c r="W160" s="12">
        <v>36821.5</v>
      </c>
      <c r="Y160" s="10" t="s">
        <v>12</v>
      </c>
      <c r="Z160" s="7">
        <v>1312</v>
      </c>
      <c r="AA160" s="12">
        <v>66280.850000000006</v>
      </c>
      <c r="AC160" s="10" t="s">
        <v>12</v>
      </c>
      <c r="AD160" s="7">
        <v>1018</v>
      </c>
      <c r="AE160" s="12">
        <v>51745.45</v>
      </c>
      <c r="AG160" s="10" t="s">
        <v>12</v>
      </c>
      <c r="AH160" s="7">
        <v>624</v>
      </c>
      <c r="AI160" s="82">
        <v>33352.550000000003</v>
      </c>
      <c r="AK160" s="81" t="s">
        <v>12</v>
      </c>
      <c r="AL160" s="106">
        <v>731</v>
      </c>
      <c r="AM160" s="82">
        <v>37871.100000000006</v>
      </c>
      <c r="AO160" s="81" t="s">
        <v>12</v>
      </c>
      <c r="AP160" s="106">
        <v>733</v>
      </c>
      <c r="AQ160" s="82">
        <v>38835.599999999999</v>
      </c>
      <c r="AS160" s="81" t="s">
        <v>12</v>
      </c>
      <c r="AT160" s="106">
        <v>685</v>
      </c>
      <c r="AU160" s="82">
        <v>35958.000000000007</v>
      </c>
    </row>
    <row r="161" spans="1:47" x14ac:dyDescent="0.3">
      <c r="A161" s="10" t="s">
        <v>22</v>
      </c>
      <c r="B161" s="7">
        <v>141.12903225806451</v>
      </c>
      <c r="C161" s="15">
        <v>49.17</v>
      </c>
      <c r="E161" s="10" t="s">
        <v>22</v>
      </c>
      <c r="F161" s="7">
        <v>175.75</v>
      </c>
      <c r="G161" s="15">
        <v>50.39</v>
      </c>
      <c r="I161" s="10" t="s">
        <v>22</v>
      </c>
      <c r="J161" s="7">
        <v>249.06451612903226</v>
      </c>
      <c r="K161" s="15">
        <v>47.4</v>
      </c>
      <c r="M161" s="10" t="s">
        <v>22</v>
      </c>
      <c r="N161" s="7">
        <v>250.13333333333335</v>
      </c>
      <c r="O161" s="15">
        <v>47.61</v>
      </c>
      <c r="Q161" s="10" t="s">
        <v>22</v>
      </c>
      <c r="R161" s="7">
        <v>149.70967741935482</v>
      </c>
      <c r="S161" s="15">
        <v>49.41</v>
      </c>
      <c r="U161" s="10" t="s">
        <v>22</v>
      </c>
      <c r="V161" s="7">
        <v>206.26666666666668</v>
      </c>
      <c r="W161" s="15">
        <v>50.93</v>
      </c>
      <c r="Y161" s="10" t="s">
        <v>22</v>
      </c>
      <c r="Z161" s="7">
        <v>270.96774193548384</v>
      </c>
      <c r="AA161" s="15">
        <v>50.52</v>
      </c>
      <c r="AC161" s="10" t="s">
        <v>22</v>
      </c>
      <c r="AD161" s="7">
        <v>228.06451612903226</v>
      </c>
      <c r="AE161" s="15">
        <v>50.83</v>
      </c>
      <c r="AG161" s="10" t="s">
        <v>22</v>
      </c>
      <c r="AH161" s="7">
        <v>161.93333333333334</v>
      </c>
      <c r="AI161" s="80">
        <v>53.449599358974361</v>
      </c>
      <c r="AK161" s="81" t="s">
        <v>22</v>
      </c>
      <c r="AL161" s="106">
        <v>154.90322580645162</v>
      </c>
      <c r="AM161" s="80">
        <v>51.807250341997275</v>
      </c>
      <c r="AO161" s="81" t="s">
        <v>22</v>
      </c>
      <c r="AP161" s="106">
        <v>166.6</v>
      </c>
      <c r="AQ161" s="80">
        <v>52.981718963165072</v>
      </c>
      <c r="AS161" s="81" t="s">
        <v>22</v>
      </c>
      <c r="AT161" s="106">
        <v>189.67741935483869</v>
      </c>
      <c r="AU161" s="80">
        <v>52.49</v>
      </c>
    </row>
    <row r="162" spans="1:47" x14ac:dyDescent="0.3">
      <c r="A162" s="10" t="s">
        <v>10</v>
      </c>
      <c r="B162" s="7">
        <v>587</v>
      </c>
      <c r="C162" s="12">
        <v>587</v>
      </c>
      <c r="D162" s="10"/>
      <c r="E162" s="10" t="s">
        <v>10</v>
      </c>
      <c r="F162" s="7">
        <v>762</v>
      </c>
      <c r="G162" s="12">
        <v>1349</v>
      </c>
      <c r="H162" s="10"/>
      <c r="I162" s="10" t="s">
        <v>10</v>
      </c>
      <c r="J162" s="7">
        <v>1058</v>
      </c>
      <c r="K162" s="12">
        <v>2407</v>
      </c>
      <c r="M162" s="10" t="s">
        <v>10</v>
      </c>
      <c r="N162" s="7">
        <v>1082</v>
      </c>
      <c r="O162" s="12">
        <v>3489</v>
      </c>
      <c r="Q162" s="10" t="s">
        <v>10</v>
      </c>
      <c r="R162" s="7">
        <v>646</v>
      </c>
      <c r="S162" s="12">
        <v>4135</v>
      </c>
      <c r="U162" s="10" t="s">
        <v>10</v>
      </c>
      <c r="V162" s="7">
        <v>918</v>
      </c>
      <c r="W162" s="12">
        <v>5053</v>
      </c>
      <c r="Y162" s="10" t="s">
        <v>10</v>
      </c>
      <c r="Z162" s="7">
        <v>1169</v>
      </c>
      <c r="AA162" s="12">
        <v>6222</v>
      </c>
      <c r="AC162" s="10" t="s">
        <v>10</v>
      </c>
      <c r="AD162" s="7">
        <v>1012</v>
      </c>
      <c r="AE162" s="12">
        <v>7234</v>
      </c>
      <c r="AG162" s="10" t="s">
        <v>10</v>
      </c>
      <c r="AH162" s="7">
        <v>671</v>
      </c>
      <c r="AI162" s="82">
        <v>7905</v>
      </c>
      <c r="AK162" s="81" t="s">
        <v>10</v>
      </c>
      <c r="AL162" s="106">
        <v>669</v>
      </c>
      <c r="AM162" s="82">
        <v>8574</v>
      </c>
      <c r="AO162" s="81" t="s">
        <v>10</v>
      </c>
      <c r="AP162" s="108">
        <v>709</v>
      </c>
      <c r="AQ162" s="82">
        <v>9283</v>
      </c>
      <c r="AS162" s="81" t="s">
        <v>10</v>
      </c>
      <c r="AT162" s="108">
        <v>876</v>
      </c>
      <c r="AU162" s="82">
        <v>10159</v>
      </c>
    </row>
    <row r="163" spans="1:47" x14ac:dyDescent="0.3">
      <c r="B163" s="7">
        <v>625</v>
      </c>
      <c r="C163" s="12">
        <v>36190.300000000003</v>
      </c>
      <c r="F163" s="7">
        <v>1328</v>
      </c>
      <c r="G163" s="12">
        <v>62999.600000000006</v>
      </c>
      <c r="J163" s="7">
        <v>2431</v>
      </c>
      <c r="K163" s="12">
        <v>120874.90000000001</v>
      </c>
      <c r="N163" s="7">
        <v>3503</v>
      </c>
      <c r="O163" s="12">
        <v>169438.95</v>
      </c>
      <c r="R163" s="7">
        <v>4166</v>
      </c>
      <c r="S163" s="12">
        <v>208620.6</v>
      </c>
      <c r="V163" s="7">
        <v>5050</v>
      </c>
      <c r="W163" s="12">
        <v>245442.1</v>
      </c>
      <c r="Z163" s="7">
        <v>6250</v>
      </c>
      <c r="AA163" s="12">
        <v>311722.95</v>
      </c>
      <c r="AD163" s="7">
        <v>7260</v>
      </c>
      <c r="AE163" s="12">
        <v>363468.4</v>
      </c>
      <c r="AH163" s="7">
        <v>7954</v>
      </c>
      <c r="AI163" s="82">
        <v>396820.95</v>
      </c>
      <c r="AL163" s="106">
        <v>8640</v>
      </c>
      <c r="AM163" s="82">
        <v>434692.05000000005</v>
      </c>
      <c r="AP163" s="106">
        <v>9354</v>
      </c>
      <c r="AQ163" s="82">
        <v>473527.65</v>
      </c>
      <c r="AS163" s="82"/>
      <c r="AT163" s="82">
        <v>10194</v>
      </c>
      <c r="AU163" s="82">
        <v>513776.01</v>
      </c>
    </row>
    <row r="164" spans="1:47" x14ac:dyDescent="0.3">
      <c r="B164" s="12">
        <v>736</v>
      </c>
      <c r="C164" s="15">
        <v>49.17</v>
      </c>
      <c r="F164" s="12">
        <v>1268</v>
      </c>
      <c r="G164" s="15">
        <v>49.68</v>
      </c>
      <c r="J164" s="12">
        <v>2489</v>
      </c>
      <c r="K164" s="15">
        <v>48.56</v>
      </c>
      <c r="N164" s="12">
        <v>3509</v>
      </c>
      <c r="O164" s="15">
        <v>48.29</v>
      </c>
      <c r="R164" s="12">
        <v>4302</v>
      </c>
      <c r="S164" s="15">
        <v>48.49</v>
      </c>
      <c r="V164" s="12">
        <v>5025</v>
      </c>
      <c r="W164" s="15">
        <v>48.84</v>
      </c>
      <c r="Z164" s="12">
        <v>6337</v>
      </c>
      <c r="AA164" s="15">
        <v>49.19</v>
      </c>
      <c r="AD164" s="12">
        <v>7355</v>
      </c>
      <c r="AE164" s="15">
        <v>49.42</v>
      </c>
      <c r="AH164" s="12">
        <v>7979</v>
      </c>
      <c r="AI164" s="80">
        <v>49.73</v>
      </c>
      <c r="AL164" s="82">
        <v>8710</v>
      </c>
      <c r="AM164" s="80">
        <v>49.91</v>
      </c>
      <c r="AP164" s="82">
        <v>9443</v>
      </c>
      <c r="AQ164" s="80">
        <v>50.15</v>
      </c>
      <c r="AT164" s="82">
        <v>10128</v>
      </c>
      <c r="AU164" s="82">
        <v>509485.65</v>
      </c>
    </row>
    <row r="165" spans="1:47" x14ac:dyDescent="0.3">
      <c r="B165" s="17">
        <v>0.49744897959183665</v>
      </c>
      <c r="F165" s="17">
        <v>5.8333333333333348E-2</v>
      </c>
      <c r="J165" s="17">
        <v>1.083</v>
      </c>
      <c r="N165" s="17">
        <v>0.73397435897435903</v>
      </c>
      <c r="R165" s="17">
        <v>0.3628691983122363</v>
      </c>
      <c r="V165" s="17">
        <v>0.62477876106194685</v>
      </c>
      <c r="Z165" s="17">
        <v>0.26378378378378375</v>
      </c>
      <c r="AD165" s="17">
        <v>0.153933865450399</v>
      </c>
      <c r="AH165" s="17">
        <v>-3.3141210374639796E-2</v>
      </c>
      <c r="AL165" s="123">
        <v>0.19892473118279574</v>
      </c>
      <c r="AP165" s="123">
        <v>-5.4666666666666641E-2</v>
      </c>
      <c r="AT165" s="123">
        <v>-1.1402508551880963E-3</v>
      </c>
      <c r="AU165" s="80"/>
    </row>
    <row r="166" spans="1:47" x14ac:dyDescent="0.3">
      <c r="AS166" s="128" t="s">
        <v>36</v>
      </c>
    </row>
    <row r="170" spans="1:47" x14ac:dyDescent="0.3">
      <c r="A170" s="10">
        <v>42370</v>
      </c>
      <c r="B170" s="11" t="s">
        <v>4</v>
      </c>
      <c r="C170" s="7">
        <v>34</v>
      </c>
      <c r="E170" s="10">
        <v>42401</v>
      </c>
      <c r="F170" s="11" t="s">
        <v>5</v>
      </c>
      <c r="G170" s="7">
        <v>8</v>
      </c>
      <c r="I170" s="10">
        <v>42430</v>
      </c>
      <c r="J170" s="11" t="s">
        <v>3</v>
      </c>
      <c r="K170" s="7">
        <v>8</v>
      </c>
      <c r="M170" s="10">
        <v>42461</v>
      </c>
      <c r="N170" s="11" t="s">
        <v>4</v>
      </c>
      <c r="O170" s="7">
        <v>19</v>
      </c>
      <c r="Q170" s="10">
        <v>42491</v>
      </c>
      <c r="R170" s="11" t="s">
        <v>9</v>
      </c>
      <c r="S170" s="7">
        <v>14</v>
      </c>
      <c r="U170" s="10">
        <v>42522</v>
      </c>
      <c r="V170" s="11" t="s">
        <v>6</v>
      </c>
      <c r="W170" s="7">
        <v>7</v>
      </c>
      <c r="Y170" s="10">
        <v>42552</v>
      </c>
      <c r="Z170" s="11" t="s">
        <v>4</v>
      </c>
      <c r="AA170" s="7">
        <v>44</v>
      </c>
      <c r="AC170" s="10">
        <v>42583</v>
      </c>
      <c r="AD170" s="11" t="s">
        <v>5</v>
      </c>
      <c r="AE170" s="7">
        <v>22</v>
      </c>
      <c r="AG170" s="10">
        <v>42614</v>
      </c>
      <c r="AH170" s="11" t="s">
        <v>8</v>
      </c>
      <c r="AI170" s="106">
        <v>12</v>
      </c>
      <c r="AK170" s="81">
        <v>42644</v>
      </c>
      <c r="AL170" s="79" t="s">
        <v>7</v>
      </c>
      <c r="AM170" s="106">
        <v>29</v>
      </c>
      <c r="AO170" s="81">
        <v>42675</v>
      </c>
      <c r="AP170" s="79" t="s">
        <v>3</v>
      </c>
      <c r="AQ170" s="106">
        <v>14</v>
      </c>
      <c r="AS170" s="81">
        <v>42705</v>
      </c>
      <c r="AT170" s="79" t="s">
        <v>8</v>
      </c>
      <c r="AU170" s="106">
        <v>8</v>
      </c>
    </row>
    <row r="171" spans="1:47" x14ac:dyDescent="0.3">
      <c r="A171" s="10">
        <v>42371</v>
      </c>
      <c r="B171" s="11" t="s">
        <v>7</v>
      </c>
      <c r="C171" s="7">
        <v>20</v>
      </c>
      <c r="E171" s="10">
        <v>42402</v>
      </c>
      <c r="F171" s="11" t="s">
        <v>3</v>
      </c>
      <c r="G171" s="7">
        <v>6</v>
      </c>
      <c r="I171" s="10">
        <v>42431</v>
      </c>
      <c r="J171" s="11" t="s">
        <v>6</v>
      </c>
      <c r="K171" s="7">
        <v>10</v>
      </c>
      <c r="M171" s="10">
        <v>42462</v>
      </c>
      <c r="N171" s="11" t="s">
        <v>7</v>
      </c>
      <c r="O171" s="7">
        <v>24</v>
      </c>
      <c r="Q171" s="10">
        <v>42492</v>
      </c>
      <c r="R171" s="11" t="s">
        <v>5</v>
      </c>
      <c r="S171" s="7">
        <v>7</v>
      </c>
      <c r="U171" s="10">
        <v>42523</v>
      </c>
      <c r="V171" s="11" t="s">
        <v>8</v>
      </c>
      <c r="W171" s="7">
        <v>16</v>
      </c>
      <c r="Y171" s="10">
        <v>42553</v>
      </c>
      <c r="Z171" s="11" t="s">
        <v>7</v>
      </c>
      <c r="AA171" s="7">
        <v>48</v>
      </c>
      <c r="AC171" s="10">
        <v>42584</v>
      </c>
      <c r="AD171" s="11" t="s">
        <v>3</v>
      </c>
      <c r="AE171" s="7">
        <v>22</v>
      </c>
      <c r="AG171" s="10">
        <v>42615</v>
      </c>
      <c r="AH171" s="11" t="s">
        <v>4</v>
      </c>
      <c r="AI171" s="106">
        <v>40</v>
      </c>
      <c r="AK171" s="81">
        <v>42645</v>
      </c>
      <c r="AL171" s="79" t="s">
        <v>9</v>
      </c>
      <c r="AM171" s="106">
        <v>15</v>
      </c>
      <c r="AO171" s="81">
        <v>42676</v>
      </c>
      <c r="AP171" s="79" t="s">
        <v>6</v>
      </c>
      <c r="AQ171" s="106">
        <v>13</v>
      </c>
      <c r="AS171" s="81">
        <v>42706</v>
      </c>
      <c r="AT171" s="79" t="s">
        <v>4</v>
      </c>
      <c r="AU171" s="106">
        <v>15</v>
      </c>
    </row>
    <row r="172" spans="1:47" x14ac:dyDescent="0.3">
      <c r="A172" s="10">
        <v>42372</v>
      </c>
      <c r="B172" s="11" t="s">
        <v>9</v>
      </c>
      <c r="C172" s="7">
        <v>9</v>
      </c>
      <c r="E172" s="10">
        <v>42403</v>
      </c>
      <c r="F172" s="11" t="s">
        <v>6</v>
      </c>
      <c r="G172" s="7">
        <v>6</v>
      </c>
      <c r="I172" s="10">
        <v>42432</v>
      </c>
      <c r="J172" s="11" t="s">
        <v>8</v>
      </c>
      <c r="K172" s="7">
        <v>14</v>
      </c>
      <c r="M172" s="10">
        <v>42463</v>
      </c>
      <c r="N172" s="11" t="s">
        <v>9</v>
      </c>
      <c r="O172" s="7">
        <v>14</v>
      </c>
      <c r="Q172" s="10">
        <v>42493</v>
      </c>
      <c r="R172" s="11" t="s">
        <v>3</v>
      </c>
      <c r="S172" s="7">
        <v>10</v>
      </c>
      <c r="U172" s="10">
        <v>42524</v>
      </c>
      <c r="V172" s="11" t="s">
        <v>4</v>
      </c>
      <c r="W172" s="7">
        <v>18</v>
      </c>
      <c r="Y172" s="10">
        <v>42554</v>
      </c>
      <c r="Z172" s="11" t="s">
        <v>9</v>
      </c>
      <c r="AA172" s="7">
        <v>44</v>
      </c>
      <c r="AC172" s="10">
        <v>42585</v>
      </c>
      <c r="AD172" s="11" t="s">
        <v>6</v>
      </c>
      <c r="AE172" s="7">
        <v>28</v>
      </c>
      <c r="AG172" s="10">
        <v>42616</v>
      </c>
      <c r="AH172" s="11" t="s">
        <v>7</v>
      </c>
      <c r="AI172" s="106">
        <v>60</v>
      </c>
      <c r="AK172" s="81">
        <v>42646</v>
      </c>
      <c r="AL172" s="79" t="s">
        <v>5</v>
      </c>
      <c r="AM172" s="106">
        <v>13</v>
      </c>
      <c r="AO172" s="81">
        <v>42677</v>
      </c>
      <c r="AP172" s="79" t="s">
        <v>8</v>
      </c>
      <c r="AQ172" s="106">
        <v>13</v>
      </c>
      <c r="AS172" s="81">
        <v>42707</v>
      </c>
      <c r="AT172" s="79" t="s">
        <v>7</v>
      </c>
      <c r="AU172" s="106">
        <v>24</v>
      </c>
    </row>
    <row r="173" spans="1:47" x14ac:dyDescent="0.3">
      <c r="A173" s="10">
        <v>42373</v>
      </c>
      <c r="B173" s="11" t="s">
        <v>5</v>
      </c>
      <c r="C173" s="7">
        <v>6</v>
      </c>
      <c r="E173" s="10">
        <v>42404</v>
      </c>
      <c r="F173" s="11" t="s">
        <v>8</v>
      </c>
      <c r="G173" s="7">
        <v>10</v>
      </c>
      <c r="I173" s="10">
        <v>42433</v>
      </c>
      <c r="J173" s="11" t="s">
        <v>4</v>
      </c>
      <c r="K173" s="7">
        <v>20</v>
      </c>
      <c r="M173" s="10">
        <v>42464</v>
      </c>
      <c r="N173" s="11" t="s">
        <v>5</v>
      </c>
      <c r="O173" s="7">
        <v>14</v>
      </c>
      <c r="Q173" s="10">
        <v>42494</v>
      </c>
      <c r="R173" s="11" t="s">
        <v>6</v>
      </c>
      <c r="S173" s="7">
        <v>10</v>
      </c>
      <c r="U173" s="10">
        <v>42525</v>
      </c>
      <c r="V173" s="11" t="s">
        <v>7</v>
      </c>
      <c r="W173" s="7">
        <v>23</v>
      </c>
      <c r="Y173" s="10">
        <v>42555</v>
      </c>
      <c r="Z173" s="11" t="s">
        <v>5</v>
      </c>
      <c r="AA173" s="7">
        <v>36</v>
      </c>
      <c r="AC173" s="10">
        <v>42586</v>
      </c>
      <c r="AD173" s="11" t="s">
        <v>8</v>
      </c>
      <c r="AE173" s="7">
        <v>28</v>
      </c>
      <c r="AG173" s="10">
        <v>42617</v>
      </c>
      <c r="AH173" s="11" t="s">
        <v>9</v>
      </c>
      <c r="AI173" s="106">
        <v>49</v>
      </c>
      <c r="AK173" s="81">
        <v>42647</v>
      </c>
      <c r="AL173" s="79" t="s">
        <v>3</v>
      </c>
      <c r="AM173" s="106">
        <v>10</v>
      </c>
      <c r="AO173" s="81">
        <v>42678</v>
      </c>
      <c r="AP173" s="79" t="s">
        <v>4</v>
      </c>
      <c r="AQ173" s="106">
        <v>20</v>
      </c>
      <c r="AS173" s="81">
        <v>42708</v>
      </c>
      <c r="AT173" s="79" t="s">
        <v>9</v>
      </c>
      <c r="AU173" s="106">
        <v>14</v>
      </c>
    </row>
    <row r="174" spans="1:47" x14ac:dyDescent="0.3">
      <c r="A174" s="10">
        <v>42374</v>
      </c>
      <c r="B174" s="11" t="s">
        <v>3</v>
      </c>
      <c r="C174" s="7">
        <v>10</v>
      </c>
      <c r="E174" s="10">
        <v>42405</v>
      </c>
      <c r="F174" s="11" t="s">
        <v>4</v>
      </c>
      <c r="G174" s="7">
        <v>17</v>
      </c>
      <c r="I174" s="10">
        <v>42434</v>
      </c>
      <c r="J174" s="11" t="s">
        <v>7</v>
      </c>
      <c r="K174" s="7">
        <v>23</v>
      </c>
      <c r="M174" s="10">
        <v>42465</v>
      </c>
      <c r="N174" s="11" t="s">
        <v>3</v>
      </c>
      <c r="O174" s="7">
        <v>11</v>
      </c>
      <c r="Q174" s="10">
        <v>42495</v>
      </c>
      <c r="R174" s="11" t="s">
        <v>8</v>
      </c>
      <c r="S174" s="7">
        <v>9</v>
      </c>
      <c r="U174" s="10">
        <v>42526</v>
      </c>
      <c r="V174" s="11" t="s">
        <v>9</v>
      </c>
      <c r="W174" s="7">
        <v>17</v>
      </c>
      <c r="Y174" s="10">
        <v>42556</v>
      </c>
      <c r="Z174" s="11" t="s">
        <v>3</v>
      </c>
      <c r="AA174" s="7">
        <v>19</v>
      </c>
      <c r="AC174" s="10">
        <v>42587</v>
      </c>
      <c r="AD174" s="11" t="s">
        <v>4</v>
      </c>
      <c r="AE174" s="7">
        <v>48</v>
      </c>
      <c r="AG174" s="10">
        <v>42618</v>
      </c>
      <c r="AH174" s="11" t="s">
        <v>5</v>
      </c>
      <c r="AI174" s="106">
        <v>18</v>
      </c>
      <c r="AK174" s="81">
        <v>42648</v>
      </c>
      <c r="AL174" s="79" t="s">
        <v>6</v>
      </c>
      <c r="AM174" s="106">
        <v>13</v>
      </c>
      <c r="AO174" s="81">
        <v>42679</v>
      </c>
      <c r="AP174" s="79" t="s">
        <v>7</v>
      </c>
      <c r="AQ174" s="106">
        <v>33</v>
      </c>
      <c r="AS174" s="81">
        <v>42709</v>
      </c>
      <c r="AT174" s="79" t="s">
        <v>5</v>
      </c>
      <c r="AU174" s="106">
        <v>5</v>
      </c>
    </row>
    <row r="175" spans="1:47" x14ac:dyDescent="0.3">
      <c r="A175" s="10">
        <v>42375</v>
      </c>
      <c r="B175" s="11" t="s">
        <v>6</v>
      </c>
      <c r="C175" s="7">
        <v>9</v>
      </c>
      <c r="E175" s="10">
        <v>42406</v>
      </c>
      <c r="F175" s="11" t="s">
        <v>7</v>
      </c>
      <c r="G175" s="7">
        <v>16</v>
      </c>
      <c r="I175" s="10">
        <v>42435</v>
      </c>
      <c r="J175" s="11" t="s">
        <v>9</v>
      </c>
      <c r="K175" s="7">
        <v>23</v>
      </c>
      <c r="M175" s="10">
        <v>42466</v>
      </c>
      <c r="N175" s="11" t="s">
        <v>6</v>
      </c>
      <c r="O175" s="7">
        <v>11</v>
      </c>
      <c r="Q175" s="10">
        <v>42496</v>
      </c>
      <c r="R175" s="11" t="s">
        <v>4</v>
      </c>
      <c r="S175" s="7">
        <v>12</v>
      </c>
      <c r="U175" s="10">
        <v>42527</v>
      </c>
      <c r="V175" s="11" t="s">
        <v>5</v>
      </c>
      <c r="W175" s="7">
        <v>14</v>
      </c>
      <c r="Y175" s="10">
        <v>42557</v>
      </c>
      <c r="Z175" s="11" t="s">
        <v>6</v>
      </c>
      <c r="AA175" s="7">
        <v>20</v>
      </c>
      <c r="AC175" s="10">
        <v>42588</v>
      </c>
      <c r="AD175" s="11" t="s">
        <v>7</v>
      </c>
      <c r="AE175" s="7">
        <v>49</v>
      </c>
      <c r="AG175" s="10">
        <v>42619</v>
      </c>
      <c r="AH175" s="11" t="s">
        <v>3</v>
      </c>
      <c r="AI175" s="106">
        <v>10</v>
      </c>
      <c r="AK175" s="81">
        <v>42649</v>
      </c>
      <c r="AL175" s="79" t="s">
        <v>8</v>
      </c>
      <c r="AM175" s="106">
        <v>18</v>
      </c>
      <c r="AO175" s="81">
        <v>42680</v>
      </c>
      <c r="AP175" s="79" t="s">
        <v>9</v>
      </c>
      <c r="AQ175" s="106">
        <v>19</v>
      </c>
      <c r="AS175" s="81">
        <v>42710</v>
      </c>
      <c r="AT175" s="79" t="s">
        <v>3</v>
      </c>
      <c r="AU175" s="106">
        <v>9</v>
      </c>
    </row>
    <row r="176" spans="1:47" x14ac:dyDescent="0.3">
      <c r="A176" s="10">
        <v>42376</v>
      </c>
      <c r="B176" s="11" t="s">
        <v>8</v>
      </c>
      <c r="C176" s="7">
        <v>11</v>
      </c>
      <c r="E176" s="10">
        <v>42407</v>
      </c>
      <c r="F176" s="11" t="s">
        <v>9</v>
      </c>
      <c r="G176" s="7">
        <v>12</v>
      </c>
      <c r="I176" s="10">
        <v>42436</v>
      </c>
      <c r="J176" s="11" t="s">
        <v>5</v>
      </c>
      <c r="K176" s="7">
        <v>24</v>
      </c>
      <c r="M176" s="10">
        <v>42467</v>
      </c>
      <c r="N176" s="11" t="s">
        <v>8</v>
      </c>
      <c r="O176" s="7">
        <v>12</v>
      </c>
      <c r="Q176" s="10">
        <v>42497</v>
      </c>
      <c r="R176" s="11" t="s">
        <v>7</v>
      </c>
      <c r="S176" s="7">
        <v>22</v>
      </c>
      <c r="U176" s="10">
        <v>42528</v>
      </c>
      <c r="V176" s="11" t="s">
        <v>3</v>
      </c>
      <c r="W176" s="7">
        <v>18</v>
      </c>
      <c r="Y176" s="10">
        <v>42558</v>
      </c>
      <c r="Z176" s="11" t="s">
        <v>8</v>
      </c>
      <c r="AA176" s="7">
        <v>29</v>
      </c>
      <c r="AC176" s="10">
        <v>42589</v>
      </c>
      <c r="AD176" s="11" t="s">
        <v>9</v>
      </c>
      <c r="AE176" s="7">
        <v>40</v>
      </c>
      <c r="AG176" s="10">
        <v>42620</v>
      </c>
      <c r="AH176" s="11" t="s">
        <v>6</v>
      </c>
      <c r="AI176" s="106">
        <v>9</v>
      </c>
      <c r="AK176" s="81">
        <v>42650</v>
      </c>
      <c r="AL176" s="79" t="s">
        <v>4</v>
      </c>
      <c r="AM176" s="106">
        <v>33</v>
      </c>
      <c r="AO176" s="81">
        <v>42681</v>
      </c>
      <c r="AP176" s="79" t="s">
        <v>5</v>
      </c>
      <c r="AQ176" s="106">
        <v>6</v>
      </c>
      <c r="AS176" s="81">
        <v>42711</v>
      </c>
      <c r="AT176" s="79" t="s">
        <v>6</v>
      </c>
      <c r="AU176" s="106">
        <v>5</v>
      </c>
    </row>
    <row r="177" spans="1:47" x14ac:dyDescent="0.3">
      <c r="A177" s="10">
        <v>42377</v>
      </c>
      <c r="B177" s="11" t="s">
        <v>4</v>
      </c>
      <c r="C177" s="7">
        <v>10</v>
      </c>
      <c r="E177" s="10">
        <v>42408</v>
      </c>
      <c r="F177" s="11" t="s">
        <v>5</v>
      </c>
      <c r="G177" s="7">
        <v>9</v>
      </c>
      <c r="I177" s="10">
        <v>42437</v>
      </c>
      <c r="J177" s="11" t="s">
        <v>3</v>
      </c>
      <c r="K177" s="7">
        <v>22</v>
      </c>
      <c r="M177" s="10">
        <v>42468</v>
      </c>
      <c r="N177" s="11" t="s">
        <v>4</v>
      </c>
      <c r="O177" s="7">
        <v>14</v>
      </c>
      <c r="Q177" s="10">
        <v>42498</v>
      </c>
      <c r="R177" s="11" t="s">
        <v>9</v>
      </c>
      <c r="S177" s="7">
        <v>14</v>
      </c>
      <c r="U177" s="10">
        <v>42529</v>
      </c>
      <c r="V177" s="11" t="s">
        <v>6</v>
      </c>
      <c r="W177" s="7">
        <v>23</v>
      </c>
      <c r="Y177" s="10">
        <v>42559</v>
      </c>
      <c r="Z177" s="11" t="s">
        <v>4</v>
      </c>
      <c r="AA177" s="7">
        <v>37</v>
      </c>
      <c r="AC177" s="10">
        <v>42590</v>
      </c>
      <c r="AD177" s="11" t="s">
        <v>5</v>
      </c>
      <c r="AE177" s="7">
        <v>25</v>
      </c>
      <c r="AG177" s="10">
        <v>42621</v>
      </c>
      <c r="AH177" s="11" t="s">
        <v>8</v>
      </c>
      <c r="AI177" s="106">
        <v>16</v>
      </c>
      <c r="AK177" s="81">
        <v>42651</v>
      </c>
      <c r="AL177" s="79" t="s">
        <v>7</v>
      </c>
      <c r="AM177" s="106">
        <v>46</v>
      </c>
      <c r="AO177" s="81">
        <v>42682</v>
      </c>
      <c r="AP177" s="79" t="s">
        <v>3</v>
      </c>
      <c r="AQ177" s="106">
        <v>14</v>
      </c>
      <c r="AS177" s="81">
        <v>42712</v>
      </c>
      <c r="AT177" s="79" t="s">
        <v>8</v>
      </c>
      <c r="AU177" s="106">
        <v>10</v>
      </c>
    </row>
    <row r="178" spans="1:47" x14ac:dyDescent="0.3">
      <c r="A178" s="10">
        <v>42378</v>
      </c>
      <c r="B178" s="11" t="s">
        <v>7</v>
      </c>
      <c r="C178" s="7">
        <v>14</v>
      </c>
      <c r="E178" s="10">
        <v>42409</v>
      </c>
      <c r="F178" s="11" t="s">
        <v>3</v>
      </c>
      <c r="G178" s="7">
        <v>8</v>
      </c>
      <c r="I178" s="10">
        <v>42438</v>
      </c>
      <c r="J178" s="11" t="s">
        <v>6</v>
      </c>
      <c r="K178" s="7">
        <v>26</v>
      </c>
      <c r="M178" s="10">
        <v>42469</v>
      </c>
      <c r="N178" s="11" t="s">
        <v>7</v>
      </c>
      <c r="O178" s="7">
        <v>15</v>
      </c>
      <c r="Q178" s="10">
        <v>42499</v>
      </c>
      <c r="R178" s="11" t="s">
        <v>5</v>
      </c>
      <c r="S178" s="7">
        <v>12</v>
      </c>
      <c r="U178" s="10">
        <v>42530</v>
      </c>
      <c r="V178" s="11" t="s">
        <v>8</v>
      </c>
      <c r="W178" s="7">
        <v>18</v>
      </c>
      <c r="Y178" s="10">
        <v>42560</v>
      </c>
      <c r="Z178" s="11" t="s">
        <v>7</v>
      </c>
      <c r="AA178" s="7">
        <v>40</v>
      </c>
      <c r="AC178" s="10">
        <v>42591</v>
      </c>
      <c r="AD178" s="11" t="s">
        <v>3</v>
      </c>
      <c r="AE178" s="7">
        <v>19</v>
      </c>
      <c r="AG178" s="10">
        <v>42622</v>
      </c>
      <c r="AH178" s="11" t="s">
        <v>4</v>
      </c>
      <c r="AI178" s="106">
        <v>28</v>
      </c>
      <c r="AK178" s="81">
        <v>42652</v>
      </c>
      <c r="AL178" s="79" t="s">
        <v>9</v>
      </c>
      <c r="AM178" s="106">
        <v>28</v>
      </c>
      <c r="AO178" s="81">
        <v>42683</v>
      </c>
      <c r="AP178" s="79" t="s">
        <v>6</v>
      </c>
      <c r="AQ178" s="106">
        <v>16</v>
      </c>
      <c r="AS178" s="81">
        <v>42713</v>
      </c>
      <c r="AT178" s="79" t="s">
        <v>4</v>
      </c>
      <c r="AU178" s="106">
        <v>22</v>
      </c>
    </row>
    <row r="179" spans="1:47" x14ac:dyDescent="0.3">
      <c r="A179" s="10">
        <v>42379</v>
      </c>
      <c r="B179" s="11" t="s">
        <v>9</v>
      </c>
      <c r="C179" s="7">
        <v>7</v>
      </c>
      <c r="E179" s="10">
        <v>42410</v>
      </c>
      <c r="F179" s="11" t="s">
        <v>6</v>
      </c>
      <c r="G179" s="7">
        <v>12</v>
      </c>
      <c r="I179" s="10">
        <v>42439</v>
      </c>
      <c r="J179" s="11" t="s">
        <v>8</v>
      </c>
      <c r="K179" s="7">
        <v>28</v>
      </c>
      <c r="M179" s="10">
        <v>42470</v>
      </c>
      <c r="N179" s="11" t="s">
        <v>9</v>
      </c>
      <c r="O179" s="7">
        <v>11</v>
      </c>
      <c r="Q179" s="10">
        <v>42500</v>
      </c>
      <c r="R179" s="11" t="s">
        <v>3</v>
      </c>
      <c r="S179" s="7">
        <v>16</v>
      </c>
      <c r="U179" s="10">
        <v>42531</v>
      </c>
      <c r="V179" s="11" t="s">
        <v>4</v>
      </c>
      <c r="W179" s="7">
        <v>29</v>
      </c>
      <c r="Y179" s="10">
        <v>42561</v>
      </c>
      <c r="Z179" s="11" t="s">
        <v>9</v>
      </c>
      <c r="AA179" s="7">
        <v>26</v>
      </c>
      <c r="AC179" s="10">
        <v>42592</v>
      </c>
      <c r="AD179" s="11" t="s">
        <v>6</v>
      </c>
      <c r="AE179" s="7">
        <v>22</v>
      </c>
      <c r="AG179" s="10">
        <v>42623</v>
      </c>
      <c r="AH179" s="11" t="s">
        <v>7</v>
      </c>
      <c r="AI179" s="106">
        <v>35</v>
      </c>
      <c r="AK179" s="81">
        <v>42653</v>
      </c>
      <c r="AL179" s="79" t="s">
        <v>5</v>
      </c>
      <c r="AM179" s="106">
        <v>21</v>
      </c>
      <c r="AO179" s="81">
        <v>42684</v>
      </c>
      <c r="AP179" s="79" t="s">
        <v>8</v>
      </c>
      <c r="AQ179" s="106">
        <v>19</v>
      </c>
      <c r="AS179" s="81">
        <v>42714</v>
      </c>
      <c r="AT179" s="79" t="s">
        <v>7</v>
      </c>
      <c r="AU179" s="106">
        <v>25</v>
      </c>
    </row>
    <row r="180" spans="1:47" x14ac:dyDescent="0.3">
      <c r="A180" s="10">
        <v>42380</v>
      </c>
      <c r="B180" s="11" t="s">
        <v>5</v>
      </c>
      <c r="C180" s="20">
        <v>4</v>
      </c>
      <c r="E180" s="10">
        <v>42411</v>
      </c>
      <c r="F180" s="11" t="s">
        <v>8</v>
      </c>
      <c r="G180" s="7">
        <v>14</v>
      </c>
      <c r="I180" s="10">
        <v>42440</v>
      </c>
      <c r="J180" s="11" t="s">
        <v>4</v>
      </c>
      <c r="K180" s="7">
        <v>31</v>
      </c>
      <c r="M180" s="10">
        <v>42471</v>
      </c>
      <c r="N180" s="11" t="s">
        <v>5</v>
      </c>
      <c r="O180" s="20">
        <v>4</v>
      </c>
      <c r="Q180" s="10">
        <v>42501</v>
      </c>
      <c r="R180" s="11" t="s">
        <v>6</v>
      </c>
      <c r="S180" s="7">
        <v>14</v>
      </c>
      <c r="U180" s="10">
        <v>42532</v>
      </c>
      <c r="V180" s="11" t="s">
        <v>7</v>
      </c>
      <c r="W180" s="7">
        <v>33</v>
      </c>
      <c r="Y180" s="10">
        <v>42562</v>
      </c>
      <c r="Z180" s="11" t="s">
        <v>5</v>
      </c>
      <c r="AA180" s="7">
        <v>28</v>
      </c>
      <c r="AC180" s="10">
        <v>42593</v>
      </c>
      <c r="AD180" s="11" t="s">
        <v>8</v>
      </c>
      <c r="AE180" s="7">
        <v>31</v>
      </c>
      <c r="AG180" s="10">
        <v>42624</v>
      </c>
      <c r="AH180" s="11" t="s">
        <v>9</v>
      </c>
      <c r="AI180" s="106">
        <v>11</v>
      </c>
      <c r="AK180" s="81">
        <v>42654</v>
      </c>
      <c r="AL180" s="79" t="s">
        <v>3</v>
      </c>
      <c r="AM180" s="106">
        <v>14</v>
      </c>
      <c r="AO180" s="81">
        <v>42685</v>
      </c>
      <c r="AP180" s="79" t="s">
        <v>4</v>
      </c>
      <c r="AQ180" s="106">
        <v>26</v>
      </c>
      <c r="AS180" s="81">
        <v>42715</v>
      </c>
      <c r="AT180" s="79" t="s">
        <v>9</v>
      </c>
      <c r="AU180" s="106">
        <v>16</v>
      </c>
    </row>
    <row r="181" spans="1:47" x14ac:dyDescent="0.3">
      <c r="A181" s="10">
        <v>42381</v>
      </c>
      <c r="B181" s="11" t="s">
        <v>3</v>
      </c>
      <c r="C181" s="20">
        <v>5</v>
      </c>
      <c r="E181" s="10">
        <v>42412</v>
      </c>
      <c r="F181" s="11" t="s">
        <v>4</v>
      </c>
      <c r="G181" s="7">
        <v>17</v>
      </c>
      <c r="I181" s="10">
        <v>42441</v>
      </c>
      <c r="J181" s="11" t="s">
        <v>7</v>
      </c>
      <c r="K181" s="7">
        <v>31</v>
      </c>
      <c r="M181" s="10">
        <v>42472</v>
      </c>
      <c r="N181" s="11" t="s">
        <v>3</v>
      </c>
      <c r="O181" s="20">
        <v>4</v>
      </c>
      <c r="Q181" s="10">
        <v>42502</v>
      </c>
      <c r="R181" s="11" t="s">
        <v>8</v>
      </c>
      <c r="S181" s="7">
        <v>14</v>
      </c>
      <c r="U181" s="10">
        <v>42533</v>
      </c>
      <c r="V181" s="11" t="s">
        <v>9</v>
      </c>
      <c r="W181" s="7">
        <v>16</v>
      </c>
      <c r="Y181" s="10">
        <v>42563</v>
      </c>
      <c r="Z181" s="11" t="s">
        <v>3</v>
      </c>
      <c r="AA181" s="7">
        <v>25</v>
      </c>
      <c r="AC181" s="10">
        <v>42594</v>
      </c>
      <c r="AD181" s="11" t="s">
        <v>4</v>
      </c>
      <c r="AE181" s="7">
        <v>37</v>
      </c>
      <c r="AG181" s="10">
        <v>42625</v>
      </c>
      <c r="AH181" s="11" t="s">
        <v>5</v>
      </c>
      <c r="AI181" s="106">
        <v>7</v>
      </c>
      <c r="AK181" s="81">
        <v>42655</v>
      </c>
      <c r="AL181" s="79" t="s">
        <v>6</v>
      </c>
      <c r="AM181" s="106">
        <v>11</v>
      </c>
      <c r="AO181" s="81">
        <v>42686</v>
      </c>
      <c r="AP181" s="79" t="s">
        <v>7</v>
      </c>
      <c r="AQ181" s="106">
        <v>25</v>
      </c>
      <c r="AS181" s="81">
        <v>42716</v>
      </c>
      <c r="AT181" s="79" t="s">
        <v>5</v>
      </c>
      <c r="AU181" s="106">
        <v>10</v>
      </c>
    </row>
    <row r="182" spans="1:47" x14ac:dyDescent="0.3">
      <c r="A182" s="10">
        <v>42382</v>
      </c>
      <c r="B182" s="11" t="s">
        <v>6</v>
      </c>
      <c r="C182" s="20">
        <v>5</v>
      </c>
      <c r="E182" s="10">
        <v>42413</v>
      </c>
      <c r="F182" s="11" t="s">
        <v>7</v>
      </c>
      <c r="G182" s="7">
        <v>20</v>
      </c>
      <c r="I182" s="10">
        <v>42442</v>
      </c>
      <c r="J182" s="11" t="s">
        <v>9</v>
      </c>
      <c r="K182" s="7">
        <v>20</v>
      </c>
      <c r="M182" s="10">
        <v>42473</v>
      </c>
      <c r="N182" s="11" t="s">
        <v>6</v>
      </c>
      <c r="O182" s="7">
        <v>7</v>
      </c>
      <c r="Q182" s="10">
        <v>42503</v>
      </c>
      <c r="R182" s="11" t="s">
        <v>4</v>
      </c>
      <c r="S182" s="7">
        <v>18</v>
      </c>
      <c r="U182" s="10">
        <v>42534</v>
      </c>
      <c r="V182" s="11" t="s">
        <v>5</v>
      </c>
      <c r="W182" s="20">
        <v>4</v>
      </c>
      <c r="Y182" s="10">
        <v>42564</v>
      </c>
      <c r="Z182" s="11" t="s">
        <v>6</v>
      </c>
      <c r="AA182" s="7">
        <v>22</v>
      </c>
      <c r="AC182" s="10">
        <v>42595</v>
      </c>
      <c r="AD182" s="11" t="s">
        <v>7</v>
      </c>
      <c r="AE182" s="7">
        <v>51</v>
      </c>
      <c r="AG182" s="10">
        <v>42626</v>
      </c>
      <c r="AH182" s="11" t="s">
        <v>3</v>
      </c>
      <c r="AI182" s="106">
        <v>5</v>
      </c>
      <c r="AK182" s="81">
        <v>42656</v>
      </c>
      <c r="AL182" s="79" t="s">
        <v>8</v>
      </c>
      <c r="AM182" s="106">
        <v>23</v>
      </c>
      <c r="AO182" s="81">
        <v>42687</v>
      </c>
      <c r="AP182" s="79" t="s">
        <v>9</v>
      </c>
      <c r="AQ182" s="106">
        <v>13</v>
      </c>
      <c r="AS182" s="81">
        <v>42717</v>
      </c>
      <c r="AT182" s="79" t="s">
        <v>3</v>
      </c>
      <c r="AU182" s="106">
        <v>8</v>
      </c>
    </row>
    <row r="183" spans="1:47" x14ac:dyDescent="0.3">
      <c r="A183" s="10">
        <v>42383</v>
      </c>
      <c r="B183" s="11" t="s">
        <v>8</v>
      </c>
      <c r="C183" s="7">
        <v>9</v>
      </c>
      <c r="E183" s="10">
        <v>42414</v>
      </c>
      <c r="F183" s="11" t="s">
        <v>9</v>
      </c>
      <c r="G183" s="7">
        <v>14</v>
      </c>
      <c r="I183" s="10">
        <v>42443</v>
      </c>
      <c r="J183" s="11" t="s">
        <v>5</v>
      </c>
      <c r="K183" s="7">
        <v>14</v>
      </c>
      <c r="M183" s="10">
        <v>42474</v>
      </c>
      <c r="N183" s="11" t="s">
        <v>8</v>
      </c>
      <c r="O183" s="7">
        <v>7</v>
      </c>
      <c r="Q183" s="10">
        <v>42504</v>
      </c>
      <c r="R183" s="11" t="s">
        <v>7</v>
      </c>
      <c r="S183" s="7">
        <v>17</v>
      </c>
      <c r="U183" s="10">
        <v>42535</v>
      </c>
      <c r="V183" s="11" t="s">
        <v>3</v>
      </c>
      <c r="W183" s="7">
        <v>6</v>
      </c>
      <c r="Y183" s="10">
        <v>42565</v>
      </c>
      <c r="Z183" s="11" t="s">
        <v>8</v>
      </c>
      <c r="AA183" s="7">
        <v>25</v>
      </c>
      <c r="AC183" s="10">
        <v>42596</v>
      </c>
      <c r="AD183" s="11" t="s">
        <v>9</v>
      </c>
      <c r="AE183" s="7">
        <v>26</v>
      </c>
      <c r="AG183" s="10">
        <v>42627</v>
      </c>
      <c r="AH183" s="11" t="s">
        <v>6</v>
      </c>
      <c r="AI183" s="106">
        <v>13</v>
      </c>
      <c r="AK183" s="81">
        <v>42657</v>
      </c>
      <c r="AL183" s="79" t="s">
        <v>4</v>
      </c>
      <c r="AM183" s="106">
        <v>30</v>
      </c>
      <c r="AO183" s="81">
        <v>42688</v>
      </c>
      <c r="AP183" s="79" t="s">
        <v>5</v>
      </c>
      <c r="AQ183" s="106">
        <v>11</v>
      </c>
      <c r="AS183" s="81">
        <v>42718</v>
      </c>
      <c r="AT183" s="79" t="s">
        <v>6</v>
      </c>
      <c r="AU183" s="106">
        <v>8</v>
      </c>
    </row>
    <row r="184" spans="1:47" x14ac:dyDescent="0.3">
      <c r="A184" s="10">
        <v>42384</v>
      </c>
      <c r="B184" s="11" t="s">
        <v>4</v>
      </c>
      <c r="C184" s="7">
        <v>14</v>
      </c>
      <c r="E184" s="10">
        <v>42415</v>
      </c>
      <c r="F184" s="11" t="s">
        <v>5</v>
      </c>
      <c r="G184" s="7">
        <v>10</v>
      </c>
      <c r="I184" s="10">
        <v>42444</v>
      </c>
      <c r="J184" s="11" t="s">
        <v>3</v>
      </c>
      <c r="K184" s="7">
        <v>14</v>
      </c>
      <c r="M184" s="10">
        <v>42475</v>
      </c>
      <c r="N184" s="11" t="s">
        <v>4</v>
      </c>
      <c r="O184" s="7">
        <v>13</v>
      </c>
      <c r="Q184" s="10">
        <v>42505</v>
      </c>
      <c r="R184" s="11" t="s">
        <v>9</v>
      </c>
      <c r="S184" s="7">
        <v>10</v>
      </c>
      <c r="U184" s="10">
        <v>42536</v>
      </c>
      <c r="V184" s="11" t="s">
        <v>6</v>
      </c>
      <c r="W184" s="7">
        <v>9</v>
      </c>
      <c r="Y184" s="10">
        <v>42566</v>
      </c>
      <c r="Z184" s="11" t="s">
        <v>4</v>
      </c>
      <c r="AA184" s="7">
        <v>39</v>
      </c>
      <c r="AC184" s="10">
        <v>42597</v>
      </c>
      <c r="AD184" s="11" t="s">
        <v>5</v>
      </c>
      <c r="AE184" s="7">
        <v>16</v>
      </c>
      <c r="AG184" s="10">
        <v>42628</v>
      </c>
      <c r="AH184" s="11" t="s">
        <v>8</v>
      </c>
      <c r="AI184" s="106">
        <v>19</v>
      </c>
      <c r="AK184" s="81">
        <v>42658</v>
      </c>
      <c r="AL184" s="79" t="s">
        <v>7</v>
      </c>
      <c r="AM184" s="106">
        <v>32</v>
      </c>
      <c r="AO184" s="81">
        <v>42689</v>
      </c>
      <c r="AP184" s="79" t="s">
        <v>3</v>
      </c>
      <c r="AQ184" s="106">
        <v>12</v>
      </c>
      <c r="AS184" s="81">
        <v>42719</v>
      </c>
      <c r="AT184" s="79" t="s">
        <v>8</v>
      </c>
      <c r="AU184" s="106">
        <v>11</v>
      </c>
    </row>
    <row r="185" spans="1:47" x14ac:dyDescent="0.3">
      <c r="A185" s="10">
        <v>42385</v>
      </c>
      <c r="B185" s="11" t="s">
        <v>7</v>
      </c>
      <c r="C185" s="7">
        <v>21</v>
      </c>
      <c r="E185" s="10">
        <v>42416</v>
      </c>
      <c r="F185" s="11" t="s">
        <v>3</v>
      </c>
      <c r="G185" s="7">
        <v>12</v>
      </c>
      <c r="I185" s="10">
        <v>42445</v>
      </c>
      <c r="J185" s="11" t="s">
        <v>6</v>
      </c>
      <c r="K185" s="7">
        <v>15</v>
      </c>
      <c r="M185" s="10">
        <v>42476</v>
      </c>
      <c r="N185" s="11" t="s">
        <v>7</v>
      </c>
      <c r="O185" s="7">
        <v>12</v>
      </c>
      <c r="Q185" s="10">
        <v>42506</v>
      </c>
      <c r="R185" s="11" t="s">
        <v>5</v>
      </c>
      <c r="S185" s="7">
        <v>6</v>
      </c>
      <c r="U185" s="10">
        <v>42537</v>
      </c>
      <c r="V185" s="11" t="s">
        <v>8</v>
      </c>
      <c r="W185" s="7">
        <v>11</v>
      </c>
      <c r="Y185" s="10">
        <v>42567</v>
      </c>
      <c r="Z185" s="11" t="s">
        <v>7</v>
      </c>
      <c r="AA185" s="7">
        <v>50</v>
      </c>
      <c r="AC185" s="10">
        <v>42598</v>
      </c>
      <c r="AD185" s="11" t="s">
        <v>3</v>
      </c>
      <c r="AE185" s="7">
        <v>12</v>
      </c>
      <c r="AG185" s="10">
        <v>42629</v>
      </c>
      <c r="AH185" s="11" t="s">
        <v>4</v>
      </c>
      <c r="AI185" s="106">
        <v>37</v>
      </c>
      <c r="AK185" s="81">
        <v>42659</v>
      </c>
      <c r="AL185" s="79" t="s">
        <v>9</v>
      </c>
      <c r="AM185" s="106">
        <v>21</v>
      </c>
      <c r="AO185" s="81">
        <v>42690</v>
      </c>
      <c r="AP185" s="79" t="s">
        <v>6</v>
      </c>
      <c r="AQ185" s="106">
        <v>14</v>
      </c>
      <c r="AS185" s="81">
        <v>42720</v>
      </c>
      <c r="AT185" s="79" t="s">
        <v>4</v>
      </c>
      <c r="AU185" s="106">
        <v>26</v>
      </c>
    </row>
    <row r="186" spans="1:47" x14ac:dyDescent="0.3">
      <c r="A186" s="10">
        <v>42386</v>
      </c>
      <c r="B186" s="11" t="s">
        <v>9</v>
      </c>
      <c r="C186" s="7">
        <v>18</v>
      </c>
      <c r="E186" s="10">
        <v>42417</v>
      </c>
      <c r="F186" s="11" t="s">
        <v>6</v>
      </c>
      <c r="G186" s="7">
        <v>13</v>
      </c>
      <c r="I186" s="10">
        <v>42446</v>
      </c>
      <c r="J186" s="11" t="s">
        <v>8</v>
      </c>
      <c r="K186" s="7">
        <v>18</v>
      </c>
      <c r="M186" s="10">
        <v>42477</v>
      </c>
      <c r="N186" s="11" t="s">
        <v>9</v>
      </c>
      <c r="O186" s="7">
        <v>8</v>
      </c>
      <c r="Q186" s="10">
        <v>42507</v>
      </c>
      <c r="R186" s="11" t="s">
        <v>3</v>
      </c>
      <c r="S186" s="7">
        <v>10</v>
      </c>
      <c r="U186" s="10">
        <v>42538</v>
      </c>
      <c r="V186" s="11" t="s">
        <v>4</v>
      </c>
      <c r="W186" s="7">
        <v>20</v>
      </c>
      <c r="Y186" s="10">
        <v>42568</v>
      </c>
      <c r="Z186" s="11" t="s">
        <v>9</v>
      </c>
      <c r="AA186" s="7">
        <v>25</v>
      </c>
      <c r="AC186" s="10">
        <v>42599</v>
      </c>
      <c r="AD186" s="11" t="s">
        <v>6</v>
      </c>
      <c r="AE186" s="7">
        <v>21</v>
      </c>
      <c r="AG186" s="10">
        <v>42630</v>
      </c>
      <c r="AH186" s="11" t="s">
        <v>7</v>
      </c>
      <c r="AI186" s="106">
        <v>40</v>
      </c>
      <c r="AK186" s="81">
        <v>42660</v>
      </c>
      <c r="AL186" s="79" t="s">
        <v>5</v>
      </c>
      <c r="AM186" s="106">
        <v>11</v>
      </c>
      <c r="AO186" s="81">
        <v>42691</v>
      </c>
      <c r="AP186" s="79" t="s">
        <v>8</v>
      </c>
      <c r="AQ186" s="106">
        <v>15</v>
      </c>
      <c r="AS186" s="81">
        <v>42721</v>
      </c>
      <c r="AT186" s="79" t="s">
        <v>7</v>
      </c>
      <c r="AU186" s="106">
        <v>30</v>
      </c>
    </row>
    <row r="187" spans="1:47" x14ac:dyDescent="0.3">
      <c r="A187" s="10">
        <v>42387</v>
      </c>
      <c r="B187" s="11" t="s">
        <v>5</v>
      </c>
      <c r="C187" s="7">
        <v>10</v>
      </c>
      <c r="E187" s="10">
        <v>42418</v>
      </c>
      <c r="F187" s="11" t="s">
        <v>8</v>
      </c>
      <c r="G187" s="7">
        <v>14</v>
      </c>
      <c r="I187" s="10">
        <v>42447</v>
      </c>
      <c r="J187" s="11" t="s">
        <v>4</v>
      </c>
      <c r="K187" s="7">
        <v>15</v>
      </c>
      <c r="M187" s="10">
        <v>42478</v>
      </c>
      <c r="N187" s="11" t="s">
        <v>5</v>
      </c>
      <c r="O187" s="20">
        <v>5</v>
      </c>
      <c r="Q187" s="10">
        <v>42508</v>
      </c>
      <c r="R187" s="11" t="s">
        <v>6</v>
      </c>
      <c r="S187" s="7">
        <v>11</v>
      </c>
      <c r="U187" s="10">
        <v>42539</v>
      </c>
      <c r="V187" s="11" t="s">
        <v>7</v>
      </c>
      <c r="W187" s="7">
        <v>26</v>
      </c>
      <c r="Y187" s="10">
        <v>42569</v>
      </c>
      <c r="Z187" s="11" t="s">
        <v>5</v>
      </c>
      <c r="AA187" s="7">
        <v>15</v>
      </c>
      <c r="AC187" s="10">
        <v>42600</v>
      </c>
      <c r="AD187" s="11" t="s">
        <v>8</v>
      </c>
      <c r="AE187" s="7">
        <v>26</v>
      </c>
      <c r="AG187" s="10">
        <v>42631</v>
      </c>
      <c r="AH187" s="11" t="s">
        <v>9</v>
      </c>
      <c r="AI187" s="106">
        <v>24</v>
      </c>
      <c r="AK187" s="81">
        <v>42661</v>
      </c>
      <c r="AL187" s="79" t="s">
        <v>3</v>
      </c>
      <c r="AM187" s="106">
        <v>11</v>
      </c>
      <c r="AO187" s="81">
        <v>42692</v>
      </c>
      <c r="AP187" s="79" t="s">
        <v>4</v>
      </c>
      <c r="AQ187" s="106">
        <v>29</v>
      </c>
      <c r="AS187" s="81">
        <v>42722</v>
      </c>
      <c r="AT187" s="79" t="s">
        <v>9</v>
      </c>
      <c r="AU187" s="106">
        <v>21</v>
      </c>
    </row>
    <row r="188" spans="1:47" x14ac:dyDescent="0.3">
      <c r="A188" s="10">
        <v>42388</v>
      </c>
      <c r="B188" s="11" t="s">
        <v>3</v>
      </c>
      <c r="C188" s="7">
        <v>8</v>
      </c>
      <c r="E188" s="10">
        <v>42419</v>
      </c>
      <c r="F188" s="11" t="s">
        <v>4</v>
      </c>
      <c r="G188" s="7">
        <v>35</v>
      </c>
      <c r="I188" s="10">
        <v>42448</v>
      </c>
      <c r="J188" s="11" t="s">
        <v>7</v>
      </c>
      <c r="K188" s="7">
        <v>15</v>
      </c>
      <c r="M188" s="10">
        <v>42479</v>
      </c>
      <c r="N188" s="11" t="s">
        <v>3</v>
      </c>
      <c r="O188" s="7">
        <v>6</v>
      </c>
      <c r="Q188" s="10">
        <v>42509</v>
      </c>
      <c r="R188" s="11" t="s">
        <v>8</v>
      </c>
      <c r="S188" s="7">
        <v>13</v>
      </c>
      <c r="U188" s="10">
        <v>42540</v>
      </c>
      <c r="V188" s="11" t="s">
        <v>9</v>
      </c>
      <c r="W188" s="7">
        <v>19</v>
      </c>
      <c r="Y188" s="10">
        <v>42570</v>
      </c>
      <c r="Z188" s="11" t="s">
        <v>3</v>
      </c>
      <c r="AA188" s="7">
        <v>18</v>
      </c>
      <c r="AC188" s="10">
        <v>42601</v>
      </c>
      <c r="AD188" s="11" t="s">
        <v>4</v>
      </c>
      <c r="AE188" s="7">
        <v>28</v>
      </c>
      <c r="AG188" s="10">
        <v>42632</v>
      </c>
      <c r="AH188" s="11" t="s">
        <v>5</v>
      </c>
      <c r="AI188" s="106">
        <v>13</v>
      </c>
      <c r="AK188" s="81">
        <v>42662</v>
      </c>
      <c r="AL188" s="79" t="s">
        <v>6</v>
      </c>
      <c r="AM188" s="106">
        <v>14</v>
      </c>
      <c r="AO188" s="81">
        <v>42693</v>
      </c>
      <c r="AP188" s="79" t="s">
        <v>7</v>
      </c>
      <c r="AQ188" s="106">
        <v>35</v>
      </c>
      <c r="AS188" s="81">
        <v>42723</v>
      </c>
      <c r="AT188" s="79" t="s">
        <v>5</v>
      </c>
      <c r="AU188" s="106">
        <v>17</v>
      </c>
    </row>
    <row r="189" spans="1:47" x14ac:dyDescent="0.3">
      <c r="A189" s="10">
        <v>42389</v>
      </c>
      <c r="B189" s="11" t="s">
        <v>6</v>
      </c>
      <c r="C189" s="7">
        <v>7</v>
      </c>
      <c r="E189" s="10">
        <v>42420</v>
      </c>
      <c r="F189" s="11" t="s">
        <v>7</v>
      </c>
      <c r="G189" s="7">
        <v>49</v>
      </c>
      <c r="I189" s="10">
        <v>42449</v>
      </c>
      <c r="J189" s="11" t="s">
        <v>9</v>
      </c>
      <c r="K189" s="7">
        <v>10</v>
      </c>
      <c r="M189" s="10">
        <v>42480</v>
      </c>
      <c r="N189" s="11" t="s">
        <v>6</v>
      </c>
      <c r="O189" s="7">
        <v>7</v>
      </c>
      <c r="Q189" s="10">
        <v>42510</v>
      </c>
      <c r="R189" s="11" t="s">
        <v>4</v>
      </c>
      <c r="S189" s="7">
        <v>27</v>
      </c>
      <c r="U189" s="10">
        <v>42541</v>
      </c>
      <c r="V189" s="11" t="s">
        <v>5</v>
      </c>
      <c r="W189" s="7">
        <v>14</v>
      </c>
      <c r="Y189" s="10">
        <v>42571</v>
      </c>
      <c r="Z189" s="11" t="s">
        <v>6</v>
      </c>
      <c r="AA189" s="7">
        <v>20</v>
      </c>
      <c r="AC189" s="10">
        <v>42602</v>
      </c>
      <c r="AD189" s="11" t="s">
        <v>7</v>
      </c>
      <c r="AE189" s="7">
        <v>51</v>
      </c>
      <c r="AG189" s="10">
        <v>42633</v>
      </c>
      <c r="AH189" s="11" t="s">
        <v>3</v>
      </c>
      <c r="AI189" s="106">
        <v>18</v>
      </c>
      <c r="AK189" s="81">
        <v>42663</v>
      </c>
      <c r="AL189" s="79" t="s">
        <v>8</v>
      </c>
      <c r="AM189" s="106">
        <v>15</v>
      </c>
      <c r="AO189" s="81">
        <v>42694</v>
      </c>
      <c r="AP189" s="79" t="s">
        <v>9</v>
      </c>
      <c r="AQ189" s="106">
        <v>28</v>
      </c>
      <c r="AS189" s="81">
        <v>42724</v>
      </c>
      <c r="AT189" s="79" t="s">
        <v>3</v>
      </c>
      <c r="AU189" s="106">
        <v>21</v>
      </c>
    </row>
    <row r="190" spans="1:47" x14ac:dyDescent="0.3">
      <c r="A190" s="10">
        <v>42390</v>
      </c>
      <c r="B190" s="11" t="s">
        <v>8</v>
      </c>
      <c r="C190" s="7">
        <v>9</v>
      </c>
      <c r="E190" s="10">
        <v>42421</v>
      </c>
      <c r="F190" s="11" t="s">
        <v>9</v>
      </c>
      <c r="G190" s="7">
        <v>46</v>
      </c>
      <c r="I190" s="10">
        <v>42450</v>
      </c>
      <c r="J190" s="11" t="s">
        <v>5</v>
      </c>
      <c r="K190" s="7">
        <v>8</v>
      </c>
      <c r="M190" s="10">
        <v>42481</v>
      </c>
      <c r="N190" s="11" t="s">
        <v>8</v>
      </c>
      <c r="O190" s="7">
        <v>15</v>
      </c>
      <c r="Q190" s="10">
        <v>42511</v>
      </c>
      <c r="R190" s="11" t="s">
        <v>7</v>
      </c>
      <c r="S190" s="7">
        <v>32</v>
      </c>
      <c r="U190" s="10">
        <v>42542</v>
      </c>
      <c r="V190" s="11" t="s">
        <v>3</v>
      </c>
      <c r="W190" s="7">
        <v>14</v>
      </c>
      <c r="Y190" s="10">
        <v>42572</v>
      </c>
      <c r="Z190" s="11" t="s">
        <v>8</v>
      </c>
      <c r="AA190" s="7">
        <v>20</v>
      </c>
      <c r="AC190" s="10">
        <v>42603</v>
      </c>
      <c r="AD190" s="11" t="s">
        <v>9</v>
      </c>
      <c r="AE190" s="7">
        <v>36</v>
      </c>
      <c r="AG190" s="10">
        <v>42634</v>
      </c>
      <c r="AH190" s="11" t="s">
        <v>6</v>
      </c>
      <c r="AI190" s="106">
        <v>20</v>
      </c>
      <c r="AK190" s="81">
        <v>42664</v>
      </c>
      <c r="AL190" s="79" t="s">
        <v>4</v>
      </c>
      <c r="AM190" s="106">
        <v>22</v>
      </c>
      <c r="AO190" s="81">
        <v>42695</v>
      </c>
      <c r="AP190" s="79" t="s">
        <v>5</v>
      </c>
      <c r="AQ190" s="106">
        <v>20</v>
      </c>
      <c r="AS190" s="81">
        <v>42725</v>
      </c>
      <c r="AT190" s="79" t="s">
        <v>6</v>
      </c>
      <c r="AU190" s="106">
        <v>25</v>
      </c>
    </row>
    <row r="191" spans="1:47" x14ac:dyDescent="0.3">
      <c r="A191" s="10">
        <v>42391</v>
      </c>
      <c r="B191" s="11" t="s">
        <v>4</v>
      </c>
      <c r="C191" s="7">
        <v>16</v>
      </c>
      <c r="E191" s="10">
        <v>42422</v>
      </c>
      <c r="F191" s="11" t="s">
        <v>5</v>
      </c>
      <c r="G191" s="7">
        <v>55</v>
      </c>
      <c r="I191" s="10">
        <v>42451</v>
      </c>
      <c r="J191" s="11" t="s">
        <v>3</v>
      </c>
      <c r="K191" s="7">
        <v>9</v>
      </c>
      <c r="M191" s="10">
        <v>42482</v>
      </c>
      <c r="N191" s="11" t="s">
        <v>4</v>
      </c>
      <c r="O191" s="7">
        <v>38</v>
      </c>
      <c r="Q191" s="10">
        <v>42512</v>
      </c>
      <c r="R191" s="11" t="s">
        <v>9</v>
      </c>
      <c r="S191" s="7">
        <v>18</v>
      </c>
      <c r="U191" s="10">
        <v>42543</v>
      </c>
      <c r="V191" s="11" t="s">
        <v>6</v>
      </c>
      <c r="W191" s="7">
        <v>17</v>
      </c>
      <c r="Y191" s="10">
        <v>42573</v>
      </c>
      <c r="Z191" s="11" t="s">
        <v>4</v>
      </c>
      <c r="AA191" s="7">
        <v>22</v>
      </c>
      <c r="AC191" s="10">
        <v>42604</v>
      </c>
      <c r="AD191" s="11" t="s">
        <v>5</v>
      </c>
      <c r="AE191" s="7">
        <v>24</v>
      </c>
      <c r="AG191" s="10">
        <v>42635</v>
      </c>
      <c r="AH191" s="11" t="s">
        <v>8</v>
      </c>
      <c r="AI191" s="106">
        <v>27</v>
      </c>
      <c r="AK191" s="81">
        <v>42665</v>
      </c>
      <c r="AL191" s="79" t="s">
        <v>7</v>
      </c>
      <c r="AM191" s="106">
        <v>30</v>
      </c>
      <c r="AO191" s="81">
        <v>42696</v>
      </c>
      <c r="AP191" s="79" t="s">
        <v>3</v>
      </c>
      <c r="AQ191" s="106">
        <v>33</v>
      </c>
      <c r="AS191" s="81">
        <v>42726</v>
      </c>
      <c r="AT191" s="79" t="s">
        <v>8</v>
      </c>
      <c r="AU191" s="106">
        <v>38</v>
      </c>
    </row>
    <row r="192" spans="1:47" x14ac:dyDescent="0.3">
      <c r="A192" s="10">
        <v>42392</v>
      </c>
      <c r="B192" s="11" t="s">
        <v>7</v>
      </c>
      <c r="C192" s="7">
        <v>21</v>
      </c>
      <c r="E192" s="10">
        <v>42423</v>
      </c>
      <c r="F192" s="11" t="s">
        <v>3</v>
      </c>
      <c r="G192" s="7">
        <v>56</v>
      </c>
      <c r="I192" s="10">
        <v>42452</v>
      </c>
      <c r="J192" s="11" t="s">
        <v>6</v>
      </c>
      <c r="K192" s="7">
        <v>12</v>
      </c>
      <c r="M192" s="10">
        <v>42483</v>
      </c>
      <c r="N192" s="11" t="s">
        <v>7</v>
      </c>
      <c r="O192" s="7">
        <v>48</v>
      </c>
      <c r="Q192" s="10">
        <v>42513</v>
      </c>
      <c r="R192" s="11" t="s">
        <v>5</v>
      </c>
      <c r="S192" s="7">
        <v>10</v>
      </c>
      <c r="U192" s="10">
        <v>42544</v>
      </c>
      <c r="V192" s="11" t="s">
        <v>8</v>
      </c>
      <c r="W192" s="7">
        <v>20</v>
      </c>
      <c r="Y192" s="10">
        <v>42574</v>
      </c>
      <c r="Z192" s="11" t="s">
        <v>7</v>
      </c>
      <c r="AA192" s="7">
        <v>36</v>
      </c>
      <c r="AC192" s="10">
        <v>42605</v>
      </c>
      <c r="AD192" s="11" t="s">
        <v>3</v>
      </c>
      <c r="AE192" s="7">
        <v>20</v>
      </c>
      <c r="AG192" s="10">
        <v>42636</v>
      </c>
      <c r="AH192" s="11" t="s">
        <v>4</v>
      </c>
      <c r="AI192" s="106">
        <v>28</v>
      </c>
      <c r="AK192" s="81">
        <v>42666</v>
      </c>
      <c r="AL192" s="79" t="s">
        <v>9</v>
      </c>
      <c r="AM192" s="106">
        <v>14</v>
      </c>
      <c r="AO192" s="81">
        <v>42697</v>
      </c>
      <c r="AP192" s="79" t="s">
        <v>6</v>
      </c>
      <c r="AQ192" s="106">
        <v>78</v>
      </c>
      <c r="AS192" s="81">
        <v>42727</v>
      </c>
      <c r="AT192" s="79" t="s">
        <v>4</v>
      </c>
      <c r="AU192" s="106">
        <v>73</v>
      </c>
    </row>
    <row r="193" spans="1:47" x14ac:dyDescent="0.3">
      <c r="A193" s="10">
        <v>42393</v>
      </c>
      <c r="B193" s="11" t="s">
        <v>9</v>
      </c>
      <c r="C193" s="7">
        <v>13</v>
      </c>
      <c r="E193" s="10">
        <v>42424</v>
      </c>
      <c r="F193" s="11" t="s">
        <v>6</v>
      </c>
      <c r="G193" s="7">
        <v>55</v>
      </c>
      <c r="I193" s="10">
        <v>42453</v>
      </c>
      <c r="J193" s="11" t="s">
        <v>8</v>
      </c>
      <c r="K193" s="7">
        <v>15</v>
      </c>
      <c r="M193" s="10">
        <v>42484</v>
      </c>
      <c r="N193" s="11" t="s">
        <v>9</v>
      </c>
      <c r="O193" s="7">
        <v>46</v>
      </c>
      <c r="Q193" s="10">
        <v>42514</v>
      </c>
      <c r="R193" s="11" t="s">
        <v>3</v>
      </c>
      <c r="S193" s="7">
        <v>13</v>
      </c>
      <c r="U193" s="10">
        <v>42545</v>
      </c>
      <c r="V193" s="11" t="s">
        <v>4</v>
      </c>
      <c r="W193" s="7">
        <v>29</v>
      </c>
      <c r="Y193" s="10">
        <v>42575</v>
      </c>
      <c r="Z193" s="11" t="s">
        <v>9</v>
      </c>
      <c r="AA193" s="7">
        <v>23</v>
      </c>
      <c r="AC193" s="10">
        <v>42606</v>
      </c>
      <c r="AD193" s="11" t="s">
        <v>6</v>
      </c>
      <c r="AE193" s="7">
        <v>25</v>
      </c>
      <c r="AG193" s="10">
        <v>42637</v>
      </c>
      <c r="AH193" s="11" t="s">
        <v>7</v>
      </c>
      <c r="AI193" s="106">
        <v>41</v>
      </c>
      <c r="AK193" s="81">
        <v>42667</v>
      </c>
      <c r="AL193" s="79" t="s">
        <v>5</v>
      </c>
      <c r="AM193" s="106">
        <v>6</v>
      </c>
      <c r="AO193" s="81">
        <v>42698</v>
      </c>
      <c r="AP193" s="79" t="s">
        <v>8</v>
      </c>
      <c r="AQ193" s="106">
        <v>77</v>
      </c>
      <c r="AS193" s="81">
        <v>42728</v>
      </c>
      <c r="AT193" s="79" t="s">
        <v>7</v>
      </c>
      <c r="AU193" s="106">
        <v>74</v>
      </c>
    </row>
    <row r="194" spans="1:47" x14ac:dyDescent="0.3">
      <c r="A194" s="10">
        <v>42394</v>
      </c>
      <c r="B194" s="11" t="s">
        <v>5</v>
      </c>
      <c r="C194" s="7">
        <v>12</v>
      </c>
      <c r="E194" s="10">
        <v>42425</v>
      </c>
      <c r="F194" s="11" t="s">
        <v>8</v>
      </c>
      <c r="G194" s="7">
        <v>59</v>
      </c>
      <c r="I194" s="10">
        <v>42454</v>
      </c>
      <c r="J194" s="11" t="s">
        <v>4</v>
      </c>
      <c r="K194" s="7">
        <v>19</v>
      </c>
      <c r="M194" s="10">
        <v>42485</v>
      </c>
      <c r="N194" s="11" t="s">
        <v>5</v>
      </c>
      <c r="O194" s="7">
        <v>51</v>
      </c>
      <c r="Q194" s="10">
        <v>42515</v>
      </c>
      <c r="R194" s="11" t="s">
        <v>6</v>
      </c>
      <c r="S194" s="7">
        <v>13</v>
      </c>
      <c r="U194" s="10">
        <v>42546</v>
      </c>
      <c r="V194" s="11" t="s">
        <v>7</v>
      </c>
      <c r="W194" s="7">
        <v>30</v>
      </c>
      <c r="Y194" s="10">
        <v>42576</v>
      </c>
      <c r="Z194" s="11" t="s">
        <v>5</v>
      </c>
      <c r="AA194" s="7">
        <v>24</v>
      </c>
      <c r="AC194" s="10">
        <v>42607</v>
      </c>
      <c r="AD194" s="11" t="s">
        <v>8</v>
      </c>
      <c r="AE194" s="7">
        <v>31</v>
      </c>
      <c r="AG194" s="10">
        <v>42638</v>
      </c>
      <c r="AH194" s="11" t="s">
        <v>9</v>
      </c>
      <c r="AI194" s="106">
        <v>23</v>
      </c>
      <c r="AK194" s="81">
        <v>42668</v>
      </c>
      <c r="AL194" s="79" t="s">
        <v>3</v>
      </c>
      <c r="AM194" s="106">
        <v>4</v>
      </c>
      <c r="AO194" s="81">
        <v>42699</v>
      </c>
      <c r="AP194" s="79" t="s">
        <v>4</v>
      </c>
      <c r="AQ194" s="106">
        <v>63</v>
      </c>
      <c r="AS194" s="81">
        <v>42729</v>
      </c>
      <c r="AT194" s="79" t="s">
        <v>9</v>
      </c>
      <c r="AU194" s="106">
        <v>74</v>
      </c>
    </row>
    <row r="195" spans="1:47" x14ac:dyDescent="0.3">
      <c r="A195" s="10">
        <v>42395</v>
      </c>
      <c r="B195" s="11" t="s">
        <v>3</v>
      </c>
      <c r="C195" s="7">
        <v>9</v>
      </c>
      <c r="E195" s="10">
        <v>42426</v>
      </c>
      <c r="F195" s="11" t="s">
        <v>4</v>
      </c>
      <c r="G195" s="7">
        <v>56</v>
      </c>
      <c r="I195" s="10">
        <v>42455</v>
      </c>
      <c r="J195" s="11" t="s">
        <v>7</v>
      </c>
      <c r="K195" s="7">
        <v>19</v>
      </c>
      <c r="M195" s="10">
        <v>42486</v>
      </c>
      <c r="N195" s="11" t="s">
        <v>3</v>
      </c>
      <c r="O195" s="7">
        <v>44</v>
      </c>
      <c r="Q195" s="10">
        <v>42516</v>
      </c>
      <c r="R195" s="11" t="s">
        <v>8</v>
      </c>
      <c r="S195" s="7">
        <v>15</v>
      </c>
      <c r="U195" s="10">
        <v>42547</v>
      </c>
      <c r="V195" s="11" t="s">
        <v>9</v>
      </c>
      <c r="W195" s="7">
        <v>23</v>
      </c>
      <c r="Y195" s="10">
        <v>42577</v>
      </c>
      <c r="Z195" s="11" t="s">
        <v>3</v>
      </c>
      <c r="AA195" s="7">
        <v>20</v>
      </c>
      <c r="AC195" s="10">
        <v>42608</v>
      </c>
      <c r="AD195" s="11" t="s">
        <v>4</v>
      </c>
      <c r="AE195" s="7">
        <v>44</v>
      </c>
      <c r="AG195" s="10">
        <v>42639</v>
      </c>
      <c r="AH195" s="11" t="s">
        <v>5</v>
      </c>
      <c r="AI195" s="106">
        <v>12</v>
      </c>
      <c r="AK195" s="81">
        <v>42669</v>
      </c>
      <c r="AL195" s="79" t="s">
        <v>6</v>
      </c>
      <c r="AM195" s="106">
        <v>8</v>
      </c>
      <c r="AO195" s="81">
        <v>42700</v>
      </c>
      <c r="AP195" s="79" t="s">
        <v>7</v>
      </c>
      <c r="AQ195" s="106">
        <v>50</v>
      </c>
      <c r="AS195" s="81">
        <v>42730</v>
      </c>
      <c r="AT195" s="79" t="s">
        <v>5</v>
      </c>
      <c r="AU195" s="106">
        <v>58</v>
      </c>
    </row>
    <row r="196" spans="1:47" x14ac:dyDescent="0.3">
      <c r="A196" s="10">
        <v>42396</v>
      </c>
      <c r="B196" s="11" t="s">
        <v>6</v>
      </c>
      <c r="C196" s="7">
        <v>12</v>
      </c>
      <c r="E196" s="10">
        <v>42427</v>
      </c>
      <c r="F196" s="11" t="s">
        <v>7</v>
      </c>
      <c r="G196" s="7">
        <v>56</v>
      </c>
      <c r="I196" s="10">
        <v>42456</v>
      </c>
      <c r="J196" s="11" t="s">
        <v>9</v>
      </c>
      <c r="K196" s="7">
        <v>12</v>
      </c>
      <c r="M196" s="10">
        <v>42487</v>
      </c>
      <c r="N196" s="11" t="s">
        <v>6</v>
      </c>
      <c r="O196" s="7">
        <v>48</v>
      </c>
      <c r="Q196" s="10">
        <v>42517</v>
      </c>
      <c r="R196" s="11" t="s">
        <v>4</v>
      </c>
      <c r="S196" s="7">
        <v>28</v>
      </c>
      <c r="U196" s="10">
        <v>42548</v>
      </c>
      <c r="V196" s="11" t="s">
        <v>5</v>
      </c>
      <c r="W196" s="7">
        <v>19</v>
      </c>
      <c r="Y196" s="10">
        <v>42578</v>
      </c>
      <c r="Z196" s="11" t="s">
        <v>6</v>
      </c>
      <c r="AA196" s="7">
        <v>31</v>
      </c>
      <c r="AC196" s="10">
        <v>42609</v>
      </c>
      <c r="AD196" s="11" t="s">
        <v>7</v>
      </c>
      <c r="AE196" s="7">
        <v>39</v>
      </c>
      <c r="AG196" s="10">
        <v>42640</v>
      </c>
      <c r="AH196" s="11" t="s">
        <v>3</v>
      </c>
      <c r="AI196" s="106">
        <v>13</v>
      </c>
      <c r="AK196" s="81">
        <v>42670</v>
      </c>
      <c r="AL196" s="79" t="s">
        <v>8</v>
      </c>
      <c r="AM196" s="106">
        <v>10</v>
      </c>
      <c r="AO196" s="81">
        <v>42701</v>
      </c>
      <c r="AP196" s="79" t="s">
        <v>9</v>
      </c>
      <c r="AQ196" s="106">
        <v>21</v>
      </c>
      <c r="AS196" s="81">
        <v>42731</v>
      </c>
      <c r="AT196" s="79" t="s">
        <v>3</v>
      </c>
      <c r="AU196" s="106">
        <v>55</v>
      </c>
    </row>
    <row r="197" spans="1:47" x14ac:dyDescent="0.3">
      <c r="A197" s="10">
        <v>42397</v>
      </c>
      <c r="B197" s="11" t="s">
        <v>8</v>
      </c>
      <c r="C197" s="7">
        <v>14</v>
      </c>
      <c r="E197" s="10">
        <v>42428</v>
      </c>
      <c r="F197" s="11" t="s">
        <v>9</v>
      </c>
      <c r="G197" s="7">
        <v>21</v>
      </c>
      <c r="I197" s="10">
        <v>42457</v>
      </c>
      <c r="J197" s="11" t="s">
        <v>5</v>
      </c>
      <c r="K197" s="7">
        <v>6</v>
      </c>
      <c r="M197" s="10">
        <v>42488</v>
      </c>
      <c r="N197" s="11" t="s">
        <v>8</v>
      </c>
      <c r="O197" s="7">
        <v>46</v>
      </c>
      <c r="Q197" s="10">
        <v>42518</v>
      </c>
      <c r="R197" s="11" t="s">
        <v>7</v>
      </c>
      <c r="S197" s="7">
        <v>34</v>
      </c>
      <c r="U197" s="10">
        <v>42549</v>
      </c>
      <c r="V197" s="11" t="s">
        <v>3</v>
      </c>
      <c r="W197" s="7">
        <v>25</v>
      </c>
      <c r="Y197" s="10">
        <v>42579</v>
      </c>
      <c r="Z197" s="11" t="s">
        <v>8</v>
      </c>
      <c r="AA197" s="7">
        <v>31</v>
      </c>
      <c r="AC197" s="10">
        <v>42610</v>
      </c>
      <c r="AD197" s="11" t="s">
        <v>9</v>
      </c>
      <c r="AE197" s="7">
        <v>23</v>
      </c>
      <c r="AG197" s="10">
        <v>42641</v>
      </c>
      <c r="AH197" s="11" t="s">
        <v>6</v>
      </c>
      <c r="AI197" s="106">
        <v>17</v>
      </c>
      <c r="AK197" s="81">
        <v>42671</v>
      </c>
      <c r="AL197" s="79" t="s">
        <v>4</v>
      </c>
      <c r="AM197" s="106">
        <v>19</v>
      </c>
      <c r="AO197" s="81">
        <v>42702</v>
      </c>
      <c r="AP197" s="79" t="s">
        <v>5</v>
      </c>
      <c r="AQ197" s="106">
        <v>13</v>
      </c>
      <c r="AS197" s="81">
        <v>42732</v>
      </c>
      <c r="AT197" s="79" t="s">
        <v>6</v>
      </c>
      <c r="AU197" s="106">
        <v>45</v>
      </c>
    </row>
    <row r="198" spans="1:47" x14ac:dyDescent="0.3">
      <c r="A198" s="10">
        <v>42398</v>
      </c>
      <c r="B198" s="11" t="s">
        <v>4</v>
      </c>
      <c r="C198" s="7">
        <v>21</v>
      </c>
      <c r="E198" s="10">
        <v>42429</v>
      </c>
      <c r="F198" s="11" t="s">
        <v>5</v>
      </c>
      <c r="G198" s="7">
        <v>14</v>
      </c>
      <c r="I198" s="10">
        <v>42458</v>
      </c>
      <c r="J198" s="11" t="s">
        <v>3</v>
      </c>
      <c r="K198" s="7">
        <v>8</v>
      </c>
      <c r="M198" s="10">
        <v>42489</v>
      </c>
      <c r="N198" s="11" t="s">
        <v>4</v>
      </c>
      <c r="O198" s="7">
        <v>37</v>
      </c>
      <c r="Q198" s="10">
        <v>42519</v>
      </c>
      <c r="R198" s="11" t="s">
        <v>9</v>
      </c>
      <c r="S198" s="7">
        <v>28</v>
      </c>
      <c r="U198" s="10">
        <v>42550</v>
      </c>
      <c r="V198" s="11" t="s">
        <v>6</v>
      </c>
      <c r="W198" s="7">
        <v>21</v>
      </c>
      <c r="Y198" s="10">
        <v>42580</v>
      </c>
      <c r="Z198" s="11" t="s">
        <v>4</v>
      </c>
      <c r="AA198" s="7">
        <v>34</v>
      </c>
      <c r="AC198" s="10">
        <v>42611</v>
      </c>
      <c r="AD198" s="11" t="s">
        <v>5</v>
      </c>
      <c r="AE198" s="7">
        <v>13</v>
      </c>
      <c r="AG198" s="10">
        <v>42642</v>
      </c>
      <c r="AH198" s="11" t="s">
        <v>8</v>
      </c>
      <c r="AI198" s="106">
        <v>22</v>
      </c>
      <c r="AK198" s="81">
        <v>42672</v>
      </c>
      <c r="AL198" s="79" t="s">
        <v>7</v>
      </c>
      <c r="AM198" s="106">
        <v>18</v>
      </c>
      <c r="AO198" s="81">
        <v>42703</v>
      </c>
      <c r="AP198" s="79" t="s">
        <v>3</v>
      </c>
      <c r="AQ198" s="106">
        <v>9</v>
      </c>
      <c r="AS198" s="81">
        <v>42733</v>
      </c>
      <c r="AT198" s="79" t="s">
        <v>8</v>
      </c>
      <c r="AU198" s="106">
        <v>37</v>
      </c>
    </row>
    <row r="199" spans="1:47" x14ac:dyDescent="0.3">
      <c r="A199" s="10">
        <v>42399</v>
      </c>
      <c r="B199" s="11" t="s">
        <v>7</v>
      </c>
      <c r="C199" s="7">
        <v>22</v>
      </c>
      <c r="G199" s="7"/>
      <c r="I199" s="10">
        <v>42459</v>
      </c>
      <c r="J199" s="11" t="s">
        <v>6</v>
      </c>
      <c r="K199" s="7">
        <v>7</v>
      </c>
      <c r="M199" s="10">
        <v>42490</v>
      </c>
      <c r="N199" s="11" t="s">
        <v>7</v>
      </c>
      <c r="O199" s="7">
        <v>33</v>
      </c>
      <c r="Q199" s="10">
        <v>42520</v>
      </c>
      <c r="R199" s="11" t="s">
        <v>5</v>
      </c>
      <c r="S199" s="7">
        <v>12</v>
      </c>
      <c r="U199" s="10">
        <v>42551</v>
      </c>
      <c r="V199" s="11" t="s">
        <v>8</v>
      </c>
      <c r="W199" s="7">
        <v>26</v>
      </c>
      <c r="Y199" s="10">
        <v>42581</v>
      </c>
      <c r="Z199" s="11" t="s">
        <v>7</v>
      </c>
      <c r="AA199" s="7">
        <v>49</v>
      </c>
      <c r="AC199" s="10">
        <v>42612</v>
      </c>
      <c r="AD199" s="11" t="s">
        <v>3</v>
      </c>
      <c r="AE199" s="7">
        <v>12</v>
      </c>
      <c r="AG199" s="10">
        <v>42643</v>
      </c>
      <c r="AH199" s="11" t="s">
        <v>4</v>
      </c>
      <c r="AI199" s="106">
        <v>27</v>
      </c>
      <c r="AK199" s="81">
        <v>42673</v>
      </c>
      <c r="AL199" s="79" t="s">
        <v>9</v>
      </c>
      <c r="AM199" s="106">
        <v>7</v>
      </c>
      <c r="AO199" s="81">
        <v>42704</v>
      </c>
      <c r="AP199" s="79" t="s">
        <v>6</v>
      </c>
      <c r="AQ199" s="106">
        <v>11</v>
      </c>
      <c r="AS199" s="81">
        <v>42734</v>
      </c>
      <c r="AT199" s="79" t="s">
        <v>4</v>
      </c>
      <c r="AU199" s="106">
        <v>44</v>
      </c>
    </row>
    <row r="200" spans="1:47" x14ac:dyDescent="0.3">
      <c r="A200" s="10">
        <v>42400</v>
      </c>
      <c r="B200" s="11" t="s">
        <v>9</v>
      </c>
      <c r="C200" s="7">
        <v>12</v>
      </c>
      <c r="G200" s="7"/>
      <c r="I200" s="10">
        <v>42460</v>
      </c>
      <c r="J200" s="11" t="s">
        <v>8</v>
      </c>
      <c r="K200" s="7">
        <v>12</v>
      </c>
      <c r="O200" s="7"/>
      <c r="Q200" s="10">
        <v>42521</v>
      </c>
      <c r="R200" s="11" t="s">
        <v>3</v>
      </c>
      <c r="S200" s="7">
        <v>5</v>
      </c>
      <c r="W200" s="7"/>
      <c r="Y200" s="10">
        <v>42582</v>
      </c>
      <c r="Z200" s="11" t="s">
        <v>9</v>
      </c>
      <c r="AA200" s="7">
        <v>25</v>
      </c>
      <c r="AC200" s="10">
        <v>42613</v>
      </c>
      <c r="AD200" s="11" t="s">
        <v>6</v>
      </c>
      <c r="AE200" s="7">
        <v>8</v>
      </c>
      <c r="AI200" s="106"/>
      <c r="AK200" s="81">
        <v>42674</v>
      </c>
      <c r="AL200" s="79" t="s">
        <v>5</v>
      </c>
      <c r="AM200" s="106">
        <v>12</v>
      </c>
      <c r="AQ200" s="106"/>
      <c r="AS200" s="81">
        <v>42735</v>
      </c>
      <c r="AT200" s="79" t="s">
        <v>7</v>
      </c>
      <c r="AU200" s="106">
        <v>49</v>
      </c>
    </row>
    <row r="201" spans="1:47" x14ac:dyDescent="0.3">
      <c r="A201" s="13"/>
      <c r="C201" s="11"/>
      <c r="D201" s="12"/>
      <c r="E201" s="13"/>
      <c r="G201" s="11"/>
      <c r="H201" s="12"/>
      <c r="I201" s="13"/>
      <c r="K201" s="11"/>
      <c r="L201" s="12"/>
      <c r="M201" s="13"/>
      <c r="O201" s="11"/>
      <c r="P201" s="12"/>
      <c r="Q201" s="13"/>
      <c r="S201" s="11"/>
      <c r="T201" s="12"/>
      <c r="U201" s="13"/>
      <c r="W201" s="11"/>
      <c r="X201" s="12"/>
      <c r="AA201" s="7"/>
      <c r="AE201" s="7"/>
      <c r="AM201" s="106"/>
      <c r="AU201" s="106"/>
    </row>
    <row r="202" spans="1:47" x14ac:dyDescent="0.3">
      <c r="A202" s="10" t="s">
        <v>21</v>
      </c>
      <c r="B202" s="7">
        <v>414</v>
      </c>
      <c r="C202" s="12">
        <v>18733.725490196077</v>
      </c>
      <c r="E202" s="10" t="s">
        <v>21</v>
      </c>
      <c r="F202" s="7">
        <v>718</v>
      </c>
      <c r="G202" s="12">
        <v>32716.355407209616</v>
      </c>
      <c r="I202" s="10" t="s">
        <v>21</v>
      </c>
      <c r="J202" s="7">
        <v>496</v>
      </c>
      <c r="K202" s="12">
        <v>23835.855072463768</v>
      </c>
      <c r="M202" s="10" t="s">
        <v>21</v>
      </c>
      <c r="N202" s="7">
        <v>603</v>
      </c>
      <c r="O202" s="12">
        <v>29737.625806451611</v>
      </c>
      <c r="Q202" s="10" t="s">
        <v>21</v>
      </c>
      <c r="R202" s="7">
        <v>502</v>
      </c>
      <c r="S202" s="12">
        <v>23616.139903069467</v>
      </c>
      <c r="U202" s="10" t="s">
        <v>21</v>
      </c>
      <c r="V202" s="7">
        <v>544</v>
      </c>
      <c r="W202" s="12">
        <v>27368.446121593293</v>
      </c>
      <c r="Y202" s="10" t="s">
        <v>21</v>
      </c>
      <c r="Z202" s="7">
        <v>926</v>
      </c>
      <c r="AA202" s="12">
        <v>44706.042672413801</v>
      </c>
      <c r="AC202" s="10" t="s">
        <v>21</v>
      </c>
      <c r="AD202" s="7">
        <v>894</v>
      </c>
      <c r="AE202" s="12">
        <v>42840.048289738428</v>
      </c>
      <c r="AG202" s="10" t="s">
        <v>21</v>
      </c>
      <c r="AH202" s="7">
        <v>675</v>
      </c>
      <c r="AI202" s="82">
        <v>32337.360000000001</v>
      </c>
      <c r="AK202" s="81" t="s">
        <v>21</v>
      </c>
      <c r="AL202" s="106">
        <v>573</v>
      </c>
      <c r="AM202" s="82">
        <v>29296.63275590551</v>
      </c>
      <c r="AO202" s="81" t="s">
        <v>21</v>
      </c>
      <c r="AP202" s="106">
        <v>751</v>
      </c>
      <c r="AQ202" s="82">
        <v>35705.440413793105</v>
      </c>
      <c r="AS202" s="81" t="s">
        <v>21</v>
      </c>
      <c r="AT202" s="106">
        <v>839</v>
      </c>
      <c r="AU202" s="82">
        <v>39622.188591549289</v>
      </c>
    </row>
    <row r="203" spans="1:47" x14ac:dyDescent="0.3">
      <c r="A203" s="10" t="s">
        <v>12</v>
      </c>
      <c r="B203" s="7">
        <v>459</v>
      </c>
      <c r="C203" s="12">
        <v>20770</v>
      </c>
      <c r="E203" s="10" t="s">
        <v>12</v>
      </c>
      <c r="F203" s="7">
        <v>749</v>
      </c>
      <c r="G203" s="12">
        <v>34128.9</v>
      </c>
      <c r="I203" s="10" t="s">
        <v>12</v>
      </c>
      <c r="J203" s="7">
        <v>552</v>
      </c>
      <c r="K203" s="12">
        <v>26527</v>
      </c>
      <c r="M203" s="10" t="s">
        <v>12</v>
      </c>
      <c r="N203" s="7">
        <v>465</v>
      </c>
      <c r="O203" s="12">
        <v>22932</v>
      </c>
      <c r="Q203" s="10" t="s">
        <v>12</v>
      </c>
      <c r="R203" s="7">
        <v>619</v>
      </c>
      <c r="S203" s="12">
        <v>29120.3</v>
      </c>
      <c r="U203" s="10" t="s">
        <v>12</v>
      </c>
      <c r="V203" s="7">
        <v>477</v>
      </c>
      <c r="W203" s="12">
        <v>23997.7</v>
      </c>
      <c r="Y203" s="10" t="s">
        <v>12</v>
      </c>
      <c r="Z203" s="7">
        <v>928</v>
      </c>
      <c r="AA203" s="12">
        <v>44802.600000000006</v>
      </c>
      <c r="AC203" s="10" t="s">
        <v>12</v>
      </c>
      <c r="AD203" s="7">
        <v>994</v>
      </c>
      <c r="AE203" s="12">
        <v>47632</v>
      </c>
      <c r="AG203" s="10" t="s">
        <v>12</v>
      </c>
      <c r="AH203" s="7">
        <v>625</v>
      </c>
      <c r="AI203" s="82">
        <v>29942</v>
      </c>
      <c r="AK203" s="81" t="s">
        <v>12</v>
      </c>
      <c r="AL203" s="106">
        <v>635</v>
      </c>
      <c r="AM203" s="82">
        <v>32466.6</v>
      </c>
      <c r="AO203" s="81" t="s">
        <v>12</v>
      </c>
      <c r="AP203" s="106">
        <v>725</v>
      </c>
      <c r="AQ203" s="82">
        <v>34469.300000000003</v>
      </c>
      <c r="AS203" s="81" t="s">
        <v>12</v>
      </c>
      <c r="AT203" s="106">
        <v>710</v>
      </c>
      <c r="AU203" s="82">
        <v>33530.099999999991</v>
      </c>
    </row>
    <row r="204" spans="1:47" x14ac:dyDescent="0.3">
      <c r="A204" s="10" t="s">
        <v>22</v>
      </c>
      <c r="B204" s="7">
        <v>93.483870967741936</v>
      </c>
      <c r="C204" s="15">
        <v>45.250544662309366</v>
      </c>
      <c r="E204" s="10" t="s">
        <v>22</v>
      </c>
      <c r="F204" s="7">
        <v>173.31034482758619</v>
      </c>
      <c r="G204" s="15">
        <v>45.565954606141524</v>
      </c>
      <c r="I204" s="10" t="s">
        <v>22</v>
      </c>
      <c r="J204" s="7">
        <v>112</v>
      </c>
      <c r="K204" s="15">
        <v>48.056159420289852</v>
      </c>
      <c r="M204" s="10" t="s">
        <v>22</v>
      </c>
      <c r="N204" s="7">
        <v>140.70000000000002</v>
      </c>
      <c r="O204" s="15">
        <v>49.316129032258061</v>
      </c>
      <c r="Q204" s="10" t="s">
        <v>22</v>
      </c>
      <c r="R204" s="7">
        <v>113.35483870967741</v>
      </c>
      <c r="S204" s="15">
        <v>47.044103392568658</v>
      </c>
      <c r="U204" s="10" t="s">
        <v>22</v>
      </c>
      <c r="V204" s="7">
        <v>126.93333333333334</v>
      </c>
      <c r="W204" s="15">
        <v>50.309643605870022</v>
      </c>
      <c r="Y204" s="10" t="s">
        <v>22</v>
      </c>
      <c r="Z204" s="7">
        <v>209.09677419354838</v>
      </c>
      <c r="AA204" s="15">
        <v>48.278663793103455</v>
      </c>
      <c r="AC204" s="10" t="s">
        <v>22</v>
      </c>
      <c r="AD204" s="7">
        <v>201.87096774193546</v>
      </c>
      <c r="AE204" s="15">
        <v>47.919517102615693</v>
      </c>
      <c r="AG204" s="10" t="s">
        <v>22</v>
      </c>
      <c r="AH204" s="7">
        <v>157.5</v>
      </c>
      <c r="AI204" s="80">
        <v>47.907200000000003</v>
      </c>
      <c r="AK204" s="81" t="s">
        <v>22</v>
      </c>
      <c r="AL204" s="106">
        <v>129.38709677419354</v>
      </c>
      <c r="AM204" s="80">
        <v>51.128503937007871</v>
      </c>
      <c r="AO204" s="81" t="s">
        <v>22</v>
      </c>
      <c r="AP204" s="106">
        <v>175.23333333333335</v>
      </c>
      <c r="AQ204" s="80">
        <v>47.543862068965524</v>
      </c>
      <c r="AS204" s="81" t="s">
        <v>22</v>
      </c>
      <c r="AT204" s="106">
        <v>189.45161290322579</v>
      </c>
      <c r="AU204" s="80">
        <v>47.225492957746468</v>
      </c>
    </row>
    <row r="205" spans="1:47" x14ac:dyDescent="0.3">
      <c r="B205" s="11">
        <v>392</v>
      </c>
      <c r="F205" s="11">
        <v>720</v>
      </c>
      <c r="J205" s="11">
        <v>508</v>
      </c>
      <c r="N205" s="11">
        <v>624</v>
      </c>
      <c r="R205" s="11">
        <v>474</v>
      </c>
      <c r="V205" s="11">
        <v>565</v>
      </c>
      <c r="Z205" s="11">
        <v>925</v>
      </c>
      <c r="AD205" s="11">
        <v>877</v>
      </c>
      <c r="AE205" s="12">
        <v>5085</v>
      </c>
      <c r="AH205" s="11">
        <v>694</v>
      </c>
      <c r="AL205" s="79">
        <v>558</v>
      </c>
      <c r="AP205" s="79">
        <v>750</v>
      </c>
      <c r="AT205" s="79">
        <v>877</v>
      </c>
    </row>
    <row r="206" spans="1:47" x14ac:dyDescent="0.3">
      <c r="AQ206" s="82">
        <v>47.95410970691669</v>
      </c>
      <c r="AT206" s="79">
        <v>7935</v>
      </c>
      <c r="AU206" s="82">
        <v>380515.86052438396</v>
      </c>
    </row>
    <row r="207" spans="1:47" x14ac:dyDescent="0.3">
      <c r="AQ207" s="82">
        <v>47.91112370874275</v>
      </c>
      <c r="AT207" s="79">
        <v>7938</v>
      </c>
      <c r="AU207" s="82">
        <v>380318.49999999994</v>
      </c>
    </row>
    <row r="212" spans="25:47" x14ac:dyDescent="0.3">
      <c r="Y212" s="10">
        <v>42186</v>
      </c>
      <c r="Z212" s="11" t="s">
        <v>6</v>
      </c>
      <c r="AA212" s="12">
        <v>16</v>
      </c>
      <c r="AC212" s="10">
        <v>42217</v>
      </c>
      <c r="AD212" s="11" t="s">
        <v>7</v>
      </c>
      <c r="AE212" s="12">
        <v>20</v>
      </c>
      <c r="AG212" s="10">
        <v>42248</v>
      </c>
      <c r="AH212" s="11" t="s">
        <v>3</v>
      </c>
      <c r="AI212" s="82">
        <v>11</v>
      </c>
      <c r="AK212" s="81">
        <v>42278</v>
      </c>
      <c r="AL212" s="79" t="s">
        <v>8</v>
      </c>
      <c r="AM212" s="82">
        <v>15</v>
      </c>
      <c r="AO212" s="81">
        <v>42309</v>
      </c>
      <c r="AP212" s="79" t="s">
        <v>9</v>
      </c>
      <c r="AQ212" s="82">
        <v>10</v>
      </c>
      <c r="AS212" s="81">
        <v>42339</v>
      </c>
      <c r="AT212" s="79" t="s">
        <v>3</v>
      </c>
      <c r="AU212" s="82">
        <v>6</v>
      </c>
    </row>
    <row r="213" spans="25:47" x14ac:dyDescent="0.3">
      <c r="Y213" s="10">
        <v>42187</v>
      </c>
      <c r="Z213" s="11" t="s">
        <v>8</v>
      </c>
      <c r="AA213" s="12">
        <v>23</v>
      </c>
      <c r="AC213" s="10">
        <v>42218</v>
      </c>
      <c r="AD213" s="11" t="s">
        <v>9</v>
      </c>
      <c r="AE213" s="12">
        <v>16</v>
      </c>
      <c r="AG213" s="10">
        <v>42249</v>
      </c>
      <c r="AH213" s="11" t="s">
        <v>6</v>
      </c>
      <c r="AI213" s="82">
        <v>9</v>
      </c>
      <c r="AK213" s="81">
        <v>42279</v>
      </c>
      <c r="AL213" s="79" t="s">
        <v>4</v>
      </c>
      <c r="AM213" s="82">
        <v>22</v>
      </c>
      <c r="AO213" s="81">
        <v>42310</v>
      </c>
      <c r="AP213" s="79" t="s">
        <v>5</v>
      </c>
      <c r="AQ213" s="82">
        <v>12</v>
      </c>
      <c r="AS213" s="81">
        <v>42340</v>
      </c>
      <c r="AT213" s="79" t="s">
        <v>6</v>
      </c>
      <c r="AU213" s="82">
        <v>9</v>
      </c>
    </row>
    <row r="214" spans="25:47" x14ac:dyDescent="0.3">
      <c r="Y214" s="10">
        <v>42188</v>
      </c>
      <c r="Z214" s="11" t="s">
        <v>4</v>
      </c>
      <c r="AA214" s="12">
        <v>37</v>
      </c>
      <c r="AC214" s="10">
        <v>42219</v>
      </c>
      <c r="AD214" s="11" t="s">
        <v>5</v>
      </c>
      <c r="AE214" s="12">
        <v>9</v>
      </c>
      <c r="AG214" s="10">
        <v>42250</v>
      </c>
      <c r="AH214" s="11" t="s">
        <v>8</v>
      </c>
      <c r="AI214" s="82">
        <v>12</v>
      </c>
      <c r="AK214" s="81">
        <v>42280</v>
      </c>
      <c r="AL214" s="79" t="s">
        <v>7</v>
      </c>
      <c r="AM214" s="82">
        <v>20</v>
      </c>
      <c r="AO214" s="81">
        <v>42311</v>
      </c>
      <c r="AP214" s="79" t="s">
        <v>3</v>
      </c>
      <c r="AQ214" s="82">
        <v>13</v>
      </c>
      <c r="AS214" s="81">
        <v>42341</v>
      </c>
      <c r="AT214" s="79" t="s">
        <v>8</v>
      </c>
      <c r="AU214" s="82">
        <v>9</v>
      </c>
    </row>
    <row r="215" spans="25:47" x14ac:dyDescent="0.3">
      <c r="Y215" s="10">
        <v>42189</v>
      </c>
      <c r="Z215" s="11" t="s">
        <v>7</v>
      </c>
      <c r="AA215" s="12">
        <v>36</v>
      </c>
      <c r="AC215" s="10">
        <v>42220</v>
      </c>
      <c r="AD215" s="11" t="s">
        <v>3</v>
      </c>
      <c r="AE215" s="12">
        <v>7</v>
      </c>
      <c r="AG215" s="10">
        <v>42251</v>
      </c>
      <c r="AH215" s="11" t="s">
        <v>4</v>
      </c>
      <c r="AI215" s="82">
        <v>19</v>
      </c>
      <c r="AK215" s="81">
        <v>42281</v>
      </c>
      <c r="AL215" s="79" t="s">
        <v>9</v>
      </c>
      <c r="AM215" s="82">
        <v>11</v>
      </c>
      <c r="AO215" s="81">
        <v>42312</v>
      </c>
      <c r="AP215" s="79" t="s">
        <v>6</v>
      </c>
      <c r="AQ215" s="82">
        <v>15</v>
      </c>
      <c r="AS215" s="81">
        <v>42342</v>
      </c>
      <c r="AT215" s="79" t="s">
        <v>4</v>
      </c>
      <c r="AU215" s="82">
        <v>16</v>
      </c>
    </row>
    <row r="216" spans="25:47" x14ac:dyDescent="0.3">
      <c r="Y216" s="10">
        <v>42190</v>
      </c>
      <c r="Z216" s="11" t="s">
        <v>9</v>
      </c>
      <c r="AA216" s="12">
        <v>22</v>
      </c>
      <c r="AC216" s="10">
        <v>42221</v>
      </c>
      <c r="AD216" s="11" t="s">
        <v>6</v>
      </c>
      <c r="AE216" s="12">
        <v>11</v>
      </c>
      <c r="AG216" s="10">
        <v>42252</v>
      </c>
      <c r="AH216" s="11" t="s">
        <v>7</v>
      </c>
      <c r="AI216" s="82">
        <v>25</v>
      </c>
      <c r="AK216" s="81">
        <v>42282</v>
      </c>
      <c r="AL216" s="79" t="s">
        <v>5</v>
      </c>
      <c r="AM216" s="82">
        <v>8</v>
      </c>
      <c r="AO216" s="81">
        <v>42313</v>
      </c>
      <c r="AP216" s="79" t="s">
        <v>8</v>
      </c>
      <c r="AQ216" s="82">
        <v>16</v>
      </c>
      <c r="AS216" s="81">
        <v>42343</v>
      </c>
      <c r="AT216" s="79" t="s">
        <v>7</v>
      </c>
      <c r="AU216" s="82">
        <v>15</v>
      </c>
    </row>
    <row r="217" spans="25:47" x14ac:dyDescent="0.3">
      <c r="Y217" s="10">
        <v>42191</v>
      </c>
      <c r="Z217" s="11" t="s">
        <v>5</v>
      </c>
      <c r="AA217" s="12">
        <v>13</v>
      </c>
      <c r="AC217" s="10">
        <v>42222</v>
      </c>
      <c r="AD217" s="11" t="s">
        <v>8</v>
      </c>
      <c r="AE217" s="12">
        <v>14</v>
      </c>
      <c r="AG217" s="10">
        <v>42253</v>
      </c>
      <c r="AH217" s="11" t="s">
        <v>9</v>
      </c>
      <c r="AI217" s="82">
        <v>25</v>
      </c>
      <c r="AK217" s="81">
        <v>42283</v>
      </c>
      <c r="AL217" s="79" t="s">
        <v>3</v>
      </c>
      <c r="AM217" s="82">
        <v>8</v>
      </c>
      <c r="AO217" s="81">
        <v>42314</v>
      </c>
      <c r="AP217" s="79" t="s">
        <v>4</v>
      </c>
      <c r="AQ217" s="82">
        <v>22</v>
      </c>
      <c r="AS217" s="81">
        <v>42344</v>
      </c>
      <c r="AT217" s="79" t="s">
        <v>9</v>
      </c>
      <c r="AU217" s="82">
        <v>11</v>
      </c>
    </row>
    <row r="218" spans="25:47" x14ac:dyDescent="0.3">
      <c r="Y218" s="10">
        <v>42192</v>
      </c>
      <c r="Z218" s="11" t="s">
        <v>3</v>
      </c>
      <c r="AA218" s="12">
        <v>10</v>
      </c>
      <c r="AC218" s="10">
        <v>42223</v>
      </c>
      <c r="AD218" s="11" t="s">
        <v>4</v>
      </c>
      <c r="AE218" s="12">
        <v>21</v>
      </c>
      <c r="AG218" s="10">
        <v>42254</v>
      </c>
      <c r="AH218" s="11" t="s">
        <v>5</v>
      </c>
      <c r="AI218" s="82">
        <v>7</v>
      </c>
      <c r="AK218" s="81">
        <v>42284</v>
      </c>
      <c r="AL218" s="79" t="s">
        <v>6</v>
      </c>
      <c r="AM218" s="82">
        <v>10</v>
      </c>
      <c r="AO218" s="81">
        <v>42315</v>
      </c>
      <c r="AP218" s="79" t="s">
        <v>7</v>
      </c>
      <c r="AQ218" s="82">
        <v>31</v>
      </c>
      <c r="AS218" s="81">
        <v>42345</v>
      </c>
      <c r="AT218" s="79" t="s">
        <v>5</v>
      </c>
      <c r="AU218" s="82">
        <v>6</v>
      </c>
    </row>
    <row r="219" spans="25:47" x14ac:dyDescent="0.3">
      <c r="Y219" s="10">
        <v>42193</v>
      </c>
      <c r="Z219" s="11" t="s">
        <v>6</v>
      </c>
      <c r="AA219" s="12">
        <v>9</v>
      </c>
      <c r="AC219" s="10">
        <v>42224</v>
      </c>
      <c r="AD219" s="11" t="s">
        <v>7</v>
      </c>
      <c r="AE219" s="12">
        <v>31</v>
      </c>
      <c r="AG219" s="10">
        <v>42255</v>
      </c>
      <c r="AH219" s="11" t="s">
        <v>3</v>
      </c>
      <c r="AI219" s="82">
        <v>7</v>
      </c>
      <c r="AK219" s="81">
        <v>42285</v>
      </c>
      <c r="AL219" s="79" t="s">
        <v>8</v>
      </c>
      <c r="AM219" s="82">
        <v>6</v>
      </c>
      <c r="AO219" s="81">
        <v>42316</v>
      </c>
      <c r="AP219" s="79" t="s">
        <v>9</v>
      </c>
      <c r="AQ219" s="82">
        <v>15</v>
      </c>
      <c r="AS219" s="81">
        <v>42346</v>
      </c>
      <c r="AT219" s="79" t="s">
        <v>3</v>
      </c>
      <c r="AU219" s="82">
        <v>7</v>
      </c>
    </row>
    <row r="220" spans="25:47" x14ac:dyDescent="0.3">
      <c r="Y220" s="10">
        <v>42194</v>
      </c>
      <c r="Z220" s="11" t="s">
        <v>8</v>
      </c>
      <c r="AA220" s="12">
        <v>12</v>
      </c>
      <c r="AC220" s="10">
        <v>42225</v>
      </c>
      <c r="AD220" s="11" t="s">
        <v>9</v>
      </c>
      <c r="AE220" s="12">
        <v>22</v>
      </c>
      <c r="AG220" s="10">
        <v>42256</v>
      </c>
      <c r="AH220" s="11" t="s">
        <v>6</v>
      </c>
      <c r="AI220" s="82">
        <v>9</v>
      </c>
      <c r="AK220" s="81">
        <v>42286</v>
      </c>
      <c r="AL220" s="79" t="s">
        <v>4</v>
      </c>
      <c r="AM220" s="82">
        <v>20</v>
      </c>
      <c r="AO220" s="81">
        <v>42317</v>
      </c>
      <c r="AP220" s="79" t="s">
        <v>5</v>
      </c>
      <c r="AQ220" s="82">
        <v>11</v>
      </c>
      <c r="AS220" s="81">
        <v>42347</v>
      </c>
      <c r="AT220" s="79" t="s">
        <v>6</v>
      </c>
      <c r="AU220" s="82">
        <v>10</v>
      </c>
    </row>
    <row r="221" spans="25:47" x14ac:dyDescent="0.3">
      <c r="Y221" s="10">
        <v>42195</v>
      </c>
      <c r="Z221" s="11" t="s">
        <v>4</v>
      </c>
      <c r="AA221" s="12">
        <v>19</v>
      </c>
      <c r="AC221" s="10">
        <v>42226</v>
      </c>
      <c r="AD221" s="11" t="s">
        <v>5</v>
      </c>
      <c r="AE221" s="12">
        <v>9</v>
      </c>
      <c r="AG221" s="10">
        <v>42257</v>
      </c>
      <c r="AH221" s="11" t="s">
        <v>8</v>
      </c>
      <c r="AI221" s="82">
        <v>9</v>
      </c>
      <c r="AK221" s="81">
        <v>42287</v>
      </c>
      <c r="AL221" s="79" t="s">
        <v>7</v>
      </c>
      <c r="AM221" s="82">
        <v>23</v>
      </c>
      <c r="AO221" s="81">
        <v>42318</v>
      </c>
      <c r="AP221" s="79" t="s">
        <v>3</v>
      </c>
      <c r="AQ221" s="82">
        <v>9</v>
      </c>
      <c r="AS221" s="81">
        <v>42348</v>
      </c>
      <c r="AT221" s="79" t="s">
        <v>8</v>
      </c>
      <c r="AU221" s="82">
        <v>9</v>
      </c>
    </row>
    <row r="222" spans="25:47" x14ac:dyDescent="0.3">
      <c r="Y222" s="10">
        <v>42196</v>
      </c>
      <c r="Z222" s="11" t="s">
        <v>7</v>
      </c>
      <c r="AA222" s="12">
        <v>23</v>
      </c>
      <c r="AC222" s="10">
        <v>42227</v>
      </c>
      <c r="AD222" s="11" t="s">
        <v>3</v>
      </c>
      <c r="AE222" s="12">
        <v>8</v>
      </c>
      <c r="AG222" s="10">
        <v>42258</v>
      </c>
      <c r="AH222" s="11" t="s">
        <v>4</v>
      </c>
      <c r="AI222" s="82">
        <v>13</v>
      </c>
      <c r="AK222" s="81">
        <v>42288</v>
      </c>
      <c r="AL222" s="79" t="s">
        <v>9</v>
      </c>
      <c r="AM222" s="82">
        <v>18</v>
      </c>
      <c r="AO222" s="81">
        <v>42319</v>
      </c>
      <c r="AP222" s="79" t="s">
        <v>6</v>
      </c>
      <c r="AQ222" s="82">
        <v>6</v>
      </c>
      <c r="AS222" s="81">
        <v>42349</v>
      </c>
      <c r="AT222" s="79" t="s">
        <v>4</v>
      </c>
      <c r="AU222" s="82">
        <v>12</v>
      </c>
    </row>
    <row r="223" spans="25:47" x14ac:dyDescent="0.3">
      <c r="Y223" s="10">
        <v>42197</v>
      </c>
      <c r="Z223" s="11" t="s">
        <v>9</v>
      </c>
      <c r="AA223" s="12">
        <v>19</v>
      </c>
      <c r="AC223" s="10">
        <v>42228</v>
      </c>
      <c r="AD223" s="11" t="s">
        <v>6</v>
      </c>
      <c r="AE223" s="12">
        <v>10</v>
      </c>
      <c r="AG223" s="10">
        <v>42259</v>
      </c>
      <c r="AH223" s="11" t="s">
        <v>7</v>
      </c>
      <c r="AI223" s="82">
        <v>18</v>
      </c>
      <c r="AK223" s="81">
        <v>42289</v>
      </c>
      <c r="AL223" s="79" t="s">
        <v>5</v>
      </c>
      <c r="AM223" s="82">
        <v>9</v>
      </c>
      <c r="AO223" s="81">
        <v>42320</v>
      </c>
      <c r="AP223" s="79" t="s">
        <v>8</v>
      </c>
      <c r="AQ223" s="82">
        <v>14</v>
      </c>
      <c r="AS223" s="81">
        <v>42350</v>
      </c>
      <c r="AT223" s="79" t="s">
        <v>7</v>
      </c>
      <c r="AU223" s="82">
        <v>18</v>
      </c>
    </row>
    <row r="224" spans="25:47" x14ac:dyDescent="0.3">
      <c r="Y224" s="10">
        <v>42198</v>
      </c>
      <c r="Z224" s="11" t="s">
        <v>5</v>
      </c>
      <c r="AA224" s="12">
        <v>14</v>
      </c>
      <c r="AC224" s="10">
        <v>42229</v>
      </c>
      <c r="AD224" s="11" t="s">
        <v>8</v>
      </c>
      <c r="AE224" s="12">
        <v>14</v>
      </c>
      <c r="AG224" s="10">
        <v>42260</v>
      </c>
      <c r="AH224" s="11" t="s">
        <v>9</v>
      </c>
      <c r="AI224" s="82">
        <v>8</v>
      </c>
      <c r="AK224" s="81">
        <v>42290</v>
      </c>
      <c r="AL224" s="79" t="s">
        <v>3</v>
      </c>
      <c r="AM224" s="82">
        <v>9</v>
      </c>
      <c r="AO224" s="81">
        <v>42321</v>
      </c>
      <c r="AP224" s="79" t="s">
        <v>4</v>
      </c>
      <c r="AQ224" s="82">
        <v>20</v>
      </c>
      <c r="AS224" s="81">
        <v>42351</v>
      </c>
      <c r="AT224" s="79" t="s">
        <v>9</v>
      </c>
      <c r="AU224" s="82">
        <v>6</v>
      </c>
    </row>
    <row r="225" spans="25:47" x14ac:dyDescent="0.3">
      <c r="Y225" s="10">
        <v>42199</v>
      </c>
      <c r="Z225" s="11" t="s">
        <v>3</v>
      </c>
      <c r="AA225" s="12">
        <v>15</v>
      </c>
      <c r="AC225" s="10">
        <v>42230</v>
      </c>
      <c r="AD225" s="11" t="s">
        <v>4</v>
      </c>
      <c r="AE225" s="12">
        <v>27</v>
      </c>
      <c r="AG225" s="10">
        <v>42261</v>
      </c>
      <c r="AH225" s="11" t="s">
        <v>5</v>
      </c>
      <c r="AI225" s="82">
        <v>6</v>
      </c>
      <c r="AK225" s="81">
        <v>42291</v>
      </c>
      <c r="AL225" s="79" t="s">
        <v>6</v>
      </c>
      <c r="AM225" s="82">
        <v>10</v>
      </c>
      <c r="AO225" s="81">
        <v>42322</v>
      </c>
      <c r="AP225" s="79" t="s">
        <v>7</v>
      </c>
      <c r="AQ225" s="82">
        <v>17</v>
      </c>
      <c r="AS225" s="81">
        <v>42352</v>
      </c>
      <c r="AT225" s="79" t="s">
        <v>5</v>
      </c>
      <c r="AU225" s="82">
        <v>8</v>
      </c>
    </row>
    <row r="226" spans="25:47" x14ac:dyDescent="0.3">
      <c r="Y226" s="10">
        <v>42200</v>
      </c>
      <c r="Z226" s="11" t="s">
        <v>6</v>
      </c>
      <c r="AA226" s="12">
        <v>14</v>
      </c>
      <c r="AC226" s="10">
        <v>42231</v>
      </c>
      <c r="AD226" s="11" t="s">
        <v>7</v>
      </c>
      <c r="AE226" s="12">
        <v>35</v>
      </c>
      <c r="AG226" s="10">
        <v>42262</v>
      </c>
      <c r="AH226" s="11" t="s">
        <v>3</v>
      </c>
      <c r="AI226" s="82">
        <v>4</v>
      </c>
      <c r="AK226" s="81">
        <v>42292</v>
      </c>
      <c r="AL226" s="79" t="s">
        <v>8</v>
      </c>
      <c r="AM226" s="82">
        <v>13</v>
      </c>
      <c r="AO226" s="81">
        <v>42323</v>
      </c>
      <c r="AP226" s="79" t="s">
        <v>9</v>
      </c>
      <c r="AQ226" s="82">
        <v>12</v>
      </c>
      <c r="AS226" s="81">
        <v>42353</v>
      </c>
      <c r="AT226" s="79" t="s">
        <v>3</v>
      </c>
      <c r="AU226" s="82">
        <v>6</v>
      </c>
    </row>
    <row r="227" spans="25:47" x14ac:dyDescent="0.3">
      <c r="Y227" s="10">
        <v>42201</v>
      </c>
      <c r="Z227" s="11" t="s">
        <v>8</v>
      </c>
      <c r="AA227" s="12">
        <v>12</v>
      </c>
      <c r="AC227" s="10">
        <v>42232</v>
      </c>
      <c r="AD227" s="11" t="s">
        <v>9</v>
      </c>
      <c r="AE227" s="12">
        <v>25</v>
      </c>
      <c r="AG227" s="10">
        <v>42263</v>
      </c>
      <c r="AH227" s="11" t="s">
        <v>6</v>
      </c>
      <c r="AI227" s="82">
        <v>7</v>
      </c>
      <c r="AK227" s="81">
        <v>42293</v>
      </c>
      <c r="AL227" s="79" t="s">
        <v>4</v>
      </c>
      <c r="AM227" s="82">
        <v>19</v>
      </c>
      <c r="AO227" s="81">
        <v>42324</v>
      </c>
      <c r="AP227" s="79" t="s">
        <v>5</v>
      </c>
      <c r="AQ227" s="82">
        <v>6</v>
      </c>
      <c r="AS227" s="81">
        <v>42354</v>
      </c>
      <c r="AT227" s="79" t="s">
        <v>6</v>
      </c>
      <c r="AU227" s="82">
        <v>5</v>
      </c>
    </row>
    <row r="228" spans="25:47" x14ac:dyDescent="0.3">
      <c r="Y228" s="10">
        <v>42202</v>
      </c>
      <c r="Z228" s="11" t="s">
        <v>4</v>
      </c>
      <c r="AA228" s="12">
        <v>17</v>
      </c>
      <c r="AC228" s="10">
        <v>42233</v>
      </c>
      <c r="AD228" s="11" t="s">
        <v>5</v>
      </c>
      <c r="AE228" s="12">
        <v>14</v>
      </c>
      <c r="AG228" s="10">
        <v>42264</v>
      </c>
      <c r="AH228" s="11" t="s">
        <v>8</v>
      </c>
      <c r="AI228" s="82">
        <v>11</v>
      </c>
      <c r="AK228" s="81">
        <v>42294</v>
      </c>
      <c r="AL228" s="79" t="s">
        <v>7</v>
      </c>
      <c r="AM228" s="82">
        <v>25</v>
      </c>
      <c r="AO228" s="81">
        <v>42325</v>
      </c>
      <c r="AP228" s="79" t="s">
        <v>3</v>
      </c>
      <c r="AQ228" s="82">
        <v>9</v>
      </c>
      <c r="AS228" s="81">
        <v>42355</v>
      </c>
      <c r="AT228" s="79" t="s">
        <v>8</v>
      </c>
      <c r="AU228" s="82">
        <v>6</v>
      </c>
    </row>
    <row r="229" spans="25:47" x14ac:dyDescent="0.3">
      <c r="Y229" s="10">
        <v>42203</v>
      </c>
      <c r="Z229" s="11" t="s">
        <v>7</v>
      </c>
      <c r="AA229" s="12">
        <v>21</v>
      </c>
      <c r="AC229" s="10">
        <v>42234</v>
      </c>
      <c r="AD229" s="11" t="s">
        <v>3</v>
      </c>
      <c r="AE229" s="12">
        <v>13</v>
      </c>
      <c r="AG229" s="10">
        <v>42265</v>
      </c>
      <c r="AH229" s="11" t="s">
        <v>4</v>
      </c>
      <c r="AI229" s="82">
        <v>16</v>
      </c>
      <c r="AK229" s="81">
        <v>42295</v>
      </c>
      <c r="AL229" s="79" t="s">
        <v>9</v>
      </c>
      <c r="AM229" s="82">
        <v>11</v>
      </c>
      <c r="AO229" s="81">
        <v>42326</v>
      </c>
      <c r="AP229" s="79" t="s">
        <v>6</v>
      </c>
      <c r="AQ229" s="82">
        <v>6</v>
      </c>
      <c r="AS229" s="81">
        <v>42356</v>
      </c>
      <c r="AT229" s="79" t="s">
        <v>4</v>
      </c>
      <c r="AU229" s="82">
        <v>12</v>
      </c>
    </row>
    <row r="230" spans="25:47" x14ac:dyDescent="0.3">
      <c r="Y230" s="10">
        <v>42204</v>
      </c>
      <c r="Z230" s="11" t="s">
        <v>9</v>
      </c>
      <c r="AA230" s="12">
        <v>13</v>
      </c>
      <c r="AC230" s="10">
        <v>42235</v>
      </c>
      <c r="AD230" s="11" t="s">
        <v>6</v>
      </c>
      <c r="AE230" s="12">
        <v>17</v>
      </c>
      <c r="AG230" s="10">
        <v>42266</v>
      </c>
      <c r="AH230" s="11" t="s">
        <v>7</v>
      </c>
      <c r="AI230" s="82">
        <v>21</v>
      </c>
      <c r="AK230" s="81">
        <v>42296</v>
      </c>
      <c r="AL230" s="79" t="s">
        <v>5</v>
      </c>
      <c r="AM230" s="82">
        <v>10</v>
      </c>
      <c r="AO230" s="81">
        <v>42327</v>
      </c>
      <c r="AP230" s="79" t="s">
        <v>8</v>
      </c>
      <c r="AQ230" s="82">
        <v>5</v>
      </c>
      <c r="AS230" s="81">
        <v>42357</v>
      </c>
      <c r="AT230" s="79" t="s">
        <v>7</v>
      </c>
      <c r="AU230" s="82">
        <v>13</v>
      </c>
    </row>
    <row r="231" spans="25:47" x14ac:dyDescent="0.3">
      <c r="Y231" s="10">
        <v>42205</v>
      </c>
      <c r="Z231" s="11" t="s">
        <v>5</v>
      </c>
      <c r="AA231" s="12">
        <v>9</v>
      </c>
      <c r="AC231" s="10">
        <v>42236</v>
      </c>
      <c r="AD231" s="11" t="s">
        <v>8</v>
      </c>
      <c r="AE231" s="12">
        <v>21</v>
      </c>
      <c r="AG231" s="10">
        <v>42267</v>
      </c>
      <c r="AH231" s="11" t="s">
        <v>9</v>
      </c>
      <c r="AI231" s="82">
        <v>11</v>
      </c>
      <c r="AK231" s="81">
        <v>42297</v>
      </c>
      <c r="AL231" s="79" t="s">
        <v>3</v>
      </c>
      <c r="AM231" s="82">
        <v>11</v>
      </c>
      <c r="AO231" s="81">
        <v>42328</v>
      </c>
      <c r="AP231" s="79" t="s">
        <v>4</v>
      </c>
      <c r="AQ231" s="82">
        <v>14</v>
      </c>
      <c r="AS231" s="81">
        <v>42358</v>
      </c>
      <c r="AT231" s="79" t="s">
        <v>9</v>
      </c>
      <c r="AU231" s="82">
        <v>12</v>
      </c>
    </row>
    <row r="232" spans="25:47" x14ac:dyDescent="0.3">
      <c r="Y232" s="10">
        <v>42206</v>
      </c>
      <c r="Z232" s="11" t="s">
        <v>3</v>
      </c>
      <c r="AA232" s="12">
        <v>8</v>
      </c>
      <c r="AC232" s="10">
        <v>42237</v>
      </c>
      <c r="AD232" s="11" t="s">
        <v>4</v>
      </c>
      <c r="AE232" s="12">
        <v>24</v>
      </c>
      <c r="AG232" s="10">
        <v>42268</v>
      </c>
      <c r="AH232" s="11" t="s">
        <v>5</v>
      </c>
      <c r="AI232" s="82">
        <v>8</v>
      </c>
      <c r="AK232" s="81">
        <v>42298</v>
      </c>
      <c r="AL232" s="79" t="s">
        <v>6</v>
      </c>
      <c r="AM232" s="82">
        <v>12</v>
      </c>
      <c r="AO232" s="81">
        <v>42329</v>
      </c>
      <c r="AP232" s="79" t="s">
        <v>7</v>
      </c>
      <c r="AQ232" s="82">
        <v>17</v>
      </c>
      <c r="AS232" s="81">
        <v>42359</v>
      </c>
      <c r="AT232" s="79" t="s">
        <v>5</v>
      </c>
      <c r="AU232" s="82">
        <v>14</v>
      </c>
    </row>
    <row r="233" spans="25:47" x14ac:dyDescent="0.3">
      <c r="Y233" s="10">
        <v>42207</v>
      </c>
      <c r="Z233" s="11" t="s">
        <v>6</v>
      </c>
      <c r="AA233" s="12">
        <v>9</v>
      </c>
      <c r="AC233" s="10">
        <v>42238</v>
      </c>
      <c r="AD233" s="11" t="s">
        <v>7</v>
      </c>
      <c r="AE233" s="12">
        <v>29</v>
      </c>
      <c r="AG233" s="10">
        <v>42269</v>
      </c>
      <c r="AH233" s="11" t="s">
        <v>3</v>
      </c>
      <c r="AI233" s="82">
        <v>9</v>
      </c>
      <c r="AK233" s="81">
        <v>42299</v>
      </c>
      <c r="AL233" s="79" t="s">
        <v>8</v>
      </c>
      <c r="AM233" s="82">
        <v>15</v>
      </c>
      <c r="AO233" s="81">
        <v>42330</v>
      </c>
      <c r="AP233" s="79" t="s">
        <v>9</v>
      </c>
      <c r="AQ233" s="82">
        <v>12</v>
      </c>
      <c r="AS233" s="81">
        <v>42360</v>
      </c>
      <c r="AT233" s="79" t="s">
        <v>3</v>
      </c>
      <c r="AU233" s="82">
        <v>18</v>
      </c>
    </row>
    <row r="234" spans="25:47" x14ac:dyDescent="0.3">
      <c r="Y234" s="10">
        <v>42208</v>
      </c>
      <c r="Z234" s="11" t="s">
        <v>8</v>
      </c>
      <c r="AA234" s="12">
        <v>7</v>
      </c>
      <c r="AC234" s="10">
        <v>42239</v>
      </c>
      <c r="AD234" s="11" t="s">
        <v>9</v>
      </c>
      <c r="AE234" s="12">
        <v>15</v>
      </c>
      <c r="AG234" s="10">
        <v>42270</v>
      </c>
      <c r="AH234" s="11" t="s">
        <v>6</v>
      </c>
      <c r="AI234" s="82">
        <v>10</v>
      </c>
      <c r="AK234" s="81">
        <v>42300</v>
      </c>
      <c r="AL234" s="79" t="s">
        <v>4</v>
      </c>
      <c r="AM234" s="82">
        <v>19</v>
      </c>
      <c r="AO234" s="81">
        <v>42331</v>
      </c>
      <c r="AP234" s="79" t="s">
        <v>5</v>
      </c>
      <c r="AQ234" s="82">
        <v>13</v>
      </c>
      <c r="AS234" s="81">
        <v>42361</v>
      </c>
      <c r="AT234" s="79" t="s">
        <v>6</v>
      </c>
      <c r="AU234" s="82">
        <v>21</v>
      </c>
    </row>
    <row r="235" spans="25:47" x14ac:dyDescent="0.3">
      <c r="Y235" s="10">
        <v>42209</v>
      </c>
      <c r="Z235" s="11" t="s">
        <v>4</v>
      </c>
      <c r="AA235" s="12">
        <v>17</v>
      </c>
      <c r="AC235" s="10">
        <v>42240</v>
      </c>
      <c r="AD235" s="11" t="s">
        <v>5</v>
      </c>
      <c r="AE235" s="12">
        <v>14</v>
      </c>
      <c r="AG235" s="10">
        <v>42271</v>
      </c>
      <c r="AH235" s="11" t="s">
        <v>8</v>
      </c>
      <c r="AI235" s="82">
        <v>13</v>
      </c>
      <c r="AK235" s="81">
        <v>42301</v>
      </c>
      <c r="AL235" s="79" t="s">
        <v>7</v>
      </c>
      <c r="AM235" s="82">
        <v>17</v>
      </c>
      <c r="AO235" s="81">
        <v>42332</v>
      </c>
      <c r="AP235" s="79" t="s">
        <v>3</v>
      </c>
      <c r="AQ235" s="82">
        <v>21</v>
      </c>
      <c r="AS235" s="81">
        <v>42362</v>
      </c>
      <c r="AT235" s="79" t="s">
        <v>8</v>
      </c>
      <c r="AU235" s="82">
        <v>26</v>
      </c>
    </row>
    <row r="236" spans="25:47" x14ac:dyDescent="0.3">
      <c r="Y236" s="10">
        <v>42210</v>
      </c>
      <c r="Z236" s="11" t="s">
        <v>7</v>
      </c>
      <c r="AA236" s="12">
        <v>18</v>
      </c>
      <c r="AC236" s="10">
        <v>42241</v>
      </c>
      <c r="AD236" s="11" t="s">
        <v>3</v>
      </c>
      <c r="AE236" s="12">
        <v>15</v>
      </c>
      <c r="AG236" s="10">
        <v>42272</v>
      </c>
      <c r="AH236" s="11" t="s">
        <v>4</v>
      </c>
      <c r="AI236" s="82">
        <v>16</v>
      </c>
      <c r="AK236" s="81">
        <v>42302</v>
      </c>
      <c r="AL236" s="79" t="s">
        <v>9</v>
      </c>
      <c r="AM236" s="82">
        <v>9</v>
      </c>
      <c r="AO236" s="81">
        <v>42333</v>
      </c>
      <c r="AP236" s="79" t="s">
        <v>6</v>
      </c>
      <c r="AQ236" s="82">
        <v>45</v>
      </c>
      <c r="AS236" s="81">
        <v>42363</v>
      </c>
      <c r="AT236" s="79" t="s">
        <v>4</v>
      </c>
      <c r="AU236" s="82">
        <v>26</v>
      </c>
    </row>
    <row r="237" spans="25:47" x14ac:dyDescent="0.3">
      <c r="Y237" s="10">
        <v>42211</v>
      </c>
      <c r="Z237" s="11" t="s">
        <v>9</v>
      </c>
      <c r="AA237" s="12">
        <v>13</v>
      </c>
      <c r="AC237" s="10">
        <v>42242</v>
      </c>
      <c r="AD237" s="11" t="s">
        <v>6</v>
      </c>
      <c r="AE237" s="12">
        <v>12</v>
      </c>
      <c r="AG237" s="10">
        <v>42273</v>
      </c>
      <c r="AH237" s="11" t="s">
        <v>7</v>
      </c>
      <c r="AI237" s="82">
        <v>16</v>
      </c>
      <c r="AK237" s="81">
        <v>42303</v>
      </c>
      <c r="AL237" s="79" t="s">
        <v>5</v>
      </c>
      <c r="AM237" s="82">
        <v>9</v>
      </c>
      <c r="AO237" s="81">
        <v>42334</v>
      </c>
      <c r="AP237" s="79" t="s">
        <v>8</v>
      </c>
      <c r="AQ237" s="82">
        <v>45</v>
      </c>
      <c r="AS237" s="81">
        <v>42364</v>
      </c>
      <c r="AT237" s="79" t="s">
        <v>7</v>
      </c>
      <c r="AU237" s="82">
        <v>25</v>
      </c>
    </row>
    <row r="238" spans="25:47" x14ac:dyDescent="0.3">
      <c r="Y238" s="10">
        <v>42212</v>
      </c>
      <c r="Z238" s="11" t="s">
        <v>5</v>
      </c>
      <c r="AA238" s="12">
        <v>7</v>
      </c>
      <c r="AC238" s="10">
        <v>42243</v>
      </c>
      <c r="AD238" s="11" t="s">
        <v>8</v>
      </c>
      <c r="AE238" s="12">
        <v>14</v>
      </c>
      <c r="AG238" s="10">
        <v>42274</v>
      </c>
      <c r="AH238" s="11" t="s">
        <v>9</v>
      </c>
      <c r="AI238" s="82">
        <v>9</v>
      </c>
      <c r="AK238" s="81">
        <v>42304</v>
      </c>
      <c r="AL238" s="79" t="s">
        <v>3</v>
      </c>
      <c r="AM238" s="82">
        <v>5</v>
      </c>
      <c r="AO238" s="81">
        <v>42335</v>
      </c>
      <c r="AP238" s="79" t="s">
        <v>4</v>
      </c>
      <c r="AQ238" s="82">
        <v>35</v>
      </c>
      <c r="AS238" s="81">
        <v>42365</v>
      </c>
      <c r="AT238" s="79" t="s">
        <v>9</v>
      </c>
      <c r="AU238" s="82">
        <v>34</v>
      </c>
    </row>
    <row r="239" spans="25:47" x14ac:dyDescent="0.3">
      <c r="Y239" s="10">
        <v>42213</v>
      </c>
      <c r="Z239" s="11" t="s">
        <v>3</v>
      </c>
      <c r="AA239" s="12">
        <v>8</v>
      </c>
      <c r="AC239" s="10">
        <v>42244</v>
      </c>
      <c r="AD239" s="11" t="s">
        <v>4</v>
      </c>
      <c r="AE239" s="12">
        <v>22</v>
      </c>
      <c r="AG239" s="10">
        <v>42275</v>
      </c>
      <c r="AH239" s="11" t="s">
        <v>5</v>
      </c>
      <c r="AI239" s="82">
        <v>6</v>
      </c>
      <c r="AK239" s="81">
        <v>42305</v>
      </c>
      <c r="AL239" s="79" t="s">
        <v>6</v>
      </c>
      <c r="AM239" s="82">
        <v>5</v>
      </c>
      <c r="AO239" s="81">
        <v>42336</v>
      </c>
      <c r="AP239" s="79" t="s">
        <v>7</v>
      </c>
      <c r="AQ239" s="82">
        <v>20</v>
      </c>
      <c r="AS239" s="81">
        <v>42366</v>
      </c>
      <c r="AT239" s="79" t="s">
        <v>5</v>
      </c>
      <c r="AU239" s="82">
        <v>33</v>
      </c>
    </row>
    <row r="240" spans="25:47" x14ac:dyDescent="0.3">
      <c r="Y240" s="10">
        <v>42214</v>
      </c>
      <c r="Z240" s="11" t="s">
        <v>6</v>
      </c>
      <c r="AA240" s="12">
        <v>11</v>
      </c>
      <c r="AC240" s="10">
        <v>42245</v>
      </c>
      <c r="AD240" s="11" t="s">
        <v>7</v>
      </c>
      <c r="AE240" s="12">
        <v>22</v>
      </c>
      <c r="AG240" s="10">
        <v>42276</v>
      </c>
      <c r="AH240" s="11" t="s">
        <v>3</v>
      </c>
      <c r="AI240" s="82">
        <v>7</v>
      </c>
      <c r="AK240" s="81">
        <v>42306</v>
      </c>
      <c r="AL240" s="79" t="s">
        <v>8</v>
      </c>
      <c r="AM240" s="82">
        <v>9</v>
      </c>
      <c r="AO240" s="81">
        <v>42337</v>
      </c>
      <c r="AP240" s="79" t="s">
        <v>9</v>
      </c>
      <c r="AQ240" s="82">
        <v>11</v>
      </c>
      <c r="AS240" s="81">
        <v>42367</v>
      </c>
      <c r="AT240" s="79" t="s">
        <v>3</v>
      </c>
      <c r="AU240" s="82">
        <v>28</v>
      </c>
    </row>
    <row r="241" spans="25:47" x14ac:dyDescent="0.3">
      <c r="Y241" s="10">
        <v>42215</v>
      </c>
      <c r="Z241" s="11" t="s">
        <v>8</v>
      </c>
      <c r="AA241" s="12">
        <v>13</v>
      </c>
      <c r="AC241" s="10">
        <v>42246</v>
      </c>
      <c r="AD241" s="11" t="s">
        <v>9</v>
      </c>
      <c r="AE241" s="12">
        <v>12</v>
      </c>
      <c r="AG241" s="10">
        <v>42277</v>
      </c>
      <c r="AH241" s="11" t="s">
        <v>6</v>
      </c>
      <c r="AI241" s="82">
        <v>8</v>
      </c>
      <c r="AK241" s="81">
        <v>42307</v>
      </c>
      <c r="AL241" s="79" t="s">
        <v>4</v>
      </c>
      <c r="AM241" s="82">
        <v>15</v>
      </c>
      <c r="AO241" s="81">
        <v>42338</v>
      </c>
      <c r="AP241" s="79" t="s">
        <v>5</v>
      </c>
      <c r="AQ241" s="82">
        <v>8</v>
      </c>
      <c r="AS241" s="81">
        <v>42368</v>
      </c>
      <c r="AT241" s="79" t="s">
        <v>6</v>
      </c>
      <c r="AU241" s="82">
        <v>25</v>
      </c>
    </row>
    <row r="242" spans="25:47" x14ac:dyDescent="0.3">
      <c r="Y242" s="10">
        <v>42216</v>
      </c>
      <c r="Z242" s="11" t="s">
        <v>4</v>
      </c>
      <c r="AA242" s="12">
        <v>20</v>
      </c>
      <c r="AC242" s="10">
        <v>42247</v>
      </c>
      <c r="AD242" s="11" t="s">
        <v>5</v>
      </c>
      <c r="AE242" s="12">
        <v>9</v>
      </c>
      <c r="AK242" s="81">
        <v>42308</v>
      </c>
      <c r="AL242" s="79" t="s">
        <v>7</v>
      </c>
      <c r="AM242" s="82">
        <v>19</v>
      </c>
      <c r="AS242" s="81">
        <v>42369</v>
      </c>
      <c r="AT242" s="79" t="s">
        <v>8</v>
      </c>
      <c r="AU242" s="82">
        <v>34</v>
      </c>
    </row>
    <row r="243" spans="25:47" x14ac:dyDescent="0.3">
      <c r="AA243" s="12">
        <v>485</v>
      </c>
      <c r="AE243" s="12">
        <v>532</v>
      </c>
      <c r="AI243" s="82">
        <v>350</v>
      </c>
      <c r="AM243" s="82">
        <v>412</v>
      </c>
      <c r="AQ243" s="82">
        <v>490</v>
      </c>
      <c r="AU243" s="82">
        <v>480</v>
      </c>
    </row>
    <row r="244" spans="25:47" x14ac:dyDescent="0.3">
      <c r="AA244" s="12">
        <v>21582.5</v>
      </c>
      <c r="AE244" s="12">
        <v>23674</v>
      </c>
      <c r="AI244" s="82">
        <v>13422.010000000002</v>
      </c>
      <c r="AM244" s="82">
        <v>16734.53</v>
      </c>
      <c r="AQ244" s="82">
        <v>23213.9</v>
      </c>
      <c r="AU244" s="82">
        <v>16199.4</v>
      </c>
    </row>
    <row r="245" spans="25:47" x14ac:dyDescent="0.3">
      <c r="AA245" s="12">
        <v>113.16666666666667</v>
      </c>
      <c r="AE245" s="12">
        <v>124.13333333333334</v>
      </c>
      <c r="AI245" s="82">
        <v>81.666666666666671</v>
      </c>
      <c r="AM245" s="82">
        <v>96.13333333333334</v>
      </c>
      <c r="AQ245" s="82">
        <v>114.33333333333334</v>
      </c>
      <c r="AU245" s="82">
        <v>112</v>
      </c>
    </row>
  </sheetData>
  <conditionalFormatting sqref="J73">
    <cfRule type="cellIs" dxfId="549" priority="224" operator="equal">
      <formula>0</formula>
    </cfRule>
  </conditionalFormatting>
  <conditionalFormatting sqref="AP78">
    <cfRule type="cellIs" dxfId="548" priority="154" operator="equal">
      <formula>0</formula>
    </cfRule>
  </conditionalFormatting>
  <conditionalFormatting sqref="AH77">
    <cfRule type="cellIs" dxfId="547" priority="172" operator="equal">
      <formula>0</formula>
    </cfRule>
  </conditionalFormatting>
  <conditionalFormatting sqref="AE77">
    <cfRule type="cellIs" dxfId="546" priority="178" operator="equal">
      <formula>0</formula>
    </cfRule>
  </conditionalFormatting>
  <conditionalFormatting sqref="AA76">
    <cfRule type="cellIs" dxfId="545" priority="184" operator="equal">
      <formula>0</formula>
    </cfRule>
  </conditionalFormatting>
  <conditionalFormatting sqref="V76">
    <cfRule type="cellIs" dxfId="544" priority="190" operator="equal">
      <formula>0</formula>
    </cfRule>
  </conditionalFormatting>
  <conditionalFormatting sqref="R78">
    <cfRule type="cellIs" dxfId="543" priority="196" operator="equal">
      <formula>0</formula>
    </cfRule>
  </conditionalFormatting>
  <conditionalFormatting sqref="J75 J77">
    <cfRule type="cellIs" dxfId="542" priority="214" operator="equal">
      <formula>0</formula>
    </cfRule>
  </conditionalFormatting>
  <conditionalFormatting sqref="K77">
    <cfRule type="cellIs" dxfId="541" priority="213" operator="equal">
      <formula>0</formula>
    </cfRule>
  </conditionalFormatting>
  <conditionalFormatting sqref="K76">
    <cfRule type="cellIs" dxfId="540" priority="212" operator="equal">
      <formula>0</formula>
    </cfRule>
  </conditionalFormatting>
  <conditionalFormatting sqref="J76">
    <cfRule type="cellIs" dxfId="539" priority="211" operator="equal">
      <formula>0</formula>
    </cfRule>
  </conditionalFormatting>
  <conditionalFormatting sqref="J78">
    <cfRule type="cellIs" dxfId="538" priority="210" operator="equal">
      <formula>0</formula>
    </cfRule>
  </conditionalFormatting>
  <conditionalFormatting sqref="J74">
    <cfRule type="cellIs" dxfId="537" priority="209" operator="equal">
      <formula>0</formula>
    </cfRule>
  </conditionalFormatting>
  <conditionalFormatting sqref="O77">
    <cfRule type="cellIs" dxfId="536" priority="206" operator="equal">
      <formula>0</formula>
    </cfRule>
  </conditionalFormatting>
  <conditionalFormatting sqref="O76">
    <cfRule type="cellIs" dxfId="535" priority="205" operator="equal">
      <formula>0</formula>
    </cfRule>
  </conditionalFormatting>
  <conditionalFormatting sqref="R77">
    <cfRule type="cellIs" dxfId="534" priority="200" operator="equal">
      <formula>0</formula>
    </cfRule>
  </conditionalFormatting>
  <conditionalFormatting sqref="S77">
    <cfRule type="cellIs" dxfId="533" priority="199" operator="equal">
      <formula>0</formula>
    </cfRule>
  </conditionalFormatting>
  <conditionalFormatting sqref="S76">
    <cfRule type="cellIs" dxfId="532" priority="198" operator="equal">
      <formula>0</formula>
    </cfRule>
  </conditionalFormatting>
  <conditionalFormatting sqref="R76">
    <cfRule type="cellIs" dxfId="531" priority="197" operator="equal">
      <formula>0</formula>
    </cfRule>
  </conditionalFormatting>
  <conditionalFormatting sqref="R74">
    <cfRule type="cellIs" dxfId="530" priority="195" operator="equal">
      <formula>0</formula>
    </cfRule>
  </conditionalFormatting>
  <conditionalFormatting sqref="V77">
    <cfRule type="cellIs" dxfId="529" priority="193" operator="equal">
      <formula>0</formula>
    </cfRule>
  </conditionalFormatting>
  <conditionalFormatting sqref="V78">
    <cfRule type="cellIs" dxfId="528" priority="189" operator="equal">
      <formula>0</formula>
    </cfRule>
  </conditionalFormatting>
  <conditionalFormatting sqref="Z78">
    <cfRule type="cellIs" dxfId="527" priority="182" operator="equal">
      <formula>0</formula>
    </cfRule>
  </conditionalFormatting>
  <conditionalFormatting sqref="Z77">
    <cfRule type="cellIs" dxfId="526" priority="186" operator="equal">
      <formula>0</formula>
    </cfRule>
  </conditionalFormatting>
  <conditionalFormatting sqref="AA77">
    <cfRule type="cellIs" dxfId="525" priority="185" operator="equal">
      <formula>0</formula>
    </cfRule>
  </conditionalFormatting>
  <conditionalFormatting sqref="Z76">
    <cfRule type="cellIs" dxfId="524" priority="183" operator="equal">
      <formula>0</formula>
    </cfRule>
  </conditionalFormatting>
  <conditionalFormatting sqref="AD77">
    <cfRule type="cellIs" dxfId="523" priority="179" operator="equal">
      <formula>0</formula>
    </cfRule>
  </conditionalFormatting>
  <conditionalFormatting sqref="AE76">
    <cfRule type="cellIs" dxfId="522" priority="177" operator="equal">
      <formula>0</formula>
    </cfRule>
  </conditionalFormatting>
  <conditionalFormatting sqref="AD76">
    <cfRule type="cellIs" dxfId="521" priority="176" operator="equal">
      <formula>0</formula>
    </cfRule>
  </conditionalFormatting>
  <conditionalFormatting sqref="AD78">
    <cfRule type="cellIs" dxfId="520" priority="175" operator="equal">
      <formula>0</formula>
    </cfRule>
  </conditionalFormatting>
  <conditionalFormatting sqref="AD74">
    <cfRule type="cellIs" dxfId="519" priority="174" operator="equal">
      <formula>0</formula>
    </cfRule>
  </conditionalFormatting>
  <conditionalFormatting sqref="AI77">
    <cfRule type="cellIs" dxfId="518" priority="171" operator="equal">
      <formula>0</formula>
    </cfRule>
  </conditionalFormatting>
  <conditionalFormatting sqref="AI76">
    <cfRule type="cellIs" dxfId="517" priority="170" operator="equal">
      <formula>0</formula>
    </cfRule>
  </conditionalFormatting>
  <conditionalFormatting sqref="AH76">
    <cfRule type="cellIs" dxfId="516" priority="169" operator="equal">
      <formula>0</formula>
    </cfRule>
  </conditionalFormatting>
  <conditionalFormatting sqref="AH78">
    <cfRule type="cellIs" dxfId="515" priority="168" operator="equal">
      <formula>0</formula>
    </cfRule>
  </conditionalFormatting>
  <conditionalFormatting sqref="AL76">
    <cfRule type="cellIs" dxfId="514" priority="162" operator="equal">
      <formula>0</formula>
    </cfRule>
  </conditionalFormatting>
  <conditionalFormatting sqref="AL77">
    <cfRule type="cellIs" dxfId="513" priority="165" operator="equal">
      <formula>0</formula>
    </cfRule>
  </conditionalFormatting>
  <conditionalFormatting sqref="AM77">
    <cfRule type="cellIs" dxfId="512" priority="164" operator="equal">
      <formula>0</formula>
    </cfRule>
  </conditionalFormatting>
  <conditionalFormatting sqref="AM76">
    <cfRule type="cellIs" dxfId="511" priority="163" operator="equal">
      <formula>0</formula>
    </cfRule>
  </conditionalFormatting>
  <conditionalFormatting sqref="AL78">
    <cfRule type="cellIs" dxfId="510" priority="161" operator="equal">
      <formula>0</formula>
    </cfRule>
  </conditionalFormatting>
  <conditionalFormatting sqref="AP77">
    <cfRule type="cellIs" dxfId="509" priority="158" operator="equal">
      <formula>0</formula>
    </cfRule>
  </conditionalFormatting>
  <conditionalFormatting sqref="AQ77">
    <cfRule type="cellIs" dxfId="508" priority="157" operator="equal">
      <formula>0</formula>
    </cfRule>
  </conditionalFormatting>
  <conditionalFormatting sqref="AQ76">
    <cfRule type="cellIs" dxfId="507" priority="156" operator="equal">
      <formula>0</formula>
    </cfRule>
  </conditionalFormatting>
  <conditionalFormatting sqref="AP76">
    <cfRule type="cellIs" dxfId="506" priority="155" operator="equal">
      <formula>0</formula>
    </cfRule>
  </conditionalFormatting>
  <conditionalFormatting sqref="AU76">
    <cfRule type="cellIs" dxfId="505" priority="149" operator="equal">
      <formula>0</formula>
    </cfRule>
  </conditionalFormatting>
  <conditionalFormatting sqref="AT77">
    <cfRule type="cellIs" dxfId="504" priority="151" operator="equal">
      <formula>0</formula>
    </cfRule>
  </conditionalFormatting>
  <conditionalFormatting sqref="AU77">
    <cfRule type="cellIs" dxfId="503" priority="150" operator="equal">
      <formula>0</formula>
    </cfRule>
  </conditionalFormatting>
  <conditionalFormatting sqref="AT76">
    <cfRule type="cellIs" dxfId="502" priority="148" operator="equal">
      <formula>0</formula>
    </cfRule>
  </conditionalFormatting>
  <conditionalFormatting sqref="AT78">
    <cfRule type="cellIs" dxfId="501" priority="147" operator="equal">
      <formula>0</formula>
    </cfRule>
  </conditionalFormatting>
  <conditionalFormatting sqref="V74">
    <cfRule type="cellIs" dxfId="500" priority="145" operator="equal">
      <formula>0</formula>
    </cfRule>
  </conditionalFormatting>
  <conditionalFormatting sqref="AH74">
    <cfRule type="cellIs" dxfId="499" priority="144" operator="equal">
      <formula>0</formula>
    </cfRule>
  </conditionalFormatting>
  <conditionalFormatting sqref="AP74">
    <cfRule type="cellIs" dxfId="498" priority="143" operator="equal">
      <formula>0</formula>
    </cfRule>
  </conditionalFormatting>
  <conditionalFormatting sqref="Z74">
    <cfRule type="cellIs" dxfId="497" priority="142" operator="equal">
      <formula>0</formula>
    </cfRule>
  </conditionalFormatting>
  <conditionalFormatting sqref="AL74">
    <cfRule type="cellIs" dxfId="496" priority="141" operator="equal">
      <formula>0</formula>
    </cfRule>
  </conditionalFormatting>
  <conditionalFormatting sqref="AT74">
    <cfRule type="cellIs" dxfId="495" priority="140" operator="equal">
      <formula>0</formula>
    </cfRule>
  </conditionalFormatting>
  <conditionalFormatting sqref="R75">
    <cfRule type="cellIs" dxfId="494" priority="138" operator="equal">
      <formula>0</formula>
    </cfRule>
  </conditionalFormatting>
  <conditionalFormatting sqref="V75">
    <cfRule type="cellIs" dxfId="493" priority="137" operator="equal">
      <formula>0</formula>
    </cfRule>
  </conditionalFormatting>
  <conditionalFormatting sqref="Z75">
    <cfRule type="cellIs" dxfId="492" priority="136" operator="equal">
      <formula>0</formula>
    </cfRule>
  </conditionalFormatting>
  <conditionalFormatting sqref="AD75">
    <cfRule type="cellIs" dxfId="491" priority="135" operator="equal">
      <formula>0</formula>
    </cfRule>
  </conditionalFormatting>
  <conditionalFormatting sqref="AH75">
    <cfRule type="cellIs" dxfId="490" priority="134" operator="equal">
      <formula>0</formula>
    </cfRule>
  </conditionalFormatting>
  <conditionalFormatting sqref="AL75">
    <cfRule type="cellIs" dxfId="489" priority="133" operator="equal">
      <formula>0</formula>
    </cfRule>
  </conditionalFormatting>
  <conditionalFormatting sqref="AP75">
    <cfRule type="cellIs" dxfId="488" priority="132" operator="equal">
      <formula>0</formula>
    </cfRule>
  </conditionalFormatting>
  <conditionalFormatting sqref="AT75">
    <cfRule type="cellIs" dxfId="487" priority="131" operator="equal">
      <formula>0</formula>
    </cfRule>
  </conditionalFormatting>
  <conditionalFormatting sqref="K78">
    <cfRule type="cellIs" dxfId="486" priority="130" operator="equal">
      <formula>0</formula>
    </cfRule>
  </conditionalFormatting>
  <conditionalFormatting sqref="O78">
    <cfRule type="cellIs" dxfId="485" priority="120" operator="equal">
      <formula>0</formula>
    </cfRule>
  </conditionalFormatting>
  <conditionalFormatting sqref="S78">
    <cfRule type="cellIs" dxfId="484" priority="119" operator="equal">
      <formula>0</formula>
    </cfRule>
  </conditionalFormatting>
  <conditionalFormatting sqref="AE78">
    <cfRule type="cellIs" dxfId="483" priority="116" operator="equal">
      <formula>0</formula>
    </cfRule>
  </conditionalFormatting>
  <conditionalFormatting sqref="AI78">
    <cfRule type="cellIs" dxfId="482" priority="115" operator="equal">
      <formula>0</formula>
    </cfRule>
  </conditionalFormatting>
  <conditionalFormatting sqref="AM78">
    <cfRule type="cellIs" dxfId="481" priority="114" operator="equal">
      <formula>0</formula>
    </cfRule>
  </conditionalFormatting>
  <conditionalFormatting sqref="AQ78">
    <cfRule type="cellIs" dxfId="480" priority="113" operator="equal">
      <formula>0</formula>
    </cfRule>
  </conditionalFormatting>
  <conditionalFormatting sqref="AU78">
    <cfRule type="cellIs" dxfId="479" priority="112" operator="equal">
      <formula>0</formula>
    </cfRule>
  </conditionalFormatting>
  <conditionalFormatting sqref="N73">
    <cfRule type="cellIs" dxfId="478" priority="111" operator="equal">
      <formula>0</formula>
    </cfRule>
  </conditionalFormatting>
  <conditionalFormatting sqref="Z73">
    <cfRule type="cellIs" dxfId="477" priority="109" operator="equal">
      <formula>0</formula>
    </cfRule>
  </conditionalFormatting>
  <conditionalFormatting sqref="AL73">
    <cfRule type="cellIs" dxfId="476" priority="107" operator="equal">
      <formula>0</formula>
    </cfRule>
  </conditionalFormatting>
  <conditionalFormatting sqref="AT73">
    <cfRule type="cellIs" dxfId="475" priority="106" operator="equal">
      <formula>0</formula>
    </cfRule>
  </conditionalFormatting>
  <conditionalFormatting sqref="V73">
    <cfRule type="cellIs" dxfId="474" priority="105" operator="equal">
      <formula>0</formula>
    </cfRule>
  </conditionalFormatting>
  <conditionalFormatting sqref="AH73">
    <cfRule type="cellIs" dxfId="473" priority="104" operator="equal">
      <formula>0</formula>
    </cfRule>
  </conditionalFormatting>
  <conditionalFormatting sqref="AP73">
    <cfRule type="cellIs" dxfId="472" priority="103" operator="equal">
      <formula>0</formula>
    </cfRule>
  </conditionalFormatting>
  <conditionalFormatting sqref="N75 N77">
    <cfRule type="cellIs" dxfId="471" priority="102" operator="equal">
      <formula>0</formula>
    </cfRule>
  </conditionalFormatting>
  <conditionalFormatting sqref="N76">
    <cfRule type="cellIs" dxfId="470" priority="101" operator="equal">
      <formula>0</formula>
    </cfRule>
  </conditionalFormatting>
  <conditionalFormatting sqref="N78">
    <cfRule type="cellIs" dxfId="469" priority="100" operator="equal">
      <formula>0</formula>
    </cfRule>
  </conditionalFormatting>
  <conditionalFormatting sqref="N74">
    <cfRule type="cellIs" dxfId="468" priority="99" operator="equal">
      <formula>0</formula>
    </cfRule>
  </conditionalFormatting>
  <conditionalFormatting sqref="N80">
    <cfRule type="cellIs" dxfId="467" priority="98" operator="equal">
      <formula>0</formula>
    </cfRule>
  </conditionalFormatting>
  <conditionalFormatting sqref="R73">
    <cfRule type="cellIs" dxfId="466" priority="97" operator="equal">
      <formula>0</formula>
    </cfRule>
  </conditionalFormatting>
  <conditionalFormatting sqref="W76">
    <cfRule type="cellIs" dxfId="465" priority="93" operator="equal">
      <formula>0</formula>
    </cfRule>
  </conditionalFormatting>
  <conditionalFormatting sqref="W77">
    <cfRule type="cellIs" dxfId="464" priority="92" operator="equal">
      <formula>0</formula>
    </cfRule>
  </conditionalFormatting>
  <conditionalFormatting sqref="W78">
    <cfRule type="cellIs" dxfId="463" priority="91" operator="equal">
      <formula>0</formula>
    </cfRule>
  </conditionalFormatting>
  <conditionalFormatting sqref="AA78">
    <cfRule type="cellIs" dxfId="462" priority="90" operator="equal">
      <formula>0</formula>
    </cfRule>
  </conditionalFormatting>
  <conditionalFormatting sqref="AD73">
    <cfRule type="cellIs" dxfId="461" priority="89" operator="equal">
      <formula>0</formula>
    </cfRule>
  </conditionalFormatting>
  <conditionalFormatting sqref="J34">
    <cfRule type="cellIs" dxfId="460" priority="88" operator="equal">
      <formula>0</formula>
    </cfRule>
  </conditionalFormatting>
  <conditionalFormatting sqref="AP39">
    <cfRule type="cellIs" dxfId="459" priority="45" operator="equal">
      <formula>0</formula>
    </cfRule>
  </conditionalFormatting>
  <conditionalFormatting sqref="AH38">
    <cfRule type="cellIs" dxfId="458" priority="59" operator="equal">
      <formula>0</formula>
    </cfRule>
  </conditionalFormatting>
  <conditionalFormatting sqref="AE38">
    <cfRule type="cellIs" dxfId="457" priority="64" operator="equal">
      <formula>0</formula>
    </cfRule>
  </conditionalFormatting>
  <conditionalFormatting sqref="AA37">
    <cfRule type="cellIs" dxfId="456" priority="68" operator="equal">
      <formula>0</formula>
    </cfRule>
  </conditionalFormatting>
  <conditionalFormatting sqref="V37">
    <cfRule type="cellIs" dxfId="455" priority="72" operator="equal">
      <formula>0</formula>
    </cfRule>
  </conditionalFormatting>
  <conditionalFormatting sqref="R39">
    <cfRule type="cellIs" dxfId="454" priority="75" operator="equal">
      <formula>0</formula>
    </cfRule>
  </conditionalFormatting>
  <conditionalFormatting sqref="J36 J38">
    <cfRule type="cellIs" dxfId="453" priority="87" operator="equal">
      <formula>0</formula>
    </cfRule>
  </conditionalFormatting>
  <conditionalFormatting sqref="K38">
    <cfRule type="cellIs" dxfId="452" priority="86" operator="equal">
      <formula>0</formula>
    </cfRule>
  </conditionalFormatting>
  <conditionalFormatting sqref="K37">
    <cfRule type="cellIs" dxfId="451" priority="85" operator="equal">
      <formula>0</formula>
    </cfRule>
  </conditionalFormatting>
  <conditionalFormatting sqref="J37">
    <cfRule type="cellIs" dxfId="450" priority="84" operator="equal">
      <formula>0</formula>
    </cfRule>
  </conditionalFormatting>
  <conditionalFormatting sqref="J39">
    <cfRule type="cellIs" dxfId="449" priority="83" operator="equal">
      <formula>0</formula>
    </cfRule>
  </conditionalFormatting>
  <conditionalFormatting sqref="J35">
    <cfRule type="cellIs" dxfId="448" priority="82" operator="equal">
      <formula>0</formula>
    </cfRule>
  </conditionalFormatting>
  <conditionalFormatting sqref="O38">
    <cfRule type="cellIs" dxfId="447" priority="81" operator="equal">
      <formula>0</formula>
    </cfRule>
  </conditionalFormatting>
  <conditionalFormatting sqref="O37">
    <cfRule type="cellIs" dxfId="446" priority="80" operator="equal">
      <formula>0</formula>
    </cfRule>
  </conditionalFormatting>
  <conditionalFormatting sqref="R38">
    <cfRule type="cellIs" dxfId="445" priority="79" operator="equal">
      <formula>0</formula>
    </cfRule>
  </conditionalFormatting>
  <conditionalFormatting sqref="S38">
    <cfRule type="cellIs" dxfId="444" priority="78" operator="equal">
      <formula>0</formula>
    </cfRule>
  </conditionalFormatting>
  <conditionalFormatting sqref="S37">
    <cfRule type="cellIs" dxfId="443" priority="77" operator="equal">
      <formula>0</formula>
    </cfRule>
  </conditionalFormatting>
  <conditionalFormatting sqref="R37">
    <cfRule type="cellIs" dxfId="442" priority="76" operator="equal">
      <formula>0</formula>
    </cfRule>
  </conditionalFormatting>
  <conditionalFormatting sqref="R35">
    <cfRule type="cellIs" dxfId="441" priority="74" operator="equal">
      <formula>0</formula>
    </cfRule>
  </conditionalFormatting>
  <conditionalFormatting sqref="V38">
    <cfRule type="cellIs" dxfId="440" priority="73" operator="equal">
      <formula>0</formula>
    </cfRule>
  </conditionalFormatting>
  <conditionalFormatting sqref="V39">
    <cfRule type="cellIs" dxfId="439" priority="71" operator="equal">
      <formula>0</formula>
    </cfRule>
  </conditionalFormatting>
  <conditionalFormatting sqref="Z39">
    <cfRule type="cellIs" dxfId="438" priority="66" operator="equal">
      <formula>0</formula>
    </cfRule>
  </conditionalFormatting>
  <conditionalFormatting sqref="Z38">
    <cfRule type="cellIs" dxfId="437" priority="70" operator="equal">
      <formula>0</formula>
    </cfRule>
  </conditionalFormatting>
  <conditionalFormatting sqref="AA38">
    <cfRule type="cellIs" dxfId="436" priority="69" operator="equal">
      <formula>0</formula>
    </cfRule>
  </conditionalFormatting>
  <conditionalFormatting sqref="Z37">
    <cfRule type="cellIs" dxfId="435" priority="67" operator="equal">
      <formula>0</formula>
    </cfRule>
  </conditionalFormatting>
  <conditionalFormatting sqref="AD38">
    <cfRule type="cellIs" dxfId="434" priority="65" operator="equal">
      <formula>0</formula>
    </cfRule>
  </conditionalFormatting>
  <conditionalFormatting sqref="AE37">
    <cfRule type="cellIs" dxfId="433" priority="63" operator="equal">
      <formula>0</formula>
    </cfRule>
  </conditionalFormatting>
  <conditionalFormatting sqref="AD37">
    <cfRule type="cellIs" dxfId="432" priority="62" operator="equal">
      <formula>0</formula>
    </cfRule>
  </conditionalFormatting>
  <conditionalFormatting sqref="AD39">
    <cfRule type="cellIs" dxfId="431" priority="61" operator="equal">
      <formula>0</formula>
    </cfRule>
  </conditionalFormatting>
  <conditionalFormatting sqref="AD35">
    <cfRule type="cellIs" dxfId="430" priority="60" operator="equal">
      <formula>0</formula>
    </cfRule>
  </conditionalFormatting>
  <conditionalFormatting sqref="AI38">
    <cfRule type="cellIs" dxfId="429" priority="58" operator="equal">
      <formula>0</formula>
    </cfRule>
  </conditionalFormatting>
  <conditionalFormatting sqref="AI37">
    <cfRule type="cellIs" dxfId="428" priority="57" operator="equal">
      <formula>0</formula>
    </cfRule>
  </conditionalFormatting>
  <conditionalFormatting sqref="AH37">
    <cfRule type="cellIs" dxfId="427" priority="56" operator="equal">
      <formula>0</formula>
    </cfRule>
  </conditionalFormatting>
  <conditionalFormatting sqref="AH39">
    <cfRule type="cellIs" dxfId="426" priority="55" operator="equal">
      <formula>0</formula>
    </cfRule>
  </conditionalFormatting>
  <conditionalFormatting sqref="AL37">
    <cfRule type="cellIs" dxfId="425" priority="51" operator="equal">
      <formula>0</formula>
    </cfRule>
  </conditionalFormatting>
  <conditionalFormatting sqref="AL38">
    <cfRule type="cellIs" dxfId="424" priority="54" operator="equal">
      <formula>0</formula>
    </cfRule>
  </conditionalFormatting>
  <conditionalFormatting sqref="AM38">
    <cfRule type="cellIs" dxfId="423" priority="53" operator="equal">
      <formula>0</formula>
    </cfRule>
  </conditionalFormatting>
  <conditionalFormatting sqref="AM37">
    <cfRule type="cellIs" dxfId="422" priority="52" operator="equal">
      <formula>0</formula>
    </cfRule>
  </conditionalFormatting>
  <conditionalFormatting sqref="AL39">
    <cfRule type="cellIs" dxfId="421" priority="50" operator="equal">
      <formula>0</formula>
    </cfRule>
  </conditionalFormatting>
  <conditionalFormatting sqref="AP38">
    <cfRule type="cellIs" dxfId="420" priority="49" operator="equal">
      <formula>0</formula>
    </cfRule>
  </conditionalFormatting>
  <conditionalFormatting sqref="AQ38">
    <cfRule type="cellIs" dxfId="419" priority="48" operator="equal">
      <formula>0</formula>
    </cfRule>
  </conditionalFormatting>
  <conditionalFormatting sqref="AQ37">
    <cfRule type="cellIs" dxfId="418" priority="47" operator="equal">
      <formula>0</formula>
    </cfRule>
  </conditionalFormatting>
  <conditionalFormatting sqref="AP37">
    <cfRule type="cellIs" dxfId="417" priority="46" operator="equal">
      <formula>0</formula>
    </cfRule>
  </conditionalFormatting>
  <conditionalFormatting sqref="AU37">
    <cfRule type="cellIs" dxfId="416" priority="42" operator="equal">
      <formula>0</formula>
    </cfRule>
  </conditionalFormatting>
  <conditionalFormatting sqref="AT38">
    <cfRule type="cellIs" dxfId="415" priority="44" operator="equal">
      <formula>0</formula>
    </cfRule>
  </conditionalFormatting>
  <conditionalFormatting sqref="AU38">
    <cfRule type="cellIs" dxfId="414" priority="43" operator="equal">
      <formula>0</formula>
    </cfRule>
  </conditionalFormatting>
  <conditionalFormatting sqref="AT37">
    <cfRule type="cellIs" dxfId="413" priority="41" operator="equal">
      <formula>0</formula>
    </cfRule>
  </conditionalFormatting>
  <conditionalFormatting sqref="AT39">
    <cfRule type="cellIs" dxfId="412" priority="40" operator="equal">
      <formula>0</formula>
    </cfRule>
  </conditionalFormatting>
  <conditionalFormatting sqref="V35">
    <cfRule type="cellIs" dxfId="411" priority="39" operator="equal">
      <formula>0</formula>
    </cfRule>
  </conditionalFormatting>
  <conditionalFormatting sqref="AH35">
    <cfRule type="cellIs" dxfId="410" priority="38" operator="equal">
      <formula>0</formula>
    </cfRule>
  </conditionalFormatting>
  <conditionalFormatting sqref="AP35">
    <cfRule type="cellIs" dxfId="409" priority="37" operator="equal">
      <formula>0</formula>
    </cfRule>
  </conditionalFormatting>
  <conditionalFormatting sqref="Z35">
    <cfRule type="cellIs" dxfId="408" priority="36" operator="equal">
      <formula>0</formula>
    </cfRule>
  </conditionalFormatting>
  <conditionalFormatting sqref="AL35">
    <cfRule type="cellIs" dxfId="407" priority="35" operator="equal">
      <formula>0</formula>
    </cfRule>
  </conditionalFormatting>
  <conditionalFormatting sqref="AT35">
    <cfRule type="cellIs" dxfId="406" priority="34" operator="equal">
      <formula>0</formula>
    </cfRule>
  </conditionalFormatting>
  <conditionalFormatting sqref="R36">
    <cfRule type="cellIs" dxfId="405" priority="33" operator="equal">
      <formula>0</formula>
    </cfRule>
  </conditionalFormatting>
  <conditionalFormatting sqref="V36">
    <cfRule type="cellIs" dxfId="404" priority="32" operator="equal">
      <formula>0</formula>
    </cfRule>
  </conditionalFormatting>
  <conditionalFormatting sqref="Z36">
    <cfRule type="cellIs" dxfId="403" priority="31" operator="equal">
      <formula>0</formula>
    </cfRule>
  </conditionalFormatting>
  <conditionalFormatting sqref="AD36">
    <cfRule type="cellIs" dxfId="402" priority="30" operator="equal">
      <formula>0</formula>
    </cfRule>
  </conditionalFormatting>
  <conditionalFormatting sqref="AH36">
    <cfRule type="cellIs" dxfId="401" priority="29" operator="equal">
      <formula>0</formula>
    </cfRule>
  </conditionalFormatting>
  <conditionalFormatting sqref="AL36">
    <cfRule type="cellIs" dxfId="400" priority="28" operator="equal">
      <formula>0</formula>
    </cfRule>
  </conditionalFormatting>
  <conditionalFormatting sqref="AP36">
    <cfRule type="cellIs" dxfId="399" priority="27" operator="equal">
      <formula>0</formula>
    </cfRule>
  </conditionalFormatting>
  <conditionalFormatting sqref="AT36">
    <cfRule type="cellIs" dxfId="398" priority="26" operator="equal">
      <formula>0</formula>
    </cfRule>
  </conditionalFormatting>
  <conditionalFormatting sqref="K39">
    <cfRule type="cellIs" dxfId="397" priority="25" operator="equal">
      <formula>0</formula>
    </cfRule>
  </conditionalFormatting>
  <conditionalFormatting sqref="O39">
    <cfRule type="cellIs" dxfId="396" priority="24" operator="equal">
      <formula>0</formula>
    </cfRule>
  </conditionalFormatting>
  <conditionalFormatting sqref="S39">
    <cfRule type="cellIs" dxfId="395" priority="23" operator="equal">
      <formula>0</formula>
    </cfRule>
  </conditionalFormatting>
  <conditionalFormatting sqref="AE39">
    <cfRule type="cellIs" dxfId="394" priority="22" operator="equal">
      <formula>0</formula>
    </cfRule>
  </conditionalFormatting>
  <conditionalFormatting sqref="AI39">
    <cfRule type="cellIs" dxfId="393" priority="21" operator="equal">
      <formula>0</formula>
    </cfRule>
  </conditionalFormatting>
  <conditionalFormatting sqref="AM39">
    <cfRule type="cellIs" dxfId="392" priority="20" operator="equal">
      <formula>0</formula>
    </cfRule>
  </conditionalFormatting>
  <conditionalFormatting sqref="AQ39">
    <cfRule type="cellIs" dxfId="391" priority="19" operator="equal">
      <formula>0</formula>
    </cfRule>
  </conditionalFormatting>
  <conditionalFormatting sqref="AU39">
    <cfRule type="cellIs" dxfId="390" priority="18" operator="equal">
      <formula>0</formula>
    </cfRule>
  </conditionalFormatting>
  <conditionalFormatting sqref="N34">
    <cfRule type="cellIs" dxfId="389" priority="17" operator="equal">
      <formula>0</formula>
    </cfRule>
  </conditionalFormatting>
  <conditionalFormatting sqref="Z34">
    <cfRule type="cellIs" dxfId="388" priority="16" operator="equal">
      <formula>0</formula>
    </cfRule>
  </conditionalFormatting>
  <conditionalFormatting sqref="AL34">
    <cfRule type="cellIs" dxfId="387" priority="15" operator="equal">
      <formula>0</formula>
    </cfRule>
  </conditionalFormatting>
  <conditionalFormatting sqref="AT34">
    <cfRule type="cellIs" dxfId="386" priority="14" operator="equal">
      <formula>0</formula>
    </cfRule>
  </conditionalFormatting>
  <conditionalFormatting sqref="V34">
    <cfRule type="cellIs" dxfId="385" priority="13" operator="equal">
      <formula>0</formula>
    </cfRule>
  </conditionalFormatting>
  <conditionalFormatting sqref="AH34">
    <cfRule type="cellIs" dxfId="384" priority="12" operator="equal">
      <formula>0</formula>
    </cfRule>
  </conditionalFormatting>
  <conditionalFormatting sqref="AP34">
    <cfRule type="cellIs" dxfId="383" priority="11" operator="equal">
      <formula>0</formula>
    </cfRule>
  </conditionalFormatting>
  <conditionalFormatting sqref="N36 N38">
    <cfRule type="cellIs" dxfId="382" priority="10" operator="equal">
      <formula>0</formula>
    </cfRule>
  </conditionalFormatting>
  <conditionalFormatting sqref="N37">
    <cfRule type="cellIs" dxfId="381" priority="9" operator="equal">
      <formula>0</formula>
    </cfRule>
  </conditionalFormatting>
  <conditionalFormatting sqref="N39">
    <cfRule type="cellIs" dxfId="380" priority="8" operator="equal">
      <formula>0</formula>
    </cfRule>
  </conditionalFormatting>
  <conditionalFormatting sqref="N35">
    <cfRule type="cellIs" dxfId="379" priority="7" operator="equal">
      <formula>0</formula>
    </cfRule>
  </conditionalFormatting>
  <conditionalFormatting sqref="R34">
    <cfRule type="cellIs" dxfId="378" priority="6" operator="equal">
      <formula>0</formula>
    </cfRule>
  </conditionalFormatting>
  <conditionalFormatting sqref="W37">
    <cfRule type="cellIs" dxfId="377" priority="5" operator="equal">
      <formula>0</formula>
    </cfRule>
  </conditionalFormatting>
  <conditionalFormatting sqref="W38">
    <cfRule type="cellIs" dxfId="376" priority="4" operator="equal">
      <formula>0</formula>
    </cfRule>
  </conditionalFormatting>
  <conditionalFormatting sqref="W39">
    <cfRule type="cellIs" dxfId="375" priority="3" operator="equal">
      <formula>0</formula>
    </cfRule>
  </conditionalFormatting>
  <conditionalFormatting sqref="AA39">
    <cfRule type="cellIs" dxfId="374" priority="2" operator="equal">
      <formula>0</formula>
    </cfRule>
  </conditionalFormatting>
  <conditionalFormatting sqref="AD34">
    <cfRule type="cellIs" dxfId="373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G194"/>
  <sheetViews>
    <sheetView zoomScale="64" zoomScaleNormal="64" workbookViewId="0">
      <pane ySplit="1" topLeftCell="A2" activePane="bottomLeft" state="frozen"/>
      <selection pane="bottomLeft"/>
    </sheetView>
  </sheetViews>
  <sheetFormatPr defaultColWidth="8.77734375" defaultRowHeight="13.8" x14ac:dyDescent="0.3"/>
  <cols>
    <col min="1" max="1" width="15.5546875" style="5" bestFit="1" customWidth="1"/>
    <col min="2" max="2" width="7.109375" style="6" bestFit="1" customWidth="1"/>
    <col min="3" max="3" width="6.6640625" style="7" bestFit="1" customWidth="1"/>
    <col min="4" max="4" width="10.77734375" style="30" bestFit="1" customWidth="1"/>
    <col min="5" max="5" width="1.77734375" style="8" customWidth="1"/>
    <col min="6" max="6" width="16" style="5" bestFit="1" customWidth="1"/>
    <col min="7" max="7" width="5.77734375" style="6" bestFit="1" customWidth="1"/>
    <col min="8" max="8" width="7" style="7" bestFit="1" customWidth="1"/>
    <col min="9" max="9" width="10.77734375" style="30" bestFit="1" customWidth="1"/>
    <col min="10" max="10" width="1.77734375" style="8" customWidth="1"/>
    <col min="11" max="11" width="16" style="5" bestFit="1" customWidth="1"/>
    <col min="12" max="12" width="5.77734375" style="6" bestFit="1" customWidth="1"/>
    <col min="13" max="13" width="7.88671875" style="7" bestFit="1" customWidth="1"/>
    <col min="14" max="14" width="10.77734375" style="30" bestFit="1" customWidth="1"/>
    <col min="15" max="15" width="1.77734375" style="8" customWidth="1"/>
    <col min="16" max="16" width="16" style="5" bestFit="1" customWidth="1"/>
    <col min="17" max="17" width="5.77734375" style="6" bestFit="1" customWidth="1"/>
    <col min="18" max="18" width="6.77734375" style="7" customWidth="1"/>
    <col min="19" max="19" width="11.21875" style="30" bestFit="1" customWidth="1"/>
    <col min="20" max="20" width="1.77734375" style="8" customWidth="1"/>
    <col min="21" max="21" width="16" style="5" bestFit="1" customWidth="1"/>
    <col min="22" max="22" width="5.77734375" style="6" bestFit="1" customWidth="1"/>
    <col min="23" max="23" width="7" style="7" bestFit="1" customWidth="1"/>
    <col min="24" max="24" width="11.6640625" style="30" bestFit="1" customWidth="1"/>
    <col min="25" max="25" width="1.77734375" style="8" customWidth="1"/>
    <col min="26" max="26" width="16" style="5" bestFit="1" customWidth="1"/>
    <col min="27" max="27" width="5.77734375" style="6" bestFit="1" customWidth="1"/>
    <col min="28" max="28" width="7" style="7" bestFit="1" customWidth="1"/>
    <col min="29" max="29" width="11.6640625" style="30" bestFit="1" customWidth="1"/>
    <col min="30" max="30" width="1.77734375" style="8" customWidth="1"/>
    <col min="31" max="31" width="16" style="5" bestFit="1" customWidth="1"/>
    <col min="32" max="32" width="5.77734375" style="6" bestFit="1" customWidth="1"/>
    <col min="33" max="33" width="7" style="7" bestFit="1" customWidth="1"/>
    <col min="34" max="34" width="12" style="30" bestFit="1" customWidth="1"/>
    <col min="35" max="35" width="1.77734375" style="8" customWidth="1"/>
    <col min="36" max="36" width="16" style="5" bestFit="1" customWidth="1"/>
    <col min="37" max="37" width="7.109375" style="6" bestFit="1" customWidth="1"/>
    <col min="38" max="38" width="7.77734375" style="7" customWidth="1"/>
    <col min="39" max="39" width="12" style="30" bestFit="1" customWidth="1"/>
    <col min="40" max="40" width="1.77734375" style="8" customWidth="1"/>
    <col min="41" max="41" width="16" style="5" bestFit="1" customWidth="1"/>
    <col min="42" max="42" width="7.109375" style="6" bestFit="1" customWidth="1"/>
    <col min="43" max="43" width="7.109375" style="7" bestFit="1" customWidth="1"/>
    <col min="44" max="44" width="12" style="30" bestFit="1" customWidth="1"/>
    <col min="45" max="45" width="1.77734375" style="8" customWidth="1"/>
    <col min="46" max="46" width="15.5546875" style="5" bestFit="1" customWidth="1"/>
    <col min="47" max="47" width="7.109375" style="6" bestFit="1" customWidth="1"/>
    <col min="48" max="48" width="7.77734375" style="7" bestFit="1" customWidth="1"/>
    <col min="49" max="49" width="12" style="30" bestFit="1" customWidth="1"/>
    <col min="50" max="50" width="1.77734375" style="8" customWidth="1"/>
    <col min="51" max="51" width="15.109375" style="5" bestFit="1" customWidth="1"/>
    <col min="52" max="52" width="7.109375" style="6" bestFit="1" customWidth="1"/>
    <col min="53" max="53" width="7.77734375" style="7" customWidth="1"/>
    <col min="54" max="54" width="12" style="30" bestFit="1" customWidth="1"/>
    <col min="55" max="55" width="1.77734375" style="8" customWidth="1"/>
    <col min="56" max="56" width="12.109375" style="5" bestFit="1" customWidth="1"/>
    <col min="57" max="57" width="7.109375" style="6" bestFit="1" customWidth="1"/>
    <col min="58" max="58" width="7.77734375" style="7" bestFit="1" customWidth="1"/>
    <col min="59" max="59" width="11.21875" style="30" bestFit="1" customWidth="1"/>
    <col min="60" max="16384" width="8.77734375" style="8"/>
  </cols>
  <sheetData>
    <row r="1" spans="1:59" s="4" customFormat="1" ht="14.4" x14ac:dyDescent="0.3">
      <c r="A1" s="1" t="s">
        <v>0</v>
      </c>
      <c r="B1" s="2" t="s">
        <v>1</v>
      </c>
      <c r="C1" s="3" t="s">
        <v>2</v>
      </c>
      <c r="D1" s="25" t="s">
        <v>286</v>
      </c>
      <c r="F1" s="1" t="s">
        <v>0</v>
      </c>
      <c r="G1" s="2" t="s">
        <v>1</v>
      </c>
      <c r="H1" s="3" t="s">
        <v>2</v>
      </c>
      <c r="I1" s="25" t="s">
        <v>286</v>
      </c>
      <c r="K1" s="1" t="s">
        <v>0</v>
      </c>
      <c r="L1" s="2" t="s">
        <v>1</v>
      </c>
      <c r="M1" s="3" t="s">
        <v>2</v>
      </c>
      <c r="N1" s="25" t="s">
        <v>286</v>
      </c>
      <c r="P1" s="1" t="s">
        <v>0</v>
      </c>
      <c r="Q1" s="2" t="s">
        <v>1</v>
      </c>
      <c r="R1" s="3" t="s">
        <v>2</v>
      </c>
      <c r="S1" s="25" t="s">
        <v>286</v>
      </c>
      <c r="U1" s="1" t="s">
        <v>0</v>
      </c>
      <c r="V1" s="2" t="s">
        <v>1</v>
      </c>
      <c r="W1" s="3" t="s">
        <v>2</v>
      </c>
      <c r="X1" s="25" t="s">
        <v>286</v>
      </c>
      <c r="Z1" s="1" t="s">
        <v>0</v>
      </c>
      <c r="AA1" s="2" t="s">
        <v>1</v>
      </c>
      <c r="AB1" s="3" t="s">
        <v>2</v>
      </c>
      <c r="AC1" s="25" t="s">
        <v>286</v>
      </c>
      <c r="AE1" s="1" t="s">
        <v>0</v>
      </c>
      <c r="AF1" s="2" t="s">
        <v>1</v>
      </c>
      <c r="AG1" s="3" t="s">
        <v>2</v>
      </c>
      <c r="AH1" s="25" t="s">
        <v>286</v>
      </c>
      <c r="AJ1" s="1" t="s">
        <v>0</v>
      </c>
      <c r="AK1" s="2" t="s">
        <v>1</v>
      </c>
      <c r="AL1" s="3" t="s">
        <v>2</v>
      </c>
      <c r="AM1" s="25" t="s">
        <v>286</v>
      </c>
      <c r="AO1" s="1" t="s">
        <v>0</v>
      </c>
      <c r="AP1" s="2" t="s">
        <v>1</v>
      </c>
      <c r="AQ1" s="3" t="s">
        <v>2</v>
      </c>
      <c r="AR1" s="25" t="s">
        <v>286</v>
      </c>
      <c r="AT1" s="1" t="s">
        <v>0</v>
      </c>
      <c r="AU1" s="2" t="s">
        <v>1</v>
      </c>
      <c r="AV1" s="3" t="s">
        <v>2</v>
      </c>
      <c r="AW1" s="25" t="s">
        <v>286</v>
      </c>
      <c r="AY1" s="1" t="s">
        <v>0</v>
      </c>
      <c r="AZ1" s="2" t="s">
        <v>1</v>
      </c>
      <c r="BA1" s="3" t="s">
        <v>2</v>
      </c>
      <c r="BB1" s="25" t="s">
        <v>286</v>
      </c>
      <c r="BD1" s="1" t="s">
        <v>0</v>
      </c>
      <c r="BE1" s="2" t="s">
        <v>1</v>
      </c>
      <c r="BF1" s="3" t="s">
        <v>2</v>
      </c>
      <c r="BG1" s="25" t="s">
        <v>286</v>
      </c>
    </row>
    <row r="2" spans="1:59" s="4" customFormat="1" ht="14.4" x14ac:dyDescent="0.3">
      <c r="A2" s="1">
        <v>43831</v>
      </c>
      <c r="B2" s="136" t="s">
        <v>604</v>
      </c>
      <c r="C2" s="96">
        <f>IFERROR(VLOOKUP(A2,'Daycare Checkouts'!$AE:$AF,2,FALSE),"")</f>
        <v>1</v>
      </c>
      <c r="D2" s="30">
        <f>IFERROR(VLOOKUP(A2,'Daycare Checkouts'!$AE:$AG,3,FALSE),"")</f>
        <v>20.7</v>
      </c>
      <c r="E2" s="139"/>
      <c r="F2" s="1">
        <v>43862</v>
      </c>
      <c r="G2" s="136" t="s">
        <v>607</v>
      </c>
      <c r="H2" s="96">
        <f>IFERROR(VLOOKUP(F2,'Daycare Checkouts'!$AE:$AF,2,FALSE),"")</f>
        <v>0</v>
      </c>
      <c r="I2" s="30">
        <f>IFERROR(VLOOKUP(F2,'Daycare Checkouts'!$AE:$AG,3,FALSE),"")</f>
        <v>0</v>
      </c>
      <c r="J2" s="139"/>
      <c r="K2" s="1">
        <v>43891</v>
      </c>
      <c r="L2" s="136" t="s">
        <v>608</v>
      </c>
      <c r="M2" s="96">
        <f>IFERROR(VLOOKUP(K2,'Daycare Checkouts'!$AE:$AF,2,FALSE),"")</f>
        <v>0</v>
      </c>
      <c r="N2" s="30">
        <f>IFERROR(VLOOKUP(K2,'Daycare Checkouts'!$AE:$AG,3,FALSE),"")</f>
        <v>0</v>
      </c>
      <c r="O2" s="139"/>
      <c r="P2" s="1">
        <v>43922</v>
      </c>
      <c r="Q2" s="136" t="s">
        <v>604</v>
      </c>
      <c r="R2" s="96">
        <f>IFERROR(VLOOKUP(P2,'Daycare Checkouts'!$AE:$AF,2,FALSE),"")</f>
        <v>0</v>
      </c>
      <c r="S2" s="30">
        <f>IFERROR(VLOOKUP(P2,'Daycare Checkouts'!$AE:$AG,3,FALSE),"")</f>
        <v>0</v>
      </c>
      <c r="T2" s="139"/>
      <c r="U2" s="1">
        <v>43952</v>
      </c>
      <c r="V2" s="136" t="s">
        <v>606</v>
      </c>
      <c r="W2" s="96">
        <f>IFERROR(VLOOKUP(U2,'Daycare Checkouts'!$AE:$AF,2,FALSE),"")</f>
        <v>0</v>
      </c>
      <c r="X2" s="30">
        <f>IFERROR(VLOOKUP(U2,'Daycare Checkouts'!$AE:$AG,3,FALSE),"")</f>
        <v>0</v>
      </c>
      <c r="Y2" s="139"/>
      <c r="Z2" s="1">
        <v>43983</v>
      </c>
      <c r="AA2" s="136" t="s">
        <v>609</v>
      </c>
      <c r="AB2" s="96">
        <f>IFERROR(VLOOKUP(Z2,'Daycare Checkouts'!$AE:$AF,2,FALSE),"")</f>
        <v>0</v>
      </c>
      <c r="AC2" s="30">
        <f>IFERROR(VLOOKUP(Z2,'Daycare Checkouts'!$AE:$AG,3,FALSE),"")</f>
        <v>0</v>
      </c>
      <c r="AD2" s="139"/>
      <c r="AE2" s="1">
        <v>44013</v>
      </c>
      <c r="AF2" s="136" t="s">
        <v>604</v>
      </c>
      <c r="AG2" s="96">
        <f>IFERROR(VLOOKUP(AE2,'Daycare Checkouts'!$AE:$AF,2,FALSE),"")</f>
        <v>0</v>
      </c>
      <c r="AH2" s="30">
        <f>IFERROR(VLOOKUP(AE2,'Daycare Checkouts'!$AE:$AG,3,FALSE),"")</f>
        <v>0</v>
      </c>
      <c r="AI2" s="139"/>
      <c r="AJ2" s="1">
        <v>44044</v>
      </c>
      <c r="AK2" s="136" t="s">
        <v>607</v>
      </c>
      <c r="AL2" s="96">
        <f>IFERROR(VLOOKUP(AJ2,'Daycare Checkouts'!$AE:$AF,2,FALSE),"")</f>
        <v>0</v>
      </c>
      <c r="AM2" s="30">
        <f>IFERROR(VLOOKUP(AJ2,'Daycare Checkouts'!$AE:$AG,3,FALSE),"")</f>
        <v>0</v>
      </c>
      <c r="AN2" s="139"/>
      <c r="AO2" s="1">
        <v>44075</v>
      </c>
      <c r="AP2" s="136" t="s">
        <v>610</v>
      </c>
      <c r="AQ2" s="96">
        <f>IFERROR(VLOOKUP(AO2,'Daycare Checkouts'!$AE:$AF,2,FALSE),"")</f>
        <v>0</v>
      </c>
      <c r="AR2" s="30">
        <f>IFERROR(VLOOKUP(AO2,'Daycare Checkouts'!$AE:$AG,3,FALSE),"")</f>
        <v>0</v>
      </c>
      <c r="AS2" s="139"/>
      <c r="AT2" s="1">
        <v>44105</v>
      </c>
      <c r="AU2" s="136" t="s">
        <v>605</v>
      </c>
      <c r="AV2" s="96">
        <f>IFERROR(VLOOKUP(AT2,'Daycare Checkouts'!$AE:$AF,2,FALSE),"")</f>
        <v>0</v>
      </c>
      <c r="AW2" s="30">
        <f>IFERROR(VLOOKUP(AT2,'Daycare Checkouts'!$AE:$AG,3,FALSE),"")</f>
        <v>0</v>
      </c>
      <c r="AX2" s="139"/>
      <c r="AY2" s="1">
        <v>44136</v>
      </c>
      <c r="AZ2" s="136" t="s">
        <v>608</v>
      </c>
      <c r="BA2" s="96">
        <f>IFERROR(VLOOKUP(AY2,'Daycare Checkouts'!$AE:$AF,2,FALSE),"")</f>
        <v>0</v>
      </c>
      <c r="BB2" s="30">
        <f>IFERROR(VLOOKUP(AY2,'Daycare Checkouts'!$AE:$AG,3,FALSE),"")</f>
        <v>0</v>
      </c>
      <c r="BC2" s="139"/>
      <c r="BD2" s="1">
        <v>44166</v>
      </c>
      <c r="BE2" s="136" t="s">
        <v>610</v>
      </c>
      <c r="BF2" s="96">
        <f>IFERROR(VLOOKUP(BD2,'Daycare Checkouts'!$AE:$AF,2,FALSE),"")</f>
        <v>0</v>
      </c>
      <c r="BG2" s="30">
        <f>IFERROR(VLOOKUP(BD2,'Daycare Checkouts'!$AE:$AG,3,FALSE),"")</f>
        <v>0</v>
      </c>
    </row>
    <row r="3" spans="1:59" s="4" customFormat="1" ht="14.4" x14ac:dyDescent="0.3">
      <c r="A3" s="1">
        <v>43832</v>
      </c>
      <c r="B3" s="136" t="s">
        <v>605</v>
      </c>
      <c r="C3" s="96">
        <f>IFERROR(VLOOKUP(A3,'Daycare Checkouts'!$AE:$AF,2,FALSE),"")</f>
        <v>1</v>
      </c>
      <c r="D3" s="30">
        <f>IFERROR(VLOOKUP(A3,'Daycare Checkouts'!$AE:$AG,3,FALSE),"")</f>
        <v>20</v>
      </c>
      <c r="E3" s="139"/>
      <c r="F3" s="1">
        <v>43863</v>
      </c>
      <c r="G3" s="136" t="s">
        <v>608</v>
      </c>
      <c r="H3" s="96">
        <f>IFERROR(VLOOKUP(F3,'Daycare Checkouts'!$AE:$AF,2,FALSE),"")</f>
        <v>0</v>
      </c>
      <c r="I3" s="30">
        <f>IFERROR(VLOOKUP(F3,'Daycare Checkouts'!$AE:$AG,3,FALSE),"")</f>
        <v>0</v>
      </c>
      <c r="J3" s="139"/>
      <c r="K3" s="1">
        <v>43892</v>
      </c>
      <c r="L3" s="136" t="s">
        <v>609</v>
      </c>
      <c r="M3" s="96">
        <f>IFERROR(VLOOKUP(K3,'Daycare Checkouts'!$AE:$AF,2,FALSE),"")</f>
        <v>0</v>
      </c>
      <c r="N3" s="30">
        <f>IFERROR(VLOOKUP(K3,'Daycare Checkouts'!$AE:$AG,3,FALSE),"")</f>
        <v>0</v>
      </c>
      <c r="O3" s="139"/>
      <c r="P3" s="1">
        <v>43923</v>
      </c>
      <c r="Q3" s="136" t="s">
        <v>605</v>
      </c>
      <c r="R3" s="96">
        <f>IFERROR(VLOOKUP(P3,'Daycare Checkouts'!$AE:$AF,2,FALSE),"")</f>
        <v>0</v>
      </c>
      <c r="S3" s="30">
        <f>IFERROR(VLOOKUP(P3,'Daycare Checkouts'!$AE:$AG,3,FALSE),"")</f>
        <v>0</v>
      </c>
      <c r="T3" s="139"/>
      <c r="U3" s="1">
        <v>43953</v>
      </c>
      <c r="V3" s="136" t="s">
        <v>607</v>
      </c>
      <c r="W3" s="96">
        <f>IFERROR(VLOOKUP(U3,'Daycare Checkouts'!$AE:$AF,2,FALSE),"")</f>
        <v>0</v>
      </c>
      <c r="X3" s="30">
        <f>IFERROR(VLOOKUP(U3,'Daycare Checkouts'!$AE:$AG,3,FALSE),"")</f>
        <v>0</v>
      </c>
      <c r="Y3" s="139"/>
      <c r="Z3" s="1">
        <v>43984</v>
      </c>
      <c r="AA3" s="136" t="s">
        <v>610</v>
      </c>
      <c r="AB3" s="96">
        <f>IFERROR(VLOOKUP(Z3,'Daycare Checkouts'!$AE:$AF,2,FALSE),"")</f>
        <v>0</v>
      </c>
      <c r="AC3" s="30">
        <f>IFERROR(VLOOKUP(Z3,'Daycare Checkouts'!$AE:$AG,3,FALSE),"")</f>
        <v>0</v>
      </c>
      <c r="AD3" s="139"/>
      <c r="AE3" s="1">
        <v>44014</v>
      </c>
      <c r="AF3" s="136" t="s">
        <v>605</v>
      </c>
      <c r="AG3" s="96">
        <f>IFERROR(VLOOKUP(AE3,'Daycare Checkouts'!$AE:$AF,2,FALSE),"")</f>
        <v>0</v>
      </c>
      <c r="AH3" s="30">
        <f>IFERROR(VLOOKUP(AE3,'Daycare Checkouts'!$AE:$AG,3,FALSE),"")</f>
        <v>0</v>
      </c>
      <c r="AI3" s="139"/>
      <c r="AJ3" s="1">
        <v>44045</v>
      </c>
      <c r="AK3" s="136" t="s">
        <v>608</v>
      </c>
      <c r="AL3" s="96">
        <f>IFERROR(VLOOKUP(AJ3,'Daycare Checkouts'!$AE:$AF,2,FALSE),"")</f>
        <v>0</v>
      </c>
      <c r="AM3" s="30">
        <f>IFERROR(VLOOKUP(AJ3,'Daycare Checkouts'!$AE:$AG,3,FALSE),"")</f>
        <v>0</v>
      </c>
      <c r="AN3" s="139"/>
      <c r="AO3" s="1">
        <v>44076</v>
      </c>
      <c r="AP3" s="136" t="s">
        <v>604</v>
      </c>
      <c r="AQ3" s="96">
        <f>IFERROR(VLOOKUP(AO3,'Daycare Checkouts'!$AE:$AF,2,FALSE),"")</f>
        <v>0</v>
      </c>
      <c r="AR3" s="30">
        <f>IFERROR(VLOOKUP(AO3,'Daycare Checkouts'!$AE:$AG,3,FALSE),"")</f>
        <v>0</v>
      </c>
      <c r="AS3" s="139"/>
      <c r="AT3" s="1">
        <v>44106</v>
      </c>
      <c r="AU3" s="136" t="s">
        <v>606</v>
      </c>
      <c r="AV3" s="96">
        <f>IFERROR(VLOOKUP(AT3,'Daycare Checkouts'!$AE:$AF,2,FALSE),"")</f>
        <v>0</v>
      </c>
      <c r="AW3" s="30">
        <f>IFERROR(VLOOKUP(AT3,'Daycare Checkouts'!$AE:$AG,3,FALSE),"")</f>
        <v>0</v>
      </c>
      <c r="AX3" s="139"/>
      <c r="AY3" s="1">
        <v>44137</v>
      </c>
      <c r="AZ3" s="136" t="s">
        <v>609</v>
      </c>
      <c r="BA3" s="96">
        <f>IFERROR(VLOOKUP(AY3,'Daycare Checkouts'!$AE:$AF,2,FALSE),"")</f>
        <v>0</v>
      </c>
      <c r="BB3" s="30">
        <f>IFERROR(VLOOKUP(AY3,'Daycare Checkouts'!$AE:$AG,3,FALSE),"")</f>
        <v>0</v>
      </c>
      <c r="BC3" s="139"/>
      <c r="BD3" s="1">
        <v>44167</v>
      </c>
      <c r="BE3" s="136" t="s">
        <v>604</v>
      </c>
      <c r="BF3" s="96">
        <f>IFERROR(VLOOKUP(BD3,'Daycare Checkouts'!$AE:$AF,2,FALSE),"")</f>
        <v>0</v>
      </c>
      <c r="BG3" s="30">
        <f>IFERROR(VLOOKUP(BD3,'Daycare Checkouts'!$AE:$AG,3,FALSE),"")</f>
        <v>0</v>
      </c>
    </row>
    <row r="4" spans="1:59" s="4" customFormat="1" ht="14.4" x14ac:dyDescent="0.3">
      <c r="A4" s="1">
        <v>43833</v>
      </c>
      <c r="B4" s="136" t="s">
        <v>606</v>
      </c>
      <c r="C4" s="96">
        <f>IFERROR(VLOOKUP(A4,'Daycare Checkouts'!$AE:$AF,2,FALSE),"")</f>
        <v>0</v>
      </c>
      <c r="D4" s="30">
        <f>IFERROR(VLOOKUP(A4,'Daycare Checkouts'!$AE:$AG,3,FALSE),"")</f>
        <v>0</v>
      </c>
      <c r="E4" s="139"/>
      <c r="F4" s="1">
        <v>43864</v>
      </c>
      <c r="G4" s="136" t="s">
        <v>609</v>
      </c>
      <c r="H4" s="96">
        <f>IFERROR(VLOOKUP(F4,'Daycare Checkouts'!$AE:$AF,2,FALSE),"")</f>
        <v>0</v>
      </c>
      <c r="I4" s="30">
        <f>IFERROR(VLOOKUP(F4,'Daycare Checkouts'!$AE:$AG,3,FALSE),"")</f>
        <v>0</v>
      </c>
      <c r="J4" s="139"/>
      <c r="K4" s="1">
        <v>43893</v>
      </c>
      <c r="L4" s="136" t="s">
        <v>610</v>
      </c>
      <c r="M4" s="96">
        <f>IFERROR(VLOOKUP(K4,'Daycare Checkouts'!$AE:$AF,2,FALSE),"")</f>
        <v>0</v>
      </c>
      <c r="N4" s="30">
        <f>IFERROR(VLOOKUP(K4,'Daycare Checkouts'!$AE:$AG,3,FALSE),"")</f>
        <v>0</v>
      </c>
      <c r="O4" s="139"/>
      <c r="P4" s="1">
        <v>43924</v>
      </c>
      <c r="Q4" s="136" t="s">
        <v>606</v>
      </c>
      <c r="R4" s="96">
        <f>IFERROR(VLOOKUP(P4,'Daycare Checkouts'!$AE:$AF,2,FALSE),"")</f>
        <v>0</v>
      </c>
      <c r="S4" s="30">
        <f>IFERROR(VLOOKUP(P4,'Daycare Checkouts'!$AE:$AG,3,FALSE),"")</f>
        <v>0</v>
      </c>
      <c r="T4" s="139"/>
      <c r="U4" s="1">
        <v>43954</v>
      </c>
      <c r="V4" s="136" t="s">
        <v>608</v>
      </c>
      <c r="W4" s="96">
        <f>IFERROR(VLOOKUP(U4,'Daycare Checkouts'!$AE:$AF,2,FALSE),"")</f>
        <v>0</v>
      </c>
      <c r="X4" s="30">
        <f>IFERROR(VLOOKUP(U4,'Daycare Checkouts'!$AE:$AG,3,FALSE),"")</f>
        <v>0</v>
      </c>
      <c r="Y4" s="139"/>
      <c r="Z4" s="1">
        <v>43985</v>
      </c>
      <c r="AA4" s="136" t="s">
        <v>604</v>
      </c>
      <c r="AB4" s="96">
        <f>IFERROR(VLOOKUP(Z4,'Daycare Checkouts'!$AE:$AF,2,FALSE),"")</f>
        <v>0</v>
      </c>
      <c r="AC4" s="30">
        <f>IFERROR(VLOOKUP(Z4,'Daycare Checkouts'!$AE:$AG,3,FALSE),"")</f>
        <v>0</v>
      </c>
      <c r="AD4" s="139"/>
      <c r="AE4" s="1">
        <v>44015</v>
      </c>
      <c r="AF4" s="136" t="s">
        <v>606</v>
      </c>
      <c r="AG4" s="96">
        <f>IFERROR(VLOOKUP(AE4,'Daycare Checkouts'!$AE:$AF,2,FALSE),"")</f>
        <v>0</v>
      </c>
      <c r="AH4" s="30">
        <f>IFERROR(VLOOKUP(AE4,'Daycare Checkouts'!$AE:$AG,3,FALSE),"")</f>
        <v>0</v>
      </c>
      <c r="AI4" s="139"/>
      <c r="AJ4" s="1">
        <v>44046</v>
      </c>
      <c r="AK4" s="136" t="s">
        <v>609</v>
      </c>
      <c r="AL4" s="96">
        <f>IFERROR(VLOOKUP(AJ4,'Daycare Checkouts'!$AE:$AF,2,FALSE),"")</f>
        <v>0</v>
      </c>
      <c r="AM4" s="30">
        <f>IFERROR(VLOOKUP(AJ4,'Daycare Checkouts'!$AE:$AG,3,FALSE),"")</f>
        <v>0</v>
      </c>
      <c r="AN4" s="139"/>
      <c r="AO4" s="1">
        <v>44077</v>
      </c>
      <c r="AP4" s="136" t="s">
        <v>605</v>
      </c>
      <c r="AQ4" s="96">
        <f>IFERROR(VLOOKUP(AO4,'Daycare Checkouts'!$AE:$AF,2,FALSE),"")</f>
        <v>0</v>
      </c>
      <c r="AR4" s="30">
        <f>IFERROR(VLOOKUP(AO4,'Daycare Checkouts'!$AE:$AG,3,FALSE),"")</f>
        <v>0</v>
      </c>
      <c r="AS4" s="139"/>
      <c r="AT4" s="1">
        <v>44107</v>
      </c>
      <c r="AU4" s="136" t="s">
        <v>607</v>
      </c>
      <c r="AV4" s="96">
        <f>IFERROR(VLOOKUP(AT4,'Daycare Checkouts'!$AE:$AF,2,FALSE),"")</f>
        <v>0</v>
      </c>
      <c r="AW4" s="30">
        <f>IFERROR(VLOOKUP(AT4,'Daycare Checkouts'!$AE:$AG,3,FALSE),"")</f>
        <v>0</v>
      </c>
      <c r="AX4" s="139"/>
      <c r="AY4" s="1">
        <v>44138</v>
      </c>
      <c r="AZ4" s="136" t="s">
        <v>610</v>
      </c>
      <c r="BA4" s="96">
        <f>IFERROR(VLOOKUP(AY4,'Daycare Checkouts'!$AE:$AF,2,FALSE),"")</f>
        <v>0</v>
      </c>
      <c r="BB4" s="30">
        <f>IFERROR(VLOOKUP(AY4,'Daycare Checkouts'!$AE:$AG,3,FALSE),"")</f>
        <v>0</v>
      </c>
      <c r="BC4" s="139"/>
      <c r="BD4" s="1">
        <v>44168</v>
      </c>
      <c r="BE4" s="136" t="s">
        <v>605</v>
      </c>
      <c r="BF4" s="96">
        <f>IFERROR(VLOOKUP(BD4,'Daycare Checkouts'!$AE:$AF,2,FALSE),"")</f>
        <v>0</v>
      </c>
      <c r="BG4" s="30">
        <f>IFERROR(VLOOKUP(BD4,'Daycare Checkouts'!$AE:$AG,3,FALSE),"")</f>
        <v>0</v>
      </c>
    </row>
    <row r="5" spans="1:59" s="4" customFormat="1" ht="14.4" x14ac:dyDescent="0.3">
      <c r="A5" s="1">
        <v>43834</v>
      </c>
      <c r="B5" s="136" t="s">
        <v>607</v>
      </c>
      <c r="C5" s="96">
        <f>IFERROR(VLOOKUP(A5,'Daycare Checkouts'!$AE:$AF,2,FALSE),"")</f>
        <v>0</v>
      </c>
      <c r="D5" s="30">
        <f>IFERROR(VLOOKUP(A5,'Daycare Checkouts'!$AE:$AG,3,FALSE),"")</f>
        <v>0</v>
      </c>
      <c r="E5" s="139"/>
      <c r="F5" s="1">
        <v>43865</v>
      </c>
      <c r="G5" s="136" t="s">
        <v>610</v>
      </c>
      <c r="H5" s="96">
        <f>IFERROR(VLOOKUP(F5,'Daycare Checkouts'!$AE:$AF,2,FALSE),"")</f>
        <v>0</v>
      </c>
      <c r="I5" s="30">
        <f>IFERROR(VLOOKUP(F5,'Daycare Checkouts'!$AE:$AG,3,FALSE),"")</f>
        <v>0</v>
      </c>
      <c r="J5" s="139"/>
      <c r="K5" s="1">
        <v>43894</v>
      </c>
      <c r="L5" s="136" t="s">
        <v>604</v>
      </c>
      <c r="M5" s="96">
        <f>IFERROR(VLOOKUP(K5,'Daycare Checkouts'!$AE:$AF,2,FALSE),"")</f>
        <v>0</v>
      </c>
      <c r="N5" s="30">
        <f>IFERROR(VLOOKUP(K5,'Daycare Checkouts'!$AE:$AG,3,FALSE),"")</f>
        <v>0</v>
      </c>
      <c r="O5" s="139"/>
      <c r="P5" s="1">
        <v>43925</v>
      </c>
      <c r="Q5" s="136" t="s">
        <v>607</v>
      </c>
      <c r="R5" s="96">
        <f>IFERROR(VLOOKUP(P5,'Daycare Checkouts'!$AE:$AF,2,FALSE),"")</f>
        <v>0</v>
      </c>
      <c r="S5" s="30">
        <f>IFERROR(VLOOKUP(P5,'Daycare Checkouts'!$AE:$AG,3,FALSE),"")</f>
        <v>0</v>
      </c>
      <c r="T5" s="139"/>
      <c r="U5" s="1">
        <v>43955</v>
      </c>
      <c r="V5" s="136" t="s">
        <v>609</v>
      </c>
      <c r="W5" s="96">
        <f>IFERROR(VLOOKUP(U5,'Daycare Checkouts'!$AE:$AF,2,FALSE),"")</f>
        <v>0</v>
      </c>
      <c r="X5" s="30">
        <f>IFERROR(VLOOKUP(U5,'Daycare Checkouts'!$AE:$AG,3,FALSE),"")</f>
        <v>0</v>
      </c>
      <c r="Y5" s="139"/>
      <c r="Z5" s="1">
        <v>43986</v>
      </c>
      <c r="AA5" s="136" t="s">
        <v>605</v>
      </c>
      <c r="AB5" s="96">
        <f>IFERROR(VLOOKUP(Z5,'Daycare Checkouts'!$AE:$AF,2,FALSE),"")</f>
        <v>0</v>
      </c>
      <c r="AC5" s="30">
        <f>IFERROR(VLOOKUP(Z5,'Daycare Checkouts'!$AE:$AG,3,FALSE),"")</f>
        <v>0</v>
      </c>
      <c r="AD5" s="139"/>
      <c r="AE5" s="1">
        <v>44016</v>
      </c>
      <c r="AF5" s="136" t="s">
        <v>607</v>
      </c>
      <c r="AG5" s="96">
        <f>IFERROR(VLOOKUP(AE5,'Daycare Checkouts'!$AE:$AF,2,FALSE),"")</f>
        <v>0</v>
      </c>
      <c r="AH5" s="30">
        <f>IFERROR(VLOOKUP(AE5,'Daycare Checkouts'!$AE:$AG,3,FALSE),"")</f>
        <v>0</v>
      </c>
      <c r="AI5" s="139"/>
      <c r="AJ5" s="1">
        <v>44047</v>
      </c>
      <c r="AK5" s="136" t="s">
        <v>610</v>
      </c>
      <c r="AL5" s="96">
        <f>IFERROR(VLOOKUP(AJ5,'Daycare Checkouts'!$AE:$AF,2,FALSE),"")</f>
        <v>0</v>
      </c>
      <c r="AM5" s="30">
        <f>IFERROR(VLOOKUP(AJ5,'Daycare Checkouts'!$AE:$AG,3,FALSE),"")</f>
        <v>0</v>
      </c>
      <c r="AN5" s="139"/>
      <c r="AO5" s="1">
        <v>44078</v>
      </c>
      <c r="AP5" s="136" t="s">
        <v>606</v>
      </c>
      <c r="AQ5" s="96">
        <f>IFERROR(VLOOKUP(AO5,'Daycare Checkouts'!$AE:$AF,2,FALSE),"")</f>
        <v>0</v>
      </c>
      <c r="AR5" s="30">
        <f>IFERROR(VLOOKUP(AO5,'Daycare Checkouts'!$AE:$AG,3,FALSE),"")</f>
        <v>0</v>
      </c>
      <c r="AS5" s="139"/>
      <c r="AT5" s="1">
        <v>44108</v>
      </c>
      <c r="AU5" s="136" t="s">
        <v>608</v>
      </c>
      <c r="AV5" s="96">
        <f>IFERROR(VLOOKUP(AT5,'Daycare Checkouts'!$AE:$AF,2,FALSE),"")</f>
        <v>0</v>
      </c>
      <c r="AW5" s="30">
        <f>IFERROR(VLOOKUP(AT5,'Daycare Checkouts'!$AE:$AG,3,FALSE),"")</f>
        <v>0</v>
      </c>
      <c r="AX5" s="139"/>
      <c r="AY5" s="1">
        <v>44139</v>
      </c>
      <c r="AZ5" s="136" t="s">
        <v>604</v>
      </c>
      <c r="BA5" s="96">
        <f>IFERROR(VLOOKUP(AY5,'Daycare Checkouts'!$AE:$AF,2,FALSE),"")</f>
        <v>0</v>
      </c>
      <c r="BB5" s="30">
        <f>IFERROR(VLOOKUP(AY5,'Daycare Checkouts'!$AE:$AG,3,FALSE),"")</f>
        <v>0</v>
      </c>
      <c r="BC5" s="139"/>
      <c r="BD5" s="1">
        <v>44169</v>
      </c>
      <c r="BE5" s="136" t="s">
        <v>606</v>
      </c>
      <c r="BF5" s="96">
        <f>IFERROR(VLOOKUP(BD5,'Daycare Checkouts'!$AE:$AF,2,FALSE),"")</f>
        <v>0</v>
      </c>
      <c r="BG5" s="30">
        <f>IFERROR(VLOOKUP(BD5,'Daycare Checkouts'!$AE:$AG,3,FALSE),"")</f>
        <v>0</v>
      </c>
    </row>
    <row r="6" spans="1:59" s="4" customFormat="1" ht="14.4" x14ac:dyDescent="0.3">
      <c r="A6" s="1">
        <v>43835</v>
      </c>
      <c r="B6" s="136" t="s">
        <v>608</v>
      </c>
      <c r="C6" s="96">
        <f>IFERROR(VLOOKUP(A6,'Daycare Checkouts'!$AE:$AF,2,FALSE),"")</f>
        <v>0</v>
      </c>
      <c r="D6" s="30">
        <f>IFERROR(VLOOKUP(A6,'Daycare Checkouts'!$AE:$AG,3,FALSE),"")</f>
        <v>0</v>
      </c>
      <c r="E6" s="139"/>
      <c r="F6" s="1">
        <v>43866</v>
      </c>
      <c r="G6" s="136" t="s">
        <v>604</v>
      </c>
      <c r="H6" s="96">
        <f>IFERROR(VLOOKUP(F6,'Daycare Checkouts'!$AE:$AF,2,FALSE),"")</f>
        <v>0</v>
      </c>
      <c r="I6" s="30">
        <f>IFERROR(VLOOKUP(F6,'Daycare Checkouts'!$AE:$AG,3,FALSE),"")</f>
        <v>0</v>
      </c>
      <c r="J6" s="139"/>
      <c r="K6" s="1">
        <v>43895</v>
      </c>
      <c r="L6" s="136" t="s">
        <v>605</v>
      </c>
      <c r="M6" s="96">
        <f>IFERROR(VLOOKUP(K6,'Daycare Checkouts'!$AE:$AF,2,FALSE),"")</f>
        <v>0</v>
      </c>
      <c r="N6" s="30">
        <f>IFERROR(VLOOKUP(K6,'Daycare Checkouts'!$AE:$AG,3,FALSE),"")</f>
        <v>0</v>
      </c>
      <c r="O6" s="139"/>
      <c r="P6" s="1">
        <v>43926</v>
      </c>
      <c r="Q6" s="136" t="s">
        <v>608</v>
      </c>
      <c r="R6" s="96">
        <f>IFERROR(VLOOKUP(P6,'Daycare Checkouts'!$AE:$AF,2,FALSE),"")</f>
        <v>0</v>
      </c>
      <c r="S6" s="30">
        <f>IFERROR(VLOOKUP(P6,'Daycare Checkouts'!$AE:$AG,3,FALSE),"")</f>
        <v>0</v>
      </c>
      <c r="T6" s="139"/>
      <c r="U6" s="1">
        <v>43956</v>
      </c>
      <c r="V6" s="136" t="s">
        <v>610</v>
      </c>
      <c r="W6" s="96">
        <f>IFERROR(VLOOKUP(U6,'Daycare Checkouts'!$AE:$AF,2,FALSE),"")</f>
        <v>0</v>
      </c>
      <c r="X6" s="30">
        <f>IFERROR(VLOOKUP(U6,'Daycare Checkouts'!$AE:$AG,3,FALSE),"")</f>
        <v>0</v>
      </c>
      <c r="Y6" s="139"/>
      <c r="Z6" s="1">
        <v>43987</v>
      </c>
      <c r="AA6" s="136" t="s">
        <v>606</v>
      </c>
      <c r="AB6" s="96">
        <f>IFERROR(VLOOKUP(Z6,'Daycare Checkouts'!$AE:$AF,2,FALSE),"")</f>
        <v>0</v>
      </c>
      <c r="AC6" s="30">
        <f>IFERROR(VLOOKUP(Z6,'Daycare Checkouts'!$AE:$AG,3,FALSE),"")</f>
        <v>0</v>
      </c>
      <c r="AD6" s="139"/>
      <c r="AE6" s="1">
        <v>44017</v>
      </c>
      <c r="AF6" s="136" t="s">
        <v>608</v>
      </c>
      <c r="AG6" s="96">
        <f>IFERROR(VLOOKUP(AE6,'Daycare Checkouts'!$AE:$AF,2,FALSE),"")</f>
        <v>0</v>
      </c>
      <c r="AH6" s="30">
        <f>IFERROR(VLOOKUP(AE6,'Daycare Checkouts'!$AE:$AG,3,FALSE),"")</f>
        <v>0</v>
      </c>
      <c r="AI6" s="139"/>
      <c r="AJ6" s="1">
        <v>44048</v>
      </c>
      <c r="AK6" s="136" t="s">
        <v>604</v>
      </c>
      <c r="AL6" s="96">
        <f>IFERROR(VLOOKUP(AJ6,'Daycare Checkouts'!$AE:$AF,2,FALSE),"")</f>
        <v>0</v>
      </c>
      <c r="AM6" s="30">
        <f>IFERROR(VLOOKUP(AJ6,'Daycare Checkouts'!$AE:$AG,3,FALSE),"")</f>
        <v>0</v>
      </c>
      <c r="AN6" s="139"/>
      <c r="AO6" s="1">
        <v>44079</v>
      </c>
      <c r="AP6" s="136" t="s">
        <v>607</v>
      </c>
      <c r="AQ6" s="96">
        <f>IFERROR(VLOOKUP(AO6,'Daycare Checkouts'!$AE:$AF,2,FALSE),"")</f>
        <v>0</v>
      </c>
      <c r="AR6" s="30">
        <f>IFERROR(VLOOKUP(AO6,'Daycare Checkouts'!$AE:$AG,3,FALSE),"")</f>
        <v>0</v>
      </c>
      <c r="AS6" s="139"/>
      <c r="AT6" s="1">
        <v>44109</v>
      </c>
      <c r="AU6" s="136" t="s">
        <v>609</v>
      </c>
      <c r="AV6" s="96">
        <f>IFERROR(VLOOKUP(AT6,'Daycare Checkouts'!$AE:$AF,2,FALSE),"")</f>
        <v>0</v>
      </c>
      <c r="AW6" s="30">
        <f>IFERROR(VLOOKUP(AT6,'Daycare Checkouts'!$AE:$AG,3,FALSE),"")</f>
        <v>0</v>
      </c>
      <c r="AX6" s="139"/>
      <c r="AY6" s="1">
        <v>44140</v>
      </c>
      <c r="AZ6" s="136" t="s">
        <v>605</v>
      </c>
      <c r="BA6" s="96">
        <f>IFERROR(VLOOKUP(AY6,'Daycare Checkouts'!$AE:$AF,2,FALSE),"")</f>
        <v>0</v>
      </c>
      <c r="BB6" s="30">
        <f>IFERROR(VLOOKUP(AY6,'Daycare Checkouts'!$AE:$AG,3,FALSE),"")</f>
        <v>0</v>
      </c>
      <c r="BC6" s="139"/>
      <c r="BD6" s="1">
        <v>44170</v>
      </c>
      <c r="BE6" s="136" t="s">
        <v>607</v>
      </c>
      <c r="BF6" s="96">
        <f>IFERROR(VLOOKUP(BD6,'Daycare Checkouts'!$AE:$AF,2,FALSE),"")</f>
        <v>0</v>
      </c>
      <c r="BG6" s="30">
        <f>IFERROR(VLOOKUP(BD6,'Daycare Checkouts'!$AE:$AG,3,FALSE),"")</f>
        <v>0</v>
      </c>
    </row>
    <row r="7" spans="1:59" s="4" customFormat="1" ht="14.4" x14ac:dyDescent="0.3">
      <c r="A7" s="1">
        <v>43836</v>
      </c>
      <c r="B7" s="136" t="s">
        <v>609</v>
      </c>
      <c r="C7" s="96">
        <f>IFERROR(VLOOKUP(A7,'Daycare Checkouts'!$AE:$AF,2,FALSE),"")</f>
        <v>0</v>
      </c>
      <c r="D7" s="30">
        <f>IFERROR(VLOOKUP(A7,'Daycare Checkouts'!$AE:$AG,3,FALSE),"")</f>
        <v>0</v>
      </c>
      <c r="E7" s="139"/>
      <c r="F7" s="1">
        <v>43867</v>
      </c>
      <c r="G7" s="136" t="s">
        <v>605</v>
      </c>
      <c r="H7" s="96">
        <f>IFERROR(VLOOKUP(F7,'Daycare Checkouts'!$AE:$AF,2,FALSE),"")</f>
        <v>0</v>
      </c>
      <c r="I7" s="30">
        <f>IFERROR(VLOOKUP(F7,'Daycare Checkouts'!$AE:$AG,3,FALSE),"")</f>
        <v>0</v>
      </c>
      <c r="J7" s="139"/>
      <c r="K7" s="1">
        <v>43896</v>
      </c>
      <c r="L7" s="136" t="s">
        <v>606</v>
      </c>
      <c r="M7" s="96">
        <f>IFERROR(VLOOKUP(K7,'Daycare Checkouts'!$AE:$AF,2,FALSE),"")</f>
        <v>0</v>
      </c>
      <c r="N7" s="30">
        <f>IFERROR(VLOOKUP(K7,'Daycare Checkouts'!$AE:$AG,3,FALSE),"")</f>
        <v>0</v>
      </c>
      <c r="O7" s="139"/>
      <c r="P7" s="1">
        <v>43927</v>
      </c>
      <c r="Q7" s="136" t="s">
        <v>609</v>
      </c>
      <c r="R7" s="96">
        <f>IFERROR(VLOOKUP(P7,'Daycare Checkouts'!$AE:$AF,2,FALSE),"")</f>
        <v>0</v>
      </c>
      <c r="S7" s="30">
        <f>IFERROR(VLOOKUP(P7,'Daycare Checkouts'!$AE:$AG,3,FALSE),"")</f>
        <v>0</v>
      </c>
      <c r="T7" s="139"/>
      <c r="U7" s="1">
        <v>43957</v>
      </c>
      <c r="V7" s="136" t="s">
        <v>604</v>
      </c>
      <c r="W7" s="96">
        <f>IFERROR(VLOOKUP(U7,'Daycare Checkouts'!$AE:$AF,2,FALSE),"")</f>
        <v>0</v>
      </c>
      <c r="X7" s="30">
        <f>IFERROR(VLOOKUP(U7,'Daycare Checkouts'!$AE:$AG,3,FALSE),"")</f>
        <v>0</v>
      </c>
      <c r="Y7" s="139"/>
      <c r="Z7" s="1">
        <v>43988</v>
      </c>
      <c r="AA7" s="136" t="s">
        <v>607</v>
      </c>
      <c r="AB7" s="96">
        <f>IFERROR(VLOOKUP(Z7,'Daycare Checkouts'!$AE:$AF,2,FALSE),"")</f>
        <v>0</v>
      </c>
      <c r="AC7" s="30">
        <f>IFERROR(VLOOKUP(Z7,'Daycare Checkouts'!$AE:$AG,3,FALSE),"")</f>
        <v>0</v>
      </c>
      <c r="AD7" s="139"/>
      <c r="AE7" s="1">
        <v>44018</v>
      </c>
      <c r="AF7" s="136" t="s">
        <v>609</v>
      </c>
      <c r="AG7" s="96">
        <f>IFERROR(VLOOKUP(AE7,'Daycare Checkouts'!$AE:$AF,2,FALSE),"")</f>
        <v>0</v>
      </c>
      <c r="AH7" s="30">
        <f>IFERROR(VLOOKUP(AE7,'Daycare Checkouts'!$AE:$AG,3,FALSE),"")</f>
        <v>0</v>
      </c>
      <c r="AI7" s="139"/>
      <c r="AJ7" s="1">
        <v>44049</v>
      </c>
      <c r="AK7" s="136" t="s">
        <v>605</v>
      </c>
      <c r="AL7" s="96">
        <f>IFERROR(VLOOKUP(AJ7,'Daycare Checkouts'!$AE:$AF,2,FALSE),"")</f>
        <v>0</v>
      </c>
      <c r="AM7" s="30">
        <f>IFERROR(VLOOKUP(AJ7,'Daycare Checkouts'!$AE:$AG,3,FALSE),"")</f>
        <v>0</v>
      </c>
      <c r="AN7" s="139"/>
      <c r="AO7" s="1">
        <v>44080</v>
      </c>
      <c r="AP7" s="136" t="s">
        <v>608</v>
      </c>
      <c r="AQ7" s="96">
        <f>IFERROR(VLOOKUP(AO7,'Daycare Checkouts'!$AE:$AF,2,FALSE),"")</f>
        <v>0</v>
      </c>
      <c r="AR7" s="30">
        <f>IFERROR(VLOOKUP(AO7,'Daycare Checkouts'!$AE:$AG,3,FALSE),"")</f>
        <v>0</v>
      </c>
      <c r="AS7" s="139"/>
      <c r="AT7" s="1">
        <v>44110</v>
      </c>
      <c r="AU7" s="136" t="s">
        <v>610</v>
      </c>
      <c r="AV7" s="96">
        <f>IFERROR(VLOOKUP(AT7,'Daycare Checkouts'!$AE:$AF,2,FALSE),"")</f>
        <v>0</v>
      </c>
      <c r="AW7" s="30">
        <f>IFERROR(VLOOKUP(AT7,'Daycare Checkouts'!$AE:$AG,3,FALSE),"")</f>
        <v>0</v>
      </c>
      <c r="AX7" s="139"/>
      <c r="AY7" s="1">
        <v>44141</v>
      </c>
      <c r="AZ7" s="136" t="s">
        <v>606</v>
      </c>
      <c r="BA7" s="96">
        <f>IFERROR(VLOOKUP(AY7,'Daycare Checkouts'!$AE:$AF,2,FALSE),"")</f>
        <v>0</v>
      </c>
      <c r="BB7" s="30">
        <f>IFERROR(VLOOKUP(AY7,'Daycare Checkouts'!$AE:$AG,3,FALSE),"")</f>
        <v>0</v>
      </c>
      <c r="BC7" s="139"/>
      <c r="BD7" s="1">
        <v>44171</v>
      </c>
      <c r="BE7" s="136" t="s">
        <v>608</v>
      </c>
      <c r="BF7" s="96">
        <f>IFERROR(VLOOKUP(BD7,'Daycare Checkouts'!$AE:$AF,2,FALSE),"")</f>
        <v>0</v>
      </c>
      <c r="BG7" s="30">
        <f>IFERROR(VLOOKUP(BD7,'Daycare Checkouts'!$AE:$AG,3,FALSE),"")</f>
        <v>0</v>
      </c>
    </row>
    <row r="8" spans="1:59" s="4" customFormat="1" ht="14.4" x14ac:dyDescent="0.3">
      <c r="A8" s="1">
        <v>43837</v>
      </c>
      <c r="B8" s="136" t="s">
        <v>610</v>
      </c>
      <c r="C8" s="96">
        <f>IFERROR(VLOOKUP(A8,'Daycare Checkouts'!$AE:$AF,2,FALSE),"")</f>
        <v>0</v>
      </c>
      <c r="D8" s="30">
        <f>IFERROR(VLOOKUP(A8,'Daycare Checkouts'!$AE:$AG,3,FALSE),"")</f>
        <v>0</v>
      </c>
      <c r="E8" s="139"/>
      <c r="F8" s="1">
        <v>43868</v>
      </c>
      <c r="G8" s="136" t="s">
        <v>606</v>
      </c>
      <c r="H8" s="96">
        <f>IFERROR(VLOOKUP(F8,'Daycare Checkouts'!$AE:$AF,2,FALSE),"")</f>
        <v>0</v>
      </c>
      <c r="I8" s="30">
        <f>IFERROR(VLOOKUP(F8,'Daycare Checkouts'!$AE:$AG,3,FALSE),"")</f>
        <v>0</v>
      </c>
      <c r="J8" s="139"/>
      <c r="K8" s="1">
        <v>43897</v>
      </c>
      <c r="L8" s="136" t="s">
        <v>607</v>
      </c>
      <c r="M8" s="96">
        <f>IFERROR(VLOOKUP(K8,'Daycare Checkouts'!$AE:$AF,2,FALSE),"")</f>
        <v>0</v>
      </c>
      <c r="N8" s="30">
        <f>IFERROR(VLOOKUP(K8,'Daycare Checkouts'!$AE:$AG,3,FALSE),"")</f>
        <v>0</v>
      </c>
      <c r="O8" s="139"/>
      <c r="P8" s="1">
        <v>43928</v>
      </c>
      <c r="Q8" s="136" t="s">
        <v>610</v>
      </c>
      <c r="R8" s="96">
        <f>IFERROR(VLOOKUP(P8,'Daycare Checkouts'!$AE:$AF,2,FALSE),"")</f>
        <v>0</v>
      </c>
      <c r="S8" s="30">
        <f>IFERROR(VLOOKUP(P8,'Daycare Checkouts'!$AE:$AG,3,FALSE),"")</f>
        <v>0</v>
      </c>
      <c r="T8" s="139"/>
      <c r="U8" s="1">
        <v>43958</v>
      </c>
      <c r="V8" s="136" t="s">
        <v>605</v>
      </c>
      <c r="W8" s="96">
        <f>IFERROR(VLOOKUP(U8,'Daycare Checkouts'!$AE:$AF,2,FALSE),"")</f>
        <v>0</v>
      </c>
      <c r="X8" s="30">
        <f>IFERROR(VLOOKUP(U8,'Daycare Checkouts'!$AE:$AG,3,FALSE),"")</f>
        <v>0</v>
      </c>
      <c r="Y8" s="139"/>
      <c r="Z8" s="1">
        <v>43989</v>
      </c>
      <c r="AA8" s="136" t="s">
        <v>608</v>
      </c>
      <c r="AB8" s="96">
        <f>IFERROR(VLOOKUP(Z8,'Daycare Checkouts'!$AE:$AF,2,FALSE),"")</f>
        <v>0</v>
      </c>
      <c r="AC8" s="30">
        <f>IFERROR(VLOOKUP(Z8,'Daycare Checkouts'!$AE:$AG,3,FALSE),"")</f>
        <v>0</v>
      </c>
      <c r="AD8" s="139"/>
      <c r="AE8" s="1">
        <v>44019</v>
      </c>
      <c r="AF8" s="136" t="s">
        <v>610</v>
      </c>
      <c r="AG8" s="96">
        <f>IFERROR(VLOOKUP(AE8,'Daycare Checkouts'!$AE:$AF,2,FALSE),"")</f>
        <v>0</v>
      </c>
      <c r="AH8" s="30">
        <f>IFERROR(VLOOKUP(AE8,'Daycare Checkouts'!$AE:$AG,3,FALSE),"")</f>
        <v>0</v>
      </c>
      <c r="AI8" s="139"/>
      <c r="AJ8" s="1">
        <v>44050</v>
      </c>
      <c r="AK8" s="136" t="s">
        <v>606</v>
      </c>
      <c r="AL8" s="96">
        <f>IFERROR(VLOOKUP(AJ8,'Daycare Checkouts'!$AE:$AF,2,FALSE),"")</f>
        <v>0</v>
      </c>
      <c r="AM8" s="30">
        <f>IFERROR(VLOOKUP(AJ8,'Daycare Checkouts'!$AE:$AG,3,FALSE),"")</f>
        <v>0</v>
      </c>
      <c r="AN8" s="139"/>
      <c r="AO8" s="1">
        <v>44081</v>
      </c>
      <c r="AP8" s="136" t="s">
        <v>609</v>
      </c>
      <c r="AQ8" s="96">
        <f>IFERROR(VLOOKUP(AO8,'Daycare Checkouts'!$AE:$AF,2,FALSE),"")</f>
        <v>0</v>
      </c>
      <c r="AR8" s="30">
        <f>IFERROR(VLOOKUP(AO8,'Daycare Checkouts'!$AE:$AG,3,FALSE),"")</f>
        <v>0</v>
      </c>
      <c r="AS8" s="139"/>
      <c r="AT8" s="1">
        <v>44111</v>
      </c>
      <c r="AU8" s="136" t="s">
        <v>604</v>
      </c>
      <c r="AV8" s="96">
        <f>IFERROR(VLOOKUP(AT8,'Daycare Checkouts'!$AE:$AF,2,FALSE),"")</f>
        <v>0</v>
      </c>
      <c r="AW8" s="30">
        <f>IFERROR(VLOOKUP(AT8,'Daycare Checkouts'!$AE:$AG,3,FALSE),"")</f>
        <v>0</v>
      </c>
      <c r="AX8" s="139"/>
      <c r="AY8" s="1">
        <v>44142</v>
      </c>
      <c r="AZ8" s="136" t="s">
        <v>607</v>
      </c>
      <c r="BA8" s="96">
        <f>IFERROR(VLOOKUP(AY8,'Daycare Checkouts'!$AE:$AF,2,FALSE),"")</f>
        <v>0</v>
      </c>
      <c r="BB8" s="30">
        <f>IFERROR(VLOOKUP(AY8,'Daycare Checkouts'!$AE:$AG,3,FALSE),"")</f>
        <v>0</v>
      </c>
      <c r="BC8" s="139"/>
      <c r="BD8" s="1">
        <v>44172</v>
      </c>
      <c r="BE8" s="136" t="s">
        <v>609</v>
      </c>
      <c r="BF8" s="96">
        <f>IFERROR(VLOOKUP(BD8,'Daycare Checkouts'!$AE:$AF,2,FALSE),"")</f>
        <v>0</v>
      </c>
      <c r="BG8" s="30">
        <f>IFERROR(VLOOKUP(BD8,'Daycare Checkouts'!$AE:$AG,3,FALSE),"")</f>
        <v>0</v>
      </c>
    </row>
    <row r="9" spans="1:59" s="4" customFormat="1" ht="14.4" x14ac:dyDescent="0.3">
      <c r="A9" s="1">
        <v>43838</v>
      </c>
      <c r="B9" s="136" t="s">
        <v>604</v>
      </c>
      <c r="C9" s="96">
        <f>IFERROR(VLOOKUP(A9,'Daycare Checkouts'!$AE:$AF,2,FALSE),"")</f>
        <v>0</v>
      </c>
      <c r="D9" s="30">
        <f>IFERROR(VLOOKUP(A9,'Daycare Checkouts'!$AE:$AG,3,FALSE),"")</f>
        <v>0</v>
      </c>
      <c r="E9" s="139"/>
      <c r="F9" s="1">
        <v>43869</v>
      </c>
      <c r="G9" s="136" t="s">
        <v>607</v>
      </c>
      <c r="H9" s="96">
        <f>IFERROR(VLOOKUP(F9,'Daycare Checkouts'!$AE:$AF,2,FALSE),"")</f>
        <v>0</v>
      </c>
      <c r="I9" s="30">
        <f>IFERROR(VLOOKUP(F9,'Daycare Checkouts'!$AE:$AG,3,FALSE),"")</f>
        <v>0</v>
      </c>
      <c r="J9" s="139"/>
      <c r="K9" s="1">
        <v>43898</v>
      </c>
      <c r="L9" s="136" t="s">
        <v>608</v>
      </c>
      <c r="M9" s="96">
        <f>IFERROR(VLOOKUP(K9,'Daycare Checkouts'!$AE:$AF,2,FALSE),"")</f>
        <v>0</v>
      </c>
      <c r="N9" s="30">
        <f>IFERROR(VLOOKUP(K9,'Daycare Checkouts'!$AE:$AG,3,FALSE),"")</f>
        <v>0</v>
      </c>
      <c r="O9" s="139"/>
      <c r="P9" s="1">
        <v>43929</v>
      </c>
      <c r="Q9" s="136" t="s">
        <v>604</v>
      </c>
      <c r="R9" s="96">
        <f>IFERROR(VLOOKUP(P9,'Daycare Checkouts'!$AE:$AF,2,FALSE),"")</f>
        <v>0</v>
      </c>
      <c r="S9" s="30">
        <f>IFERROR(VLOOKUP(P9,'Daycare Checkouts'!$AE:$AG,3,FALSE),"")</f>
        <v>0</v>
      </c>
      <c r="T9" s="139"/>
      <c r="U9" s="1">
        <v>43959</v>
      </c>
      <c r="V9" s="136" t="s">
        <v>606</v>
      </c>
      <c r="W9" s="96">
        <f>IFERROR(VLOOKUP(U9,'Daycare Checkouts'!$AE:$AF,2,FALSE),"")</f>
        <v>0</v>
      </c>
      <c r="X9" s="30">
        <f>IFERROR(VLOOKUP(U9,'Daycare Checkouts'!$AE:$AG,3,FALSE),"")</f>
        <v>0</v>
      </c>
      <c r="Y9" s="139"/>
      <c r="Z9" s="1">
        <v>43990</v>
      </c>
      <c r="AA9" s="136" t="s">
        <v>609</v>
      </c>
      <c r="AB9" s="96">
        <f>IFERROR(VLOOKUP(Z9,'Daycare Checkouts'!$AE:$AF,2,FALSE),"")</f>
        <v>0</v>
      </c>
      <c r="AC9" s="30">
        <f>IFERROR(VLOOKUP(Z9,'Daycare Checkouts'!$AE:$AG,3,FALSE),"")</f>
        <v>0</v>
      </c>
      <c r="AD9" s="139"/>
      <c r="AE9" s="1">
        <v>44020</v>
      </c>
      <c r="AF9" s="136" t="s">
        <v>604</v>
      </c>
      <c r="AG9" s="96">
        <f>IFERROR(VLOOKUP(AE9,'Daycare Checkouts'!$AE:$AF,2,FALSE),"")</f>
        <v>0</v>
      </c>
      <c r="AH9" s="30">
        <f>IFERROR(VLOOKUP(AE9,'Daycare Checkouts'!$AE:$AG,3,FALSE),"")</f>
        <v>0</v>
      </c>
      <c r="AI9" s="139"/>
      <c r="AJ9" s="1">
        <v>44051</v>
      </c>
      <c r="AK9" s="136" t="s">
        <v>607</v>
      </c>
      <c r="AL9" s="96">
        <f>IFERROR(VLOOKUP(AJ9,'Daycare Checkouts'!$AE:$AF,2,FALSE),"")</f>
        <v>0</v>
      </c>
      <c r="AM9" s="30">
        <f>IFERROR(VLOOKUP(AJ9,'Daycare Checkouts'!$AE:$AG,3,FALSE),"")</f>
        <v>0</v>
      </c>
      <c r="AN9" s="139"/>
      <c r="AO9" s="1">
        <v>44082</v>
      </c>
      <c r="AP9" s="136" t="s">
        <v>610</v>
      </c>
      <c r="AQ9" s="96">
        <f>IFERROR(VLOOKUP(AO9,'Daycare Checkouts'!$AE:$AF,2,FALSE),"")</f>
        <v>0</v>
      </c>
      <c r="AR9" s="30">
        <f>IFERROR(VLOOKUP(AO9,'Daycare Checkouts'!$AE:$AG,3,FALSE),"")</f>
        <v>0</v>
      </c>
      <c r="AS9" s="139"/>
      <c r="AT9" s="1">
        <v>44112</v>
      </c>
      <c r="AU9" s="136" t="s">
        <v>605</v>
      </c>
      <c r="AV9" s="96">
        <f>IFERROR(VLOOKUP(AT9,'Daycare Checkouts'!$AE:$AF,2,FALSE),"")</f>
        <v>0</v>
      </c>
      <c r="AW9" s="30">
        <f>IFERROR(VLOOKUP(AT9,'Daycare Checkouts'!$AE:$AG,3,FALSE),"")</f>
        <v>0</v>
      </c>
      <c r="AX9" s="139"/>
      <c r="AY9" s="1">
        <v>44143</v>
      </c>
      <c r="AZ9" s="136" t="s">
        <v>608</v>
      </c>
      <c r="BA9" s="96">
        <f>IFERROR(VLOOKUP(AY9,'Daycare Checkouts'!$AE:$AF,2,FALSE),"")</f>
        <v>0</v>
      </c>
      <c r="BB9" s="30">
        <f>IFERROR(VLOOKUP(AY9,'Daycare Checkouts'!$AE:$AG,3,FALSE),"")</f>
        <v>0</v>
      </c>
      <c r="BC9" s="139"/>
      <c r="BD9" s="1">
        <v>44173</v>
      </c>
      <c r="BE9" s="136" t="s">
        <v>610</v>
      </c>
      <c r="BF9" s="96">
        <f>IFERROR(VLOOKUP(BD9,'Daycare Checkouts'!$AE:$AF,2,FALSE),"")</f>
        <v>0</v>
      </c>
      <c r="BG9" s="30">
        <f>IFERROR(VLOOKUP(BD9,'Daycare Checkouts'!$AE:$AG,3,FALSE),"")</f>
        <v>0</v>
      </c>
    </row>
    <row r="10" spans="1:59" s="4" customFormat="1" ht="14.4" x14ac:dyDescent="0.3">
      <c r="A10" s="1">
        <v>43839</v>
      </c>
      <c r="B10" s="136" t="s">
        <v>605</v>
      </c>
      <c r="C10" s="96">
        <f>IFERROR(VLOOKUP(A10,'Daycare Checkouts'!$AE:$AF,2,FALSE),"")</f>
        <v>0</v>
      </c>
      <c r="D10" s="30">
        <f>IFERROR(VLOOKUP(A10,'Daycare Checkouts'!$AE:$AG,3,FALSE),"")</f>
        <v>0</v>
      </c>
      <c r="E10" s="139"/>
      <c r="F10" s="1">
        <v>43870</v>
      </c>
      <c r="G10" s="136" t="s">
        <v>608</v>
      </c>
      <c r="H10" s="96">
        <f>IFERROR(VLOOKUP(F10,'Daycare Checkouts'!$AE:$AF,2,FALSE),"")</f>
        <v>0</v>
      </c>
      <c r="I10" s="30">
        <f>IFERROR(VLOOKUP(F10,'Daycare Checkouts'!$AE:$AG,3,FALSE),"")</f>
        <v>0</v>
      </c>
      <c r="J10" s="139"/>
      <c r="K10" s="1">
        <v>43899</v>
      </c>
      <c r="L10" s="136" t="s">
        <v>609</v>
      </c>
      <c r="M10" s="96">
        <f>IFERROR(VLOOKUP(K10,'Daycare Checkouts'!$AE:$AF,2,FALSE),"")</f>
        <v>0</v>
      </c>
      <c r="N10" s="30">
        <f>IFERROR(VLOOKUP(K10,'Daycare Checkouts'!$AE:$AG,3,FALSE),"")</f>
        <v>0</v>
      </c>
      <c r="O10" s="139"/>
      <c r="P10" s="1">
        <v>43930</v>
      </c>
      <c r="Q10" s="136" t="s">
        <v>605</v>
      </c>
      <c r="R10" s="96">
        <f>IFERROR(VLOOKUP(P10,'Daycare Checkouts'!$AE:$AF,2,FALSE),"")</f>
        <v>0</v>
      </c>
      <c r="S10" s="30">
        <f>IFERROR(VLOOKUP(P10,'Daycare Checkouts'!$AE:$AG,3,FALSE),"")</f>
        <v>0</v>
      </c>
      <c r="T10" s="139"/>
      <c r="U10" s="1">
        <v>43960</v>
      </c>
      <c r="V10" s="136" t="s">
        <v>607</v>
      </c>
      <c r="W10" s="96">
        <f>IFERROR(VLOOKUP(U10,'Daycare Checkouts'!$AE:$AF,2,FALSE),"")</f>
        <v>0</v>
      </c>
      <c r="X10" s="30">
        <f>IFERROR(VLOOKUP(U10,'Daycare Checkouts'!$AE:$AG,3,FALSE),"")</f>
        <v>0</v>
      </c>
      <c r="Y10" s="139"/>
      <c r="Z10" s="1">
        <v>43991</v>
      </c>
      <c r="AA10" s="136" t="s">
        <v>610</v>
      </c>
      <c r="AB10" s="96">
        <f>IFERROR(VLOOKUP(Z10,'Daycare Checkouts'!$AE:$AF,2,FALSE),"")</f>
        <v>0</v>
      </c>
      <c r="AC10" s="30">
        <f>IFERROR(VLOOKUP(Z10,'Daycare Checkouts'!$AE:$AG,3,FALSE),"")</f>
        <v>0</v>
      </c>
      <c r="AD10" s="139"/>
      <c r="AE10" s="1">
        <v>44021</v>
      </c>
      <c r="AF10" s="136" t="s">
        <v>605</v>
      </c>
      <c r="AG10" s="96">
        <f>IFERROR(VLOOKUP(AE10,'Daycare Checkouts'!$AE:$AF,2,FALSE),"")</f>
        <v>0</v>
      </c>
      <c r="AH10" s="30">
        <f>IFERROR(VLOOKUP(AE10,'Daycare Checkouts'!$AE:$AG,3,FALSE),"")</f>
        <v>0</v>
      </c>
      <c r="AI10" s="139"/>
      <c r="AJ10" s="1">
        <v>44052</v>
      </c>
      <c r="AK10" s="136" t="s">
        <v>608</v>
      </c>
      <c r="AL10" s="96">
        <f>IFERROR(VLOOKUP(AJ10,'Daycare Checkouts'!$AE:$AF,2,FALSE),"")</f>
        <v>0</v>
      </c>
      <c r="AM10" s="30">
        <f>IFERROR(VLOOKUP(AJ10,'Daycare Checkouts'!$AE:$AG,3,FALSE),"")</f>
        <v>0</v>
      </c>
      <c r="AN10" s="139"/>
      <c r="AO10" s="1">
        <v>44083</v>
      </c>
      <c r="AP10" s="136" t="s">
        <v>604</v>
      </c>
      <c r="AQ10" s="96">
        <f>IFERROR(VLOOKUP(AO10,'Daycare Checkouts'!$AE:$AF,2,FALSE),"")</f>
        <v>0</v>
      </c>
      <c r="AR10" s="30">
        <f>IFERROR(VLOOKUP(AO10,'Daycare Checkouts'!$AE:$AG,3,FALSE),"")</f>
        <v>0</v>
      </c>
      <c r="AS10" s="139"/>
      <c r="AT10" s="1">
        <v>44113</v>
      </c>
      <c r="AU10" s="136" t="s">
        <v>606</v>
      </c>
      <c r="AV10" s="96">
        <f>IFERROR(VLOOKUP(AT10,'Daycare Checkouts'!$AE:$AF,2,FALSE),"")</f>
        <v>0</v>
      </c>
      <c r="AW10" s="30">
        <f>IFERROR(VLOOKUP(AT10,'Daycare Checkouts'!$AE:$AG,3,FALSE),"")</f>
        <v>0</v>
      </c>
      <c r="AX10" s="139"/>
      <c r="AY10" s="1">
        <v>44144</v>
      </c>
      <c r="AZ10" s="136" t="s">
        <v>609</v>
      </c>
      <c r="BA10" s="96">
        <f>IFERROR(VLOOKUP(AY10,'Daycare Checkouts'!$AE:$AF,2,FALSE),"")</f>
        <v>0</v>
      </c>
      <c r="BB10" s="30">
        <f>IFERROR(VLOOKUP(AY10,'Daycare Checkouts'!$AE:$AG,3,FALSE),"")</f>
        <v>0</v>
      </c>
      <c r="BC10" s="139"/>
      <c r="BD10" s="1">
        <v>44174</v>
      </c>
      <c r="BE10" s="136" t="s">
        <v>604</v>
      </c>
      <c r="BF10" s="96">
        <f>IFERROR(VLOOKUP(BD10,'Daycare Checkouts'!$AE:$AF,2,FALSE),"")</f>
        <v>0</v>
      </c>
      <c r="BG10" s="30">
        <f>IFERROR(VLOOKUP(BD10,'Daycare Checkouts'!$AE:$AG,3,FALSE),"")</f>
        <v>0</v>
      </c>
    </row>
    <row r="11" spans="1:59" s="4" customFormat="1" ht="14.4" x14ac:dyDescent="0.3">
      <c r="A11" s="1">
        <v>43840</v>
      </c>
      <c r="B11" s="136" t="s">
        <v>606</v>
      </c>
      <c r="C11" s="96">
        <f>IFERROR(VLOOKUP(A11,'Daycare Checkouts'!$AE:$AF,2,FALSE),"")</f>
        <v>0</v>
      </c>
      <c r="D11" s="30">
        <f>IFERROR(VLOOKUP(A11,'Daycare Checkouts'!$AE:$AG,3,FALSE),"")</f>
        <v>0</v>
      </c>
      <c r="E11" s="139"/>
      <c r="F11" s="1">
        <v>43871</v>
      </c>
      <c r="G11" s="136" t="s">
        <v>609</v>
      </c>
      <c r="H11" s="96">
        <f>IFERROR(VLOOKUP(F11,'Daycare Checkouts'!$AE:$AF,2,FALSE),"")</f>
        <v>0</v>
      </c>
      <c r="I11" s="30">
        <f>IFERROR(VLOOKUP(F11,'Daycare Checkouts'!$AE:$AG,3,FALSE),"")</f>
        <v>0</v>
      </c>
      <c r="J11" s="139"/>
      <c r="K11" s="1">
        <v>43900</v>
      </c>
      <c r="L11" s="136" t="s">
        <v>610</v>
      </c>
      <c r="M11" s="96">
        <f>IFERROR(VLOOKUP(K11,'Daycare Checkouts'!$AE:$AF,2,FALSE),"")</f>
        <v>0</v>
      </c>
      <c r="N11" s="30">
        <f>IFERROR(VLOOKUP(K11,'Daycare Checkouts'!$AE:$AG,3,FALSE),"")</f>
        <v>0</v>
      </c>
      <c r="O11" s="139"/>
      <c r="P11" s="1">
        <v>43931</v>
      </c>
      <c r="Q11" s="136" t="s">
        <v>606</v>
      </c>
      <c r="R11" s="96">
        <f>IFERROR(VLOOKUP(P11,'Daycare Checkouts'!$AE:$AF,2,FALSE),"")</f>
        <v>0</v>
      </c>
      <c r="S11" s="30">
        <f>IFERROR(VLOOKUP(P11,'Daycare Checkouts'!$AE:$AG,3,FALSE),"")</f>
        <v>0</v>
      </c>
      <c r="T11" s="139"/>
      <c r="U11" s="1">
        <v>43961</v>
      </c>
      <c r="V11" s="136" t="s">
        <v>608</v>
      </c>
      <c r="W11" s="96">
        <f>IFERROR(VLOOKUP(U11,'Daycare Checkouts'!$AE:$AF,2,FALSE),"")</f>
        <v>0</v>
      </c>
      <c r="X11" s="30">
        <f>IFERROR(VLOOKUP(U11,'Daycare Checkouts'!$AE:$AG,3,FALSE),"")</f>
        <v>0</v>
      </c>
      <c r="Y11" s="139"/>
      <c r="Z11" s="1">
        <v>43992</v>
      </c>
      <c r="AA11" s="136" t="s">
        <v>604</v>
      </c>
      <c r="AB11" s="96">
        <f>IFERROR(VLOOKUP(Z11,'Daycare Checkouts'!$AE:$AF,2,FALSE),"")</f>
        <v>0</v>
      </c>
      <c r="AC11" s="30">
        <f>IFERROR(VLOOKUP(Z11,'Daycare Checkouts'!$AE:$AG,3,FALSE),"")</f>
        <v>0</v>
      </c>
      <c r="AD11" s="139"/>
      <c r="AE11" s="1">
        <v>44022</v>
      </c>
      <c r="AF11" s="136" t="s">
        <v>606</v>
      </c>
      <c r="AG11" s="96">
        <f>IFERROR(VLOOKUP(AE11,'Daycare Checkouts'!$AE:$AF,2,FALSE),"")</f>
        <v>0</v>
      </c>
      <c r="AH11" s="30">
        <f>IFERROR(VLOOKUP(AE11,'Daycare Checkouts'!$AE:$AG,3,FALSE),"")</f>
        <v>0</v>
      </c>
      <c r="AI11" s="139"/>
      <c r="AJ11" s="1">
        <v>44053</v>
      </c>
      <c r="AK11" s="136" t="s">
        <v>609</v>
      </c>
      <c r="AL11" s="96">
        <f>IFERROR(VLOOKUP(AJ11,'Daycare Checkouts'!$AE:$AF,2,FALSE),"")</f>
        <v>0</v>
      </c>
      <c r="AM11" s="30">
        <f>IFERROR(VLOOKUP(AJ11,'Daycare Checkouts'!$AE:$AG,3,FALSE),"")</f>
        <v>0</v>
      </c>
      <c r="AN11" s="139"/>
      <c r="AO11" s="1">
        <v>44084</v>
      </c>
      <c r="AP11" s="136" t="s">
        <v>605</v>
      </c>
      <c r="AQ11" s="96">
        <f>IFERROR(VLOOKUP(AO11,'Daycare Checkouts'!$AE:$AF,2,FALSE),"")</f>
        <v>0</v>
      </c>
      <c r="AR11" s="30">
        <f>IFERROR(VLOOKUP(AO11,'Daycare Checkouts'!$AE:$AG,3,FALSE),"")</f>
        <v>0</v>
      </c>
      <c r="AS11" s="139"/>
      <c r="AT11" s="1">
        <v>44114</v>
      </c>
      <c r="AU11" s="136" t="s">
        <v>607</v>
      </c>
      <c r="AV11" s="96">
        <f>IFERROR(VLOOKUP(AT11,'Daycare Checkouts'!$AE:$AF,2,FALSE),"")</f>
        <v>0</v>
      </c>
      <c r="AW11" s="30">
        <f>IFERROR(VLOOKUP(AT11,'Daycare Checkouts'!$AE:$AG,3,FALSE),"")</f>
        <v>0</v>
      </c>
      <c r="AX11" s="139"/>
      <c r="AY11" s="1">
        <v>44145</v>
      </c>
      <c r="AZ11" s="136" t="s">
        <v>610</v>
      </c>
      <c r="BA11" s="96">
        <f>IFERROR(VLOOKUP(AY11,'Daycare Checkouts'!$AE:$AF,2,FALSE),"")</f>
        <v>0</v>
      </c>
      <c r="BB11" s="30">
        <f>IFERROR(VLOOKUP(AY11,'Daycare Checkouts'!$AE:$AG,3,FALSE),"")</f>
        <v>0</v>
      </c>
      <c r="BC11" s="139"/>
      <c r="BD11" s="1">
        <v>44175</v>
      </c>
      <c r="BE11" s="136" t="s">
        <v>605</v>
      </c>
      <c r="BF11" s="96">
        <f>IFERROR(VLOOKUP(BD11,'Daycare Checkouts'!$AE:$AF,2,FALSE),"")</f>
        <v>0</v>
      </c>
      <c r="BG11" s="30">
        <f>IFERROR(VLOOKUP(BD11,'Daycare Checkouts'!$AE:$AG,3,FALSE),"")</f>
        <v>0</v>
      </c>
    </row>
    <row r="12" spans="1:59" s="4" customFormat="1" ht="14.4" x14ac:dyDescent="0.3">
      <c r="A12" s="1">
        <v>43841</v>
      </c>
      <c r="B12" s="136" t="s">
        <v>607</v>
      </c>
      <c r="C12" s="96">
        <f>IFERROR(VLOOKUP(A12,'Daycare Checkouts'!$AE:$AF,2,FALSE),"")</f>
        <v>0</v>
      </c>
      <c r="D12" s="30">
        <f>IFERROR(VLOOKUP(A12,'Daycare Checkouts'!$AE:$AG,3,FALSE),"")</f>
        <v>0</v>
      </c>
      <c r="E12" s="139"/>
      <c r="F12" s="1">
        <v>43872</v>
      </c>
      <c r="G12" s="136" t="s">
        <v>610</v>
      </c>
      <c r="H12" s="96">
        <f>IFERROR(VLOOKUP(F12,'Daycare Checkouts'!$AE:$AF,2,FALSE),"")</f>
        <v>0</v>
      </c>
      <c r="I12" s="30">
        <f>IFERROR(VLOOKUP(F12,'Daycare Checkouts'!$AE:$AG,3,FALSE),"")</f>
        <v>0</v>
      </c>
      <c r="J12" s="139"/>
      <c r="K12" s="1">
        <v>43901</v>
      </c>
      <c r="L12" s="136" t="s">
        <v>604</v>
      </c>
      <c r="M12" s="96">
        <f>IFERROR(VLOOKUP(K12,'Daycare Checkouts'!$AE:$AF,2,FALSE),"")</f>
        <v>0</v>
      </c>
      <c r="N12" s="30">
        <f>IFERROR(VLOOKUP(K12,'Daycare Checkouts'!$AE:$AG,3,FALSE),"")</f>
        <v>0</v>
      </c>
      <c r="O12" s="139"/>
      <c r="P12" s="1">
        <v>43932</v>
      </c>
      <c r="Q12" s="136" t="s">
        <v>607</v>
      </c>
      <c r="R12" s="96">
        <f>IFERROR(VLOOKUP(P12,'Daycare Checkouts'!$AE:$AF,2,FALSE),"")</f>
        <v>0</v>
      </c>
      <c r="S12" s="30">
        <f>IFERROR(VLOOKUP(P12,'Daycare Checkouts'!$AE:$AG,3,FALSE),"")</f>
        <v>0</v>
      </c>
      <c r="T12" s="139"/>
      <c r="U12" s="1">
        <v>43962</v>
      </c>
      <c r="V12" s="136" t="s">
        <v>609</v>
      </c>
      <c r="W12" s="96">
        <f>IFERROR(VLOOKUP(U12,'Daycare Checkouts'!$AE:$AF,2,FALSE),"")</f>
        <v>0</v>
      </c>
      <c r="X12" s="30">
        <f>IFERROR(VLOOKUP(U12,'Daycare Checkouts'!$AE:$AG,3,FALSE),"")</f>
        <v>0</v>
      </c>
      <c r="Y12" s="139"/>
      <c r="Z12" s="1">
        <v>43993</v>
      </c>
      <c r="AA12" s="136" t="s">
        <v>605</v>
      </c>
      <c r="AB12" s="96">
        <f>IFERROR(VLOOKUP(Z12,'Daycare Checkouts'!$AE:$AF,2,FALSE),"")</f>
        <v>0</v>
      </c>
      <c r="AC12" s="30">
        <f>IFERROR(VLOOKUP(Z12,'Daycare Checkouts'!$AE:$AG,3,FALSE),"")</f>
        <v>0</v>
      </c>
      <c r="AD12" s="139"/>
      <c r="AE12" s="1">
        <v>44023</v>
      </c>
      <c r="AF12" s="136" t="s">
        <v>607</v>
      </c>
      <c r="AG12" s="96">
        <f>IFERROR(VLOOKUP(AE12,'Daycare Checkouts'!$AE:$AF,2,FALSE),"")</f>
        <v>0</v>
      </c>
      <c r="AH12" s="30">
        <f>IFERROR(VLOOKUP(AE12,'Daycare Checkouts'!$AE:$AG,3,FALSE),"")</f>
        <v>0</v>
      </c>
      <c r="AI12" s="139"/>
      <c r="AJ12" s="1">
        <v>44054</v>
      </c>
      <c r="AK12" s="136" t="s">
        <v>610</v>
      </c>
      <c r="AL12" s="96">
        <f>IFERROR(VLOOKUP(AJ12,'Daycare Checkouts'!$AE:$AF,2,FALSE),"")</f>
        <v>0</v>
      </c>
      <c r="AM12" s="30">
        <f>IFERROR(VLOOKUP(AJ12,'Daycare Checkouts'!$AE:$AG,3,FALSE),"")</f>
        <v>0</v>
      </c>
      <c r="AN12" s="139"/>
      <c r="AO12" s="1">
        <v>44085</v>
      </c>
      <c r="AP12" s="136" t="s">
        <v>606</v>
      </c>
      <c r="AQ12" s="96">
        <f>IFERROR(VLOOKUP(AO12,'Daycare Checkouts'!$AE:$AF,2,FALSE),"")</f>
        <v>0</v>
      </c>
      <c r="AR12" s="30">
        <f>IFERROR(VLOOKUP(AO12,'Daycare Checkouts'!$AE:$AG,3,FALSE),"")</f>
        <v>0</v>
      </c>
      <c r="AS12" s="139"/>
      <c r="AT12" s="1">
        <v>44115</v>
      </c>
      <c r="AU12" s="136" t="s">
        <v>608</v>
      </c>
      <c r="AV12" s="96">
        <f>IFERROR(VLOOKUP(AT12,'Daycare Checkouts'!$AE:$AF,2,FALSE),"")</f>
        <v>0</v>
      </c>
      <c r="AW12" s="30">
        <f>IFERROR(VLOOKUP(AT12,'Daycare Checkouts'!$AE:$AG,3,FALSE),"")</f>
        <v>0</v>
      </c>
      <c r="AX12" s="139"/>
      <c r="AY12" s="1">
        <v>44146</v>
      </c>
      <c r="AZ12" s="136" t="s">
        <v>604</v>
      </c>
      <c r="BA12" s="96">
        <f>IFERROR(VLOOKUP(AY12,'Daycare Checkouts'!$AE:$AF,2,FALSE),"")</f>
        <v>0</v>
      </c>
      <c r="BB12" s="30">
        <f>IFERROR(VLOOKUP(AY12,'Daycare Checkouts'!$AE:$AG,3,FALSE),"")</f>
        <v>0</v>
      </c>
      <c r="BC12" s="139"/>
      <c r="BD12" s="1">
        <v>44176</v>
      </c>
      <c r="BE12" s="136" t="s">
        <v>606</v>
      </c>
      <c r="BF12" s="96">
        <f>IFERROR(VLOOKUP(BD12,'Daycare Checkouts'!$AE:$AF,2,FALSE),"")</f>
        <v>0</v>
      </c>
      <c r="BG12" s="30">
        <f>IFERROR(VLOOKUP(BD12,'Daycare Checkouts'!$AE:$AG,3,FALSE),"")</f>
        <v>0</v>
      </c>
    </row>
    <row r="13" spans="1:59" s="4" customFormat="1" ht="14.4" x14ac:dyDescent="0.3">
      <c r="A13" s="1">
        <v>43842</v>
      </c>
      <c r="B13" s="136" t="s">
        <v>608</v>
      </c>
      <c r="C13" s="96">
        <f>IFERROR(VLOOKUP(A13,'Daycare Checkouts'!$AE:$AF,2,FALSE),"")</f>
        <v>0</v>
      </c>
      <c r="D13" s="30">
        <f>IFERROR(VLOOKUP(A13,'Daycare Checkouts'!$AE:$AG,3,FALSE),"")</f>
        <v>0</v>
      </c>
      <c r="E13" s="139"/>
      <c r="F13" s="1">
        <v>43873</v>
      </c>
      <c r="G13" s="136" t="s">
        <v>604</v>
      </c>
      <c r="H13" s="96">
        <f>IFERROR(VLOOKUP(F13,'Daycare Checkouts'!$AE:$AF,2,FALSE),"")</f>
        <v>0</v>
      </c>
      <c r="I13" s="30">
        <f>IFERROR(VLOOKUP(F13,'Daycare Checkouts'!$AE:$AG,3,FALSE),"")</f>
        <v>0</v>
      </c>
      <c r="J13" s="139"/>
      <c r="K13" s="1">
        <v>43902</v>
      </c>
      <c r="L13" s="136" t="s">
        <v>605</v>
      </c>
      <c r="M13" s="96">
        <f>IFERROR(VLOOKUP(K13,'Daycare Checkouts'!$AE:$AF,2,FALSE),"")</f>
        <v>0</v>
      </c>
      <c r="N13" s="30">
        <f>IFERROR(VLOOKUP(K13,'Daycare Checkouts'!$AE:$AG,3,FALSE),"")</f>
        <v>0</v>
      </c>
      <c r="O13" s="139"/>
      <c r="P13" s="1">
        <v>43933</v>
      </c>
      <c r="Q13" s="136" t="s">
        <v>608</v>
      </c>
      <c r="R13" s="96">
        <f>IFERROR(VLOOKUP(P13,'Daycare Checkouts'!$AE:$AF,2,FALSE),"")</f>
        <v>0</v>
      </c>
      <c r="S13" s="30">
        <f>IFERROR(VLOOKUP(P13,'Daycare Checkouts'!$AE:$AG,3,FALSE),"")</f>
        <v>0</v>
      </c>
      <c r="T13" s="139"/>
      <c r="U13" s="1">
        <v>43963</v>
      </c>
      <c r="V13" s="136" t="s">
        <v>610</v>
      </c>
      <c r="W13" s="96">
        <f>IFERROR(VLOOKUP(U13,'Daycare Checkouts'!$AE:$AF,2,FALSE),"")</f>
        <v>0</v>
      </c>
      <c r="X13" s="30">
        <f>IFERROR(VLOOKUP(U13,'Daycare Checkouts'!$AE:$AG,3,FALSE),"")</f>
        <v>0</v>
      </c>
      <c r="Y13" s="139"/>
      <c r="Z13" s="1">
        <v>43994</v>
      </c>
      <c r="AA13" s="136" t="s">
        <v>606</v>
      </c>
      <c r="AB13" s="96">
        <f>IFERROR(VLOOKUP(Z13,'Daycare Checkouts'!$AE:$AF,2,FALSE),"")</f>
        <v>0</v>
      </c>
      <c r="AC13" s="30">
        <f>IFERROR(VLOOKUP(Z13,'Daycare Checkouts'!$AE:$AG,3,FALSE),"")</f>
        <v>0</v>
      </c>
      <c r="AD13" s="139"/>
      <c r="AE13" s="1">
        <v>44024</v>
      </c>
      <c r="AF13" s="136" t="s">
        <v>608</v>
      </c>
      <c r="AG13" s="96">
        <f>IFERROR(VLOOKUP(AE13,'Daycare Checkouts'!$AE:$AF,2,FALSE),"")</f>
        <v>0</v>
      </c>
      <c r="AH13" s="30">
        <f>IFERROR(VLOOKUP(AE13,'Daycare Checkouts'!$AE:$AG,3,FALSE),"")</f>
        <v>0</v>
      </c>
      <c r="AI13" s="139"/>
      <c r="AJ13" s="1">
        <v>44055</v>
      </c>
      <c r="AK13" s="136" t="s">
        <v>604</v>
      </c>
      <c r="AL13" s="96">
        <f>IFERROR(VLOOKUP(AJ13,'Daycare Checkouts'!$AE:$AF,2,FALSE),"")</f>
        <v>0</v>
      </c>
      <c r="AM13" s="30">
        <f>IFERROR(VLOOKUP(AJ13,'Daycare Checkouts'!$AE:$AG,3,FALSE),"")</f>
        <v>0</v>
      </c>
      <c r="AN13" s="139"/>
      <c r="AO13" s="1">
        <v>44086</v>
      </c>
      <c r="AP13" s="136" t="s">
        <v>607</v>
      </c>
      <c r="AQ13" s="96">
        <f>IFERROR(VLOOKUP(AO13,'Daycare Checkouts'!$AE:$AF,2,FALSE),"")</f>
        <v>0</v>
      </c>
      <c r="AR13" s="30">
        <f>IFERROR(VLOOKUP(AO13,'Daycare Checkouts'!$AE:$AG,3,FALSE),"")</f>
        <v>0</v>
      </c>
      <c r="AS13" s="139"/>
      <c r="AT13" s="1">
        <v>44116</v>
      </c>
      <c r="AU13" s="136" t="s">
        <v>609</v>
      </c>
      <c r="AV13" s="96">
        <f>IFERROR(VLOOKUP(AT13,'Daycare Checkouts'!$AE:$AF,2,FALSE),"")</f>
        <v>0</v>
      </c>
      <c r="AW13" s="30">
        <f>IFERROR(VLOOKUP(AT13,'Daycare Checkouts'!$AE:$AG,3,FALSE),"")</f>
        <v>0</v>
      </c>
      <c r="AX13" s="139"/>
      <c r="AY13" s="1">
        <v>44147</v>
      </c>
      <c r="AZ13" s="136" t="s">
        <v>605</v>
      </c>
      <c r="BA13" s="96">
        <f>IFERROR(VLOOKUP(AY13,'Daycare Checkouts'!$AE:$AF,2,FALSE),"")</f>
        <v>0</v>
      </c>
      <c r="BB13" s="30">
        <f>IFERROR(VLOOKUP(AY13,'Daycare Checkouts'!$AE:$AG,3,FALSE),"")</f>
        <v>0</v>
      </c>
      <c r="BC13" s="139"/>
      <c r="BD13" s="1">
        <v>44177</v>
      </c>
      <c r="BE13" s="136" t="s">
        <v>607</v>
      </c>
      <c r="BF13" s="96">
        <f>IFERROR(VLOOKUP(BD13,'Daycare Checkouts'!$AE:$AF,2,FALSE),"")</f>
        <v>0</v>
      </c>
      <c r="BG13" s="30">
        <f>IFERROR(VLOOKUP(BD13,'Daycare Checkouts'!$AE:$AG,3,FALSE),"")</f>
        <v>0</v>
      </c>
    </row>
    <row r="14" spans="1:59" s="4" customFormat="1" ht="14.4" x14ac:dyDescent="0.3">
      <c r="A14" s="1">
        <v>43843</v>
      </c>
      <c r="B14" s="136" t="s">
        <v>609</v>
      </c>
      <c r="C14" s="96">
        <f>IFERROR(VLOOKUP(A14,'Daycare Checkouts'!$AE:$AF,2,FALSE),"")</f>
        <v>0</v>
      </c>
      <c r="D14" s="30">
        <f>IFERROR(VLOOKUP(A14,'Daycare Checkouts'!$AE:$AG,3,FALSE),"")</f>
        <v>0</v>
      </c>
      <c r="E14" s="139"/>
      <c r="F14" s="1">
        <v>43874</v>
      </c>
      <c r="G14" s="136" t="s">
        <v>605</v>
      </c>
      <c r="H14" s="96">
        <f>IFERROR(VLOOKUP(F14,'Daycare Checkouts'!$AE:$AF,2,FALSE),"")</f>
        <v>0</v>
      </c>
      <c r="I14" s="30">
        <f>IFERROR(VLOOKUP(F14,'Daycare Checkouts'!$AE:$AG,3,FALSE),"")</f>
        <v>0</v>
      </c>
      <c r="J14" s="139"/>
      <c r="K14" s="1">
        <v>43903</v>
      </c>
      <c r="L14" s="136" t="s">
        <v>606</v>
      </c>
      <c r="M14" s="96">
        <f>IFERROR(VLOOKUP(K14,'Daycare Checkouts'!$AE:$AF,2,FALSE),"")</f>
        <v>0</v>
      </c>
      <c r="N14" s="30">
        <f>IFERROR(VLOOKUP(K14,'Daycare Checkouts'!$AE:$AG,3,FALSE),"")</f>
        <v>0</v>
      </c>
      <c r="O14" s="139"/>
      <c r="P14" s="1">
        <v>43934</v>
      </c>
      <c r="Q14" s="136" t="s">
        <v>609</v>
      </c>
      <c r="R14" s="96">
        <f>IFERROR(VLOOKUP(P14,'Daycare Checkouts'!$AE:$AF,2,FALSE),"")</f>
        <v>0</v>
      </c>
      <c r="S14" s="30">
        <f>IFERROR(VLOOKUP(P14,'Daycare Checkouts'!$AE:$AG,3,FALSE),"")</f>
        <v>0</v>
      </c>
      <c r="T14" s="139"/>
      <c r="U14" s="1">
        <v>43964</v>
      </c>
      <c r="V14" s="136" t="s">
        <v>604</v>
      </c>
      <c r="W14" s="96">
        <f>IFERROR(VLOOKUP(U14,'Daycare Checkouts'!$AE:$AF,2,FALSE),"")</f>
        <v>0</v>
      </c>
      <c r="X14" s="30">
        <f>IFERROR(VLOOKUP(U14,'Daycare Checkouts'!$AE:$AG,3,FALSE),"")</f>
        <v>0</v>
      </c>
      <c r="Y14" s="139"/>
      <c r="Z14" s="1">
        <v>43995</v>
      </c>
      <c r="AA14" s="136" t="s">
        <v>607</v>
      </c>
      <c r="AB14" s="96">
        <f>IFERROR(VLOOKUP(Z14,'Daycare Checkouts'!$AE:$AF,2,FALSE),"")</f>
        <v>0</v>
      </c>
      <c r="AC14" s="30">
        <f>IFERROR(VLOOKUP(Z14,'Daycare Checkouts'!$AE:$AG,3,FALSE),"")</f>
        <v>0</v>
      </c>
      <c r="AD14" s="139"/>
      <c r="AE14" s="1">
        <v>44025</v>
      </c>
      <c r="AF14" s="136" t="s">
        <v>609</v>
      </c>
      <c r="AG14" s="96">
        <f>IFERROR(VLOOKUP(AE14,'Daycare Checkouts'!$AE:$AF,2,FALSE),"")</f>
        <v>0</v>
      </c>
      <c r="AH14" s="30">
        <f>IFERROR(VLOOKUP(AE14,'Daycare Checkouts'!$AE:$AG,3,FALSE),"")</f>
        <v>0</v>
      </c>
      <c r="AI14" s="139"/>
      <c r="AJ14" s="1">
        <v>44056</v>
      </c>
      <c r="AK14" s="136" t="s">
        <v>605</v>
      </c>
      <c r="AL14" s="96">
        <f>IFERROR(VLOOKUP(AJ14,'Daycare Checkouts'!$AE:$AF,2,FALSE),"")</f>
        <v>0</v>
      </c>
      <c r="AM14" s="30">
        <f>IFERROR(VLOOKUP(AJ14,'Daycare Checkouts'!$AE:$AG,3,FALSE),"")</f>
        <v>0</v>
      </c>
      <c r="AN14" s="139"/>
      <c r="AO14" s="1">
        <v>44087</v>
      </c>
      <c r="AP14" s="136" t="s">
        <v>608</v>
      </c>
      <c r="AQ14" s="96">
        <f>IFERROR(VLOOKUP(AO14,'Daycare Checkouts'!$AE:$AF,2,FALSE),"")</f>
        <v>0</v>
      </c>
      <c r="AR14" s="30">
        <f>IFERROR(VLOOKUP(AO14,'Daycare Checkouts'!$AE:$AG,3,FALSE),"")</f>
        <v>0</v>
      </c>
      <c r="AS14" s="139"/>
      <c r="AT14" s="1">
        <v>44117</v>
      </c>
      <c r="AU14" s="136" t="s">
        <v>610</v>
      </c>
      <c r="AV14" s="96">
        <f>IFERROR(VLOOKUP(AT14,'Daycare Checkouts'!$AE:$AF,2,FALSE),"")</f>
        <v>0</v>
      </c>
      <c r="AW14" s="30">
        <f>IFERROR(VLOOKUP(AT14,'Daycare Checkouts'!$AE:$AG,3,FALSE),"")</f>
        <v>0</v>
      </c>
      <c r="AX14" s="139"/>
      <c r="AY14" s="1">
        <v>44148</v>
      </c>
      <c r="AZ14" s="136" t="s">
        <v>606</v>
      </c>
      <c r="BA14" s="96">
        <f>IFERROR(VLOOKUP(AY14,'Daycare Checkouts'!$AE:$AF,2,FALSE),"")</f>
        <v>0</v>
      </c>
      <c r="BB14" s="30">
        <f>IFERROR(VLOOKUP(AY14,'Daycare Checkouts'!$AE:$AG,3,FALSE),"")</f>
        <v>0</v>
      </c>
      <c r="BC14" s="139"/>
      <c r="BD14" s="1">
        <v>44178</v>
      </c>
      <c r="BE14" s="136" t="s">
        <v>608</v>
      </c>
      <c r="BF14" s="96">
        <f>IFERROR(VLOOKUP(BD14,'Daycare Checkouts'!$AE:$AF,2,FALSE),"")</f>
        <v>0</v>
      </c>
      <c r="BG14" s="30">
        <f>IFERROR(VLOOKUP(BD14,'Daycare Checkouts'!$AE:$AG,3,FALSE),"")</f>
        <v>0</v>
      </c>
    </row>
    <row r="15" spans="1:59" s="4" customFormat="1" ht="14.4" x14ac:dyDescent="0.3">
      <c r="A15" s="1">
        <v>43844</v>
      </c>
      <c r="B15" s="136" t="s">
        <v>610</v>
      </c>
      <c r="C15" s="96">
        <f>IFERROR(VLOOKUP(A15,'Daycare Checkouts'!$AE:$AF,2,FALSE),"")</f>
        <v>0</v>
      </c>
      <c r="D15" s="30">
        <f>IFERROR(VLOOKUP(A15,'Daycare Checkouts'!$AE:$AG,3,FALSE),"")</f>
        <v>0</v>
      </c>
      <c r="E15" s="139"/>
      <c r="F15" s="1">
        <v>43875</v>
      </c>
      <c r="G15" s="136" t="s">
        <v>606</v>
      </c>
      <c r="H15" s="96">
        <f>IFERROR(VLOOKUP(F15,'Daycare Checkouts'!$AE:$AF,2,FALSE),"")</f>
        <v>0</v>
      </c>
      <c r="I15" s="30">
        <f>IFERROR(VLOOKUP(F15,'Daycare Checkouts'!$AE:$AG,3,FALSE),"")</f>
        <v>0</v>
      </c>
      <c r="J15" s="139"/>
      <c r="K15" s="1">
        <v>43904</v>
      </c>
      <c r="L15" s="136" t="s">
        <v>607</v>
      </c>
      <c r="M15" s="96">
        <f>IFERROR(VLOOKUP(K15,'Daycare Checkouts'!$AE:$AF,2,FALSE),"")</f>
        <v>0</v>
      </c>
      <c r="N15" s="30">
        <f>IFERROR(VLOOKUP(K15,'Daycare Checkouts'!$AE:$AG,3,FALSE),"")</f>
        <v>0</v>
      </c>
      <c r="O15" s="139"/>
      <c r="P15" s="1">
        <v>43935</v>
      </c>
      <c r="Q15" s="136" t="s">
        <v>610</v>
      </c>
      <c r="R15" s="96">
        <f>IFERROR(VLOOKUP(P15,'Daycare Checkouts'!$AE:$AF,2,FALSE),"")</f>
        <v>0</v>
      </c>
      <c r="S15" s="30">
        <f>IFERROR(VLOOKUP(P15,'Daycare Checkouts'!$AE:$AG,3,FALSE),"")</f>
        <v>0</v>
      </c>
      <c r="T15" s="139"/>
      <c r="U15" s="1">
        <v>43965</v>
      </c>
      <c r="V15" s="136" t="s">
        <v>605</v>
      </c>
      <c r="W15" s="96">
        <f>IFERROR(VLOOKUP(U15,'Daycare Checkouts'!$AE:$AF,2,FALSE),"")</f>
        <v>0</v>
      </c>
      <c r="X15" s="30">
        <f>IFERROR(VLOOKUP(U15,'Daycare Checkouts'!$AE:$AG,3,FALSE),"")</f>
        <v>0</v>
      </c>
      <c r="Y15" s="139"/>
      <c r="Z15" s="1">
        <v>43996</v>
      </c>
      <c r="AA15" s="136" t="s">
        <v>608</v>
      </c>
      <c r="AB15" s="96">
        <f>IFERROR(VLOOKUP(Z15,'Daycare Checkouts'!$AE:$AF,2,FALSE),"")</f>
        <v>0</v>
      </c>
      <c r="AC15" s="30">
        <f>IFERROR(VLOOKUP(Z15,'Daycare Checkouts'!$AE:$AG,3,FALSE),"")</f>
        <v>0</v>
      </c>
      <c r="AD15" s="139"/>
      <c r="AE15" s="1">
        <v>44026</v>
      </c>
      <c r="AF15" s="136" t="s">
        <v>610</v>
      </c>
      <c r="AG15" s="96">
        <f>IFERROR(VLOOKUP(AE15,'Daycare Checkouts'!$AE:$AF,2,FALSE),"")</f>
        <v>0</v>
      </c>
      <c r="AH15" s="30">
        <f>IFERROR(VLOOKUP(AE15,'Daycare Checkouts'!$AE:$AG,3,FALSE),"")</f>
        <v>0</v>
      </c>
      <c r="AI15" s="139"/>
      <c r="AJ15" s="1">
        <v>44057</v>
      </c>
      <c r="AK15" s="136" t="s">
        <v>606</v>
      </c>
      <c r="AL15" s="96">
        <f>IFERROR(VLOOKUP(AJ15,'Daycare Checkouts'!$AE:$AF,2,FALSE),"")</f>
        <v>0</v>
      </c>
      <c r="AM15" s="30">
        <f>IFERROR(VLOOKUP(AJ15,'Daycare Checkouts'!$AE:$AG,3,FALSE),"")</f>
        <v>0</v>
      </c>
      <c r="AN15" s="139"/>
      <c r="AO15" s="1">
        <v>44088</v>
      </c>
      <c r="AP15" s="136" t="s">
        <v>609</v>
      </c>
      <c r="AQ15" s="96">
        <f>IFERROR(VLOOKUP(AO15,'Daycare Checkouts'!$AE:$AF,2,FALSE),"")</f>
        <v>0</v>
      </c>
      <c r="AR15" s="30">
        <f>IFERROR(VLOOKUP(AO15,'Daycare Checkouts'!$AE:$AG,3,FALSE),"")</f>
        <v>0</v>
      </c>
      <c r="AS15" s="139"/>
      <c r="AT15" s="1">
        <v>44118</v>
      </c>
      <c r="AU15" s="136" t="s">
        <v>604</v>
      </c>
      <c r="AV15" s="96">
        <f>IFERROR(VLOOKUP(AT15,'Daycare Checkouts'!$AE:$AF,2,FALSE),"")</f>
        <v>0</v>
      </c>
      <c r="AW15" s="30">
        <f>IFERROR(VLOOKUP(AT15,'Daycare Checkouts'!$AE:$AG,3,FALSE),"")</f>
        <v>0</v>
      </c>
      <c r="AX15" s="139"/>
      <c r="AY15" s="1">
        <v>44149</v>
      </c>
      <c r="AZ15" s="136" t="s">
        <v>607</v>
      </c>
      <c r="BA15" s="96">
        <f>IFERROR(VLOOKUP(AY15,'Daycare Checkouts'!$AE:$AF,2,FALSE),"")</f>
        <v>0</v>
      </c>
      <c r="BB15" s="30">
        <f>IFERROR(VLOOKUP(AY15,'Daycare Checkouts'!$AE:$AG,3,FALSE),"")</f>
        <v>0</v>
      </c>
      <c r="BC15" s="139"/>
      <c r="BD15" s="1">
        <v>44179</v>
      </c>
      <c r="BE15" s="136" t="s">
        <v>609</v>
      </c>
      <c r="BF15" s="96">
        <f>IFERROR(VLOOKUP(BD15,'Daycare Checkouts'!$AE:$AF,2,FALSE),"")</f>
        <v>0</v>
      </c>
      <c r="BG15" s="30">
        <f>IFERROR(VLOOKUP(BD15,'Daycare Checkouts'!$AE:$AG,3,FALSE),"")</f>
        <v>0</v>
      </c>
    </row>
    <row r="16" spans="1:59" s="4" customFormat="1" ht="14.4" x14ac:dyDescent="0.3">
      <c r="A16" s="1">
        <v>43845</v>
      </c>
      <c r="B16" s="136" t="s">
        <v>604</v>
      </c>
      <c r="C16" s="96">
        <f>IFERROR(VLOOKUP(A16,'Daycare Checkouts'!$AE:$AF,2,FALSE),"")</f>
        <v>0</v>
      </c>
      <c r="D16" s="30">
        <f>IFERROR(VLOOKUP(A16,'Daycare Checkouts'!$AE:$AG,3,FALSE),"")</f>
        <v>0</v>
      </c>
      <c r="E16" s="139"/>
      <c r="F16" s="1">
        <v>43876</v>
      </c>
      <c r="G16" s="136" t="s">
        <v>607</v>
      </c>
      <c r="H16" s="96">
        <f>IFERROR(VLOOKUP(F16,'Daycare Checkouts'!$AE:$AF,2,FALSE),"")</f>
        <v>0</v>
      </c>
      <c r="I16" s="30">
        <f>IFERROR(VLOOKUP(F16,'Daycare Checkouts'!$AE:$AG,3,FALSE),"")</f>
        <v>0</v>
      </c>
      <c r="J16" s="139"/>
      <c r="K16" s="1">
        <v>43905</v>
      </c>
      <c r="L16" s="136" t="s">
        <v>608</v>
      </c>
      <c r="M16" s="96">
        <f>IFERROR(VLOOKUP(K16,'Daycare Checkouts'!$AE:$AF,2,FALSE),"")</f>
        <v>0</v>
      </c>
      <c r="N16" s="30">
        <f>IFERROR(VLOOKUP(K16,'Daycare Checkouts'!$AE:$AG,3,FALSE),"")</f>
        <v>0</v>
      </c>
      <c r="O16" s="139"/>
      <c r="P16" s="1">
        <v>43936</v>
      </c>
      <c r="Q16" s="136" t="s">
        <v>604</v>
      </c>
      <c r="R16" s="96">
        <f>IFERROR(VLOOKUP(P16,'Daycare Checkouts'!$AE:$AF,2,FALSE),"")</f>
        <v>0</v>
      </c>
      <c r="S16" s="30">
        <f>IFERROR(VLOOKUP(P16,'Daycare Checkouts'!$AE:$AG,3,FALSE),"")</f>
        <v>0</v>
      </c>
      <c r="T16" s="139"/>
      <c r="U16" s="1">
        <v>43966</v>
      </c>
      <c r="V16" s="136" t="s">
        <v>606</v>
      </c>
      <c r="W16" s="96">
        <f>IFERROR(VLOOKUP(U16,'Daycare Checkouts'!$AE:$AF,2,FALSE),"")</f>
        <v>0</v>
      </c>
      <c r="X16" s="30">
        <f>IFERROR(VLOOKUP(U16,'Daycare Checkouts'!$AE:$AG,3,FALSE),"")</f>
        <v>0</v>
      </c>
      <c r="Y16" s="139"/>
      <c r="Z16" s="1">
        <v>43997</v>
      </c>
      <c r="AA16" s="136" t="s">
        <v>609</v>
      </c>
      <c r="AB16" s="96">
        <f>IFERROR(VLOOKUP(Z16,'Daycare Checkouts'!$AE:$AF,2,FALSE),"")</f>
        <v>0</v>
      </c>
      <c r="AC16" s="30">
        <f>IFERROR(VLOOKUP(Z16,'Daycare Checkouts'!$AE:$AG,3,FALSE),"")</f>
        <v>0</v>
      </c>
      <c r="AD16" s="139"/>
      <c r="AE16" s="1">
        <v>44027</v>
      </c>
      <c r="AF16" s="136" t="s">
        <v>604</v>
      </c>
      <c r="AG16" s="96">
        <f>IFERROR(VLOOKUP(AE16,'Daycare Checkouts'!$AE:$AF,2,FALSE),"")</f>
        <v>0</v>
      </c>
      <c r="AH16" s="30">
        <f>IFERROR(VLOOKUP(AE16,'Daycare Checkouts'!$AE:$AG,3,FALSE),"")</f>
        <v>0</v>
      </c>
      <c r="AI16" s="139"/>
      <c r="AJ16" s="1">
        <v>44058</v>
      </c>
      <c r="AK16" s="136" t="s">
        <v>607</v>
      </c>
      <c r="AL16" s="96">
        <f>IFERROR(VLOOKUP(AJ16,'Daycare Checkouts'!$AE:$AF,2,FALSE),"")</f>
        <v>0</v>
      </c>
      <c r="AM16" s="30">
        <f>IFERROR(VLOOKUP(AJ16,'Daycare Checkouts'!$AE:$AG,3,FALSE),"")</f>
        <v>0</v>
      </c>
      <c r="AN16" s="139"/>
      <c r="AO16" s="1">
        <v>44089</v>
      </c>
      <c r="AP16" s="136" t="s">
        <v>610</v>
      </c>
      <c r="AQ16" s="96">
        <f>IFERROR(VLOOKUP(AO16,'Daycare Checkouts'!$AE:$AF,2,FALSE),"")</f>
        <v>0</v>
      </c>
      <c r="AR16" s="30">
        <f>IFERROR(VLOOKUP(AO16,'Daycare Checkouts'!$AE:$AG,3,FALSE),"")</f>
        <v>0</v>
      </c>
      <c r="AS16" s="139"/>
      <c r="AT16" s="1">
        <v>44119</v>
      </c>
      <c r="AU16" s="136" t="s">
        <v>605</v>
      </c>
      <c r="AV16" s="96">
        <f>IFERROR(VLOOKUP(AT16,'Daycare Checkouts'!$AE:$AF,2,FALSE),"")</f>
        <v>0</v>
      </c>
      <c r="AW16" s="30">
        <f>IFERROR(VLOOKUP(AT16,'Daycare Checkouts'!$AE:$AG,3,FALSE),"")</f>
        <v>0</v>
      </c>
      <c r="AX16" s="139"/>
      <c r="AY16" s="1">
        <v>44150</v>
      </c>
      <c r="AZ16" s="136" t="s">
        <v>608</v>
      </c>
      <c r="BA16" s="96">
        <f>IFERROR(VLOOKUP(AY16,'Daycare Checkouts'!$AE:$AF,2,FALSE),"")</f>
        <v>0</v>
      </c>
      <c r="BB16" s="30">
        <f>IFERROR(VLOOKUP(AY16,'Daycare Checkouts'!$AE:$AG,3,FALSE),"")</f>
        <v>0</v>
      </c>
      <c r="BC16" s="139"/>
      <c r="BD16" s="1">
        <v>44180</v>
      </c>
      <c r="BE16" s="136" t="s">
        <v>610</v>
      </c>
      <c r="BF16" s="96">
        <f>IFERROR(VLOOKUP(BD16,'Daycare Checkouts'!$AE:$AF,2,FALSE),"")</f>
        <v>0</v>
      </c>
      <c r="BG16" s="30">
        <f>IFERROR(VLOOKUP(BD16,'Daycare Checkouts'!$AE:$AG,3,FALSE),"")</f>
        <v>0</v>
      </c>
    </row>
    <row r="17" spans="1:59" s="4" customFormat="1" ht="14.4" x14ac:dyDescent="0.3">
      <c r="A17" s="1">
        <v>43846</v>
      </c>
      <c r="B17" s="136" t="s">
        <v>605</v>
      </c>
      <c r="C17" s="96">
        <f>IFERROR(VLOOKUP(A17,'Daycare Checkouts'!$AE:$AF,2,FALSE),"")</f>
        <v>0</v>
      </c>
      <c r="D17" s="30">
        <f>IFERROR(VLOOKUP(A17,'Daycare Checkouts'!$AE:$AG,3,FALSE),"")</f>
        <v>0</v>
      </c>
      <c r="E17" s="139"/>
      <c r="F17" s="1">
        <v>43877</v>
      </c>
      <c r="G17" s="136" t="s">
        <v>608</v>
      </c>
      <c r="H17" s="96">
        <f>IFERROR(VLOOKUP(F17,'Daycare Checkouts'!$AE:$AF,2,FALSE),"")</f>
        <v>0</v>
      </c>
      <c r="I17" s="30">
        <f>IFERROR(VLOOKUP(F17,'Daycare Checkouts'!$AE:$AG,3,FALSE),"")</f>
        <v>0</v>
      </c>
      <c r="J17" s="139"/>
      <c r="K17" s="1">
        <v>43906</v>
      </c>
      <c r="L17" s="136" t="s">
        <v>609</v>
      </c>
      <c r="M17" s="96">
        <f>IFERROR(VLOOKUP(K17,'Daycare Checkouts'!$AE:$AF,2,FALSE),"")</f>
        <v>0</v>
      </c>
      <c r="N17" s="30">
        <f>IFERROR(VLOOKUP(K17,'Daycare Checkouts'!$AE:$AG,3,FALSE),"")</f>
        <v>0</v>
      </c>
      <c r="O17" s="139"/>
      <c r="P17" s="1">
        <v>43937</v>
      </c>
      <c r="Q17" s="136" t="s">
        <v>605</v>
      </c>
      <c r="R17" s="96">
        <f>IFERROR(VLOOKUP(P17,'Daycare Checkouts'!$AE:$AF,2,FALSE),"")</f>
        <v>0</v>
      </c>
      <c r="S17" s="30">
        <f>IFERROR(VLOOKUP(P17,'Daycare Checkouts'!$AE:$AG,3,FALSE),"")</f>
        <v>0</v>
      </c>
      <c r="T17" s="139"/>
      <c r="U17" s="1">
        <v>43967</v>
      </c>
      <c r="V17" s="136" t="s">
        <v>607</v>
      </c>
      <c r="W17" s="96">
        <f>IFERROR(VLOOKUP(U17,'Daycare Checkouts'!$AE:$AF,2,FALSE),"")</f>
        <v>0</v>
      </c>
      <c r="X17" s="30">
        <f>IFERROR(VLOOKUP(U17,'Daycare Checkouts'!$AE:$AG,3,FALSE),"")</f>
        <v>0</v>
      </c>
      <c r="Y17" s="139"/>
      <c r="Z17" s="1">
        <v>43998</v>
      </c>
      <c r="AA17" s="136" t="s">
        <v>610</v>
      </c>
      <c r="AB17" s="96">
        <f>IFERROR(VLOOKUP(Z17,'Daycare Checkouts'!$AE:$AF,2,FALSE),"")</f>
        <v>0</v>
      </c>
      <c r="AC17" s="30">
        <f>IFERROR(VLOOKUP(Z17,'Daycare Checkouts'!$AE:$AG,3,FALSE),"")</f>
        <v>0</v>
      </c>
      <c r="AD17" s="139"/>
      <c r="AE17" s="1">
        <v>44028</v>
      </c>
      <c r="AF17" s="136" t="s">
        <v>605</v>
      </c>
      <c r="AG17" s="96">
        <f>IFERROR(VLOOKUP(AE17,'Daycare Checkouts'!$AE:$AF,2,FALSE),"")</f>
        <v>0</v>
      </c>
      <c r="AH17" s="30">
        <f>IFERROR(VLOOKUP(AE17,'Daycare Checkouts'!$AE:$AG,3,FALSE),"")</f>
        <v>0</v>
      </c>
      <c r="AI17" s="139"/>
      <c r="AJ17" s="1">
        <v>44059</v>
      </c>
      <c r="AK17" s="136" t="s">
        <v>608</v>
      </c>
      <c r="AL17" s="96">
        <f>IFERROR(VLOOKUP(AJ17,'Daycare Checkouts'!$AE:$AF,2,FALSE),"")</f>
        <v>0</v>
      </c>
      <c r="AM17" s="30">
        <f>IFERROR(VLOOKUP(AJ17,'Daycare Checkouts'!$AE:$AG,3,FALSE),"")</f>
        <v>0</v>
      </c>
      <c r="AN17" s="139"/>
      <c r="AO17" s="1">
        <v>44090</v>
      </c>
      <c r="AP17" s="136" t="s">
        <v>604</v>
      </c>
      <c r="AQ17" s="96">
        <f>IFERROR(VLOOKUP(AO17,'Daycare Checkouts'!$AE:$AF,2,FALSE),"")</f>
        <v>0</v>
      </c>
      <c r="AR17" s="30">
        <f>IFERROR(VLOOKUP(AO17,'Daycare Checkouts'!$AE:$AG,3,FALSE),"")</f>
        <v>0</v>
      </c>
      <c r="AS17" s="139"/>
      <c r="AT17" s="1">
        <v>44120</v>
      </c>
      <c r="AU17" s="136" t="s">
        <v>606</v>
      </c>
      <c r="AV17" s="96">
        <f>IFERROR(VLOOKUP(AT17,'Daycare Checkouts'!$AE:$AF,2,FALSE),"")</f>
        <v>0</v>
      </c>
      <c r="AW17" s="30">
        <f>IFERROR(VLOOKUP(AT17,'Daycare Checkouts'!$AE:$AG,3,FALSE),"")</f>
        <v>0</v>
      </c>
      <c r="AX17" s="139"/>
      <c r="AY17" s="1">
        <v>44151</v>
      </c>
      <c r="AZ17" s="136" t="s">
        <v>609</v>
      </c>
      <c r="BA17" s="96">
        <f>IFERROR(VLOOKUP(AY17,'Daycare Checkouts'!$AE:$AF,2,FALSE),"")</f>
        <v>0</v>
      </c>
      <c r="BB17" s="30">
        <f>IFERROR(VLOOKUP(AY17,'Daycare Checkouts'!$AE:$AG,3,FALSE),"")</f>
        <v>0</v>
      </c>
      <c r="BC17" s="139"/>
      <c r="BD17" s="1">
        <v>44181</v>
      </c>
      <c r="BE17" s="136" t="s">
        <v>604</v>
      </c>
      <c r="BF17" s="96">
        <f>IFERROR(VLOOKUP(BD17,'Daycare Checkouts'!$AE:$AF,2,FALSE),"")</f>
        <v>0</v>
      </c>
      <c r="BG17" s="30">
        <f>IFERROR(VLOOKUP(BD17,'Daycare Checkouts'!$AE:$AG,3,FALSE),"")</f>
        <v>0</v>
      </c>
    </row>
    <row r="18" spans="1:59" s="4" customFormat="1" ht="14.4" x14ac:dyDescent="0.3">
      <c r="A18" s="1">
        <v>43847</v>
      </c>
      <c r="B18" s="136" t="s">
        <v>606</v>
      </c>
      <c r="C18" s="96">
        <f>IFERROR(VLOOKUP(A18,'Daycare Checkouts'!$AE:$AF,2,FALSE),"")</f>
        <v>0</v>
      </c>
      <c r="D18" s="30">
        <f>IFERROR(VLOOKUP(A18,'Daycare Checkouts'!$AE:$AG,3,FALSE),"")</f>
        <v>0</v>
      </c>
      <c r="E18" s="139"/>
      <c r="F18" s="1">
        <v>43878</v>
      </c>
      <c r="G18" s="136" t="s">
        <v>609</v>
      </c>
      <c r="H18" s="96">
        <f>IFERROR(VLOOKUP(F18,'Daycare Checkouts'!$AE:$AF,2,FALSE),"")</f>
        <v>0</v>
      </c>
      <c r="I18" s="30">
        <f>IFERROR(VLOOKUP(F18,'Daycare Checkouts'!$AE:$AG,3,FALSE),"")</f>
        <v>0</v>
      </c>
      <c r="J18" s="139"/>
      <c r="K18" s="1">
        <v>43907</v>
      </c>
      <c r="L18" s="136" t="s">
        <v>610</v>
      </c>
      <c r="M18" s="96">
        <f>IFERROR(VLOOKUP(K18,'Daycare Checkouts'!$AE:$AF,2,FALSE),"")</f>
        <v>0</v>
      </c>
      <c r="N18" s="30">
        <f>IFERROR(VLOOKUP(K18,'Daycare Checkouts'!$AE:$AG,3,FALSE),"")</f>
        <v>0</v>
      </c>
      <c r="O18" s="139"/>
      <c r="P18" s="1">
        <v>43938</v>
      </c>
      <c r="Q18" s="136" t="s">
        <v>606</v>
      </c>
      <c r="R18" s="96">
        <f>IFERROR(VLOOKUP(P18,'Daycare Checkouts'!$AE:$AF,2,FALSE),"")</f>
        <v>0</v>
      </c>
      <c r="S18" s="30">
        <f>IFERROR(VLOOKUP(P18,'Daycare Checkouts'!$AE:$AG,3,FALSE),"")</f>
        <v>0</v>
      </c>
      <c r="T18" s="139"/>
      <c r="U18" s="1">
        <v>43968</v>
      </c>
      <c r="V18" s="136" t="s">
        <v>608</v>
      </c>
      <c r="W18" s="96">
        <f>IFERROR(VLOOKUP(U18,'Daycare Checkouts'!$AE:$AF,2,FALSE),"")</f>
        <v>0</v>
      </c>
      <c r="X18" s="30">
        <f>IFERROR(VLOOKUP(U18,'Daycare Checkouts'!$AE:$AG,3,FALSE),"")</f>
        <v>0</v>
      </c>
      <c r="Y18" s="139"/>
      <c r="Z18" s="1">
        <v>43999</v>
      </c>
      <c r="AA18" s="136" t="s">
        <v>604</v>
      </c>
      <c r="AB18" s="96">
        <f>IFERROR(VLOOKUP(Z18,'Daycare Checkouts'!$AE:$AF,2,FALSE),"")</f>
        <v>0</v>
      </c>
      <c r="AC18" s="30">
        <f>IFERROR(VLOOKUP(Z18,'Daycare Checkouts'!$AE:$AG,3,FALSE),"")</f>
        <v>0</v>
      </c>
      <c r="AD18" s="139"/>
      <c r="AE18" s="1">
        <v>44029</v>
      </c>
      <c r="AF18" s="136" t="s">
        <v>606</v>
      </c>
      <c r="AG18" s="96">
        <f>IFERROR(VLOOKUP(AE18,'Daycare Checkouts'!$AE:$AF,2,FALSE),"")</f>
        <v>0</v>
      </c>
      <c r="AH18" s="30">
        <f>IFERROR(VLOOKUP(AE18,'Daycare Checkouts'!$AE:$AG,3,FALSE),"")</f>
        <v>0</v>
      </c>
      <c r="AI18" s="139"/>
      <c r="AJ18" s="1">
        <v>44060</v>
      </c>
      <c r="AK18" s="136" t="s">
        <v>609</v>
      </c>
      <c r="AL18" s="96">
        <f>IFERROR(VLOOKUP(AJ18,'Daycare Checkouts'!$AE:$AF,2,FALSE),"")</f>
        <v>0</v>
      </c>
      <c r="AM18" s="30">
        <f>IFERROR(VLOOKUP(AJ18,'Daycare Checkouts'!$AE:$AG,3,FALSE),"")</f>
        <v>0</v>
      </c>
      <c r="AN18" s="139"/>
      <c r="AO18" s="1">
        <v>44091</v>
      </c>
      <c r="AP18" s="136" t="s">
        <v>605</v>
      </c>
      <c r="AQ18" s="96">
        <f>IFERROR(VLOOKUP(AO18,'Daycare Checkouts'!$AE:$AF,2,FALSE),"")</f>
        <v>0</v>
      </c>
      <c r="AR18" s="30">
        <f>IFERROR(VLOOKUP(AO18,'Daycare Checkouts'!$AE:$AG,3,FALSE),"")</f>
        <v>0</v>
      </c>
      <c r="AS18" s="139"/>
      <c r="AT18" s="1">
        <v>44121</v>
      </c>
      <c r="AU18" s="136" t="s">
        <v>607</v>
      </c>
      <c r="AV18" s="96">
        <f>IFERROR(VLOOKUP(AT18,'Daycare Checkouts'!$AE:$AF,2,FALSE),"")</f>
        <v>0</v>
      </c>
      <c r="AW18" s="30">
        <f>IFERROR(VLOOKUP(AT18,'Daycare Checkouts'!$AE:$AG,3,FALSE),"")</f>
        <v>0</v>
      </c>
      <c r="AX18" s="139"/>
      <c r="AY18" s="1">
        <v>44152</v>
      </c>
      <c r="AZ18" s="136" t="s">
        <v>610</v>
      </c>
      <c r="BA18" s="96">
        <f>IFERROR(VLOOKUP(AY18,'Daycare Checkouts'!$AE:$AF,2,FALSE),"")</f>
        <v>0</v>
      </c>
      <c r="BB18" s="30">
        <f>IFERROR(VLOOKUP(AY18,'Daycare Checkouts'!$AE:$AG,3,FALSE),"")</f>
        <v>0</v>
      </c>
      <c r="BC18" s="139"/>
      <c r="BD18" s="1">
        <v>44182</v>
      </c>
      <c r="BE18" s="136" t="s">
        <v>605</v>
      </c>
      <c r="BF18" s="96">
        <f>IFERROR(VLOOKUP(BD18,'Daycare Checkouts'!$AE:$AF,2,FALSE),"")</f>
        <v>0</v>
      </c>
      <c r="BG18" s="30">
        <f>IFERROR(VLOOKUP(BD18,'Daycare Checkouts'!$AE:$AG,3,FALSE),"")</f>
        <v>0</v>
      </c>
    </row>
    <row r="19" spans="1:59" s="4" customFormat="1" ht="14.4" x14ac:dyDescent="0.3">
      <c r="A19" s="1">
        <v>43848</v>
      </c>
      <c r="B19" s="136" t="s">
        <v>607</v>
      </c>
      <c r="C19" s="96">
        <f>IFERROR(VLOOKUP(A19,'Daycare Checkouts'!$AE:$AF,2,FALSE),"")</f>
        <v>0</v>
      </c>
      <c r="D19" s="30">
        <f>IFERROR(VLOOKUP(A19,'Daycare Checkouts'!$AE:$AG,3,FALSE),"")</f>
        <v>0</v>
      </c>
      <c r="E19" s="139"/>
      <c r="F19" s="1">
        <v>43879</v>
      </c>
      <c r="G19" s="136" t="s">
        <v>610</v>
      </c>
      <c r="H19" s="96">
        <f>IFERROR(VLOOKUP(F19,'Daycare Checkouts'!$AE:$AF,2,FALSE),"")</f>
        <v>0</v>
      </c>
      <c r="I19" s="30">
        <f>IFERROR(VLOOKUP(F19,'Daycare Checkouts'!$AE:$AG,3,FALSE),"")</f>
        <v>0</v>
      </c>
      <c r="J19" s="139"/>
      <c r="K19" s="1">
        <v>43908</v>
      </c>
      <c r="L19" s="136" t="s">
        <v>604</v>
      </c>
      <c r="M19" s="96">
        <f>IFERROR(VLOOKUP(K19,'Daycare Checkouts'!$AE:$AF,2,FALSE),"")</f>
        <v>0</v>
      </c>
      <c r="N19" s="30">
        <f>IFERROR(VLOOKUP(K19,'Daycare Checkouts'!$AE:$AG,3,FALSE),"")</f>
        <v>0</v>
      </c>
      <c r="O19" s="139"/>
      <c r="P19" s="1">
        <v>43939</v>
      </c>
      <c r="Q19" s="136" t="s">
        <v>607</v>
      </c>
      <c r="R19" s="96">
        <f>IFERROR(VLOOKUP(P19,'Daycare Checkouts'!$AE:$AF,2,FALSE),"")</f>
        <v>0</v>
      </c>
      <c r="S19" s="30">
        <f>IFERROR(VLOOKUP(P19,'Daycare Checkouts'!$AE:$AG,3,FALSE),"")</f>
        <v>0</v>
      </c>
      <c r="T19" s="139"/>
      <c r="U19" s="1">
        <v>43969</v>
      </c>
      <c r="V19" s="136" t="s">
        <v>609</v>
      </c>
      <c r="W19" s="96">
        <f>IFERROR(VLOOKUP(U19,'Daycare Checkouts'!$AE:$AF,2,FALSE),"")</f>
        <v>0</v>
      </c>
      <c r="X19" s="30">
        <f>IFERROR(VLOOKUP(U19,'Daycare Checkouts'!$AE:$AG,3,FALSE),"")</f>
        <v>0</v>
      </c>
      <c r="Y19" s="139"/>
      <c r="Z19" s="1">
        <v>44000</v>
      </c>
      <c r="AA19" s="136" t="s">
        <v>605</v>
      </c>
      <c r="AB19" s="96">
        <f>IFERROR(VLOOKUP(Z19,'Daycare Checkouts'!$AE:$AF,2,FALSE),"")</f>
        <v>0</v>
      </c>
      <c r="AC19" s="30">
        <f>IFERROR(VLOOKUP(Z19,'Daycare Checkouts'!$AE:$AG,3,FALSE),"")</f>
        <v>0</v>
      </c>
      <c r="AD19" s="139"/>
      <c r="AE19" s="1">
        <v>44030</v>
      </c>
      <c r="AF19" s="136" t="s">
        <v>607</v>
      </c>
      <c r="AG19" s="96">
        <f>IFERROR(VLOOKUP(AE19,'Daycare Checkouts'!$AE:$AF,2,FALSE),"")</f>
        <v>0</v>
      </c>
      <c r="AH19" s="30">
        <f>IFERROR(VLOOKUP(AE19,'Daycare Checkouts'!$AE:$AG,3,FALSE),"")</f>
        <v>0</v>
      </c>
      <c r="AI19" s="139"/>
      <c r="AJ19" s="1">
        <v>44061</v>
      </c>
      <c r="AK19" s="136" t="s">
        <v>610</v>
      </c>
      <c r="AL19" s="96">
        <f>IFERROR(VLOOKUP(AJ19,'Daycare Checkouts'!$AE:$AF,2,FALSE),"")</f>
        <v>0</v>
      </c>
      <c r="AM19" s="30">
        <f>IFERROR(VLOOKUP(AJ19,'Daycare Checkouts'!$AE:$AG,3,FALSE),"")</f>
        <v>0</v>
      </c>
      <c r="AN19" s="139"/>
      <c r="AO19" s="1">
        <v>44092</v>
      </c>
      <c r="AP19" s="136" t="s">
        <v>606</v>
      </c>
      <c r="AQ19" s="96">
        <f>IFERROR(VLOOKUP(AO19,'Daycare Checkouts'!$AE:$AF,2,FALSE),"")</f>
        <v>0</v>
      </c>
      <c r="AR19" s="30">
        <f>IFERROR(VLOOKUP(AO19,'Daycare Checkouts'!$AE:$AG,3,FALSE),"")</f>
        <v>0</v>
      </c>
      <c r="AS19" s="139"/>
      <c r="AT19" s="1">
        <v>44122</v>
      </c>
      <c r="AU19" s="136" t="s">
        <v>608</v>
      </c>
      <c r="AV19" s="96">
        <f>IFERROR(VLOOKUP(AT19,'Daycare Checkouts'!$AE:$AF,2,FALSE),"")</f>
        <v>0</v>
      </c>
      <c r="AW19" s="30">
        <f>IFERROR(VLOOKUP(AT19,'Daycare Checkouts'!$AE:$AG,3,FALSE),"")</f>
        <v>0</v>
      </c>
      <c r="AX19" s="139"/>
      <c r="AY19" s="1">
        <v>44153</v>
      </c>
      <c r="AZ19" s="136" t="s">
        <v>604</v>
      </c>
      <c r="BA19" s="96">
        <f>IFERROR(VLOOKUP(AY19,'Daycare Checkouts'!$AE:$AF,2,FALSE),"")</f>
        <v>0</v>
      </c>
      <c r="BB19" s="30">
        <f>IFERROR(VLOOKUP(AY19,'Daycare Checkouts'!$AE:$AG,3,FALSE),"")</f>
        <v>0</v>
      </c>
      <c r="BC19" s="139"/>
      <c r="BD19" s="1">
        <v>44183</v>
      </c>
      <c r="BE19" s="136" t="s">
        <v>606</v>
      </c>
      <c r="BF19" s="96">
        <f>IFERROR(VLOOKUP(BD19,'Daycare Checkouts'!$AE:$AF,2,FALSE),"")</f>
        <v>0</v>
      </c>
      <c r="BG19" s="30">
        <f>IFERROR(VLOOKUP(BD19,'Daycare Checkouts'!$AE:$AG,3,FALSE),"")</f>
        <v>0</v>
      </c>
    </row>
    <row r="20" spans="1:59" s="4" customFormat="1" ht="14.4" x14ac:dyDescent="0.3">
      <c r="A20" s="1">
        <v>43849</v>
      </c>
      <c r="B20" s="136" t="s">
        <v>608</v>
      </c>
      <c r="C20" s="96">
        <f>IFERROR(VLOOKUP(A20,'Daycare Checkouts'!$AE:$AF,2,FALSE),"")</f>
        <v>0</v>
      </c>
      <c r="D20" s="30">
        <f>IFERROR(VLOOKUP(A20,'Daycare Checkouts'!$AE:$AG,3,FALSE),"")</f>
        <v>0</v>
      </c>
      <c r="E20" s="139"/>
      <c r="F20" s="1">
        <v>43880</v>
      </c>
      <c r="G20" s="136" t="s">
        <v>604</v>
      </c>
      <c r="H20" s="96">
        <f>IFERROR(VLOOKUP(F20,'Daycare Checkouts'!$AE:$AF,2,FALSE),"")</f>
        <v>0</v>
      </c>
      <c r="I20" s="30">
        <f>IFERROR(VLOOKUP(F20,'Daycare Checkouts'!$AE:$AG,3,FALSE),"")</f>
        <v>0</v>
      </c>
      <c r="J20" s="139"/>
      <c r="K20" s="1">
        <v>43909</v>
      </c>
      <c r="L20" s="136" t="s">
        <v>605</v>
      </c>
      <c r="M20" s="96">
        <f>IFERROR(VLOOKUP(K20,'Daycare Checkouts'!$AE:$AF,2,FALSE),"")</f>
        <v>0</v>
      </c>
      <c r="N20" s="30">
        <f>IFERROR(VLOOKUP(K20,'Daycare Checkouts'!$AE:$AG,3,FALSE),"")</f>
        <v>0</v>
      </c>
      <c r="O20" s="139"/>
      <c r="P20" s="1">
        <v>43940</v>
      </c>
      <c r="Q20" s="136" t="s">
        <v>608</v>
      </c>
      <c r="R20" s="96">
        <f>IFERROR(VLOOKUP(P20,'Daycare Checkouts'!$AE:$AF,2,FALSE),"")</f>
        <v>0</v>
      </c>
      <c r="S20" s="30">
        <f>IFERROR(VLOOKUP(P20,'Daycare Checkouts'!$AE:$AG,3,FALSE),"")</f>
        <v>0</v>
      </c>
      <c r="T20" s="139"/>
      <c r="U20" s="1">
        <v>43970</v>
      </c>
      <c r="V20" s="136" t="s">
        <v>610</v>
      </c>
      <c r="W20" s="96">
        <f>IFERROR(VLOOKUP(U20,'Daycare Checkouts'!$AE:$AF,2,FALSE),"")</f>
        <v>0</v>
      </c>
      <c r="X20" s="30">
        <f>IFERROR(VLOOKUP(U20,'Daycare Checkouts'!$AE:$AG,3,FALSE),"")</f>
        <v>0</v>
      </c>
      <c r="Y20" s="139"/>
      <c r="Z20" s="1">
        <v>44001</v>
      </c>
      <c r="AA20" s="136" t="s">
        <v>606</v>
      </c>
      <c r="AB20" s="96">
        <f>IFERROR(VLOOKUP(Z20,'Daycare Checkouts'!$AE:$AF,2,FALSE),"")</f>
        <v>0</v>
      </c>
      <c r="AC20" s="30">
        <f>IFERROR(VLOOKUP(Z20,'Daycare Checkouts'!$AE:$AG,3,FALSE),"")</f>
        <v>0</v>
      </c>
      <c r="AD20" s="139"/>
      <c r="AE20" s="1">
        <v>44031</v>
      </c>
      <c r="AF20" s="136" t="s">
        <v>608</v>
      </c>
      <c r="AG20" s="96">
        <f>IFERROR(VLOOKUP(AE20,'Daycare Checkouts'!$AE:$AF,2,FALSE),"")</f>
        <v>0</v>
      </c>
      <c r="AH20" s="30">
        <f>IFERROR(VLOOKUP(AE20,'Daycare Checkouts'!$AE:$AG,3,FALSE),"")</f>
        <v>0</v>
      </c>
      <c r="AI20" s="139"/>
      <c r="AJ20" s="1">
        <v>44062</v>
      </c>
      <c r="AK20" s="136" t="s">
        <v>604</v>
      </c>
      <c r="AL20" s="96">
        <f>IFERROR(VLOOKUP(AJ20,'Daycare Checkouts'!$AE:$AF,2,FALSE),"")</f>
        <v>0</v>
      </c>
      <c r="AM20" s="30">
        <f>IFERROR(VLOOKUP(AJ20,'Daycare Checkouts'!$AE:$AG,3,FALSE),"")</f>
        <v>0</v>
      </c>
      <c r="AN20" s="139"/>
      <c r="AO20" s="1">
        <v>44093</v>
      </c>
      <c r="AP20" s="136" t="s">
        <v>607</v>
      </c>
      <c r="AQ20" s="96">
        <f>IFERROR(VLOOKUP(AO20,'Daycare Checkouts'!$AE:$AF,2,FALSE),"")</f>
        <v>0</v>
      </c>
      <c r="AR20" s="30">
        <f>IFERROR(VLOOKUP(AO20,'Daycare Checkouts'!$AE:$AG,3,FALSE),"")</f>
        <v>0</v>
      </c>
      <c r="AS20" s="139"/>
      <c r="AT20" s="1">
        <v>44123</v>
      </c>
      <c r="AU20" s="136" t="s">
        <v>609</v>
      </c>
      <c r="AV20" s="96">
        <f>IFERROR(VLOOKUP(AT20,'Daycare Checkouts'!$AE:$AF,2,FALSE),"")</f>
        <v>0</v>
      </c>
      <c r="AW20" s="30">
        <f>IFERROR(VLOOKUP(AT20,'Daycare Checkouts'!$AE:$AG,3,FALSE),"")</f>
        <v>0</v>
      </c>
      <c r="AX20" s="139"/>
      <c r="AY20" s="1">
        <v>44154</v>
      </c>
      <c r="AZ20" s="136" t="s">
        <v>605</v>
      </c>
      <c r="BA20" s="96">
        <f>IFERROR(VLOOKUP(AY20,'Daycare Checkouts'!$AE:$AF,2,FALSE),"")</f>
        <v>0</v>
      </c>
      <c r="BB20" s="30">
        <f>IFERROR(VLOOKUP(AY20,'Daycare Checkouts'!$AE:$AG,3,FALSE),"")</f>
        <v>0</v>
      </c>
      <c r="BC20" s="139"/>
      <c r="BD20" s="1">
        <v>44184</v>
      </c>
      <c r="BE20" s="136" t="s">
        <v>607</v>
      </c>
      <c r="BF20" s="96">
        <f>IFERROR(VLOOKUP(BD20,'Daycare Checkouts'!$AE:$AF,2,FALSE),"")</f>
        <v>0</v>
      </c>
      <c r="BG20" s="30">
        <f>IFERROR(VLOOKUP(BD20,'Daycare Checkouts'!$AE:$AG,3,FALSE),"")</f>
        <v>0</v>
      </c>
    </row>
    <row r="21" spans="1:59" s="4" customFormat="1" ht="14.4" x14ac:dyDescent="0.3">
      <c r="A21" s="1">
        <v>43850</v>
      </c>
      <c r="B21" s="136" t="s">
        <v>609</v>
      </c>
      <c r="C21" s="96">
        <f>IFERROR(VLOOKUP(A21,'Daycare Checkouts'!$AE:$AF,2,FALSE),"")</f>
        <v>0</v>
      </c>
      <c r="D21" s="30">
        <f>IFERROR(VLOOKUP(A21,'Daycare Checkouts'!$AE:$AG,3,FALSE),"")</f>
        <v>0</v>
      </c>
      <c r="E21" s="139"/>
      <c r="F21" s="1">
        <v>43881</v>
      </c>
      <c r="G21" s="136" t="s">
        <v>605</v>
      </c>
      <c r="H21" s="96">
        <f>IFERROR(VLOOKUP(F21,'Daycare Checkouts'!$AE:$AF,2,FALSE),"")</f>
        <v>0</v>
      </c>
      <c r="I21" s="30">
        <f>IFERROR(VLOOKUP(F21,'Daycare Checkouts'!$AE:$AG,3,FALSE),"")</f>
        <v>0</v>
      </c>
      <c r="J21" s="139"/>
      <c r="K21" s="1">
        <v>43910</v>
      </c>
      <c r="L21" s="136" t="s">
        <v>606</v>
      </c>
      <c r="M21" s="96">
        <f>IFERROR(VLOOKUP(K21,'Daycare Checkouts'!$AE:$AF,2,FALSE),"")</f>
        <v>0</v>
      </c>
      <c r="N21" s="30">
        <f>IFERROR(VLOOKUP(K21,'Daycare Checkouts'!$AE:$AG,3,FALSE),"")</f>
        <v>0</v>
      </c>
      <c r="O21" s="139"/>
      <c r="P21" s="1">
        <v>43941</v>
      </c>
      <c r="Q21" s="136" t="s">
        <v>609</v>
      </c>
      <c r="R21" s="96">
        <f>IFERROR(VLOOKUP(P21,'Daycare Checkouts'!$AE:$AF,2,FALSE),"")</f>
        <v>0</v>
      </c>
      <c r="S21" s="30">
        <f>IFERROR(VLOOKUP(P21,'Daycare Checkouts'!$AE:$AG,3,FALSE),"")</f>
        <v>0</v>
      </c>
      <c r="T21" s="139"/>
      <c r="U21" s="1">
        <v>43971</v>
      </c>
      <c r="V21" s="136" t="s">
        <v>604</v>
      </c>
      <c r="W21" s="96">
        <f>IFERROR(VLOOKUP(U21,'Daycare Checkouts'!$AE:$AF,2,FALSE),"")</f>
        <v>0</v>
      </c>
      <c r="X21" s="30">
        <f>IFERROR(VLOOKUP(U21,'Daycare Checkouts'!$AE:$AG,3,FALSE),"")</f>
        <v>0</v>
      </c>
      <c r="Y21" s="139"/>
      <c r="Z21" s="1">
        <v>44002</v>
      </c>
      <c r="AA21" s="136" t="s">
        <v>607</v>
      </c>
      <c r="AB21" s="96">
        <f>IFERROR(VLOOKUP(Z21,'Daycare Checkouts'!$AE:$AF,2,FALSE),"")</f>
        <v>0</v>
      </c>
      <c r="AC21" s="30">
        <f>IFERROR(VLOOKUP(Z21,'Daycare Checkouts'!$AE:$AG,3,FALSE),"")</f>
        <v>0</v>
      </c>
      <c r="AD21" s="139"/>
      <c r="AE21" s="1">
        <v>44032</v>
      </c>
      <c r="AF21" s="136" t="s">
        <v>609</v>
      </c>
      <c r="AG21" s="96">
        <f>IFERROR(VLOOKUP(AE21,'Daycare Checkouts'!$AE:$AF,2,FALSE),"")</f>
        <v>0</v>
      </c>
      <c r="AH21" s="30">
        <f>IFERROR(VLOOKUP(AE21,'Daycare Checkouts'!$AE:$AG,3,FALSE),"")</f>
        <v>0</v>
      </c>
      <c r="AI21" s="139"/>
      <c r="AJ21" s="1">
        <v>44063</v>
      </c>
      <c r="AK21" s="136" t="s">
        <v>605</v>
      </c>
      <c r="AL21" s="96">
        <f>IFERROR(VLOOKUP(AJ21,'Daycare Checkouts'!$AE:$AF,2,FALSE),"")</f>
        <v>0</v>
      </c>
      <c r="AM21" s="30">
        <f>IFERROR(VLOOKUP(AJ21,'Daycare Checkouts'!$AE:$AG,3,FALSE),"")</f>
        <v>0</v>
      </c>
      <c r="AN21" s="139"/>
      <c r="AO21" s="1">
        <v>44094</v>
      </c>
      <c r="AP21" s="136" t="s">
        <v>608</v>
      </c>
      <c r="AQ21" s="96">
        <f>IFERROR(VLOOKUP(AO21,'Daycare Checkouts'!$AE:$AF,2,FALSE),"")</f>
        <v>0</v>
      </c>
      <c r="AR21" s="30">
        <f>IFERROR(VLOOKUP(AO21,'Daycare Checkouts'!$AE:$AG,3,FALSE),"")</f>
        <v>0</v>
      </c>
      <c r="AS21" s="139"/>
      <c r="AT21" s="1">
        <v>44124</v>
      </c>
      <c r="AU21" s="136" t="s">
        <v>610</v>
      </c>
      <c r="AV21" s="96">
        <f>IFERROR(VLOOKUP(AT21,'Daycare Checkouts'!$AE:$AF,2,FALSE),"")</f>
        <v>0</v>
      </c>
      <c r="AW21" s="30">
        <f>IFERROR(VLOOKUP(AT21,'Daycare Checkouts'!$AE:$AG,3,FALSE),"")</f>
        <v>0</v>
      </c>
      <c r="AX21" s="139"/>
      <c r="AY21" s="1">
        <v>44155</v>
      </c>
      <c r="AZ21" s="136" t="s">
        <v>606</v>
      </c>
      <c r="BA21" s="96">
        <f>IFERROR(VLOOKUP(AY21,'Daycare Checkouts'!$AE:$AF,2,FALSE),"")</f>
        <v>0</v>
      </c>
      <c r="BB21" s="30">
        <f>IFERROR(VLOOKUP(AY21,'Daycare Checkouts'!$AE:$AG,3,FALSE),"")</f>
        <v>0</v>
      </c>
      <c r="BC21" s="139"/>
      <c r="BD21" s="1">
        <v>44185</v>
      </c>
      <c r="BE21" s="136" t="s">
        <v>608</v>
      </c>
      <c r="BF21" s="96">
        <f>IFERROR(VLOOKUP(BD21,'Daycare Checkouts'!$AE:$AF,2,FALSE),"")</f>
        <v>0</v>
      </c>
      <c r="BG21" s="30">
        <f>IFERROR(VLOOKUP(BD21,'Daycare Checkouts'!$AE:$AG,3,FALSE),"")</f>
        <v>0</v>
      </c>
    </row>
    <row r="22" spans="1:59" s="4" customFormat="1" ht="14.4" x14ac:dyDescent="0.3">
      <c r="A22" s="1">
        <v>43851</v>
      </c>
      <c r="B22" s="136" t="s">
        <v>610</v>
      </c>
      <c r="C22" s="96">
        <f>IFERROR(VLOOKUP(A22,'Daycare Checkouts'!$AE:$AF,2,FALSE),"")</f>
        <v>0</v>
      </c>
      <c r="D22" s="30">
        <f>IFERROR(VLOOKUP(A22,'Daycare Checkouts'!$AE:$AG,3,FALSE),"")</f>
        <v>0</v>
      </c>
      <c r="E22" s="139"/>
      <c r="F22" s="1">
        <v>43882</v>
      </c>
      <c r="G22" s="136" t="s">
        <v>606</v>
      </c>
      <c r="H22" s="96">
        <f>IFERROR(VLOOKUP(F22,'Daycare Checkouts'!$AE:$AF,2,FALSE),"")</f>
        <v>0</v>
      </c>
      <c r="I22" s="30">
        <f>IFERROR(VLOOKUP(F22,'Daycare Checkouts'!$AE:$AG,3,FALSE),"")</f>
        <v>0</v>
      </c>
      <c r="J22" s="139"/>
      <c r="K22" s="1">
        <v>43911</v>
      </c>
      <c r="L22" s="136" t="s">
        <v>607</v>
      </c>
      <c r="M22" s="96">
        <f>IFERROR(VLOOKUP(K22,'Daycare Checkouts'!$AE:$AF,2,FALSE),"")</f>
        <v>0</v>
      </c>
      <c r="N22" s="30">
        <f>IFERROR(VLOOKUP(K22,'Daycare Checkouts'!$AE:$AG,3,FALSE),"")</f>
        <v>0</v>
      </c>
      <c r="O22" s="139"/>
      <c r="P22" s="1">
        <v>43942</v>
      </c>
      <c r="Q22" s="136" t="s">
        <v>610</v>
      </c>
      <c r="R22" s="96">
        <f>IFERROR(VLOOKUP(P22,'Daycare Checkouts'!$AE:$AF,2,FALSE),"")</f>
        <v>0</v>
      </c>
      <c r="S22" s="30">
        <f>IFERROR(VLOOKUP(P22,'Daycare Checkouts'!$AE:$AG,3,FALSE),"")</f>
        <v>0</v>
      </c>
      <c r="T22" s="139"/>
      <c r="U22" s="1">
        <v>43972</v>
      </c>
      <c r="V22" s="136" t="s">
        <v>605</v>
      </c>
      <c r="W22" s="96">
        <f>IFERROR(VLOOKUP(U22,'Daycare Checkouts'!$AE:$AF,2,FALSE),"")</f>
        <v>0</v>
      </c>
      <c r="X22" s="30">
        <f>IFERROR(VLOOKUP(U22,'Daycare Checkouts'!$AE:$AG,3,FALSE),"")</f>
        <v>0</v>
      </c>
      <c r="Y22" s="139"/>
      <c r="Z22" s="1">
        <v>44003</v>
      </c>
      <c r="AA22" s="136" t="s">
        <v>608</v>
      </c>
      <c r="AB22" s="96">
        <f>IFERROR(VLOOKUP(Z22,'Daycare Checkouts'!$AE:$AF,2,FALSE),"")</f>
        <v>0</v>
      </c>
      <c r="AC22" s="30">
        <f>IFERROR(VLOOKUP(Z22,'Daycare Checkouts'!$AE:$AG,3,FALSE),"")</f>
        <v>0</v>
      </c>
      <c r="AD22" s="139"/>
      <c r="AE22" s="1">
        <v>44033</v>
      </c>
      <c r="AF22" s="136" t="s">
        <v>610</v>
      </c>
      <c r="AG22" s="96">
        <f>IFERROR(VLOOKUP(AE22,'Daycare Checkouts'!$AE:$AF,2,FALSE),"")</f>
        <v>0</v>
      </c>
      <c r="AH22" s="30">
        <f>IFERROR(VLOOKUP(AE22,'Daycare Checkouts'!$AE:$AG,3,FALSE),"")</f>
        <v>0</v>
      </c>
      <c r="AI22" s="139"/>
      <c r="AJ22" s="1">
        <v>44064</v>
      </c>
      <c r="AK22" s="136" t="s">
        <v>606</v>
      </c>
      <c r="AL22" s="96">
        <f>IFERROR(VLOOKUP(AJ22,'Daycare Checkouts'!$AE:$AF,2,FALSE),"")</f>
        <v>0</v>
      </c>
      <c r="AM22" s="30">
        <f>IFERROR(VLOOKUP(AJ22,'Daycare Checkouts'!$AE:$AG,3,FALSE),"")</f>
        <v>0</v>
      </c>
      <c r="AN22" s="139"/>
      <c r="AO22" s="1">
        <v>44095</v>
      </c>
      <c r="AP22" s="136" t="s">
        <v>609</v>
      </c>
      <c r="AQ22" s="96">
        <f>IFERROR(VLOOKUP(AO22,'Daycare Checkouts'!$AE:$AF,2,FALSE),"")</f>
        <v>0</v>
      </c>
      <c r="AR22" s="30">
        <f>IFERROR(VLOOKUP(AO22,'Daycare Checkouts'!$AE:$AG,3,FALSE),"")</f>
        <v>0</v>
      </c>
      <c r="AS22" s="139"/>
      <c r="AT22" s="1">
        <v>44125</v>
      </c>
      <c r="AU22" s="136" t="s">
        <v>604</v>
      </c>
      <c r="AV22" s="96">
        <f>IFERROR(VLOOKUP(AT22,'Daycare Checkouts'!$AE:$AF,2,FALSE),"")</f>
        <v>0</v>
      </c>
      <c r="AW22" s="30">
        <f>IFERROR(VLOOKUP(AT22,'Daycare Checkouts'!$AE:$AG,3,FALSE),"")</f>
        <v>0</v>
      </c>
      <c r="AX22" s="139"/>
      <c r="AY22" s="1">
        <v>44156</v>
      </c>
      <c r="AZ22" s="136" t="s">
        <v>607</v>
      </c>
      <c r="BA22" s="96">
        <f>IFERROR(VLOOKUP(AY22,'Daycare Checkouts'!$AE:$AF,2,FALSE),"")</f>
        <v>0</v>
      </c>
      <c r="BB22" s="30">
        <f>IFERROR(VLOOKUP(AY22,'Daycare Checkouts'!$AE:$AG,3,FALSE),"")</f>
        <v>0</v>
      </c>
      <c r="BC22" s="139"/>
      <c r="BD22" s="1">
        <v>44186</v>
      </c>
      <c r="BE22" s="136" t="s">
        <v>609</v>
      </c>
      <c r="BF22" s="96">
        <f>IFERROR(VLOOKUP(BD22,'Daycare Checkouts'!$AE:$AF,2,FALSE),"")</f>
        <v>0</v>
      </c>
      <c r="BG22" s="30">
        <f>IFERROR(VLOOKUP(BD22,'Daycare Checkouts'!$AE:$AG,3,FALSE),"")</f>
        <v>0</v>
      </c>
    </row>
    <row r="23" spans="1:59" s="4" customFormat="1" ht="14.4" x14ac:dyDescent="0.3">
      <c r="A23" s="1">
        <v>43852</v>
      </c>
      <c r="B23" s="136" t="s">
        <v>604</v>
      </c>
      <c r="C23" s="96">
        <f>IFERROR(VLOOKUP(A23,'Daycare Checkouts'!$AE:$AF,2,FALSE),"")</f>
        <v>0</v>
      </c>
      <c r="D23" s="30">
        <f>IFERROR(VLOOKUP(A23,'Daycare Checkouts'!$AE:$AG,3,FALSE),"")</f>
        <v>0</v>
      </c>
      <c r="E23" s="139"/>
      <c r="F23" s="1">
        <v>43883</v>
      </c>
      <c r="G23" s="136" t="s">
        <v>607</v>
      </c>
      <c r="H23" s="96">
        <f>IFERROR(VLOOKUP(F23,'Daycare Checkouts'!$AE:$AF,2,FALSE),"")</f>
        <v>0</v>
      </c>
      <c r="I23" s="30">
        <f>IFERROR(VLOOKUP(F23,'Daycare Checkouts'!$AE:$AG,3,FALSE),"")</f>
        <v>0</v>
      </c>
      <c r="J23" s="139"/>
      <c r="K23" s="1">
        <v>43912</v>
      </c>
      <c r="L23" s="136" t="s">
        <v>608</v>
      </c>
      <c r="M23" s="96">
        <f>IFERROR(VLOOKUP(K23,'Daycare Checkouts'!$AE:$AF,2,FALSE),"")</f>
        <v>0</v>
      </c>
      <c r="N23" s="30">
        <f>IFERROR(VLOOKUP(K23,'Daycare Checkouts'!$AE:$AG,3,FALSE),"")</f>
        <v>0</v>
      </c>
      <c r="O23" s="139"/>
      <c r="P23" s="1">
        <v>43943</v>
      </c>
      <c r="Q23" s="136" t="s">
        <v>604</v>
      </c>
      <c r="R23" s="96">
        <f>IFERROR(VLOOKUP(P23,'Daycare Checkouts'!$AE:$AF,2,FALSE),"")</f>
        <v>0</v>
      </c>
      <c r="S23" s="30">
        <f>IFERROR(VLOOKUP(P23,'Daycare Checkouts'!$AE:$AG,3,FALSE),"")</f>
        <v>0</v>
      </c>
      <c r="T23" s="139"/>
      <c r="U23" s="1">
        <v>43973</v>
      </c>
      <c r="V23" s="136" t="s">
        <v>606</v>
      </c>
      <c r="W23" s="96">
        <f>IFERROR(VLOOKUP(U23,'Daycare Checkouts'!$AE:$AF,2,FALSE),"")</f>
        <v>0</v>
      </c>
      <c r="X23" s="30">
        <f>IFERROR(VLOOKUP(U23,'Daycare Checkouts'!$AE:$AG,3,FALSE),"")</f>
        <v>0</v>
      </c>
      <c r="Y23" s="139"/>
      <c r="Z23" s="1">
        <v>44004</v>
      </c>
      <c r="AA23" s="136" t="s">
        <v>609</v>
      </c>
      <c r="AB23" s="96">
        <f>IFERROR(VLOOKUP(Z23,'Daycare Checkouts'!$AE:$AF,2,FALSE),"")</f>
        <v>0</v>
      </c>
      <c r="AC23" s="30">
        <f>IFERROR(VLOOKUP(Z23,'Daycare Checkouts'!$AE:$AG,3,FALSE),"")</f>
        <v>0</v>
      </c>
      <c r="AD23" s="139"/>
      <c r="AE23" s="1">
        <v>44034</v>
      </c>
      <c r="AF23" s="136" t="s">
        <v>604</v>
      </c>
      <c r="AG23" s="96">
        <f>IFERROR(VLOOKUP(AE23,'Daycare Checkouts'!$AE:$AF,2,FALSE),"")</f>
        <v>0</v>
      </c>
      <c r="AH23" s="30">
        <f>IFERROR(VLOOKUP(AE23,'Daycare Checkouts'!$AE:$AG,3,FALSE),"")</f>
        <v>0</v>
      </c>
      <c r="AI23" s="139"/>
      <c r="AJ23" s="1">
        <v>44065</v>
      </c>
      <c r="AK23" s="136" t="s">
        <v>607</v>
      </c>
      <c r="AL23" s="96">
        <f>IFERROR(VLOOKUP(AJ23,'Daycare Checkouts'!$AE:$AF,2,FALSE),"")</f>
        <v>0</v>
      </c>
      <c r="AM23" s="30">
        <f>IFERROR(VLOOKUP(AJ23,'Daycare Checkouts'!$AE:$AG,3,FALSE),"")</f>
        <v>0</v>
      </c>
      <c r="AN23" s="139"/>
      <c r="AO23" s="1">
        <v>44096</v>
      </c>
      <c r="AP23" s="136" t="s">
        <v>610</v>
      </c>
      <c r="AQ23" s="96">
        <f>IFERROR(VLOOKUP(AO23,'Daycare Checkouts'!$AE:$AF,2,FALSE),"")</f>
        <v>0</v>
      </c>
      <c r="AR23" s="30">
        <f>IFERROR(VLOOKUP(AO23,'Daycare Checkouts'!$AE:$AG,3,FALSE),"")</f>
        <v>0</v>
      </c>
      <c r="AS23" s="139"/>
      <c r="AT23" s="1">
        <v>44126</v>
      </c>
      <c r="AU23" s="136" t="s">
        <v>605</v>
      </c>
      <c r="AV23" s="96">
        <f>IFERROR(VLOOKUP(AT23,'Daycare Checkouts'!$AE:$AF,2,FALSE),"")</f>
        <v>0</v>
      </c>
      <c r="AW23" s="30">
        <f>IFERROR(VLOOKUP(AT23,'Daycare Checkouts'!$AE:$AG,3,FALSE),"")</f>
        <v>0</v>
      </c>
      <c r="AX23" s="139"/>
      <c r="AY23" s="1">
        <v>44157</v>
      </c>
      <c r="AZ23" s="136" t="s">
        <v>608</v>
      </c>
      <c r="BA23" s="96">
        <f>IFERROR(VLOOKUP(AY23,'Daycare Checkouts'!$AE:$AF,2,FALSE),"")</f>
        <v>0</v>
      </c>
      <c r="BB23" s="30">
        <f>IFERROR(VLOOKUP(AY23,'Daycare Checkouts'!$AE:$AG,3,FALSE),"")</f>
        <v>0</v>
      </c>
      <c r="BC23" s="139"/>
      <c r="BD23" s="1">
        <v>44187</v>
      </c>
      <c r="BE23" s="136" t="s">
        <v>610</v>
      </c>
      <c r="BF23" s="96">
        <f>IFERROR(VLOOKUP(BD23,'Daycare Checkouts'!$AE:$AF,2,FALSE),"")</f>
        <v>0</v>
      </c>
      <c r="BG23" s="30">
        <f>IFERROR(VLOOKUP(BD23,'Daycare Checkouts'!$AE:$AG,3,FALSE),"")</f>
        <v>0</v>
      </c>
    </row>
    <row r="24" spans="1:59" s="4" customFormat="1" ht="14.4" x14ac:dyDescent="0.3">
      <c r="A24" s="1">
        <v>43853</v>
      </c>
      <c r="B24" s="136" t="s">
        <v>605</v>
      </c>
      <c r="C24" s="96">
        <f>IFERROR(VLOOKUP(A24,'Daycare Checkouts'!$AE:$AF,2,FALSE),"")</f>
        <v>0</v>
      </c>
      <c r="D24" s="30">
        <f>IFERROR(VLOOKUP(A24,'Daycare Checkouts'!$AE:$AG,3,FALSE),"")</f>
        <v>0</v>
      </c>
      <c r="E24" s="139"/>
      <c r="F24" s="1">
        <v>43884</v>
      </c>
      <c r="G24" s="136" t="s">
        <v>608</v>
      </c>
      <c r="H24" s="96">
        <f>IFERROR(VLOOKUP(F24,'Daycare Checkouts'!$AE:$AF,2,FALSE),"")</f>
        <v>0</v>
      </c>
      <c r="I24" s="30">
        <f>IFERROR(VLOOKUP(F24,'Daycare Checkouts'!$AE:$AG,3,FALSE),"")</f>
        <v>0</v>
      </c>
      <c r="J24" s="139"/>
      <c r="K24" s="1">
        <v>43913</v>
      </c>
      <c r="L24" s="136" t="s">
        <v>609</v>
      </c>
      <c r="M24" s="96">
        <f>IFERROR(VLOOKUP(K24,'Daycare Checkouts'!$AE:$AF,2,FALSE),"")</f>
        <v>0</v>
      </c>
      <c r="N24" s="30">
        <f>IFERROR(VLOOKUP(K24,'Daycare Checkouts'!$AE:$AG,3,FALSE),"")</f>
        <v>0</v>
      </c>
      <c r="O24" s="139"/>
      <c r="P24" s="1">
        <v>43944</v>
      </c>
      <c r="Q24" s="136" t="s">
        <v>605</v>
      </c>
      <c r="R24" s="96">
        <f>IFERROR(VLOOKUP(P24,'Daycare Checkouts'!$AE:$AF,2,FALSE),"")</f>
        <v>0</v>
      </c>
      <c r="S24" s="30">
        <f>IFERROR(VLOOKUP(P24,'Daycare Checkouts'!$AE:$AG,3,FALSE),"")</f>
        <v>0</v>
      </c>
      <c r="T24" s="139"/>
      <c r="U24" s="1">
        <v>43974</v>
      </c>
      <c r="V24" s="136" t="s">
        <v>607</v>
      </c>
      <c r="W24" s="96">
        <f>IFERROR(VLOOKUP(U24,'Daycare Checkouts'!$AE:$AF,2,FALSE),"")</f>
        <v>0</v>
      </c>
      <c r="X24" s="30">
        <f>IFERROR(VLOOKUP(U24,'Daycare Checkouts'!$AE:$AG,3,FALSE),"")</f>
        <v>0</v>
      </c>
      <c r="Y24" s="139"/>
      <c r="Z24" s="1">
        <v>44005</v>
      </c>
      <c r="AA24" s="136" t="s">
        <v>610</v>
      </c>
      <c r="AB24" s="96">
        <f>IFERROR(VLOOKUP(Z24,'Daycare Checkouts'!$AE:$AF,2,FALSE),"")</f>
        <v>0</v>
      </c>
      <c r="AC24" s="30">
        <f>IFERROR(VLOOKUP(Z24,'Daycare Checkouts'!$AE:$AG,3,FALSE),"")</f>
        <v>0</v>
      </c>
      <c r="AD24" s="139"/>
      <c r="AE24" s="1">
        <v>44035</v>
      </c>
      <c r="AF24" s="136" t="s">
        <v>605</v>
      </c>
      <c r="AG24" s="96">
        <f>IFERROR(VLOOKUP(AE24,'Daycare Checkouts'!$AE:$AF,2,FALSE),"")</f>
        <v>0</v>
      </c>
      <c r="AH24" s="30">
        <f>IFERROR(VLOOKUP(AE24,'Daycare Checkouts'!$AE:$AG,3,FALSE),"")</f>
        <v>0</v>
      </c>
      <c r="AI24" s="139"/>
      <c r="AJ24" s="1">
        <v>44066</v>
      </c>
      <c r="AK24" s="136" t="s">
        <v>608</v>
      </c>
      <c r="AL24" s="96">
        <f>IFERROR(VLOOKUP(AJ24,'Daycare Checkouts'!$AE:$AF,2,FALSE),"")</f>
        <v>0</v>
      </c>
      <c r="AM24" s="30">
        <f>IFERROR(VLOOKUP(AJ24,'Daycare Checkouts'!$AE:$AG,3,FALSE),"")</f>
        <v>0</v>
      </c>
      <c r="AN24" s="139"/>
      <c r="AO24" s="1">
        <v>44097</v>
      </c>
      <c r="AP24" s="136" t="s">
        <v>604</v>
      </c>
      <c r="AQ24" s="96">
        <f>IFERROR(VLOOKUP(AO24,'Daycare Checkouts'!$AE:$AF,2,FALSE),"")</f>
        <v>0</v>
      </c>
      <c r="AR24" s="30">
        <f>IFERROR(VLOOKUP(AO24,'Daycare Checkouts'!$AE:$AG,3,FALSE),"")</f>
        <v>0</v>
      </c>
      <c r="AS24" s="139"/>
      <c r="AT24" s="1">
        <v>44127</v>
      </c>
      <c r="AU24" s="136" t="s">
        <v>606</v>
      </c>
      <c r="AV24" s="96">
        <f>IFERROR(VLOOKUP(AT24,'Daycare Checkouts'!$AE:$AF,2,FALSE),"")</f>
        <v>0</v>
      </c>
      <c r="AW24" s="30">
        <f>IFERROR(VLOOKUP(AT24,'Daycare Checkouts'!$AE:$AG,3,FALSE),"")</f>
        <v>0</v>
      </c>
      <c r="AX24" s="139"/>
      <c r="AY24" s="1">
        <v>44158</v>
      </c>
      <c r="AZ24" s="136" t="s">
        <v>609</v>
      </c>
      <c r="BA24" s="96">
        <f>IFERROR(VLOOKUP(AY24,'Daycare Checkouts'!$AE:$AF,2,FALSE),"")</f>
        <v>0</v>
      </c>
      <c r="BB24" s="30">
        <f>IFERROR(VLOOKUP(AY24,'Daycare Checkouts'!$AE:$AG,3,FALSE),"")</f>
        <v>0</v>
      </c>
      <c r="BC24" s="139"/>
      <c r="BD24" s="1">
        <v>44188</v>
      </c>
      <c r="BE24" s="136" t="s">
        <v>604</v>
      </c>
      <c r="BF24" s="96">
        <f>IFERROR(VLOOKUP(BD24,'Daycare Checkouts'!$AE:$AF,2,FALSE),"")</f>
        <v>0</v>
      </c>
      <c r="BG24" s="30">
        <f>IFERROR(VLOOKUP(BD24,'Daycare Checkouts'!$AE:$AG,3,FALSE),"")</f>
        <v>0</v>
      </c>
    </row>
    <row r="25" spans="1:59" s="4" customFormat="1" ht="14.4" x14ac:dyDescent="0.3">
      <c r="A25" s="1">
        <v>43854</v>
      </c>
      <c r="B25" s="136" t="s">
        <v>606</v>
      </c>
      <c r="C25" s="96">
        <f>IFERROR(VLOOKUP(A25,'Daycare Checkouts'!$AE:$AF,2,FALSE),"")</f>
        <v>0</v>
      </c>
      <c r="D25" s="30">
        <f>IFERROR(VLOOKUP(A25,'Daycare Checkouts'!$AE:$AG,3,FALSE),"")</f>
        <v>0</v>
      </c>
      <c r="E25" s="139"/>
      <c r="F25" s="1">
        <v>43885</v>
      </c>
      <c r="G25" s="136" t="s">
        <v>609</v>
      </c>
      <c r="H25" s="96">
        <f>IFERROR(VLOOKUP(F25,'Daycare Checkouts'!$AE:$AF,2,FALSE),"")</f>
        <v>0</v>
      </c>
      <c r="I25" s="30">
        <f>IFERROR(VLOOKUP(F25,'Daycare Checkouts'!$AE:$AG,3,FALSE),"")</f>
        <v>0</v>
      </c>
      <c r="J25" s="139"/>
      <c r="K25" s="1">
        <v>43914</v>
      </c>
      <c r="L25" s="136" t="s">
        <v>610</v>
      </c>
      <c r="M25" s="96">
        <f>IFERROR(VLOOKUP(K25,'Daycare Checkouts'!$AE:$AF,2,FALSE),"")</f>
        <v>0</v>
      </c>
      <c r="N25" s="30">
        <f>IFERROR(VLOOKUP(K25,'Daycare Checkouts'!$AE:$AG,3,FALSE),"")</f>
        <v>0</v>
      </c>
      <c r="O25" s="139"/>
      <c r="P25" s="1">
        <v>43945</v>
      </c>
      <c r="Q25" s="136" t="s">
        <v>606</v>
      </c>
      <c r="R25" s="96">
        <f>IFERROR(VLOOKUP(P25,'Daycare Checkouts'!$AE:$AF,2,FALSE),"")</f>
        <v>0</v>
      </c>
      <c r="S25" s="30">
        <f>IFERROR(VLOOKUP(P25,'Daycare Checkouts'!$AE:$AG,3,FALSE),"")</f>
        <v>0</v>
      </c>
      <c r="T25" s="139"/>
      <c r="U25" s="1">
        <v>43975</v>
      </c>
      <c r="V25" s="136" t="s">
        <v>608</v>
      </c>
      <c r="W25" s="96">
        <f>IFERROR(VLOOKUP(U25,'Daycare Checkouts'!$AE:$AF,2,FALSE),"")</f>
        <v>0</v>
      </c>
      <c r="X25" s="30">
        <f>IFERROR(VLOOKUP(U25,'Daycare Checkouts'!$AE:$AG,3,FALSE),"")</f>
        <v>0</v>
      </c>
      <c r="Y25" s="139"/>
      <c r="Z25" s="1">
        <v>44006</v>
      </c>
      <c r="AA25" s="136" t="s">
        <v>604</v>
      </c>
      <c r="AB25" s="96">
        <f>IFERROR(VLOOKUP(Z25,'Daycare Checkouts'!$AE:$AF,2,FALSE),"")</f>
        <v>0</v>
      </c>
      <c r="AC25" s="30">
        <f>IFERROR(VLOOKUP(Z25,'Daycare Checkouts'!$AE:$AG,3,FALSE),"")</f>
        <v>0</v>
      </c>
      <c r="AD25" s="139"/>
      <c r="AE25" s="1">
        <v>44036</v>
      </c>
      <c r="AF25" s="136" t="s">
        <v>606</v>
      </c>
      <c r="AG25" s="96">
        <f>IFERROR(VLOOKUP(AE25,'Daycare Checkouts'!$AE:$AF,2,FALSE),"")</f>
        <v>0</v>
      </c>
      <c r="AH25" s="30">
        <f>IFERROR(VLOOKUP(AE25,'Daycare Checkouts'!$AE:$AG,3,FALSE),"")</f>
        <v>0</v>
      </c>
      <c r="AI25" s="139"/>
      <c r="AJ25" s="1">
        <v>44067</v>
      </c>
      <c r="AK25" s="136" t="s">
        <v>609</v>
      </c>
      <c r="AL25" s="96">
        <f>IFERROR(VLOOKUP(AJ25,'Daycare Checkouts'!$AE:$AF,2,FALSE),"")</f>
        <v>0</v>
      </c>
      <c r="AM25" s="30">
        <f>IFERROR(VLOOKUP(AJ25,'Daycare Checkouts'!$AE:$AG,3,FALSE),"")</f>
        <v>0</v>
      </c>
      <c r="AN25" s="139"/>
      <c r="AO25" s="1">
        <v>44098</v>
      </c>
      <c r="AP25" s="136" t="s">
        <v>605</v>
      </c>
      <c r="AQ25" s="96">
        <f>IFERROR(VLOOKUP(AO25,'Daycare Checkouts'!$AE:$AF,2,FALSE),"")</f>
        <v>0</v>
      </c>
      <c r="AR25" s="30">
        <f>IFERROR(VLOOKUP(AO25,'Daycare Checkouts'!$AE:$AG,3,FALSE),"")</f>
        <v>0</v>
      </c>
      <c r="AS25" s="139"/>
      <c r="AT25" s="1">
        <v>44128</v>
      </c>
      <c r="AU25" s="136" t="s">
        <v>607</v>
      </c>
      <c r="AV25" s="96">
        <f>IFERROR(VLOOKUP(AT25,'Daycare Checkouts'!$AE:$AF,2,FALSE),"")</f>
        <v>0</v>
      </c>
      <c r="AW25" s="30">
        <f>IFERROR(VLOOKUP(AT25,'Daycare Checkouts'!$AE:$AG,3,FALSE),"")</f>
        <v>0</v>
      </c>
      <c r="AX25" s="139"/>
      <c r="AY25" s="1">
        <v>44159</v>
      </c>
      <c r="AZ25" s="136" t="s">
        <v>610</v>
      </c>
      <c r="BA25" s="96">
        <f>IFERROR(VLOOKUP(AY25,'Daycare Checkouts'!$AE:$AF,2,FALSE),"")</f>
        <v>0</v>
      </c>
      <c r="BB25" s="30">
        <f>IFERROR(VLOOKUP(AY25,'Daycare Checkouts'!$AE:$AG,3,FALSE),"")</f>
        <v>0</v>
      </c>
      <c r="BC25" s="139"/>
      <c r="BD25" s="1">
        <v>44189</v>
      </c>
      <c r="BE25" s="136" t="s">
        <v>605</v>
      </c>
      <c r="BF25" s="96">
        <f>IFERROR(VLOOKUP(BD25,'Daycare Checkouts'!$AE:$AF,2,FALSE),"")</f>
        <v>0</v>
      </c>
      <c r="BG25" s="30">
        <f>IFERROR(VLOOKUP(BD25,'Daycare Checkouts'!$AE:$AG,3,FALSE),"")</f>
        <v>0</v>
      </c>
    </row>
    <row r="26" spans="1:59" s="4" customFormat="1" ht="14.4" x14ac:dyDescent="0.3">
      <c r="A26" s="1">
        <v>43855</v>
      </c>
      <c r="B26" s="136" t="s">
        <v>607</v>
      </c>
      <c r="C26" s="96">
        <f>IFERROR(VLOOKUP(A26,'Daycare Checkouts'!$AE:$AF,2,FALSE),"")</f>
        <v>0</v>
      </c>
      <c r="D26" s="30">
        <f>IFERROR(VLOOKUP(A26,'Daycare Checkouts'!$AE:$AG,3,FALSE),"")</f>
        <v>0</v>
      </c>
      <c r="E26" s="139"/>
      <c r="F26" s="1">
        <v>43886</v>
      </c>
      <c r="G26" s="136" t="s">
        <v>610</v>
      </c>
      <c r="H26" s="96">
        <f>IFERROR(VLOOKUP(F26,'Daycare Checkouts'!$AE:$AF,2,FALSE),"")</f>
        <v>0</v>
      </c>
      <c r="I26" s="30">
        <f>IFERROR(VLOOKUP(F26,'Daycare Checkouts'!$AE:$AG,3,FALSE),"")</f>
        <v>0</v>
      </c>
      <c r="J26" s="139"/>
      <c r="K26" s="1">
        <v>43915</v>
      </c>
      <c r="L26" s="136" t="s">
        <v>604</v>
      </c>
      <c r="M26" s="96">
        <f>IFERROR(VLOOKUP(K26,'Daycare Checkouts'!$AE:$AF,2,FALSE),"")</f>
        <v>0</v>
      </c>
      <c r="N26" s="30">
        <f>IFERROR(VLOOKUP(K26,'Daycare Checkouts'!$AE:$AG,3,FALSE),"")</f>
        <v>0</v>
      </c>
      <c r="O26" s="139"/>
      <c r="P26" s="1">
        <v>43946</v>
      </c>
      <c r="Q26" s="136" t="s">
        <v>607</v>
      </c>
      <c r="R26" s="96">
        <f>IFERROR(VLOOKUP(P26,'Daycare Checkouts'!$AE:$AF,2,FALSE),"")</f>
        <v>0</v>
      </c>
      <c r="S26" s="30">
        <f>IFERROR(VLOOKUP(P26,'Daycare Checkouts'!$AE:$AG,3,FALSE),"")</f>
        <v>0</v>
      </c>
      <c r="T26" s="139"/>
      <c r="U26" s="1">
        <v>43976</v>
      </c>
      <c r="V26" s="136" t="s">
        <v>609</v>
      </c>
      <c r="W26" s="96">
        <f>IFERROR(VLOOKUP(U26,'Daycare Checkouts'!$AE:$AF,2,FALSE),"")</f>
        <v>0</v>
      </c>
      <c r="X26" s="30">
        <f>IFERROR(VLOOKUP(U26,'Daycare Checkouts'!$AE:$AG,3,FALSE),"")</f>
        <v>0</v>
      </c>
      <c r="Y26" s="139"/>
      <c r="Z26" s="1">
        <v>44007</v>
      </c>
      <c r="AA26" s="136" t="s">
        <v>605</v>
      </c>
      <c r="AB26" s="96">
        <f>IFERROR(VLOOKUP(Z26,'Daycare Checkouts'!$AE:$AF,2,FALSE),"")</f>
        <v>0</v>
      </c>
      <c r="AC26" s="30">
        <f>IFERROR(VLOOKUP(Z26,'Daycare Checkouts'!$AE:$AG,3,FALSE),"")</f>
        <v>0</v>
      </c>
      <c r="AD26" s="139"/>
      <c r="AE26" s="1">
        <v>44037</v>
      </c>
      <c r="AF26" s="136" t="s">
        <v>607</v>
      </c>
      <c r="AG26" s="96">
        <f>IFERROR(VLOOKUP(AE26,'Daycare Checkouts'!$AE:$AF,2,FALSE),"")</f>
        <v>0</v>
      </c>
      <c r="AH26" s="30">
        <f>IFERROR(VLOOKUP(AE26,'Daycare Checkouts'!$AE:$AG,3,FALSE),"")</f>
        <v>0</v>
      </c>
      <c r="AI26" s="139"/>
      <c r="AJ26" s="1">
        <v>44068</v>
      </c>
      <c r="AK26" s="136" t="s">
        <v>610</v>
      </c>
      <c r="AL26" s="96">
        <f>IFERROR(VLOOKUP(AJ26,'Daycare Checkouts'!$AE:$AF,2,FALSE),"")</f>
        <v>0</v>
      </c>
      <c r="AM26" s="30">
        <f>IFERROR(VLOOKUP(AJ26,'Daycare Checkouts'!$AE:$AG,3,FALSE),"")</f>
        <v>0</v>
      </c>
      <c r="AN26" s="139"/>
      <c r="AO26" s="1">
        <v>44099</v>
      </c>
      <c r="AP26" s="136" t="s">
        <v>606</v>
      </c>
      <c r="AQ26" s="96">
        <f>IFERROR(VLOOKUP(AO26,'Daycare Checkouts'!$AE:$AF,2,FALSE),"")</f>
        <v>0</v>
      </c>
      <c r="AR26" s="30">
        <f>IFERROR(VLOOKUP(AO26,'Daycare Checkouts'!$AE:$AG,3,FALSE),"")</f>
        <v>0</v>
      </c>
      <c r="AS26" s="139"/>
      <c r="AT26" s="1">
        <v>44129</v>
      </c>
      <c r="AU26" s="136" t="s">
        <v>608</v>
      </c>
      <c r="AV26" s="96">
        <f>IFERROR(VLOOKUP(AT26,'Daycare Checkouts'!$AE:$AF,2,FALSE),"")</f>
        <v>0</v>
      </c>
      <c r="AW26" s="30">
        <f>IFERROR(VLOOKUP(AT26,'Daycare Checkouts'!$AE:$AG,3,FALSE),"")</f>
        <v>0</v>
      </c>
      <c r="AX26" s="139"/>
      <c r="AY26" s="1">
        <v>44160</v>
      </c>
      <c r="AZ26" s="136" t="s">
        <v>604</v>
      </c>
      <c r="BA26" s="96">
        <f>IFERROR(VLOOKUP(AY26,'Daycare Checkouts'!$AE:$AF,2,FALSE),"")</f>
        <v>0</v>
      </c>
      <c r="BB26" s="30">
        <f>IFERROR(VLOOKUP(AY26,'Daycare Checkouts'!$AE:$AG,3,FALSE),"")</f>
        <v>0</v>
      </c>
      <c r="BC26" s="139"/>
      <c r="BD26" s="1">
        <v>44190</v>
      </c>
      <c r="BE26" s="136" t="s">
        <v>606</v>
      </c>
      <c r="BF26" s="96">
        <f>IFERROR(VLOOKUP(BD26,'Daycare Checkouts'!$AE:$AF,2,FALSE),"")</f>
        <v>0</v>
      </c>
      <c r="BG26" s="30">
        <f>IFERROR(VLOOKUP(BD26,'Daycare Checkouts'!$AE:$AG,3,FALSE),"")</f>
        <v>0</v>
      </c>
    </row>
    <row r="27" spans="1:59" s="4" customFormat="1" ht="14.4" x14ac:dyDescent="0.3">
      <c r="A27" s="1">
        <v>43856</v>
      </c>
      <c r="B27" s="136" t="s">
        <v>608</v>
      </c>
      <c r="C27" s="96">
        <f>IFERROR(VLOOKUP(A27,'Daycare Checkouts'!$AE:$AF,2,FALSE),"")</f>
        <v>0</v>
      </c>
      <c r="D27" s="30">
        <f>IFERROR(VLOOKUP(A27,'Daycare Checkouts'!$AE:$AG,3,FALSE),"")</f>
        <v>0</v>
      </c>
      <c r="E27" s="139"/>
      <c r="F27" s="1">
        <v>43887</v>
      </c>
      <c r="G27" s="136" t="s">
        <v>604</v>
      </c>
      <c r="H27" s="96">
        <f>IFERROR(VLOOKUP(F27,'Daycare Checkouts'!$AE:$AF,2,FALSE),"")</f>
        <v>0</v>
      </c>
      <c r="I27" s="30">
        <f>IFERROR(VLOOKUP(F27,'Daycare Checkouts'!$AE:$AG,3,FALSE),"")</f>
        <v>0</v>
      </c>
      <c r="J27" s="139"/>
      <c r="K27" s="1">
        <v>43916</v>
      </c>
      <c r="L27" s="136" t="s">
        <v>605</v>
      </c>
      <c r="M27" s="96">
        <f>IFERROR(VLOOKUP(K27,'Daycare Checkouts'!$AE:$AF,2,FALSE),"")</f>
        <v>0</v>
      </c>
      <c r="N27" s="30">
        <f>IFERROR(VLOOKUP(K27,'Daycare Checkouts'!$AE:$AG,3,FALSE),"")</f>
        <v>0</v>
      </c>
      <c r="O27" s="139"/>
      <c r="P27" s="1">
        <v>43947</v>
      </c>
      <c r="Q27" s="136" t="s">
        <v>608</v>
      </c>
      <c r="R27" s="96">
        <f>IFERROR(VLOOKUP(P27,'Daycare Checkouts'!$AE:$AF,2,FALSE),"")</f>
        <v>0</v>
      </c>
      <c r="S27" s="30">
        <f>IFERROR(VLOOKUP(P27,'Daycare Checkouts'!$AE:$AG,3,FALSE),"")</f>
        <v>0</v>
      </c>
      <c r="T27" s="139"/>
      <c r="U27" s="1">
        <v>43977</v>
      </c>
      <c r="V27" s="136" t="s">
        <v>610</v>
      </c>
      <c r="W27" s="96">
        <f>IFERROR(VLOOKUP(U27,'Daycare Checkouts'!$AE:$AF,2,FALSE),"")</f>
        <v>0</v>
      </c>
      <c r="X27" s="30">
        <f>IFERROR(VLOOKUP(U27,'Daycare Checkouts'!$AE:$AG,3,FALSE),"")</f>
        <v>0</v>
      </c>
      <c r="Y27" s="139"/>
      <c r="Z27" s="1">
        <v>44008</v>
      </c>
      <c r="AA27" s="136" t="s">
        <v>606</v>
      </c>
      <c r="AB27" s="96">
        <f>IFERROR(VLOOKUP(Z27,'Daycare Checkouts'!$AE:$AF,2,FALSE),"")</f>
        <v>0</v>
      </c>
      <c r="AC27" s="30">
        <f>IFERROR(VLOOKUP(Z27,'Daycare Checkouts'!$AE:$AG,3,FALSE),"")</f>
        <v>0</v>
      </c>
      <c r="AD27" s="139"/>
      <c r="AE27" s="1">
        <v>44038</v>
      </c>
      <c r="AF27" s="136" t="s">
        <v>608</v>
      </c>
      <c r="AG27" s="96">
        <f>IFERROR(VLOOKUP(AE27,'Daycare Checkouts'!$AE:$AF,2,FALSE),"")</f>
        <v>0</v>
      </c>
      <c r="AH27" s="30">
        <f>IFERROR(VLOOKUP(AE27,'Daycare Checkouts'!$AE:$AG,3,FALSE),"")</f>
        <v>0</v>
      </c>
      <c r="AI27" s="139"/>
      <c r="AJ27" s="1">
        <v>44069</v>
      </c>
      <c r="AK27" s="136" t="s">
        <v>604</v>
      </c>
      <c r="AL27" s="96">
        <f>IFERROR(VLOOKUP(AJ27,'Daycare Checkouts'!$AE:$AF,2,FALSE),"")</f>
        <v>0</v>
      </c>
      <c r="AM27" s="30">
        <f>IFERROR(VLOOKUP(AJ27,'Daycare Checkouts'!$AE:$AG,3,FALSE),"")</f>
        <v>0</v>
      </c>
      <c r="AN27" s="139"/>
      <c r="AO27" s="1">
        <v>44100</v>
      </c>
      <c r="AP27" s="136" t="s">
        <v>607</v>
      </c>
      <c r="AQ27" s="96">
        <f>IFERROR(VLOOKUP(AO27,'Daycare Checkouts'!$AE:$AF,2,FALSE),"")</f>
        <v>0</v>
      </c>
      <c r="AR27" s="30">
        <f>IFERROR(VLOOKUP(AO27,'Daycare Checkouts'!$AE:$AG,3,FALSE),"")</f>
        <v>0</v>
      </c>
      <c r="AS27" s="139"/>
      <c r="AT27" s="1">
        <v>44130</v>
      </c>
      <c r="AU27" s="136" t="s">
        <v>609</v>
      </c>
      <c r="AV27" s="96">
        <f>IFERROR(VLOOKUP(AT27,'Daycare Checkouts'!$AE:$AF,2,FALSE),"")</f>
        <v>0</v>
      </c>
      <c r="AW27" s="30">
        <f>IFERROR(VLOOKUP(AT27,'Daycare Checkouts'!$AE:$AG,3,FALSE),"")</f>
        <v>0</v>
      </c>
      <c r="AX27" s="139"/>
      <c r="AY27" s="1">
        <v>44161</v>
      </c>
      <c r="AZ27" s="136" t="s">
        <v>605</v>
      </c>
      <c r="BA27" s="96">
        <f>IFERROR(VLOOKUP(AY27,'Daycare Checkouts'!$AE:$AF,2,FALSE),"")</f>
        <v>0</v>
      </c>
      <c r="BB27" s="30">
        <f>IFERROR(VLOOKUP(AY27,'Daycare Checkouts'!$AE:$AG,3,FALSE),"")</f>
        <v>0</v>
      </c>
      <c r="BC27" s="139"/>
      <c r="BD27" s="1">
        <v>44191</v>
      </c>
      <c r="BE27" s="136" t="s">
        <v>607</v>
      </c>
      <c r="BF27" s="96">
        <f>IFERROR(VLOOKUP(BD27,'Daycare Checkouts'!$AE:$AF,2,FALSE),"")</f>
        <v>0</v>
      </c>
      <c r="BG27" s="30">
        <f>IFERROR(VLOOKUP(BD27,'Daycare Checkouts'!$AE:$AG,3,FALSE),"")</f>
        <v>0</v>
      </c>
    </row>
    <row r="28" spans="1:59" s="4" customFormat="1" ht="14.4" x14ac:dyDescent="0.3">
      <c r="A28" s="1">
        <v>43857</v>
      </c>
      <c r="B28" s="136" t="s">
        <v>609</v>
      </c>
      <c r="C28" s="96">
        <f>IFERROR(VLOOKUP(A28,'Daycare Checkouts'!$AE:$AF,2,FALSE),"")</f>
        <v>0</v>
      </c>
      <c r="D28" s="30">
        <f>IFERROR(VLOOKUP(A28,'Daycare Checkouts'!$AE:$AG,3,FALSE),"")</f>
        <v>0</v>
      </c>
      <c r="E28" s="139"/>
      <c r="F28" s="1">
        <v>43888</v>
      </c>
      <c r="G28" s="136" t="s">
        <v>605</v>
      </c>
      <c r="H28" s="96">
        <f>IFERROR(VLOOKUP(F28,'Daycare Checkouts'!$AE:$AF,2,FALSE),"")</f>
        <v>0</v>
      </c>
      <c r="I28" s="30">
        <f>IFERROR(VLOOKUP(F28,'Daycare Checkouts'!$AE:$AG,3,FALSE),"")</f>
        <v>0</v>
      </c>
      <c r="J28" s="139"/>
      <c r="K28" s="1">
        <v>43917</v>
      </c>
      <c r="L28" s="136" t="s">
        <v>606</v>
      </c>
      <c r="M28" s="96">
        <f>IFERROR(VLOOKUP(K28,'Daycare Checkouts'!$AE:$AF,2,FALSE),"")</f>
        <v>0</v>
      </c>
      <c r="N28" s="30">
        <f>IFERROR(VLOOKUP(K28,'Daycare Checkouts'!$AE:$AG,3,FALSE),"")</f>
        <v>0</v>
      </c>
      <c r="O28" s="139"/>
      <c r="P28" s="1">
        <v>43948</v>
      </c>
      <c r="Q28" s="136" t="s">
        <v>609</v>
      </c>
      <c r="R28" s="96">
        <f>IFERROR(VLOOKUP(P28,'Daycare Checkouts'!$AE:$AF,2,FALSE),"")</f>
        <v>0</v>
      </c>
      <c r="S28" s="30">
        <f>IFERROR(VLOOKUP(P28,'Daycare Checkouts'!$AE:$AG,3,FALSE),"")</f>
        <v>0</v>
      </c>
      <c r="T28" s="139"/>
      <c r="U28" s="1">
        <v>43978</v>
      </c>
      <c r="V28" s="136" t="s">
        <v>604</v>
      </c>
      <c r="W28" s="96">
        <f>IFERROR(VLOOKUP(U28,'Daycare Checkouts'!$AE:$AF,2,FALSE),"")</f>
        <v>0</v>
      </c>
      <c r="X28" s="30">
        <f>IFERROR(VLOOKUP(U28,'Daycare Checkouts'!$AE:$AG,3,FALSE),"")</f>
        <v>0</v>
      </c>
      <c r="Y28" s="139"/>
      <c r="Z28" s="1">
        <v>44009</v>
      </c>
      <c r="AA28" s="136" t="s">
        <v>607</v>
      </c>
      <c r="AB28" s="96">
        <f>IFERROR(VLOOKUP(Z28,'Daycare Checkouts'!$AE:$AF,2,FALSE),"")</f>
        <v>0</v>
      </c>
      <c r="AC28" s="30">
        <f>IFERROR(VLOOKUP(Z28,'Daycare Checkouts'!$AE:$AG,3,FALSE),"")</f>
        <v>0</v>
      </c>
      <c r="AD28" s="139"/>
      <c r="AE28" s="1">
        <v>44039</v>
      </c>
      <c r="AF28" s="136" t="s">
        <v>609</v>
      </c>
      <c r="AG28" s="96">
        <f>IFERROR(VLOOKUP(AE28,'Daycare Checkouts'!$AE:$AF,2,FALSE),"")</f>
        <v>0</v>
      </c>
      <c r="AH28" s="30">
        <f>IFERROR(VLOOKUP(AE28,'Daycare Checkouts'!$AE:$AG,3,FALSE),"")</f>
        <v>0</v>
      </c>
      <c r="AI28" s="139"/>
      <c r="AJ28" s="1">
        <v>44070</v>
      </c>
      <c r="AK28" s="136" t="s">
        <v>605</v>
      </c>
      <c r="AL28" s="96">
        <f>IFERROR(VLOOKUP(AJ28,'Daycare Checkouts'!$AE:$AF,2,FALSE),"")</f>
        <v>0</v>
      </c>
      <c r="AM28" s="30">
        <f>IFERROR(VLOOKUP(AJ28,'Daycare Checkouts'!$AE:$AG,3,FALSE),"")</f>
        <v>0</v>
      </c>
      <c r="AN28" s="139"/>
      <c r="AO28" s="1">
        <v>44101</v>
      </c>
      <c r="AP28" s="136" t="s">
        <v>608</v>
      </c>
      <c r="AQ28" s="96">
        <f>IFERROR(VLOOKUP(AO28,'Daycare Checkouts'!$AE:$AF,2,FALSE),"")</f>
        <v>0</v>
      </c>
      <c r="AR28" s="30">
        <f>IFERROR(VLOOKUP(AO28,'Daycare Checkouts'!$AE:$AG,3,FALSE),"")</f>
        <v>0</v>
      </c>
      <c r="AS28" s="139"/>
      <c r="AT28" s="1">
        <v>44131</v>
      </c>
      <c r="AU28" s="136" t="s">
        <v>610</v>
      </c>
      <c r="AV28" s="96">
        <f>IFERROR(VLOOKUP(AT28,'Daycare Checkouts'!$AE:$AF,2,FALSE),"")</f>
        <v>0</v>
      </c>
      <c r="AW28" s="30">
        <f>IFERROR(VLOOKUP(AT28,'Daycare Checkouts'!$AE:$AG,3,FALSE),"")</f>
        <v>0</v>
      </c>
      <c r="AX28" s="139"/>
      <c r="AY28" s="1">
        <v>44162</v>
      </c>
      <c r="AZ28" s="136" t="s">
        <v>606</v>
      </c>
      <c r="BA28" s="96">
        <f>IFERROR(VLOOKUP(AY28,'Daycare Checkouts'!$AE:$AF,2,FALSE),"")</f>
        <v>0</v>
      </c>
      <c r="BB28" s="30">
        <f>IFERROR(VLOOKUP(AY28,'Daycare Checkouts'!$AE:$AG,3,FALSE),"")</f>
        <v>0</v>
      </c>
      <c r="BC28" s="139"/>
      <c r="BD28" s="1">
        <v>44192</v>
      </c>
      <c r="BE28" s="136" t="s">
        <v>608</v>
      </c>
      <c r="BF28" s="96">
        <f>IFERROR(VLOOKUP(BD28,'Daycare Checkouts'!$AE:$AF,2,FALSE),"")</f>
        <v>0</v>
      </c>
      <c r="BG28" s="30">
        <f>IFERROR(VLOOKUP(BD28,'Daycare Checkouts'!$AE:$AG,3,FALSE),"")</f>
        <v>0</v>
      </c>
    </row>
    <row r="29" spans="1:59" s="4" customFormat="1" ht="14.4" x14ac:dyDescent="0.3">
      <c r="A29" s="1">
        <v>43858</v>
      </c>
      <c r="B29" s="136" t="s">
        <v>610</v>
      </c>
      <c r="C29" s="96">
        <f>IFERROR(VLOOKUP(A29,'Daycare Checkouts'!$AE:$AF,2,FALSE),"")</f>
        <v>0</v>
      </c>
      <c r="D29" s="30">
        <f>IFERROR(VLOOKUP(A29,'Daycare Checkouts'!$AE:$AG,3,FALSE),"")</f>
        <v>0</v>
      </c>
      <c r="E29" s="139"/>
      <c r="F29" s="1">
        <v>43889</v>
      </c>
      <c r="G29" s="136" t="s">
        <v>606</v>
      </c>
      <c r="H29" s="96">
        <f>IFERROR(VLOOKUP(F29,'Daycare Checkouts'!$AE:$AF,2,FALSE),"")</f>
        <v>0</v>
      </c>
      <c r="I29" s="30">
        <f>IFERROR(VLOOKUP(F29,'Daycare Checkouts'!$AE:$AG,3,FALSE),"")</f>
        <v>0</v>
      </c>
      <c r="J29" s="139"/>
      <c r="K29" s="1">
        <v>43918</v>
      </c>
      <c r="L29" s="136" t="s">
        <v>607</v>
      </c>
      <c r="M29" s="96">
        <f>IFERROR(VLOOKUP(K29,'Daycare Checkouts'!$AE:$AF,2,FALSE),"")</f>
        <v>0</v>
      </c>
      <c r="N29" s="30">
        <f>IFERROR(VLOOKUP(K29,'Daycare Checkouts'!$AE:$AG,3,FALSE),"")</f>
        <v>0</v>
      </c>
      <c r="O29" s="139"/>
      <c r="P29" s="1">
        <v>43949</v>
      </c>
      <c r="Q29" s="136" t="s">
        <v>610</v>
      </c>
      <c r="R29" s="96">
        <f>IFERROR(VLOOKUP(P29,'Daycare Checkouts'!$AE:$AF,2,FALSE),"")</f>
        <v>0</v>
      </c>
      <c r="S29" s="30">
        <f>IFERROR(VLOOKUP(P29,'Daycare Checkouts'!$AE:$AG,3,FALSE),"")</f>
        <v>0</v>
      </c>
      <c r="T29" s="139"/>
      <c r="U29" s="1">
        <v>43979</v>
      </c>
      <c r="V29" s="136" t="s">
        <v>605</v>
      </c>
      <c r="W29" s="96">
        <f>IFERROR(VLOOKUP(U29,'Daycare Checkouts'!$AE:$AF,2,FALSE),"")</f>
        <v>0</v>
      </c>
      <c r="X29" s="30">
        <f>IFERROR(VLOOKUP(U29,'Daycare Checkouts'!$AE:$AG,3,FALSE),"")</f>
        <v>0</v>
      </c>
      <c r="Y29" s="139"/>
      <c r="Z29" s="1">
        <v>44010</v>
      </c>
      <c r="AA29" s="136" t="s">
        <v>608</v>
      </c>
      <c r="AB29" s="96">
        <f>IFERROR(VLOOKUP(Z29,'Daycare Checkouts'!$AE:$AF,2,FALSE),"")</f>
        <v>0</v>
      </c>
      <c r="AC29" s="30">
        <f>IFERROR(VLOOKUP(Z29,'Daycare Checkouts'!$AE:$AG,3,FALSE),"")</f>
        <v>0</v>
      </c>
      <c r="AD29" s="139"/>
      <c r="AE29" s="1">
        <v>44040</v>
      </c>
      <c r="AF29" s="136" t="s">
        <v>610</v>
      </c>
      <c r="AG29" s="96">
        <f>IFERROR(VLOOKUP(AE29,'Daycare Checkouts'!$AE:$AF,2,FALSE),"")</f>
        <v>0</v>
      </c>
      <c r="AH29" s="30">
        <f>IFERROR(VLOOKUP(AE29,'Daycare Checkouts'!$AE:$AG,3,FALSE),"")</f>
        <v>0</v>
      </c>
      <c r="AI29" s="139"/>
      <c r="AJ29" s="1">
        <v>44071</v>
      </c>
      <c r="AK29" s="136" t="s">
        <v>606</v>
      </c>
      <c r="AL29" s="96">
        <f>IFERROR(VLOOKUP(AJ29,'Daycare Checkouts'!$AE:$AF,2,FALSE),"")</f>
        <v>0</v>
      </c>
      <c r="AM29" s="30">
        <f>IFERROR(VLOOKUP(AJ29,'Daycare Checkouts'!$AE:$AG,3,FALSE),"")</f>
        <v>0</v>
      </c>
      <c r="AN29" s="139"/>
      <c r="AO29" s="1">
        <v>44102</v>
      </c>
      <c r="AP29" s="136" t="s">
        <v>609</v>
      </c>
      <c r="AQ29" s="96">
        <f>IFERROR(VLOOKUP(AO29,'Daycare Checkouts'!$AE:$AF,2,FALSE),"")</f>
        <v>0</v>
      </c>
      <c r="AR29" s="30">
        <f>IFERROR(VLOOKUP(AO29,'Daycare Checkouts'!$AE:$AG,3,FALSE),"")</f>
        <v>0</v>
      </c>
      <c r="AS29" s="139"/>
      <c r="AT29" s="1">
        <v>44132</v>
      </c>
      <c r="AU29" s="136" t="s">
        <v>604</v>
      </c>
      <c r="AV29" s="96">
        <f>IFERROR(VLOOKUP(AT29,'Daycare Checkouts'!$AE:$AF,2,FALSE),"")</f>
        <v>0</v>
      </c>
      <c r="AW29" s="30">
        <f>IFERROR(VLOOKUP(AT29,'Daycare Checkouts'!$AE:$AG,3,FALSE),"")</f>
        <v>0</v>
      </c>
      <c r="AX29" s="139"/>
      <c r="AY29" s="1">
        <v>44163</v>
      </c>
      <c r="AZ29" s="136" t="s">
        <v>607</v>
      </c>
      <c r="BA29" s="96">
        <f>IFERROR(VLOOKUP(AY29,'Daycare Checkouts'!$AE:$AF,2,FALSE),"")</f>
        <v>0</v>
      </c>
      <c r="BB29" s="30">
        <f>IFERROR(VLOOKUP(AY29,'Daycare Checkouts'!$AE:$AG,3,FALSE),"")</f>
        <v>0</v>
      </c>
      <c r="BC29" s="139"/>
      <c r="BD29" s="1">
        <v>44193</v>
      </c>
      <c r="BE29" s="136" t="s">
        <v>609</v>
      </c>
      <c r="BF29" s="96">
        <f>IFERROR(VLOOKUP(BD29,'Daycare Checkouts'!$AE:$AF,2,FALSE),"")</f>
        <v>0</v>
      </c>
      <c r="BG29" s="30">
        <f>IFERROR(VLOOKUP(BD29,'Daycare Checkouts'!$AE:$AG,3,FALSE),"")</f>
        <v>0</v>
      </c>
    </row>
    <row r="30" spans="1:59" s="4" customFormat="1" ht="14.4" x14ac:dyDescent="0.3">
      <c r="A30" s="1">
        <v>43859</v>
      </c>
      <c r="B30" s="136" t="s">
        <v>604</v>
      </c>
      <c r="C30" s="96">
        <f>IFERROR(VLOOKUP(A30,'Daycare Checkouts'!$AE:$AF,2,FALSE),"")</f>
        <v>0</v>
      </c>
      <c r="D30" s="30">
        <f>IFERROR(VLOOKUP(A30,'Daycare Checkouts'!$AE:$AG,3,FALSE),"")</f>
        <v>0</v>
      </c>
      <c r="E30" s="139"/>
      <c r="F30" s="1">
        <v>43890</v>
      </c>
      <c r="G30" s="136" t="s">
        <v>607</v>
      </c>
      <c r="H30" s="96">
        <f>IFERROR(VLOOKUP(F30,'Daycare Checkouts'!$AE:$AF,2,FALSE),"")</f>
        <v>0</v>
      </c>
      <c r="I30" s="30">
        <f>IFERROR(VLOOKUP(F30,'Daycare Checkouts'!$AE:$AG,3,FALSE),"")</f>
        <v>0</v>
      </c>
      <c r="J30" s="139"/>
      <c r="K30" s="1">
        <v>43919</v>
      </c>
      <c r="L30" s="136" t="s">
        <v>608</v>
      </c>
      <c r="M30" s="96">
        <f>IFERROR(VLOOKUP(K30,'Daycare Checkouts'!$AE:$AF,2,FALSE),"")</f>
        <v>0</v>
      </c>
      <c r="N30" s="30">
        <f>IFERROR(VLOOKUP(K30,'Daycare Checkouts'!$AE:$AG,3,FALSE),"")</f>
        <v>0</v>
      </c>
      <c r="O30" s="139"/>
      <c r="P30" s="1">
        <v>43950</v>
      </c>
      <c r="Q30" s="136" t="s">
        <v>604</v>
      </c>
      <c r="R30" s="96">
        <f>IFERROR(VLOOKUP(P30,'Daycare Checkouts'!$AE:$AF,2,FALSE),"")</f>
        <v>0</v>
      </c>
      <c r="S30" s="30">
        <f>IFERROR(VLOOKUP(P30,'Daycare Checkouts'!$AE:$AG,3,FALSE),"")</f>
        <v>0</v>
      </c>
      <c r="T30" s="139"/>
      <c r="U30" s="1">
        <v>43980</v>
      </c>
      <c r="V30" s="136" t="s">
        <v>606</v>
      </c>
      <c r="W30" s="96">
        <f>IFERROR(VLOOKUP(U30,'Daycare Checkouts'!$AE:$AF,2,FALSE),"")</f>
        <v>0</v>
      </c>
      <c r="X30" s="30">
        <f>IFERROR(VLOOKUP(U30,'Daycare Checkouts'!$AE:$AG,3,FALSE),"")</f>
        <v>0</v>
      </c>
      <c r="Y30" s="139"/>
      <c r="Z30" s="1">
        <v>44011</v>
      </c>
      <c r="AA30" s="136" t="s">
        <v>609</v>
      </c>
      <c r="AB30" s="96">
        <f>IFERROR(VLOOKUP(Z30,'Daycare Checkouts'!$AE:$AF,2,FALSE),"")</f>
        <v>0</v>
      </c>
      <c r="AC30" s="30">
        <f>IFERROR(VLOOKUP(Z30,'Daycare Checkouts'!$AE:$AG,3,FALSE),"")</f>
        <v>0</v>
      </c>
      <c r="AD30" s="139"/>
      <c r="AE30" s="1">
        <v>44041</v>
      </c>
      <c r="AF30" s="136" t="s">
        <v>604</v>
      </c>
      <c r="AG30" s="96">
        <f>IFERROR(VLOOKUP(AE30,'Daycare Checkouts'!$AE:$AF,2,FALSE),"")</f>
        <v>0</v>
      </c>
      <c r="AH30" s="30">
        <f>IFERROR(VLOOKUP(AE30,'Daycare Checkouts'!$AE:$AG,3,FALSE),"")</f>
        <v>0</v>
      </c>
      <c r="AI30" s="139"/>
      <c r="AJ30" s="1">
        <v>44072</v>
      </c>
      <c r="AK30" s="136" t="s">
        <v>607</v>
      </c>
      <c r="AL30" s="96">
        <f>IFERROR(VLOOKUP(AJ30,'Daycare Checkouts'!$AE:$AF,2,FALSE),"")</f>
        <v>0</v>
      </c>
      <c r="AM30" s="30">
        <f>IFERROR(VLOOKUP(AJ30,'Daycare Checkouts'!$AE:$AG,3,FALSE),"")</f>
        <v>0</v>
      </c>
      <c r="AN30" s="139"/>
      <c r="AO30" s="1">
        <v>44103</v>
      </c>
      <c r="AP30" s="136" t="s">
        <v>610</v>
      </c>
      <c r="AQ30" s="96">
        <f>IFERROR(VLOOKUP(AO30,'Daycare Checkouts'!$AE:$AF,2,FALSE),"")</f>
        <v>0</v>
      </c>
      <c r="AR30" s="30">
        <f>IFERROR(VLOOKUP(AO30,'Daycare Checkouts'!$AE:$AG,3,FALSE),"")</f>
        <v>0</v>
      </c>
      <c r="AS30" s="139"/>
      <c r="AT30" s="1">
        <v>44133</v>
      </c>
      <c r="AU30" s="136" t="s">
        <v>605</v>
      </c>
      <c r="AV30" s="96">
        <f>IFERROR(VLOOKUP(AT30,'Daycare Checkouts'!$AE:$AF,2,FALSE),"")</f>
        <v>0</v>
      </c>
      <c r="AW30" s="30">
        <f>IFERROR(VLOOKUP(AT30,'Daycare Checkouts'!$AE:$AG,3,FALSE),"")</f>
        <v>0</v>
      </c>
      <c r="AX30" s="139"/>
      <c r="AY30" s="1">
        <v>44164</v>
      </c>
      <c r="AZ30" s="136" t="s">
        <v>608</v>
      </c>
      <c r="BA30" s="96">
        <f>IFERROR(VLOOKUP(AY30,'Daycare Checkouts'!$AE:$AF,2,FALSE),"")</f>
        <v>0</v>
      </c>
      <c r="BB30" s="30">
        <f>IFERROR(VLOOKUP(AY30,'Daycare Checkouts'!$AE:$AG,3,FALSE),"")</f>
        <v>0</v>
      </c>
      <c r="BC30" s="139"/>
      <c r="BD30" s="1">
        <v>44194</v>
      </c>
      <c r="BE30" s="136" t="s">
        <v>610</v>
      </c>
      <c r="BF30" s="96">
        <f>IFERROR(VLOOKUP(BD30,'Daycare Checkouts'!$AE:$AF,2,FALSE),"")</f>
        <v>0</v>
      </c>
      <c r="BG30" s="30">
        <f>IFERROR(VLOOKUP(BD30,'Daycare Checkouts'!$AE:$AG,3,FALSE),"")</f>
        <v>0</v>
      </c>
    </row>
    <row r="31" spans="1:59" s="4" customFormat="1" ht="14.4" x14ac:dyDescent="0.3">
      <c r="A31" s="1">
        <v>43860</v>
      </c>
      <c r="B31" s="136" t="s">
        <v>605</v>
      </c>
      <c r="C31" s="96">
        <f>IFERROR(VLOOKUP(A31,'Daycare Checkouts'!$AE:$AF,2,FALSE),"")</f>
        <v>0</v>
      </c>
      <c r="D31" s="30">
        <f>IFERROR(VLOOKUP(A31,'Daycare Checkouts'!$AE:$AG,3,FALSE),"")</f>
        <v>0</v>
      </c>
      <c r="E31" s="139"/>
      <c r="F31" s="1"/>
      <c r="G31" s="136"/>
      <c r="H31" s="137"/>
      <c r="I31" s="138"/>
      <c r="J31" s="139"/>
      <c r="K31" s="1">
        <v>43920</v>
      </c>
      <c r="L31" s="136" t="s">
        <v>609</v>
      </c>
      <c r="M31" s="96">
        <f>IFERROR(VLOOKUP(K31,'Daycare Checkouts'!$AE:$AF,2,FALSE),"")</f>
        <v>0</v>
      </c>
      <c r="N31" s="30">
        <f>IFERROR(VLOOKUP(K31,'Daycare Checkouts'!$AE:$AG,3,FALSE),"")</f>
        <v>0</v>
      </c>
      <c r="O31" s="139"/>
      <c r="P31" s="1">
        <v>43951</v>
      </c>
      <c r="Q31" s="136" t="s">
        <v>605</v>
      </c>
      <c r="R31" s="96">
        <f>IFERROR(VLOOKUP(P31,'Daycare Checkouts'!$AE:$AF,2,FALSE),"")</f>
        <v>0</v>
      </c>
      <c r="S31" s="30">
        <f>IFERROR(VLOOKUP(P31,'Daycare Checkouts'!$AE:$AG,3,FALSE),"")</f>
        <v>0</v>
      </c>
      <c r="T31" s="139"/>
      <c r="U31" s="1">
        <v>43981</v>
      </c>
      <c r="V31" s="136" t="s">
        <v>607</v>
      </c>
      <c r="W31" s="96">
        <f>IFERROR(VLOOKUP(U31,'Daycare Checkouts'!$AE:$AF,2,FALSE),"")</f>
        <v>0</v>
      </c>
      <c r="X31" s="30">
        <f>IFERROR(VLOOKUP(U31,'Daycare Checkouts'!$AE:$AG,3,FALSE),"")</f>
        <v>0</v>
      </c>
      <c r="Y31" s="139"/>
      <c r="Z31" s="1">
        <v>44012</v>
      </c>
      <c r="AA31" s="136" t="s">
        <v>610</v>
      </c>
      <c r="AB31" s="96">
        <f>IFERROR(VLOOKUP(Z31,'Daycare Checkouts'!$AE:$AF,2,FALSE),"")</f>
        <v>0</v>
      </c>
      <c r="AC31" s="30">
        <f>IFERROR(VLOOKUP(Z31,'Daycare Checkouts'!$AE:$AG,3,FALSE),"")</f>
        <v>0</v>
      </c>
      <c r="AD31" s="139"/>
      <c r="AE31" s="1">
        <v>44042</v>
      </c>
      <c r="AF31" s="136" t="s">
        <v>605</v>
      </c>
      <c r="AG31" s="96">
        <f>IFERROR(VLOOKUP(AE31,'Daycare Checkouts'!$AE:$AF,2,FALSE),"")</f>
        <v>0</v>
      </c>
      <c r="AH31" s="30">
        <f>IFERROR(VLOOKUP(AE31,'Daycare Checkouts'!$AE:$AG,3,FALSE),"")</f>
        <v>0</v>
      </c>
      <c r="AI31" s="139"/>
      <c r="AJ31" s="1">
        <v>44073</v>
      </c>
      <c r="AK31" s="136" t="s">
        <v>608</v>
      </c>
      <c r="AL31" s="96">
        <f>IFERROR(VLOOKUP(AJ31,'Daycare Checkouts'!$AE:$AF,2,FALSE),"")</f>
        <v>0</v>
      </c>
      <c r="AM31" s="30">
        <f>IFERROR(VLOOKUP(AJ31,'Daycare Checkouts'!$AE:$AG,3,FALSE),"")</f>
        <v>0</v>
      </c>
      <c r="AN31" s="139"/>
      <c r="AO31" s="1">
        <v>44104</v>
      </c>
      <c r="AP31" s="136" t="s">
        <v>604</v>
      </c>
      <c r="AQ31" s="96">
        <f>IFERROR(VLOOKUP(AO31,'Daycare Checkouts'!$AE:$AF,2,FALSE),"")</f>
        <v>0</v>
      </c>
      <c r="AR31" s="30">
        <f>IFERROR(VLOOKUP(AO31,'Daycare Checkouts'!$AE:$AG,3,FALSE),"")</f>
        <v>0</v>
      </c>
      <c r="AS31" s="139"/>
      <c r="AT31" s="1">
        <v>44134</v>
      </c>
      <c r="AU31" s="136" t="s">
        <v>606</v>
      </c>
      <c r="AV31" s="96">
        <f>IFERROR(VLOOKUP(AT31,'Daycare Checkouts'!$AE:$AF,2,FALSE),"")</f>
        <v>0</v>
      </c>
      <c r="AW31" s="30">
        <f>IFERROR(VLOOKUP(AT31,'Daycare Checkouts'!$AE:$AG,3,FALSE),"")</f>
        <v>0</v>
      </c>
      <c r="AX31" s="139"/>
      <c r="AY31" s="1">
        <v>44165</v>
      </c>
      <c r="AZ31" s="136" t="s">
        <v>609</v>
      </c>
      <c r="BA31" s="96">
        <f>IFERROR(VLOOKUP(AY31,'Daycare Checkouts'!$AE:$AF,2,FALSE),"")</f>
        <v>0</v>
      </c>
      <c r="BB31" s="30">
        <f>IFERROR(VLOOKUP(AY31,'Daycare Checkouts'!$AE:$AG,3,FALSE),"")</f>
        <v>0</v>
      </c>
      <c r="BC31" s="139"/>
      <c r="BD31" s="1">
        <v>44195</v>
      </c>
      <c r="BE31" s="136" t="s">
        <v>604</v>
      </c>
      <c r="BF31" s="96">
        <f>IFERROR(VLOOKUP(BD31,'Daycare Checkouts'!$AE:$AF,2,FALSE),"")</f>
        <v>0</v>
      </c>
      <c r="BG31" s="30">
        <f>IFERROR(VLOOKUP(BD31,'Daycare Checkouts'!$AE:$AG,3,FALSE),"")</f>
        <v>0</v>
      </c>
    </row>
    <row r="32" spans="1:59" s="4" customFormat="1" ht="14.4" x14ac:dyDescent="0.3">
      <c r="A32" s="1">
        <v>43861</v>
      </c>
      <c r="B32" s="136" t="s">
        <v>606</v>
      </c>
      <c r="C32" s="96">
        <f>IFERROR(VLOOKUP(A32,'Daycare Checkouts'!$AE:$AF,2,FALSE),"")</f>
        <v>0</v>
      </c>
      <c r="D32" s="30">
        <f>IFERROR(VLOOKUP(A32,'Daycare Checkouts'!$AE:$AG,3,FALSE),"")</f>
        <v>0</v>
      </c>
      <c r="E32" s="139"/>
      <c r="F32" s="140"/>
      <c r="G32" s="136"/>
      <c r="H32" s="137"/>
      <c r="I32" s="138"/>
      <c r="J32" s="139"/>
      <c r="K32" s="1">
        <v>43921</v>
      </c>
      <c r="L32" s="136" t="s">
        <v>610</v>
      </c>
      <c r="M32" s="96">
        <f>IFERROR(VLOOKUP(K32,'Daycare Checkouts'!$AE:$AF,2,FALSE),"")</f>
        <v>0</v>
      </c>
      <c r="N32" s="30">
        <f>IFERROR(VLOOKUP(K32,'Daycare Checkouts'!$AE:$AG,3,FALSE),"")</f>
        <v>0</v>
      </c>
      <c r="O32" s="139"/>
      <c r="P32" s="1"/>
      <c r="Q32" s="136"/>
      <c r="R32" s="137"/>
      <c r="S32" s="138"/>
      <c r="T32" s="139"/>
      <c r="U32" s="1">
        <v>43982</v>
      </c>
      <c r="V32" s="136" t="s">
        <v>608</v>
      </c>
      <c r="W32" s="96">
        <f>IFERROR(VLOOKUP(U32,'Daycare Checkouts'!$AE:$AF,2,FALSE),"")</f>
        <v>0</v>
      </c>
      <c r="X32" s="30">
        <f>IFERROR(VLOOKUP(U32,'Daycare Checkouts'!$AE:$AG,3,FALSE),"")</f>
        <v>0</v>
      </c>
      <c r="Y32" s="139"/>
      <c r="Z32" s="1"/>
      <c r="AA32" s="136"/>
      <c r="AB32" s="137"/>
      <c r="AC32" s="138"/>
      <c r="AD32" s="139"/>
      <c r="AE32" s="1">
        <v>44043</v>
      </c>
      <c r="AF32" s="136" t="s">
        <v>606</v>
      </c>
      <c r="AG32" s="96">
        <f>IFERROR(VLOOKUP(AE32,'Daycare Checkouts'!$AE:$AF,2,FALSE),"")</f>
        <v>0</v>
      </c>
      <c r="AH32" s="30">
        <f>IFERROR(VLOOKUP(AE32,'Daycare Checkouts'!$AE:$AG,3,FALSE),"")</f>
        <v>0</v>
      </c>
      <c r="AI32" s="139"/>
      <c r="AJ32" s="1">
        <v>44074</v>
      </c>
      <c r="AK32" s="136" t="s">
        <v>609</v>
      </c>
      <c r="AL32" s="96">
        <f>IFERROR(VLOOKUP(AJ32,'Daycare Checkouts'!$AE:$AF,2,FALSE),"")</f>
        <v>0</v>
      </c>
      <c r="AM32" s="30">
        <f>IFERROR(VLOOKUP(AJ32,'Daycare Checkouts'!$AE:$AG,3,FALSE),"")</f>
        <v>0</v>
      </c>
      <c r="AN32" s="139"/>
      <c r="AO32" s="1"/>
      <c r="AP32" s="136"/>
      <c r="AQ32" s="137"/>
      <c r="AR32" s="138"/>
      <c r="AS32" s="139"/>
      <c r="AT32" s="1">
        <v>44135</v>
      </c>
      <c r="AU32" s="136" t="s">
        <v>607</v>
      </c>
      <c r="AV32" s="96">
        <f>IFERROR(VLOOKUP(AT32,'Daycare Checkouts'!$AE:$AF,2,FALSE),"")</f>
        <v>0</v>
      </c>
      <c r="AW32" s="30">
        <f>IFERROR(VLOOKUP(AT32,'Daycare Checkouts'!$AE:$AG,3,FALSE),"")</f>
        <v>0</v>
      </c>
      <c r="AX32" s="139"/>
      <c r="AY32" s="1"/>
      <c r="AZ32" s="136"/>
      <c r="BA32" s="137"/>
      <c r="BB32" s="138"/>
      <c r="BC32" s="139"/>
      <c r="BD32" s="1">
        <v>44196</v>
      </c>
      <c r="BE32" s="136" t="s">
        <v>605</v>
      </c>
      <c r="BF32" s="96">
        <f>IFERROR(VLOOKUP(BD32,'Daycare Checkouts'!$AE:$AF,2,FALSE),"")</f>
        <v>0</v>
      </c>
      <c r="BG32" s="30">
        <f>IFERROR(VLOOKUP(BD32,'Daycare Checkouts'!$AE:$AG,3,FALSE),"")</f>
        <v>0</v>
      </c>
    </row>
    <row r="33" spans="1:59" s="4" customFormat="1" ht="3" customHeight="1" x14ac:dyDescent="0.3">
      <c r="A33" s="1"/>
      <c r="B33" s="136"/>
      <c r="C33" s="137"/>
      <c r="D33" s="138"/>
      <c r="E33" s="139"/>
      <c r="F33" s="140"/>
      <c r="G33" s="136"/>
      <c r="H33" s="137"/>
      <c r="I33" s="138"/>
      <c r="J33" s="139"/>
      <c r="K33" s="1"/>
      <c r="L33" s="136"/>
      <c r="M33" s="137"/>
      <c r="N33" s="138"/>
      <c r="O33" s="139"/>
      <c r="P33" s="140"/>
      <c r="Q33" s="136"/>
      <c r="R33" s="137"/>
      <c r="S33" s="138"/>
      <c r="T33" s="139"/>
      <c r="U33" s="1"/>
      <c r="V33" s="136"/>
      <c r="W33" s="137"/>
      <c r="X33" s="138"/>
      <c r="Y33" s="139"/>
      <c r="Z33" s="140"/>
      <c r="AA33" s="136"/>
      <c r="AB33" s="137"/>
      <c r="AC33" s="138"/>
      <c r="AD33" s="139"/>
      <c r="AE33" s="1"/>
      <c r="AF33" s="136"/>
      <c r="AG33" s="137"/>
      <c r="AH33" s="138"/>
      <c r="AI33" s="139"/>
      <c r="AJ33" s="1"/>
      <c r="AK33" s="136"/>
      <c r="AL33" s="137"/>
      <c r="AM33" s="138"/>
      <c r="AN33" s="139"/>
      <c r="AO33" s="140"/>
      <c r="AP33" s="136"/>
      <c r="AQ33" s="137"/>
      <c r="AR33" s="138"/>
      <c r="AS33" s="139"/>
      <c r="AT33" s="1"/>
      <c r="AU33" s="136"/>
      <c r="AV33" s="137"/>
      <c r="AW33" s="138"/>
      <c r="AX33" s="139"/>
      <c r="AY33" s="140"/>
      <c r="AZ33" s="136"/>
      <c r="BA33" s="137"/>
      <c r="BB33" s="138"/>
      <c r="BC33" s="139"/>
      <c r="BD33" s="140"/>
      <c r="BE33" s="136"/>
      <c r="BF33" s="137"/>
      <c r="BG33" s="138"/>
    </row>
    <row r="34" spans="1:59" s="4" customFormat="1" ht="14.4" x14ac:dyDescent="0.3">
      <c r="A34" s="5"/>
      <c r="B34" s="31" t="s">
        <v>287</v>
      </c>
      <c r="C34" s="7">
        <f>SUM(C2:C32)</f>
        <v>2</v>
      </c>
      <c r="D34" s="30">
        <f>SUM(D2:D32)</f>
        <v>40.700000000000003</v>
      </c>
      <c r="E34" s="8"/>
      <c r="F34" s="5"/>
      <c r="G34" s="31" t="s">
        <v>287</v>
      </c>
      <c r="H34" s="7">
        <f>SUM(H2:H32)</f>
        <v>0</v>
      </c>
      <c r="I34" s="30">
        <f>SUM(I2:I32)</f>
        <v>0</v>
      </c>
      <c r="J34" s="139"/>
      <c r="K34" s="140"/>
      <c r="L34" s="31" t="s">
        <v>287</v>
      </c>
      <c r="M34" s="7">
        <f>SUM(M2:M32)</f>
        <v>0</v>
      </c>
      <c r="N34" s="30">
        <f>SUM(N2:N32)</f>
        <v>0</v>
      </c>
      <c r="O34" s="139"/>
      <c r="P34" s="140"/>
      <c r="Q34" s="31" t="s">
        <v>287</v>
      </c>
      <c r="R34" s="7">
        <f>SUM(R2:R32)</f>
        <v>0</v>
      </c>
      <c r="S34" s="30">
        <f>SUM(S2:S32)</f>
        <v>0</v>
      </c>
      <c r="T34" s="139"/>
      <c r="U34" s="140"/>
      <c r="V34" s="31" t="s">
        <v>287</v>
      </c>
      <c r="W34" s="7">
        <f>SUM(W2:W32)</f>
        <v>0</v>
      </c>
      <c r="X34" s="30">
        <f>SUM(X2:X32)</f>
        <v>0</v>
      </c>
      <c r="Y34" s="139"/>
      <c r="Z34" s="140"/>
      <c r="AA34" s="31" t="s">
        <v>287</v>
      </c>
      <c r="AB34" s="7">
        <f>SUM(AB2:AB32)</f>
        <v>0</v>
      </c>
      <c r="AC34" s="30">
        <f>SUM(AC2:AC32)</f>
        <v>0</v>
      </c>
      <c r="AD34" s="139"/>
      <c r="AE34" s="140"/>
      <c r="AF34" s="31" t="s">
        <v>287</v>
      </c>
      <c r="AG34" s="7">
        <f>SUM(AG2:AG32)</f>
        <v>0</v>
      </c>
      <c r="AH34" s="30">
        <f>SUM(AH2:AH32)</f>
        <v>0</v>
      </c>
      <c r="AI34" s="139"/>
      <c r="AJ34" s="140"/>
      <c r="AK34" s="31" t="s">
        <v>287</v>
      </c>
      <c r="AL34" s="7">
        <f>SUM(AL2:AL32)</f>
        <v>0</v>
      </c>
      <c r="AM34" s="30">
        <f>SUM(AM2:AM32)</f>
        <v>0</v>
      </c>
      <c r="AN34" s="139"/>
      <c r="AO34" s="140"/>
      <c r="AP34" s="31" t="s">
        <v>287</v>
      </c>
      <c r="AQ34" s="7">
        <f>SUM(AQ2:AQ32)</f>
        <v>0</v>
      </c>
      <c r="AR34" s="30">
        <f>SUM(AR2:AR32)</f>
        <v>0</v>
      </c>
      <c r="AS34" s="139"/>
      <c r="AT34" s="140"/>
      <c r="AU34" s="31" t="s">
        <v>287</v>
      </c>
      <c r="AV34" s="7">
        <f>SUM(AV2:AV32)</f>
        <v>0</v>
      </c>
      <c r="AW34" s="30">
        <f>SUM(AW2:AW32)</f>
        <v>0</v>
      </c>
      <c r="AX34" s="139"/>
      <c r="AY34" s="140"/>
      <c r="AZ34" s="31" t="s">
        <v>287</v>
      </c>
      <c r="BA34" s="7">
        <f>SUM(BA2:BA32)</f>
        <v>0</v>
      </c>
      <c r="BB34" s="30">
        <f>SUM(BB2:BB32)</f>
        <v>0</v>
      </c>
      <c r="BC34" s="139"/>
      <c r="BD34" s="140"/>
      <c r="BE34" s="31" t="s">
        <v>287</v>
      </c>
      <c r="BF34" s="7">
        <f>SUM(BF2:BF32)</f>
        <v>0</v>
      </c>
      <c r="BG34" s="30">
        <f>SUM(BG2:BG32)</f>
        <v>0</v>
      </c>
    </row>
    <row r="35" spans="1:59" s="4" customFormat="1" ht="14.4" x14ac:dyDescent="0.3">
      <c r="A35" s="5"/>
      <c r="B35" s="31" t="s">
        <v>396</v>
      </c>
      <c r="C35" s="30">
        <f>IF(C32&gt;0,C34/23,0)</f>
        <v>0</v>
      </c>
      <c r="D35" s="32">
        <f>IF(C34&gt;0,D34/C34,0)</f>
        <v>20.350000000000001</v>
      </c>
      <c r="E35" s="8"/>
      <c r="F35" s="5"/>
      <c r="G35" s="31" t="s">
        <v>396</v>
      </c>
      <c r="H35" s="30">
        <f>IF(H29&gt;0,H34/23,0)</f>
        <v>0</v>
      </c>
      <c r="I35" s="32">
        <f>IF(H34&gt;0,I34/H34,0)</f>
        <v>0</v>
      </c>
      <c r="J35" s="139"/>
      <c r="K35" s="140"/>
      <c r="L35" s="31" t="s">
        <v>396</v>
      </c>
      <c r="M35" s="30">
        <f>IF(M32&gt;0,M34/23,0)</f>
        <v>0</v>
      </c>
      <c r="N35" s="32">
        <f>IF(M34&gt;0,N34/M34,0)</f>
        <v>0</v>
      </c>
      <c r="O35" s="139"/>
      <c r="P35" s="140"/>
      <c r="Q35" s="31" t="s">
        <v>396</v>
      </c>
      <c r="R35" s="30">
        <f>IF(R31&gt;0,R34/23,0)</f>
        <v>0</v>
      </c>
      <c r="S35" s="32">
        <f>IF(R34&gt;0,S34/R34,0)</f>
        <v>0</v>
      </c>
      <c r="T35" s="139"/>
      <c r="U35" s="140"/>
      <c r="V35" s="31" t="s">
        <v>396</v>
      </c>
      <c r="W35" s="30">
        <f>IF(W32&gt;0,W34/23,0)</f>
        <v>0</v>
      </c>
      <c r="X35" s="32">
        <f>IF(W34&gt;0,X34/W34,0)</f>
        <v>0</v>
      </c>
      <c r="Y35" s="139"/>
      <c r="Z35" s="140"/>
      <c r="AA35" s="31" t="s">
        <v>396</v>
      </c>
      <c r="AB35" s="30">
        <f>IF(AB31&gt;0,AB34/23,0)</f>
        <v>0</v>
      </c>
      <c r="AC35" s="32">
        <f>IF(AB34&gt;0,AC34/AB34,0)</f>
        <v>0</v>
      </c>
      <c r="AD35" s="139"/>
      <c r="AE35" s="140"/>
      <c r="AF35" s="31" t="s">
        <v>396</v>
      </c>
      <c r="AG35" s="30">
        <f>IF(AG32&gt;0,AG34/23,0)</f>
        <v>0</v>
      </c>
      <c r="AH35" s="32">
        <f>IF(AG34&gt;0,AH34/AG34,0)</f>
        <v>0</v>
      </c>
      <c r="AI35" s="139"/>
      <c r="AJ35" s="140"/>
      <c r="AK35" s="31" t="s">
        <v>396</v>
      </c>
      <c r="AL35" s="30">
        <f>IF(AL32&gt;0,AL34/23,0)</f>
        <v>0</v>
      </c>
      <c r="AM35" s="32">
        <f>IF(AL34&gt;0,AM34/AL34,0)</f>
        <v>0</v>
      </c>
      <c r="AN35" s="139"/>
      <c r="AO35" s="140"/>
      <c r="AP35" s="31" t="s">
        <v>396</v>
      </c>
      <c r="AQ35" s="30">
        <f>IF(AQ31&gt;0,AQ34/23,0)</f>
        <v>0</v>
      </c>
      <c r="AR35" s="32">
        <f>IF(AQ34&gt;0,AR34/AQ34,0)</f>
        <v>0</v>
      </c>
      <c r="AS35" s="139"/>
      <c r="AT35" s="140"/>
      <c r="AU35" s="31" t="s">
        <v>396</v>
      </c>
      <c r="AV35" s="30">
        <f>IF(AV32&gt;0,AV34/23,0)</f>
        <v>0</v>
      </c>
      <c r="AW35" s="32">
        <f>IF(AV34&gt;0,AW34/AV34,0)</f>
        <v>0</v>
      </c>
      <c r="AX35" s="139"/>
      <c r="AY35" s="140"/>
      <c r="AZ35" s="31" t="s">
        <v>396</v>
      </c>
      <c r="BA35" s="30">
        <f>IF(BA31&gt;0,BA34/23,0)</f>
        <v>0</v>
      </c>
      <c r="BB35" s="32">
        <f>IF(BA34&gt;0,BB34/BA34,0)</f>
        <v>0</v>
      </c>
      <c r="BC35" s="139"/>
      <c r="BD35" s="140"/>
      <c r="BE35" s="31" t="s">
        <v>396</v>
      </c>
      <c r="BF35" s="30">
        <f>IF(BF32&gt;0,BF34/23,0)</f>
        <v>0</v>
      </c>
      <c r="BG35" s="32">
        <f>IF(BF34&gt;0,BG34/BF34,0)</f>
        <v>0</v>
      </c>
    </row>
    <row r="36" spans="1:59" s="4" customFormat="1" ht="14.4" x14ac:dyDescent="0.3">
      <c r="A36" s="5"/>
      <c r="B36" s="31" t="s">
        <v>401</v>
      </c>
      <c r="C36" s="33">
        <f>(C34-C74)/C74</f>
        <v>-0.9636650868878357</v>
      </c>
      <c r="D36" s="33">
        <f>(D34-D74)/D74</f>
        <v>0.60315988600017423</v>
      </c>
      <c r="E36" s="8"/>
      <c r="F36" s="5"/>
      <c r="G36" s="31" t="s">
        <v>401</v>
      </c>
      <c r="H36" s="33">
        <f>(H34-H74)/H74</f>
        <v>-1</v>
      </c>
      <c r="I36" s="33">
        <f>(I34-I74)/I74</f>
        <v>-1</v>
      </c>
      <c r="J36" s="139"/>
      <c r="K36" s="140"/>
      <c r="L36" s="31" t="s">
        <v>401</v>
      </c>
      <c r="M36" s="33">
        <f>(M34-M74)/M74</f>
        <v>-1</v>
      </c>
      <c r="N36" s="33">
        <f>(N34-N74)/N74</f>
        <v>-1</v>
      </c>
      <c r="O36" s="139"/>
      <c r="P36" s="140"/>
      <c r="Q36" s="31" t="s">
        <v>401</v>
      </c>
      <c r="R36" s="33">
        <f>(R34-R74)/R74</f>
        <v>-1</v>
      </c>
      <c r="S36" s="33">
        <f>(S34-S74)/S74</f>
        <v>-1</v>
      </c>
      <c r="T36" s="139"/>
      <c r="U36" s="140"/>
      <c r="V36" s="31" t="s">
        <v>401</v>
      </c>
      <c r="W36" s="33">
        <f>(W34-W74)/W74</f>
        <v>-1</v>
      </c>
      <c r="X36" s="33">
        <f>(X34-X74)/X74</f>
        <v>-1</v>
      </c>
      <c r="Y36" s="139"/>
      <c r="Z36" s="140"/>
      <c r="AA36" s="31" t="s">
        <v>401</v>
      </c>
      <c r="AB36" s="33">
        <f>(AB34-AB74)/AB74</f>
        <v>-1</v>
      </c>
      <c r="AC36" s="33">
        <f>(AC34-AC74)/AC74</f>
        <v>-1</v>
      </c>
      <c r="AD36" s="139"/>
      <c r="AE36" s="140"/>
      <c r="AF36" s="31" t="s">
        <v>401</v>
      </c>
      <c r="AG36" s="33">
        <f>(AG34-AG74)/AG74</f>
        <v>-1</v>
      </c>
      <c r="AH36" s="33">
        <f>(AH34-AH74)/AH74</f>
        <v>-1</v>
      </c>
      <c r="AI36" s="139"/>
      <c r="AJ36" s="140"/>
      <c r="AK36" s="31" t="s">
        <v>401</v>
      </c>
      <c r="AL36" s="33">
        <f>(AL34-AL74)/AL74</f>
        <v>-1</v>
      </c>
      <c r="AM36" s="33">
        <f>(AM34-AM74)/AM74</f>
        <v>-1</v>
      </c>
      <c r="AN36" s="139"/>
      <c r="AO36" s="140"/>
      <c r="AP36" s="31" t="s">
        <v>401</v>
      </c>
      <c r="AQ36" s="33">
        <f>(AQ34-AQ74)/AQ74</f>
        <v>-1</v>
      </c>
      <c r="AR36" s="33">
        <f>(AR34-AR74)/AR74</f>
        <v>-1</v>
      </c>
      <c r="AS36" s="139"/>
      <c r="AT36" s="140"/>
      <c r="AU36" s="31" t="s">
        <v>401</v>
      </c>
      <c r="AV36" s="33">
        <f>(AV34-AV74)/AV74</f>
        <v>-1</v>
      </c>
      <c r="AW36" s="33">
        <f>(AW34-AW74)/AW74</f>
        <v>-1</v>
      </c>
      <c r="AX36" s="139"/>
      <c r="AY36" s="140"/>
      <c r="AZ36" s="31" t="s">
        <v>401</v>
      </c>
      <c r="BA36" s="33" t="e">
        <f>(BA34-BA74)/BA74</f>
        <v>#DIV/0!</v>
      </c>
      <c r="BB36" s="33" t="e">
        <f>(BB34-BB74)/BB74</f>
        <v>#DIV/0!</v>
      </c>
      <c r="BC36" s="139"/>
      <c r="BD36" s="140"/>
      <c r="BE36" s="31" t="s">
        <v>401</v>
      </c>
      <c r="BF36" s="33">
        <f>(BF34-BF74)/BF74</f>
        <v>-1</v>
      </c>
      <c r="BG36" s="33">
        <f>(BG34-BG74)/BG74</f>
        <v>-1</v>
      </c>
    </row>
    <row r="37" spans="1:59" s="4" customFormat="1" ht="14.4" x14ac:dyDescent="0.3">
      <c r="A37" s="5"/>
      <c r="B37" s="8" t="s">
        <v>289</v>
      </c>
      <c r="C37" s="7">
        <f>C34</f>
        <v>2</v>
      </c>
      <c r="D37" s="30">
        <f>D34</f>
        <v>40.700000000000003</v>
      </c>
      <c r="E37" s="8"/>
      <c r="F37" s="5"/>
      <c r="G37" s="8" t="s">
        <v>289</v>
      </c>
      <c r="H37" s="7">
        <f>IF(H34=0,0,SUM(C37,H34))</f>
        <v>0</v>
      </c>
      <c r="I37" s="30">
        <f>IF(H34=0,0,SUM(D37,I34))</f>
        <v>0</v>
      </c>
      <c r="K37" s="1"/>
      <c r="L37" s="8" t="s">
        <v>289</v>
      </c>
      <c r="M37" s="7">
        <f>IF(M34=0,0,SUM(H37,M34))</f>
        <v>0</v>
      </c>
      <c r="N37" s="30">
        <f>IF(M34=0,0,SUM(I37,N34))</f>
        <v>0</v>
      </c>
      <c r="P37" s="1"/>
      <c r="Q37" s="8" t="s">
        <v>289</v>
      </c>
      <c r="R37" s="7">
        <f>IF(R34=0,0,SUM(M37,R34))</f>
        <v>0</v>
      </c>
      <c r="S37" s="30">
        <f>IF(R34=0,0,SUM(N37,S34))</f>
        <v>0</v>
      </c>
      <c r="U37" s="1"/>
      <c r="V37" s="8" t="s">
        <v>289</v>
      </c>
      <c r="W37" s="7">
        <f>IF(W34=0,0,SUM(R37,W34))</f>
        <v>0</v>
      </c>
      <c r="X37" s="30">
        <f>IF(W34=0,0,SUM(S37,X34))</f>
        <v>0</v>
      </c>
      <c r="Z37" s="1"/>
      <c r="AA37" s="8" t="s">
        <v>289</v>
      </c>
      <c r="AB37" s="7">
        <f>IF(AB34=0,0,SUM(W37,AB34))</f>
        <v>0</v>
      </c>
      <c r="AC37" s="30">
        <f>IF(AB34=0,0,SUM(X37,AC34))</f>
        <v>0</v>
      </c>
      <c r="AE37" s="1"/>
      <c r="AF37" s="8" t="s">
        <v>289</v>
      </c>
      <c r="AG37" s="7">
        <f>IF(AG34=0,0,SUM(AB37,AG34))</f>
        <v>0</v>
      </c>
      <c r="AH37" s="30">
        <f>IF(AG34=0,0,SUM(AC37,AH34))</f>
        <v>0</v>
      </c>
      <c r="AJ37" s="1"/>
      <c r="AK37" s="8" t="s">
        <v>289</v>
      </c>
      <c r="AL37" s="7">
        <f>IF(AL34=0,0,SUM(AG37,AL34))</f>
        <v>0</v>
      </c>
      <c r="AM37" s="30">
        <f>IF(AL34=0,0,SUM(AH37,AM34))</f>
        <v>0</v>
      </c>
      <c r="AO37" s="1"/>
      <c r="AP37" s="8" t="s">
        <v>289</v>
      </c>
      <c r="AQ37" s="7">
        <f>IF(AQ34=0,0,SUM(AL37,AQ34))</f>
        <v>0</v>
      </c>
      <c r="AR37" s="30">
        <f>IF(AQ34=0,0,SUM(AM37,AR34))</f>
        <v>0</v>
      </c>
      <c r="AT37" s="1"/>
      <c r="AU37" s="8" t="s">
        <v>289</v>
      </c>
      <c r="AV37" s="7">
        <f>IF(AV34=0,0,SUM(AQ37,AV34))</f>
        <v>0</v>
      </c>
      <c r="AW37" s="30">
        <f>IF(AV34=0,0,SUM(AR37,AW34))</f>
        <v>0</v>
      </c>
      <c r="AY37" s="1"/>
      <c r="AZ37" s="8" t="s">
        <v>289</v>
      </c>
      <c r="BA37" s="7">
        <f>IF(BA34=0,0,SUM(AV37,BA34))</f>
        <v>0</v>
      </c>
      <c r="BB37" s="30">
        <f>IF(BA34=0,0,SUM(AW37,BB34))</f>
        <v>0</v>
      </c>
      <c r="BD37" s="1"/>
      <c r="BE37" s="8" t="s">
        <v>289</v>
      </c>
      <c r="BF37" s="7">
        <f>IF(BF34=0,0,SUM(BA37,BF34))</f>
        <v>0</v>
      </c>
      <c r="BG37" s="30">
        <f>IF(BF34=0,0,SUM(BB37,BG34))</f>
        <v>0</v>
      </c>
    </row>
    <row r="38" spans="1:59" s="4" customFormat="1" ht="14.4" x14ac:dyDescent="0.3">
      <c r="A38" s="5"/>
      <c r="B38" s="31" t="s">
        <v>396</v>
      </c>
      <c r="C38" s="34"/>
      <c r="D38" s="32">
        <f>IF(C37&gt;0,D37/C37,0)</f>
        <v>20.350000000000001</v>
      </c>
      <c r="E38" s="8"/>
      <c r="F38" s="5"/>
      <c r="G38" s="31" t="s">
        <v>396</v>
      </c>
      <c r="H38" s="34"/>
      <c r="I38" s="30">
        <f>IF(H37&gt;0,I37/H37,0)</f>
        <v>0</v>
      </c>
      <c r="K38" s="1"/>
      <c r="L38" s="31" t="s">
        <v>396</v>
      </c>
      <c r="M38" s="34"/>
      <c r="N38" s="30">
        <f>IF(M37&gt;0,N37/M37,0)</f>
        <v>0</v>
      </c>
      <c r="P38" s="1"/>
      <c r="Q38" s="31" t="s">
        <v>396</v>
      </c>
      <c r="R38" s="34"/>
      <c r="S38" s="30">
        <f>IF(R37&gt;0,S37/R37,0)</f>
        <v>0</v>
      </c>
      <c r="U38" s="1"/>
      <c r="V38" s="31" t="s">
        <v>396</v>
      </c>
      <c r="W38" s="34"/>
      <c r="X38" s="30">
        <f>IF(W37&gt;0,X37/W37,0)</f>
        <v>0</v>
      </c>
      <c r="Z38" s="1"/>
      <c r="AA38" s="31" t="s">
        <v>396</v>
      </c>
      <c r="AB38" s="34"/>
      <c r="AC38" s="30">
        <f>IF(AB37&gt;0,AC37/AB37,0)</f>
        <v>0</v>
      </c>
      <c r="AE38" s="1"/>
      <c r="AF38" s="31" t="s">
        <v>396</v>
      </c>
      <c r="AG38" s="34"/>
      <c r="AH38" s="30">
        <f>IF(AG37&gt;0,AH37/AG37,0)</f>
        <v>0</v>
      </c>
      <c r="AJ38" s="1"/>
      <c r="AK38" s="31" t="s">
        <v>396</v>
      </c>
      <c r="AL38" s="34"/>
      <c r="AM38" s="30">
        <f>IF(AL37&gt;0,AM37/AL37,0)</f>
        <v>0</v>
      </c>
      <c r="AO38" s="1"/>
      <c r="AP38" s="31" t="s">
        <v>396</v>
      </c>
      <c r="AQ38" s="34"/>
      <c r="AR38" s="30">
        <f>IF(AQ37&gt;0,AR37/AQ37,0)</f>
        <v>0</v>
      </c>
      <c r="AT38" s="1"/>
      <c r="AU38" s="31" t="s">
        <v>396</v>
      </c>
      <c r="AV38" s="34"/>
      <c r="AW38" s="30">
        <f>IF(AV37&gt;0,AW37/AV37,0)</f>
        <v>0</v>
      </c>
      <c r="AY38" s="1"/>
      <c r="AZ38" s="31" t="s">
        <v>396</v>
      </c>
      <c r="BA38" s="34"/>
      <c r="BB38" s="30">
        <f>IF(BA37&gt;0,BB37/BA37,0)</f>
        <v>0</v>
      </c>
      <c r="BD38" s="1"/>
      <c r="BE38" s="31" t="s">
        <v>396</v>
      </c>
      <c r="BF38" s="34"/>
      <c r="BG38" s="30">
        <f>IF(BF37&gt;0,BG37/BF37,0)</f>
        <v>0</v>
      </c>
    </row>
    <row r="39" spans="1:59" s="4" customFormat="1" ht="14.4" x14ac:dyDescent="0.3">
      <c r="A39" s="5"/>
      <c r="B39" s="31" t="s">
        <v>401</v>
      </c>
      <c r="C39" s="33" t="e">
        <f>(C37-C77)/C77</f>
        <v>#DIV/0!</v>
      </c>
      <c r="D39" s="33">
        <f>(D37-D77)/D77</f>
        <v>0.60315988600017423</v>
      </c>
      <c r="E39" s="8"/>
      <c r="F39" s="5"/>
      <c r="G39" s="31" t="s">
        <v>401</v>
      </c>
      <c r="H39" s="33" t="e">
        <f>(H37-H77)/H77</f>
        <v>#DIV/0!</v>
      </c>
      <c r="I39" s="33">
        <f>(I37-I77)/I77</f>
        <v>-1</v>
      </c>
      <c r="K39" s="1"/>
      <c r="L39" s="31" t="s">
        <v>401</v>
      </c>
      <c r="M39" s="33" t="e">
        <f>(M37-M77)/M77</f>
        <v>#DIV/0!</v>
      </c>
      <c r="N39" s="33">
        <f>(N37-N77)/N77</f>
        <v>-1</v>
      </c>
      <c r="P39" s="1"/>
      <c r="Q39" s="31" t="s">
        <v>401</v>
      </c>
      <c r="R39" s="33" t="e">
        <f>(R37-R77)/R77</f>
        <v>#DIV/0!</v>
      </c>
      <c r="S39" s="33">
        <f>(S37-S77)/S77</f>
        <v>-1</v>
      </c>
      <c r="U39" s="1"/>
      <c r="V39" s="31" t="s">
        <v>401</v>
      </c>
      <c r="W39" s="33" t="e">
        <f>(W37-W77)/W77</f>
        <v>#DIV/0!</v>
      </c>
      <c r="X39" s="33">
        <f>(X37-X77)/X77</f>
        <v>-1</v>
      </c>
      <c r="Z39" s="1"/>
      <c r="AA39" s="31" t="s">
        <v>401</v>
      </c>
      <c r="AB39" s="33" t="e">
        <f>(AB37-AB77)/AB77</f>
        <v>#DIV/0!</v>
      </c>
      <c r="AC39" s="33">
        <f>(AC37-AC77)/AC77</f>
        <v>-1</v>
      </c>
      <c r="AE39" s="1"/>
      <c r="AF39" s="31" t="s">
        <v>401</v>
      </c>
      <c r="AG39" s="33" t="e">
        <f>(AG37-AG77)/AG77</f>
        <v>#DIV/0!</v>
      </c>
      <c r="AH39" s="33">
        <f>(AH37-AH77)/AH77</f>
        <v>-1</v>
      </c>
      <c r="AJ39" s="1"/>
      <c r="AK39" s="31" t="s">
        <v>401</v>
      </c>
      <c r="AL39" s="33" t="e">
        <f>(AL37-AL77)/AL77</f>
        <v>#DIV/0!</v>
      </c>
      <c r="AM39" s="33">
        <f>(AM37-AM77)/AM77</f>
        <v>-1</v>
      </c>
      <c r="AO39" s="1"/>
      <c r="AP39" s="31" t="s">
        <v>401</v>
      </c>
      <c r="AQ39" s="33" t="e">
        <f>(AQ37-AQ77)/AQ77</f>
        <v>#DIV/0!</v>
      </c>
      <c r="AR39" s="33">
        <f>(AR37-AR77)/AR77</f>
        <v>-1</v>
      </c>
      <c r="AT39" s="1"/>
      <c r="AU39" s="31" t="s">
        <v>401</v>
      </c>
      <c r="AV39" s="33" t="e">
        <f>(AV37-AV77)/AV77</f>
        <v>#DIV/0!</v>
      </c>
      <c r="AW39" s="33">
        <f>(AW37-AW77)/AW77</f>
        <v>-1</v>
      </c>
      <c r="AY39" s="1"/>
      <c r="AZ39" s="31" t="s">
        <v>401</v>
      </c>
      <c r="BA39" s="33" t="e">
        <f>(BA37-BA77)/BA77</f>
        <v>#DIV/0!</v>
      </c>
      <c r="BB39" s="33" t="e">
        <f>(BB37-BB77)/BB77</f>
        <v>#DIV/0!</v>
      </c>
      <c r="BD39" s="1"/>
      <c r="BE39" s="31" t="s">
        <v>401</v>
      </c>
      <c r="BF39" s="33" t="e">
        <f>(BF37-BF77)/BF77</f>
        <v>#DIV/0!</v>
      </c>
      <c r="BG39" s="33">
        <f>(BG37-BG77)/BG77</f>
        <v>-1</v>
      </c>
    </row>
    <row r="40" spans="1:59" s="4" customFormat="1" ht="14.4" x14ac:dyDescent="0.3">
      <c r="A40" s="5"/>
      <c r="B40" s="31"/>
      <c r="C40" s="33"/>
      <c r="D40" s="33"/>
      <c r="E40" s="8"/>
      <c r="F40" s="5"/>
      <c r="G40" s="31"/>
      <c r="H40" s="33"/>
      <c r="I40" s="33"/>
      <c r="K40" s="1"/>
      <c r="L40" s="2"/>
      <c r="M40" s="3"/>
      <c r="N40" s="25"/>
      <c r="P40" s="1"/>
      <c r="Q40" s="2"/>
      <c r="R40" s="3"/>
      <c r="S40" s="25"/>
      <c r="U40" s="1"/>
      <c r="V40" s="2"/>
      <c r="W40" s="3"/>
      <c r="X40" s="25"/>
      <c r="Z40" s="1"/>
      <c r="AA40" s="2"/>
      <c r="AB40" s="3"/>
      <c r="AC40" s="25"/>
      <c r="AE40" s="1"/>
      <c r="AF40" s="2"/>
      <c r="AG40" s="3"/>
      <c r="AH40" s="25"/>
      <c r="AJ40" s="1"/>
      <c r="AK40" s="31"/>
      <c r="AL40" s="33"/>
      <c r="AM40" s="33"/>
      <c r="AO40" s="1"/>
      <c r="AP40" s="2"/>
      <c r="AQ40" s="3"/>
      <c r="AR40" s="25"/>
      <c r="AT40" s="1"/>
      <c r="AU40" s="2"/>
      <c r="AV40" s="3"/>
      <c r="AW40" s="25"/>
      <c r="AY40" s="1"/>
      <c r="AZ40" s="2"/>
      <c r="BA40" s="3"/>
      <c r="BB40" s="25"/>
      <c r="BD40" s="1"/>
      <c r="BE40" s="2"/>
      <c r="BF40" s="3"/>
      <c r="BG40" s="25"/>
    </row>
    <row r="41" spans="1:59" ht="14.4" x14ac:dyDescent="0.3">
      <c r="A41" s="35">
        <v>43466</v>
      </c>
      <c r="B41" s="6" t="str">
        <f>IF(WEEKDAY(A41)=1,"SU",IF(WEEKDAY(A41)=2,"MO",IF(WEEKDAY(A41)=3,"TU",IF(WEEKDAY(A41)=4,"WE",IF(WEEKDAY(A41)=5,"TH",IF(WEEKDAY(A41)=6,"FR",IF(WEEKDAY(A41)=7,"SA","")))))))</f>
        <v>TU</v>
      </c>
      <c r="C41">
        <v>0</v>
      </c>
      <c r="D41">
        <v>0</v>
      </c>
      <c r="F41" s="5">
        <v>43497</v>
      </c>
      <c r="G41" s="6" t="str">
        <f t="shared" ref="G41:G68" si="0">IF(WEEKDAY(F41)=1,"SU",IF(WEEKDAY(F41)=2,"MO",IF(WEEKDAY(F41)=3,"TU",IF(WEEKDAY(F41)=4,"WE",IF(WEEKDAY(F41)=5,"TH",IF(WEEKDAY(F41)=6,"FR",IF(WEEKDAY(F41)=7,"SA","")))))))</f>
        <v>FR</v>
      </c>
      <c r="H41">
        <v>66</v>
      </c>
      <c r="I41">
        <v>1670</v>
      </c>
      <c r="K41" s="5">
        <v>43525</v>
      </c>
      <c r="L41" s="6" t="str">
        <f t="shared" ref="L41:L71" si="1">IF(WEEKDAY(K41)=1,"SU",IF(WEEKDAY(K41)=2,"MO",IF(WEEKDAY(K41)=3,"TU",IF(WEEKDAY(K41)=4,"WE",IF(WEEKDAY(K41)=5,"TH",IF(WEEKDAY(K41)=6,"FR",IF(WEEKDAY(K41)=7,"SA","")))))))</f>
        <v>FR</v>
      </c>
      <c r="M41">
        <v>41</v>
      </c>
      <c r="N41">
        <v>1051.4000000000001</v>
      </c>
      <c r="P41" s="5">
        <v>43556</v>
      </c>
      <c r="Q41" s="6" t="str">
        <f t="shared" ref="Q41:Q70" si="2">IF(WEEKDAY(P41)=1,"SU",IF(WEEKDAY(P41)=2,"MO",IF(WEEKDAY(P41)=3,"TU",IF(WEEKDAY(P41)=4,"WE",IF(WEEKDAY(P41)=5,"TH",IF(WEEKDAY(P41)=6,"FR",IF(WEEKDAY(P41)=7,"SA","")))))))</f>
        <v>MO</v>
      </c>
      <c r="R41">
        <v>51</v>
      </c>
      <c r="S41">
        <v>1335</v>
      </c>
      <c r="U41" s="5">
        <v>43586</v>
      </c>
      <c r="V41" s="6" t="str">
        <f t="shared" ref="V41:V71" si="3">IF(WEEKDAY(U41)=1,"SU",IF(WEEKDAY(U41)=2,"MO",IF(WEEKDAY(U41)=3,"TU",IF(WEEKDAY(U41)=4,"WE",IF(WEEKDAY(U41)=5,"TH",IF(WEEKDAY(U41)=6,"FR",IF(WEEKDAY(U41)=7,"SA","")))))))</f>
        <v>WE</v>
      </c>
      <c r="W41">
        <v>69</v>
      </c>
      <c r="X41">
        <v>1751.7</v>
      </c>
      <c r="Z41" s="5">
        <v>43617</v>
      </c>
      <c r="AA41" s="6" t="str">
        <f t="shared" ref="AA41:AA69" si="4">IF(WEEKDAY(Z41)=1,"SU",IF(WEEKDAY(Z41)=2,"MO",IF(WEEKDAY(Z41)=3,"TU",IF(WEEKDAY(Z41)=4,"WE",IF(WEEKDAY(Z41)=5,"TH",IF(WEEKDAY(Z41)=6,"FR",IF(WEEKDAY(Z41)=7,"SA","")))))))</f>
        <v>SA</v>
      </c>
      <c r="AB41">
        <v>15</v>
      </c>
      <c r="AC41">
        <v>399.09999999999997</v>
      </c>
      <c r="AE41" s="5">
        <v>43647</v>
      </c>
      <c r="AF41" s="6" t="str">
        <f t="shared" ref="AF41:AF71" si="5">IF(WEEKDAY(AE41)=1,"SU",IF(WEEKDAY(AE41)=2,"MO",IF(WEEKDAY(AE41)=3,"TU",IF(WEEKDAY(AE41)=4,"WE",IF(WEEKDAY(AE41)=5,"TH",IF(WEEKDAY(AE41)=6,"FR",IF(WEEKDAY(AE41)=7,"SA","")))))))</f>
        <v>MO</v>
      </c>
      <c r="AG41">
        <v>63</v>
      </c>
      <c r="AH41">
        <v>1574.1000000000001</v>
      </c>
      <c r="AJ41" s="5">
        <v>43678</v>
      </c>
      <c r="AK41" s="6" t="str">
        <f t="shared" ref="AK41:AK71" si="6">IF(WEEKDAY(AJ41)=1,"SU",IF(WEEKDAY(AJ41)=2,"MO",IF(WEEKDAY(AJ41)=3,"TU",IF(WEEKDAY(AJ41)=4,"WE",IF(WEEKDAY(AJ41)=5,"TH",IF(WEEKDAY(AJ41)=6,"FR",IF(WEEKDAY(AJ41)=7,"SA","")))))))</f>
        <v>TH</v>
      </c>
      <c r="AL41" s="7">
        <v>67</v>
      </c>
      <c r="AM41" s="30">
        <v>1830.8000000000002</v>
      </c>
      <c r="AO41" s="5">
        <v>43709</v>
      </c>
      <c r="AP41" s="6" t="str">
        <f t="shared" ref="AP41:AP70" si="7">IF(WEEKDAY(AO41)=1,"SU",IF(WEEKDAY(AO41)=2,"MO",IF(WEEKDAY(AO41)=3,"TU",IF(WEEKDAY(AO41)=4,"WE",IF(WEEKDAY(AO41)=5,"TH",IF(WEEKDAY(AO41)=6,"FR",IF(WEEKDAY(AO41)=7,"SA","")))))))</f>
        <v>SU</v>
      </c>
      <c r="AQ41">
        <v>15</v>
      </c>
      <c r="AR41">
        <v>420</v>
      </c>
      <c r="AT41" s="5">
        <v>43739</v>
      </c>
      <c r="AU41" s="6" t="str">
        <f t="shared" ref="AU41:AU71" si="8">IF(WEEKDAY(AT41)=1,"SU",IF(WEEKDAY(AT41)=2,"MO",IF(WEEKDAY(AT41)=3,"TU",IF(WEEKDAY(AT41)=4,"WE",IF(WEEKDAY(AT41)=5,"TH",IF(WEEKDAY(AT41)=6,"FR",IF(WEEKDAY(AT41)=7,"SA","")))))))</f>
        <v>TU</v>
      </c>
      <c r="AV41">
        <v>69</v>
      </c>
      <c r="AW41">
        <v>1748.8000000000002</v>
      </c>
      <c r="AY41" s="5">
        <v>43770</v>
      </c>
      <c r="AZ41" s="6" t="str">
        <f t="shared" ref="AZ41:AZ70" si="9">IF(WEEKDAY(AY41)=1,"SU",IF(WEEKDAY(AY41)=2,"MO",IF(WEEKDAY(AY41)=3,"TU",IF(WEEKDAY(AY41)=4,"WE",IF(WEEKDAY(AY41)=5,"TH",IF(WEEKDAY(AY41)=6,"FR",IF(WEEKDAY(AY41)=7,"SA","")))))))</f>
        <v>FR</v>
      </c>
      <c r="BA41">
        <v>56</v>
      </c>
      <c r="BB41">
        <v>1496.4</v>
      </c>
      <c r="BD41" s="5">
        <v>43800</v>
      </c>
      <c r="BE41" s="6" t="str">
        <f t="shared" ref="BE41:BE71" si="10">IF(WEEKDAY(BD41)=1,"SU",IF(WEEKDAY(BD41)=2,"MO",IF(WEEKDAY(BD41)=3,"TU",IF(WEEKDAY(BD41)=4,"WE",IF(WEEKDAY(BD41)=5,"TH",IF(WEEKDAY(BD41)=6,"FR",IF(WEEKDAY(BD41)=7,"SA","")))))))</f>
        <v>SU</v>
      </c>
      <c r="BF41">
        <v>4</v>
      </c>
      <c r="BG41">
        <v>107.7</v>
      </c>
    </row>
    <row r="42" spans="1:59" ht="14.4" x14ac:dyDescent="0.3">
      <c r="A42" s="5">
        <v>43467</v>
      </c>
      <c r="B42" s="6" t="str">
        <f t="shared" ref="B42:B71" si="11">IF(WEEKDAY(A42)=1,"SU",IF(WEEKDAY(A42)=2,"MO",IF(WEEKDAY(A42)=3,"TU",IF(WEEKDAY(A42)=4,"WE",IF(WEEKDAY(A42)=5,"TH",IF(WEEKDAY(A42)=6,"FR",IF(WEEKDAY(A42)=7,"SA","")))))))</f>
        <v>WE</v>
      </c>
      <c r="C42">
        <v>60</v>
      </c>
      <c r="D42">
        <v>1475</v>
      </c>
      <c r="F42" s="5">
        <v>43498</v>
      </c>
      <c r="G42" s="6" t="str">
        <f t="shared" si="0"/>
        <v>SA</v>
      </c>
      <c r="H42">
        <v>12</v>
      </c>
      <c r="I42">
        <v>316</v>
      </c>
      <c r="K42" s="5">
        <v>43526</v>
      </c>
      <c r="L42" s="6" t="str">
        <f t="shared" si="1"/>
        <v>SA</v>
      </c>
      <c r="M42">
        <v>11</v>
      </c>
      <c r="N42">
        <v>304</v>
      </c>
      <c r="P42" s="5">
        <v>43557</v>
      </c>
      <c r="Q42" s="6" t="str">
        <f t="shared" si="2"/>
        <v>TU</v>
      </c>
      <c r="R42">
        <v>62</v>
      </c>
      <c r="S42">
        <v>1579.8</v>
      </c>
      <c r="U42" s="5">
        <v>43587</v>
      </c>
      <c r="V42" s="6" t="str">
        <f t="shared" si="3"/>
        <v>TH</v>
      </c>
      <c r="W42">
        <v>61</v>
      </c>
      <c r="X42">
        <v>1592</v>
      </c>
      <c r="Z42" s="5">
        <v>43618</v>
      </c>
      <c r="AA42" s="6" t="str">
        <f t="shared" si="4"/>
        <v>SU</v>
      </c>
      <c r="AB42">
        <v>6</v>
      </c>
      <c r="AC42">
        <v>160.69999999999999</v>
      </c>
      <c r="AE42" s="5">
        <v>43648</v>
      </c>
      <c r="AF42" s="6" t="str">
        <f t="shared" si="5"/>
        <v>TU</v>
      </c>
      <c r="AG42">
        <v>55</v>
      </c>
      <c r="AH42">
        <v>1414.5000000000002</v>
      </c>
      <c r="AJ42" s="5">
        <v>43679</v>
      </c>
      <c r="AK42" s="6" t="str">
        <f t="shared" si="6"/>
        <v>FR</v>
      </c>
      <c r="AL42" s="7">
        <v>54</v>
      </c>
      <c r="AM42" s="30">
        <v>1320.4</v>
      </c>
      <c r="AO42" s="35">
        <v>43710</v>
      </c>
      <c r="AP42" s="6" t="str">
        <f t="shared" si="7"/>
        <v>MO</v>
      </c>
      <c r="AQ42">
        <v>9</v>
      </c>
      <c r="AR42">
        <v>232</v>
      </c>
      <c r="AT42" s="5">
        <v>43740</v>
      </c>
      <c r="AU42" s="6" t="str">
        <f t="shared" si="8"/>
        <v>WE</v>
      </c>
      <c r="AV42">
        <v>75</v>
      </c>
      <c r="AW42">
        <v>1992.4</v>
      </c>
      <c r="AY42" s="5">
        <v>43771</v>
      </c>
      <c r="AZ42" s="6" t="str">
        <f t="shared" si="9"/>
        <v>SA</v>
      </c>
      <c r="BA42">
        <v>22</v>
      </c>
      <c r="BB42">
        <v>619</v>
      </c>
      <c r="BD42" s="5">
        <v>43801</v>
      </c>
      <c r="BE42" s="6" t="str">
        <f t="shared" si="10"/>
        <v>MO</v>
      </c>
      <c r="BF42">
        <v>1</v>
      </c>
      <c r="BG42">
        <v>23</v>
      </c>
    </row>
    <row r="43" spans="1:59" ht="14.4" x14ac:dyDescent="0.3">
      <c r="A43" s="5">
        <v>43468</v>
      </c>
      <c r="B43" s="6" t="str">
        <f t="shared" si="11"/>
        <v>TH</v>
      </c>
      <c r="C43">
        <v>41</v>
      </c>
      <c r="D43">
        <v>1067</v>
      </c>
      <c r="F43" s="5">
        <v>43499</v>
      </c>
      <c r="G43" s="6" t="str">
        <f t="shared" si="0"/>
        <v>SU</v>
      </c>
      <c r="H43">
        <v>9</v>
      </c>
      <c r="I43">
        <v>246</v>
      </c>
      <c r="K43" s="5">
        <v>43527</v>
      </c>
      <c r="L43" s="6" t="str">
        <f t="shared" si="1"/>
        <v>SU</v>
      </c>
      <c r="M43">
        <v>7</v>
      </c>
      <c r="N43">
        <v>186</v>
      </c>
      <c r="P43" s="5">
        <v>43558</v>
      </c>
      <c r="Q43" s="6" t="str">
        <f t="shared" si="2"/>
        <v>WE</v>
      </c>
      <c r="R43">
        <v>53</v>
      </c>
      <c r="S43">
        <v>1372.7</v>
      </c>
      <c r="U43" s="5">
        <v>43588</v>
      </c>
      <c r="V43" s="6" t="str">
        <f t="shared" si="3"/>
        <v>FR</v>
      </c>
      <c r="W43">
        <v>62</v>
      </c>
      <c r="X43">
        <v>1639.9000000000003</v>
      </c>
      <c r="Z43" s="5">
        <v>43619</v>
      </c>
      <c r="AA43" s="6" t="str">
        <f t="shared" si="4"/>
        <v>MO</v>
      </c>
      <c r="AB43">
        <v>49</v>
      </c>
      <c r="AC43">
        <v>1258.1000000000001</v>
      </c>
      <c r="AE43" s="5">
        <v>43649</v>
      </c>
      <c r="AF43" s="6" t="str">
        <f t="shared" si="5"/>
        <v>WE</v>
      </c>
      <c r="AG43">
        <v>51</v>
      </c>
      <c r="AH43">
        <v>1336.4</v>
      </c>
      <c r="AJ43" s="5">
        <v>43680</v>
      </c>
      <c r="AK43" s="6" t="str">
        <f t="shared" si="6"/>
        <v>SA</v>
      </c>
      <c r="AL43" s="7">
        <v>13</v>
      </c>
      <c r="AM43" s="30">
        <v>357</v>
      </c>
      <c r="AO43" s="5">
        <v>43711</v>
      </c>
      <c r="AP43" s="6" t="str">
        <f t="shared" si="7"/>
        <v>TU</v>
      </c>
      <c r="AQ43">
        <v>79</v>
      </c>
      <c r="AR43">
        <v>2080.2000000000003</v>
      </c>
      <c r="AT43" s="5">
        <v>43741</v>
      </c>
      <c r="AU43" s="6" t="str">
        <f t="shared" si="8"/>
        <v>TH</v>
      </c>
      <c r="AV43">
        <v>80</v>
      </c>
      <c r="AW43">
        <v>2108.8000000000002</v>
      </c>
      <c r="AY43" s="5">
        <v>43772</v>
      </c>
      <c r="AZ43" s="6" t="str">
        <f t="shared" si="9"/>
        <v>SU</v>
      </c>
      <c r="BA43">
        <v>8</v>
      </c>
      <c r="BB43">
        <v>225</v>
      </c>
      <c r="BD43" s="5">
        <v>43802</v>
      </c>
      <c r="BE43" s="6" t="str">
        <f t="shared" si="10"/>
        <v>TU</v>
      </c>
      <c r="BF43">
        <v>1</v>
      </c>
      <c r="BG43">
        <v>23</v>
      </c>
    </row>
    <row r="44" spans="1:59" ht="14.4" x14ac:dyDescent="0.3">
      <c r="A44" s="5">
        <v>43469</v>
      </c>
      <c r="B44" s="6" t="str">
        <f t="shared" si="11"/>
        <v>FR</v>
      </c>
      <c r="C44">
        <v>63</v>
      </c>
      <c r="D44">
        <v>1608</v>
      </c>
      <c r="F44" s="5">
        <v>43500</v>
      </c>
      <c r="G44" s="6" t="str">
        <f t="shared" si="0"/>
        <v>MO</v>
      </c>
      <c r="H44">
        <v>43</v>
      </c>
      <c r="I44">
        <v>1071</v>
      </c>
      <c r="K44" s="88">
        <v>43528</v>
      </c>
      <c r="L44" s="6" t="str">
        <f t="shared" si="1"/>
        <v>MO</v>
      </c>
      <c r="M44">
        <v>1</v>
      </c>
      <c r="N44">
        <v>22</v>
      </c>
      <c r="P44" s="5">
        <v>43559</v>
      </c>
      <c r="Q44" s="6" t="str">
        <f t="shared" si="2"/>
        <v>TH</v>
      </c>
      <c r="R44">
        <v>67</v>
      </c>
      <c r="S44">
        <v>1700.1000000000001</v>
      </c>
      <c r="U44" s="5">
        <v>43589</v>
      </c>
      <c r="V44" s="6" t="str">
        <f t="shared" si="3"/>
        <v>SA</v>
      </c>
      <c r="W44">
        <v>15</v>
      </c>
      <c r="X44">
        <v>392.7</v>
      </c>
      <c r="Z44" s="5">
        <v>43620</v>
      </c>
      <c r="AA44" s="6" t="str">
        <f t="shared" si="4"/>
        <v>TU</v>
      </c>
      <c r="AB44">
        <v>76</v>
      </c>
      <c r="AC44">
        <v>1951.1000000000001</v>
      </c>
      <c r="AE44" s="35">
        <v>43650</v>
      </c>
      <c r="AF44" s="6" t="str">
        <f t="shared" si="5"/>
        <v>TH</v>
      </c>
      <c r="AG44">
        <v>10</v>
      </c>
      <c r="AH44">
        <v>282.7</v>
      </c>
      <c r="AJ44" s="5">
        <v>43681</v>
      </c>
      <c r="AK44" s="6" t="str">
        <f t="shared" si="6"/>
        <v>SU</v>
      </c>
      <c r="AL44" s="7">
        <v>21</v>
      </c>
      <c r="AM44" s="30">
        <v>566</v>
      </c>
      <c r="AO44" s="5">
        <v>43712</v>
      </c>
      <c r="AP44" s="6" t="str">
        <f t="shared" si="7"/>
        <v>WE</v>
      </c>
      <c r="AQ44">
        <v>82</v>
      </c>
      <c r="AR44">
        <v>2141.4</v>
      </c>
      <c r="AT44" s="5">
        <v>43742</v>
      </c>
      <c r="AU44" s="6" t="str">
        <f t="shared" si="8"/>
        <v>FR</v>
      </c>
      <c r="AV44">
        <v>67</v>
      </c>
      <c r="AW44">
        <v>1781.4</v>
      </c>
      <c r="AY44" s="5">
        <v>43773</v>
      </c>
      <c r="AZ44" s="6" t="str">
        <f t="shared" si="9"/>
        <v>MO</v>
      </c>
      <c r="BA44">
        <v>73</v>
      </c>
      <c r="BB44">
        <v>1930</v>
      </c>
      <c r="BD44" s="5">
        <v>43803</v>
      </c>
      <c r="BE44" s="6" t="str">
        <f t="shared" si="10"/>
        <v>WE</v>
      </c>
      <c r="BF44">
        <v>71</v>
      </c>
      <c r="BG44">
        <v>1934.1</v>
      </c>
    </row>
    <row r="45" spans="1:59" ht="14.4" x14ac:dyDescent="0.3">
      <c r="A45" s="5">
        <v>43470</v>
      </c>
      <c r="B45" s="6" t="str">
        <f t="shared" si="11"/>
        <v>SA</v>
      </c>
      <c r="C45">
        <v>12</v>
      </c>
      <c r="D45">
        <v>306</v>
      </c>
      <c r="F45" s="5">
        <v>43501</v>
      </c>
      <c r="G45" s="6" t="str">
        <f t="shared" si="0"/>
        <v>TU</v>
      </c>
      <c r="H45">
        <v>64</v>
      </c>
      <c r="I45">
        <v>1606</v>
      </c>
      <c r="K45" s="5">
        <v>43529</v>
      </c>
      <c r="L45" s="6" t="str">
        <f t="shared" si="1"/>
        <v>TU</v>
      </c>
      <c r="M45">
        <v>84</v>
      </c>
      <c r="N45">
        <v>2083</v>
      </c>
      <c r="P45" s="5">
        <v>43560</v>
      </c>
      <c r="Q45" s="6" t="str">
        <f t="shared" si="2"/>
        <v>FR</v>
      </c>
      <c r="R45">
        <v>46</v>
      </c>
      <c r="S45">
        <v>1174.7</v>
      </c>
      <c r="U45" s="5">
        <v>43590</v>
      </c>
      <c r="V45" s="6" t="str">
        <f t="shared" si="3"/>
        <v>SU</v>
      </c>
      <c r="W45">
        <v>8</v>
      </c>
      <c r="X45">
        <v>219.7</v>
      </c>
      <c r="Z45" s="5">
        <v>43621</v>
      </c>
      <c r="AA45" s="6" t="str">
        <f t="shared" si="4"/>
        <v>WE</v>
      </c>
      <c r="AB45">
        <v>66</v>
      </c>
      <c r="AC45">
        <v>1680.5000000000002</v>
      </c>
      <c r="AE45" s="5">
        <v>43651</v>
      </c>
      <c r="AF45" s="6" t="str">
        <f t="shared" si="5"/>
        <v>FR</v>
      </c>
      <c r="AG45">
        <v>31</v>
      </c>
      <c r="AH45">
        <v>803.7</v>
      </c>
      <c r="AJ45" s="5">
        <v>43682</v>
      </c>
      <c r="AK45" s="6" t="str">
        <f t="shared" si="6"/>
        <v>MO</v>
      </c>
      <c r="AL45" s="7">
        <v>54</v>
      </c>
      <c r="AM45" s="30">
        <v>1377</v>
      </c>
      <c r="AO45" s="5">
        <v>43713</v>
      </c>
      <c r="AP45" s="6" t="str">
        <f t="shared" si="7"/>
        <v>TH</v>
      </c>
      <c r="AQ45">
        <v>88</v>
      </c>
      <c r="AR45">
        <v>2274.4</v>
      </c>
      <c r="AT45" s="5">
        <v>43743</v>
      </c>
      <c r="AU45" s="6" t="str">
        <f t="shared" si="8"/>
        <v>SA</v>
      </c>
      <c r="AV45">
        <v>21</v>
      </c>
      <c r="AW45">
        <v>574</v>
      </c>
      <c r="AY45" s="5">
        <v>43774</v>
      </c>
      <c r="AZ45" s="6" t="str">
        <f t="shared" si="9"/>
        <v>TU</v>
      </c>
      <c r="BA45">
        <v>76</v>
      </c>
      <c r="BB45">
        <v>1963.8000000000002</v>
      </c>
      <c r="BD45" s="5">
        <v>43804</v>
      </c>
      <c r="BE45" s="6" t="str">
        <f t="shared" si="10"/>
        <v>TH</v>
      </c>
      <c r="BF45">
        <v>73</v>
      </c>
      <c r="BG45">
        <v>1913.2000000000003</v>
      </c>
    </row>
    <row r="46" spans="1:59" ht="14.4" x14ac:dyDescent="0.3">
      <c r="A46" s="5">
        <v>43471</v>
      </c>
      <c r="B46" s="6" t="str">
        <f t="shared" si="11"/>
        <v>SU</v>
      </c>
      <c r="C46">
        <v>4</v>
      </c>
      <c r="D46">
        <v>112</v>
      </c>
      <c r="F46" s="5">
        <v>43502</v>
      </c>
      <c r="G46" s="6" t="str">
        <f t="shared" si="0"/>
        <v>WE</v>
      </c>
      <c r="H46">
        <v>64</v>
      </c>
      <c r="I46">
        <v>1647</v>
      </c>
      <c r="K46" s="5">
        <v>43530</v>
      </c>
      <c r="L46" s="6" t="str">
        <f t="shared" si="1"/>
        <v>WE</v>
      </c>
      <c r="M46">
        <v>61</v>
      </c>
      <c r="N46">
        <v>1606.4</v>
      </c>
      <c r="P46" s="5">
        <v>43561</v>
      </c>
      <c r="Q46" s="6" t="str">
        <f t="shared" si="2"/>
        <v>SA</v>
      </c>
      <c r="R46">
        <v>12</v>
      </c>
      <c r="S46">
        <v>319.7</v>
      </c>
      <c r="U46" s="5">
        <v>43591</v>
      </c>
      <c r="V46" s="6" t="str">
        <f t="shared" si="3"/>
        <v>MO</v>
      </c>
      <c r="W46">
        <v>43</v>
      </c>
      <c r="X46">
        <v>1112.7</v>
      </c>
      <c r="Z46" s="5">
        <v>43622</v>
      </c>
      <c r="AA46" s="6" t="str">
        <f t="shared" si="4"/>
        <v>TH</v>
      </c>
      <c r="AB46">
        <v>70</v>
      </c>
      <c r="AC46">
        <v>1787.2000000000003</v>
      </c>
      <c r="AE46" s="5">
        <v>43652</v>
      </c>
      <c r="AF46" s="6" t="str">
        <f t="shared" si="5"/>
        <v>SA</v>
      </c>
      <c r="AG46">
        <v>14</v>
      </c>
      <c r="AH46">
        <v>358.7</v>
      </c>
      <c r="AJ46" s="5">
        <v>43683</v>
      </c>
      <c r="AK46" s="6" t="str">
        <f t="shared" si="6"/>
        <v>TU</v>
      </c>
      <c r="AL46" s="7">
        <v>78</v>
      </c>
      <c r="AM46" s="30">
        <v>1999.8000000000002</v>
      </c>
      <c r="AO46" s="5">
        <v>43714</v>
      </c>
      <c r="AP46" s="6" t="str">
        <f t="shared" si="7"/>
        <v>FR</v>
      </c>
      <c r="AQ46">
        <v>54</v>
      </c>
      <c r="AR46">
        <v>1455.4</v>
      </c>
      <c r="AT46" s="5">
        <v>43744</v>
      </c>
      <c r="AU46" s="6" t="str">
        <f t="shared" si="8"/>
        <v>SU</v>
      </c>
      <c r="AV46">
        <v>7</v>
      </c>
      <c r="AW46">
        <v>197</v>
      </c>
      <c r="AY46" s="5">
        <v>43775</v>
      </c>
      <c r="AZ46" s="6" t="str">
        <f t="shared" si="9"/>
        <v>WE</v>
      </c>
      <c r="BA46">
        <v>75</v>
      </c>
      <c r="BB46">
        <v>2011.4</v>
      </c>
      <c r="BD46" s="5">
        <v>43805</v>
      </c>
      <c r="BE46" s="6" t="str">
        <f t="shared" si="10"/>
        <v>FR</v>
      </c>
      <c r="BF46">
        <v>57</v>
      </c>
      <c r="BG46">
        <v>1500.5</v>
      </c>
    </row>
    <row r="47" spans="1:59" ht="14.4" x14ac:dyDescent="0.3">
      <c r="A47" s="5">
        <v>43472</v>
      </c>
      <c r="B47" s="6" t="str">
        <f t="shared" si="11"/>
        <v>MO</v>
      </c>
      <c r="C47">
        <v>57</v>
      </c>
      <c r="D47">
        <v>1378</v>
      </c>
      <c r="F47" s="5">
        <v>43503</v>
      </c>
      <c r="G47" s="6" t="str">
        <f t="shared" si="0"/>
        <v>TH</v>
      </c>
      <c r="H47">
        <v>54</v>
      </c>
      <c r="I47">
        <v>1434</v>
      </c>
      <c r="K47" s="5">
        <v>43531</v>
      </c>
      <c r="L47" s="6" t="str">
        <f t="shared" si="1"/>
        <v>TH</v>
      </c>
      <c r="M47">
        <v>80</v>
      </c>
      <c r="N47">
        <v>2111</v>
      </c>
      <c r="P47" s="5">
        <v>43562</v>
      </c>
      <c r="Q47" s="6" t="str">
        <f t="shared" si="2"/>
        <v>SU</v>
      </c>
      <c r="R47">
        <v>5</v>
      </c>
      <c r="S47">
        <v>118.7</v>
      </c>
      <c r="U47" s="5">
        <v>43592</v>
      </c>
      <c r="V47" s="6" t="str">
        <f t="shared" si="3"/>
        <v>TU</v>
      </c>
      <c r="W47">
        <v>65</v>
      </c>
      <c r="X47">
        <v>1669.5000000000002</v>
      </c>
      <c r="Z47" s="5">
        <v>43623</v>
      </c>
      <c r="AA47" s="6" t="str">
        <f t="shared" si="4"/>
        <v>FR</v>
      </c>
      <c r="AB47">
        <v>55</v>
      </c>
      <c r="AC47">
        <v>1474.7</v>
      </c>
      <c r="AE47" s="5">
        <v>43653</v>
      </c>
      <c r="AF47" s="6" t="str">
        <f t="shared" si="5"/>
        <v>SU</v>
      </c>
      <c r="AG47">
        <v>10</v>
      </c>
      <c r="AH47">
        <v>271.7</v>
      </c>
      <c r="AJ47" s="5">
        <v>43684</v>
      </c>
      <c r="AK47" s="6" t="str">
        <f t="shared" si="6"/>
        <v>WE</v>
      </c>
      <c r="AL47" s="7">
        <v>56</v>
      </c>
      <c r="AM47" s="30">
        <v>1403.4</v>
      </c>
      <c r="AO47" s="5">
        <v>43715</v>
      </c>
      <c r="AP47" s="6" t="str">
        <f t="shared" si="7"/>
        <v>SA</v>
      </c>
      <c r="AQ47">
        <v>14</v>
      </c>
      <c r="AR47">
        <v>383</v>
      </c>
      <c r="AT47" s="5">
        <v>43745</v>
      </c>
      <c r="AU47" s="6" t="str">
        <f t="shared" si="8"/>
        <v>MO</v>
      </c>
      <c r="AV47">
        <v>69</v>
      </c>
      <c r="AW47">
        <v>1757.4</v>
      </c>
      <c r="AY47" s="5">
        <v>43776</v>
      </c>
      <c r="AZ47" s="6" t="str">
        <f t="shared" si="9"/>
        <v>TH</v>
      </c>
      <c r="BA47">
        <v>76</v>
      </c>
      <c r="BB47">
        <v>2001.8000000000002</v>
      </c>
      <c r="BD47" s="5">
        <v>43806</v>
      </c>
      <c r="BE47" s="6" t="str">
        <f t="shared" si="10"/>
        <v>SA</v>
      </c>
      <c r="BF47">
        <v>17</v>
      </c>
      <c r="BG47">
        <v>457.7</v>
      </c>
    </row>
    <row r="48" spans="1:59" ht="14.4" x14ac:dyDescent="0.3">
      <c r="A48" s="5">
        <v>43473</v>
      </c>
      <c r="B48" s="6" t="str">
        <f t="shared" si="11"/>
        <v>TU</v>
      </c>
      <c r="C48">
        <v>42</v>
      </c>
      <c r="D48">
        <v>1054</v>
      </c>
      <c r="F48" s="5">
        <v>43504</v>
      </c>
      <c r="G48" s="6" t="str">
        <f t="shared" si="0"/>
        <v>FR</v>
      </c>
      <c r="H48">
        <v>67</v>
      </c>
      <c r="I48">
        <v>1743.4</v>
      </c>
      <c r="K48" s="5">
        <v>43532</v>
      </c>
      <c r="L48" s="6" t="str">
        <f t="shared" si="1"/>
        <v>FR</v>
      </c>
      <c r="M48">
        <v>48</v>
      </c>
      <c r="N48">
        <v>1255.4000000000001</v>
      </c>
      <c r="P48" s="5">
        <v>43563</v>
      </c>
      <c r="Q48" s="6" t="str">
        <f t="shared" si="2"/>
        <v>MO</v>
      </c>
      <c r="R48">
        <v>38</v>
      </c>
      <c r="S48">
        <v>958</v>
      </c>
      <c r="U48" s="5">
        <v>43593</v>
      </c>
      <c r="V48" s="6" t="str">
        <f t="shared" si="3"/>
        <v>WE</v>
      </c>
      <c r="W48">
        <v>55</v>
      </c>
      <c r="X48">
        <v>1411.7</v>
      </c>
      <c r="Z48" s="5">
        <v>43624</v>
      </c>
      <c r="AA48" s="6" t="str">
        <f t="shared" si="4"/>
        <v>SA</v>
      </c>
      <c r="AB48">
        <v>21</v>
      </c>
      <c r="AC48">
        <v>577.70000000000005</v>
      </c>
      <c r="AE48" s="5">
        <v>43654</v>
      </c>
      <c r="AF48" s="6" t="str">
        <f t="shared" si="5"/>
        <v>MO</v>
      </c>
      <c r="AG48">
        <v>62</v>
      </c>
      <c r="AH48">
        <v>1611.7</v>
      </c>
      <c r="AJ48" s="5">
        <v>43685</v>
      </c>
      <c r="AK48" s="6" t="str">
        <f t="shared" si="6"/>
        <v>TH</v>
      </c>
      <c r="AL48" s="7">
        <v>75</v>
      </c>
      <c r="AM48" s="30">
        <v>1941.8</v>
      </c>
      <c r="AO48" s="5">
        <v>43716</v>
      </c>
      <c r="AP48" s="6" t="str">
        <f t="shared" si="7"/>
        <v>SU</v>
      </c>
      <c r="AQ48">
        <v>10</v>
      </c>
      <c r="AR48">
        <v>257</v>
      </c>
      <c r="AT48" s="5">
        <v>43746</v>
      </c>
      <c r="AU48" s="6" t="str">
        <f t="shared" si="8"/>
        <v>TU</v>
      </c>
      <c r="AV48">
        <v>64</v>
      </c>
      <c r="AW48">
        <v>1711.8000000000002</v>
      </c>
      <c r="AY48" s="5">
        <v>43777</v>
      </c>
      <c r="AZ48" s="6" t="str">
        <f t="shared" si="9"/>
        <v>FR</v>
      </c>
      <c r="BA48">
        <v>65</v>
      </c>
      <c r="BB48">
        <v>1724.4</v>
      </c>
      <c r="BD48" s="5">
        <v>43807</v>
      </c>
      <c r="BE48" s="6" t="str">
        <f t="shared" si="10"/>
        <v>SU</v>
      </c>
      <c r="BF48">
        <v>4</v>
      </c>
      <c r="BG48">
        <v>104.7</v>
      </c>
    </row>
    <row r="49" spans="1:59" ht="14.4" x14ac:dyDescent="0.3">
      <c r="A49" s="5">
        <v>43474</v>
      </c>
      <c r="B49" s="6" t="str">
        <f t="shared" si="11"/>
        <v>WE</v>
      </c>
      <c r="C49">
        <v>51</v>
      </c>
      <c r="D49">
        <v>1318</v>
      </c>
      <c r="F49" s="5">
        <v>43505</v>
      </c>
      <c r="G49" s="6" t="str">
        <f t="shared" si="0"/>
        <v>SA</v>
      </c>
      <c r="H49">
        <v>15</v>
      </c>
      <c r="I49">
        <v>415</v>
      </c>
      <c r="K49" s="5">
        <v>43533</v>
      </c>
      <c r="L49" s="6" t="str">
        <f t="shared" si="1"/>
        <v>SA</v>
      </c>
      <c r="M49">
        <v>11</v>
      </c>
      <c r="N49">
        <v>292</v>
      </c>
      <c r="P49" s="5">
        <v>43564</v>
      </c>
      <c r="Q49" s="6" t="str">
        <f t="shared" si="2"/>
        <v>TU</v>
      </c>
      <c r="R49">
        <v>75</v>
      </c>
      <c r="S49">
        <v>1968.5000000000002</v>
      </c>
      <c r="U49" s="5">
        <v>43594</v>
      </c>
      <c r="V49" s="6" t="str">
        <f t="shared" si="3"/>
        <v>TH</v>
      </c>
      <c r="W49">
        <v>68</v>
      </c>
      <c r="X49">
        <v>1741.8000000000002</v>
      </c>
      <c r="Z49" s="5">
        <v>43625</v>
      </c>
      <c r="AA49" s="6" t="str">
        <f t="shared" si="4"/>
        <v>SU</v>
      </c>
      <c r="AB49">
        <v>12</v>
      </c>
      <c r="AC49">
        <v>334.7</v>
      </c>
      <c r="AE49" s="5">
        <v>43655</v>
      </c>
      <c r="AF49" s="6" t="str">
        <f t="shared" si="5"/>
        <v>TU</v>
      </c>
      <c r="AG49">
        <v>74</v>
      </c>
      <c r="AH49">
        <v>1898.9000000000003</v>
      </c>
      <c r="AJ49" s="5">
        <v>43686</v>
      </c>
      <c r="AK49" s="6" t="str">
        <f t="shared" si="6"/>
        <v>FR</v>
      </c>
      <c r="AL49" s="7">
        <v>67</v>
      </c>
      <c r="AM49" s="30">
        <v>1780.4</v>
      </c>
      <c r="AO49" s="5">
        <v>43717</v>
      </c>
      <c r="AP49" s="6" t="str">
        <f t="shared" si="7"/>
        <v>MO</v>
      </c>
      <c r="AQ49">
        <v>67</v>
      </c>
      <c r="AR49">
        <v>1730.4</v>
      </c>
      <c r="AT49" s="5">
        <v>43747</v>
      </c>
      <c r="AU49" s="6" t="str">
        <f t="shared" si="8"/>
        <v>WE</v>
      </c>
      <c r="AV49">
        <v>75</v>
      </c>
      <c r="AW49">
        <v>1968.8000000000002</v>
      </c>
      <c r="AY49" s="5">
        <v>43778</v>
      </c>
      <c r="AZ49" s="6" t="str">
        <f t="shared" si="9"/>
        <v>SA</v>
      </c>
      <c r="BA49">
        <v>12</v>
      </c>
      <c r="BB49">
        <v>330</v>
      </c>
      <c r="BD49" s="5">
        <v>43808</v>
      </c>
      <c r="BE49" s="6" t="str">
        <f t="shared" si="10"/>
        <v>MO</v>
      </c>
      <c r="BF49">
        <v>67</v>
      </c>
      <c r="BG49">
        <v>1757.7</v>
      </c>
    </row>
    <row r="50" spans="1:59" ht="14.4" x14ac:dyDescent="0.3">
      <c r="A50" s="5">
        <v>43475</v>
      </c>
      <c r="B50" s="6" t="str">
        <f t="shared" si="11"/>
        <v>TH</v>
      </c>
      <c r="C50">
        <v>75</v>
      </c>
      <c r="D50">
        <v>1901</v>
      </c>
      <c r="F50" s="5">
        <v>43506</v>
      </c>
      <c r="G50" s="6" t="str">
        <f t="shared" si="0"/>
        <v>SU</v>
      </c>
      <c r="H50">
        <v>3</v>
      </c>
      <c r="I50">
        <v>90</v>
      </c>
      <c r="K50" s="5">
        <v>43534</v>
      </c>
      <c r="L50" s="6" t="str">
        <f t="shared" si="1"/>
        <v>SU</v>
      </c>
      <c r="M50">
        <v>6</v>
      </c>
      <c r="N50">
        <v>163</v>
      </c>
      <c r="P50" s="5">
        <v>43565</v>
      </c>
      <c r="Q50" s="6" t="str">
        <f t="shared" si="2"/>
        <v>WE</v>
      </c>
      <c r="R50">
        <v>52</v>
      </c>
      <c r="S50">
        <v>1333.7</v>
      </c>
      <c r="U50" s="5">
        <v>43595</v>
      </c>
      <c r="V50" s="6" t="str">
        <f t="shared" si="3"/>
        <v>FR</v>
      </c>
      <c r="W50">
        <v>58</v>
      </c>
      <c r="X50">
        <v>1503.1000000000001</v>
      </c>
      <c r="Z50" s="5">
        <v>43626</v>
      </c>
      <c r="AA50" s="6" t="str">
        <f t="shared" si="4"/>
        <v>MO</v>
      </c>
      <c r="AB50">
        <v>58</v>
      </c>
      <c r="AC50">
        <v>1466.1000000000001</v>
      </c>
      <c r="AE50" s="5">
        <v>43656</v>
      </c>
      <c r="AF50" s="6" t="str">
        <f t="shared" si="5"/>
        <v>WE</v>
      </c>
      <c r="AG50">
        <v>61</v>
      </c>
      <c r="AH50">
        <v>1627.5000000000002</v>
      </c>
      <c r="AJ50" s="5">
        <v>43687</v>
      </c>
      <c r="AK50" s="6" t="str">
        <f t="shared" si="6"/>
        <v>SA</v>
      </c>
      <c r="AL50" s="7">
        <v>18</v>
      </c>
      <c r="AM50" s="30">
        <v>493</v>
      </c>
      <c r="AO50" s="5">
        <v>43718</v>
      </c>
      <c r="AP50" s="6" t="str">
        <f t="shared" si="7"/>
        <v>TU</v>
      </c>
      <c r="AQ50">
        <v>77</v>
      </c>
      <c r="AR50">
        <v>2040.8000000000002</v>
      </c>
      <c r="AT50" s="5">
        <v>43748</v>
      </c>
      <c r="AU50" s="6" t="str">
        <f t="shared" si="8"/>
        <v>TH</v>
      </c>
      <c r="AV50">
        <v>83</v>
      </c>
      <c r="AW50">
        <v>2183.8000000000002</v>
      </c>
      <c r="AY50" s="5">
        <v>43779</v>
      </c>
      <c r="AZ50" s="6" t="str">
        <f t="shared" si="9"/>
        <v>SU</v>
      </c>
      <c r="BA50">
        <v>5</v>
      </c>
      <c r="BB50">
        <v>135</v>
      </c>
      <c r="BD50" s="5">
        <v>43809</v>
      </c>
      <c r="BE50" s="6" t="str">
        <f t="shared" si="10"/>
        <v>TU</v>
      </c>
      <c r="BF50">
        <v>79</v>
      </c>
      <c r="BG50">
        <v>2113.6999999999998</v>
      </c>
    </row>
    <row r="51" spans="1:59" ht="14.4" x14ac:dyDescent="0.3">
      <c r="A51" s="5">
        <v>43476</v>
      </c>
      <c r="B51" s="6" t="str">
        <f t="shared" si="11"/>
        <v>FR</v>
      </c>
      <c r="C51">
        <v>59</v>
      </c>
      <c r="D51">
        <v>1513</v>
      </c>
      <c r="F51" s="5">
        <v>43507</v>
      </c>
      <c r="G51" s="6" t="str">
        <f t="shared" si="0"/>
        <v>MO</v>
      </c>
      <c r="H51">
        <v>50</v>
      </c>
      <c r="I51">
        <v>1250</v>
      </c>
      <c r="K51" s="5">
        <v>43535</v>
      </c>
      <c r="L51" s="6" t="str">
        <f t="shared" si="1"/>
        <v>MO</v>
      </c>
      <c r="M51">
        <v>48</v>
      </c>
      <c r="N51">
        <v>1197</v>
      </c>
      <c r="P51" s="5">
        <v>43566</v>
      </c>
      <c r="Q51" s="6" t="str">
        <f t="shared" si="2"/>
        <v>TH</v>
      </c>
      <c r="R51">
        <v>71</v>
      </c>
      <c r="S51">
        <v>1877.8</v>
      </c>
      <c r="U51" s="5">
        <v>43596</v>
      </c>
      <c r="V51" s="6" t="str">
        <f t="shared" si="3"/>
        <v>SA</v>
      </c>
      <c r="W51">
        <v>12</v>
      </c>
      <c r="X51">
        <v>321.7</v>
      </c>
      <c r="Z51" s="5">
        <v>43627</v>
      </c>
      <c r="AA51" s="6" t="str">
        <f t="shared" si="4"/>
        <v>TU</v>
      </c>
      <c r="AB51">
        <v>57</v>
      </c>
      <c r="AC51">
        <v>1421.1000000000001</v>
      </c>
      <c r="AE51" s="5">
        <v>43657</v>
      </c>
      <c r="AF51" s="6" t="str">
        <f t="shared" si="5"/>
        <v>TH</v>
      </c>
      <c r="AG51">
        <v>71</v>
      </c>
      <c r="AH51">
        <v>1852.2000000000003</v>
      </c>
      <c r="AJ51" s="5">
        <v>43688</v>
      </c>
      <c r="AK51" s="6" t="str">
        <f t="shared" si="6"/>
        <v>SU</v>
      </c>
      <c r="AL51" s="7">
        <v>18</v>
      </c>
      <c r="AM51" s="30">
        <v>474</v>
      </c>
      <c r="AO51" s="5">
        <v>43719</v>
      </c>
      <c r="AP51" s="6" t="str">
        <f t="shared" si="7"/>
        <v>WE</v>
      </c>
      <c r="AQ51">
        <v>66</v>
      </c>
      <c r="AR51">
        <v>1733.4</v>
      </c>
      <c r="AT51" s="5">
        <v>43749</v>
      </c>
      <c r="AU51" s="6" t="str">
        <f t="shared" si="8"/>
        <v>FR</v>
      </c>
      <c r="AV51">
        <v>56</v>
      </c>
      <c r="AW51">
        <v>1515.1999999999998</v>
      </c>
      <c r="AY51" s="35">
        <v>43780</v>
      </c>
      <c r="AZ51" s="6" t="str">
        <f t="shared" si="9"/>
        <v>MO</v>
      </c>
      <c r="BA51">
        <v>39</v>
      </c>
      <c r="BB51">
        <v>1051</v>
      </c>
      <c r="BD51" s="5">
        <v>43810</v>
      </c>
      <c r="BE51" s="6" t="str">
        <f t="shared" si="10"/>
        <v>WE</v>
      </c>
      <c r="BF51">
        <v>66</v>
      </c>
      <c r="BG51">
        <v>1703.3000000000002</v>
      </c>
    </row>
    <row r="52" spans="1:59" ht="14.4" x14ac:dyDescent="0.3">
      <c r="A52" s="5">
        <v>43477</v>
      </c>
      <c r="B52" s="6" t="str">
        <f t="shared" si="11"/>
        <v>SA</v>
      </c>
      <c r="C52">
        <v>14</v>
      </c>
      <c r="D52">
        <v>367</v>
      </c>
      <c r="F52" s="5">
        <v>43508</v>
      </c>
      <c r="G52" s="6" t="str">
        <f t="shared" si="0"/>
        <v>TU</v>
      </c>
      <c r="H52">
        <v>56</v>
      </c>
      <c r="I52">
        <v>1431</v>
      </c>
      <c r="K52" s="5">
        <v>43536</v>
      </c>
      <c r="L52" s="6" t="str">
        <f t="shared" si="1"/>
        <v>TU</v>
      </c>
      <c r="M52">
        <v>65</v>
      </c>
      <c r="N52">
        <v>1620</v>
      </c>
      <c r="P52" s="5">
        <v>43567</v>
      </c>
      <c r="Q52" s="6" t="str">
        <f t="shared" si="2"/>
        <v>FR</v>
      </c>
      <c r="R52">
        <v>45</v>
      </c>
      <c r="S52">
        <v>1182.0999999999999</v>
      </c>
      <c r="U52" s="5">
        <v>43597</v>
      </c>
      <c r="V52" s="6" t="str">
        <f t="shared" si="3"/>
        <v>SU</v>
      </c>
      <c r="W52">
        <v>5</v>
      </c>
      <c r="X52">
        <v>140.69999999999999</v>
      </c>
      <c r="Z52" s="5">
        <v>43628</v>
      </c>
      <c r="AA52" s="6" t="str">
        <f t="shared" si="4"/>
        <v>WE</v>
      </c>
      <c r="AB52">
        <v>79</v>
      </c>
      <c r="AC52">
        <v>2091.5</v>
      </c>
      <c r="AE52" s="5">
        <v>43658</v>
      </c>
      <c r="AF52" s="6" t="str">
        <f t="shared" si="5"/>
        <v>FR</v>
      </c>
      <c r="AG52">
        <v>43</v>
      </c>
      <c r="AH52">
        <v>1083.0999999999999</v>
      </c>
      <c r="AJ52" s="5">
        <v>43689</v>
      </c>
      <c r="AK52" s="6" t="str">
        <f t="shared" si="6"/>
        <v>MO</v>
      </c>
      <c r="AL52" s="7">
        <v>56</v>
      </c>
      <c r="AM52" s="30">
        <v>1387</v>
      </c>
      <c r="AO52" s="5">
        <v>43720</v>
      </c>
      <c r="AP52" s="6" t="str">
        <f t="shared" si="7"/>
        <v>TH</v>
      </c>
      <c r="AQ52">
        <v>74</v>
      </c>
      <c r="AR52">
        <v>1924.4</v>
      </c>
      <c r="AT52" s="5">
        <v>43750</v>
      </c>
      <c r="AU52" s="6" t="str">
        <f t="shared" si="8"/>
        <v>SA</v>
      </c>
      <c r="AV52">
        <v>9</v>
      </c>
      <c r="AW52">
        <v>250</v>
      </c>
      <c r="AY52" s="5">
        <v>43781</v>
      </c>
      <c r="AZ52" s="6" t="str">
        <f t="shared" si="9"/>
        <v>TU</v>
      </c>
      <c r="BA52">
        <v>67</v>
      </c>
      <c r="BB52">
        <v>1774</v>
      </c>
      <c r="BD52" s="5">
        <v>43811</v>
      </c>
      <c r="BE52" s="6" t="str">
        <f t="shared" si="10"/>
        <v>TH</v>
      </c>
      <c r="BF52">
        <v>70</v>
      </c>
      <c r="BG52">
        <v>1875.7</v>
      </c>
    </row>
    <row r="53" spans="1:59" ht="14.4" x14ac:dyDescent="0.3">
      <c r="A53" s="5">
        <v>43478</v>
      </c>
      <c r="B53" s="6" t="str">
        <f t="shared" si="11"/>
        <v>SU</v>
      </c>
      <c r="C53">
        <v>5</v>
      </c>
      <c r="D53">
        <v>142</v>
      </c>
      <c r="F53" s="5">
        <v>43509</v>
      </c>
      <c r="G53" s="6" t="str">
        <f t="shared" si="0"/>
        <v>WE</v>
      </c>
      <c r="H53">
        <v>40</v>
      </c>
      <c r="I53">
        <v>1050</v>
      </c>
      <c r="K53" s="5">
        <v>43537</v>
      </c>
      <c r="L53" s="6" t="str">
        <f t="shared" si="1"/>
        <v>WE</v>
      </c>
      <c r="M53">
        <v>54</v>
      </c>
      <c r="N53">
        <v>1420.4</v>
      </c>
      <c r="P53" s="5">
        <v>43568</v>
      </c>
      <c r="Q53" s="6" t="str">
        <f t="shared" si="2"/>
        <v>SA</v>
      </c>
      <c r="R53">
        <v>14</v>
      </c>
      <c r="S53">
        <v>380.7</v>
      </c>
      <c r="U53" s="5">
        <v>43598</v>
      </c>
      <c r="V53" s="6" t="str">
        <f t="shared" si="3"/>
        <v>MO</v>
      </c>
      <c r="W53">
        <v>53</v>
      </c>
      <c r="X53">
        <v>1353.7</v>
      </c>
      <c r="Z53" s="5">
        <v>43629</v>
      </c>
      <c r="AA53" s="6" t="str">
        <f t="shared" si="4"/>
        <v>TH</v>
      </c>
      <c r="AB53">
        <v>66</v>
      </c>
      <c r="AC53">
        <v>1682.4</v>
      </c>
      <c r="AE53" s="5">
        <v>43659</v>
      </c>
      <c r="AF53" s="6" t="str">
        <f t="shared" si="5"/>
        <v>SA</v>
      </c>
      <c r="AG53">
        <v>22</v>
      </c>
      <c r="AH53">
        <v>612.70000000000005</v>
      </c>
      <c r="AJ53" s="5">
        <v>43690</v>
      </c>
      <c r="AK53" s="6" t="str">
        <f t="shared" si="6"/>
        <v>TU</v>
      </c>
      <c r="AL53" s="7">
        <v>69</v>
      </c>
      <c r="AM53" s="30">
        <v>1821.8</v>
      </c>
      <c r="AO53" s="5">
        <v>43721</v>
      </c>
      <c r="AP53" s="6" t="str">
        <f t="shared" si="7"/>
        <v>FR</v>
      </c>
      <c r="AQ53">
        <v>62</v>
      </c>
      <c r="AR53">
        <v>1622</v>
      </c>
      <c r="AT53" s="5">
        <v>43751</v>
      </c>
      <c r="AU53" s="6" t="str">
        <f t="shared" si="8"/>
        <v>SU</v>
      </c>
      <c r="AV53">
        <v>8</v>
      </c>
      <c r="AW53">
        <v>223</v>
      </c>
      <c r="AY53" s="5">
        <v>43782</v>
      </c>
      <c r="AZ53" s="6" t="str">
        <f t="shared" si="9"/>
        <v>WE</v>
      </c>
      <c r="BA53">
        <v>77</v>
      </c>
      <c r="BB53">
        <v>2034.4</v>
      </c>
      <c r="BD53" s="5">
        <v>43812</v>
      </c>
      <c r="BE53" s="6" t="str">
        <f t="shared" si="10"/>
        <v>FR</v>
      </c>
      <c r="BF53">
        <v>70</v>
      </c>
      <c r="BG53">
        <v>1870.5000000000002</v>
      </c>
    </row>
    <row r="54" spans="1:59" ht="14.4" x14ac:dyDescent="0.3">
      <c r="A54" s="5">
        <v>43479</v>
      </c>
      <c r="B54" s="6" t="str">
        <f t="shared" si="11"/>
        <v>MO</v>
      </c>
      <c r="C54">
        <v>48</v>
      </c>
      <c r="D54">
        <v>1212</v>
      </c>
      <c r="F54" s="5">
        <v>43510</v>
      </c>
      <c r="G54" s="6" t="str">
        <f t="shared" si="0"/>
        <v>TH</v>
      </c>
      <c r="H54">
        <v>82</v>
      </c>
      <c r="I54">
        <v>2144</v>
      </c>
      <c r="K54" s="5">
        <v>43538</v>
      </c>
      <c r="L54" s="6" t="str">
        <f t="shared" si="1"/>
        <v>TH</v>
      </c>
      <c r="M54">
        <v>63</v>
      </c>
      <c r="N54">
        <v>1631</v>
      </c>
      <c r="P54" s="5">
        <v>43569</v>
      </c>
      <c r="Q54" s="6" t="str">
        <f t="shared" si="2"/>
        <v>SU</v>
      </c>
      <c r="R54">
        <v>6</v>
      </c>
      <c r="S54">
        <v>161</v>
      </c>
      <c r="U54" s="5">
        <v>43599</v>
      </c>
      <c r="V54" s="6" t="str">
        <f t="shared" si="3"/>
        <v>TU</v>
      </c>
      <c r="W54">
        <v>64</v>
      </c>
      <c r="X54">
        <v>1652.8000000000002</v>
      </c>
      <c r="Z54" s="5">
        <v>43630</v>
      </c>
      <c r="AA54" s="6" t="str">
        <f t="shared" si="4"/>
        <v>FR</v>
      </c>
      <c r="AB54">
        <v>43</v>
      </c>
      <c r="AC54">
        <v>1077.1000000000001</v>
      </c>
      <c r="AE54" s="5">
        <v>43660</v>
      </c>
      <c r="AF54" s="6" t="str">
        <f t="shared" si="5"/>
        <v>SU</v>
      </c>
      <c r="AG54">
        <v>14</v>
      </c>
      <c r="AH54">
        <v>387.7</v>
      </c>
      <c r="AJ54" s="5">
        <v>43691</v>
      </c>
      <c r="AK54" s="6" t="str">
        <f t="shared" si="6"/>
        <v>WE</v>
      </c>
      <c r="AL54" s="7">
        <v>67</v>
      </c>
      <c r="AM54" s="30">
        <v>1821.4</v>
      </c>
      <c r="AO54" s="5">
        <v>43722</v>
      </c>
      <c r="AP54" s="6" t="str">
        <f t="shared" si="7"/>
        <v>SA</v>
      </c>
      <c r="AQ54">
        <v>15</v>
      </c>
      <c r="AR54">
        <v>418</v>
      </c>
      <c r="AT54" s="35">
        <v>43752</v>
      </c>
      <c r="AU54" s="6" t="str">
        <f t="shared" si="8"/>
        <v>MO</v>
      </c>
      <c r="AV54">
        <v>34</v>
      </c>
      <c r="AW54">
        <v>862</v>
      </c>
      <c r="AY54" s="5">
        <v>43783</v>
      </c>
      <c r="AZ54" s="6" t="str">
        <f t="shared" si="9"/>
        <v>TH</v>
      </c>
      <c r="BA54">
        <v>76</v>
      </c>
      <c r="BB54">
        <v>1968.8000000000002</v>
      </c>
      <c r="BD54" s="5">
        <v>43813</v>
      </c>
      <c r="BE54" s="6" t="str">
        <f t="shared" si="10"/>
        <v>SA</v>
      </c>
      <c r="BF54">
        <v>14</v>
      </c>
      <c r="BG54">
        <v>376</v>
      </c>
    </row>
    <row r="55" spans="1:59" ht="14.4" x14ac:dyDescent="0.3">
      <c r="A55" s="5">
        <v>43480</v>
      </c>
      <c r="B55" s="6" t="str">
        <f t="shared" si="11"/>
        <v>TU</v>
      </c>
      <c r="C55">
        <v>63</v>
      </c>
      <c r="D55">
        <v>1588</v>
      </c>
      <c r="F55" s="5">
        <v>43511</v>
      </c>
      <c r="G55" s="6" t="str">
        <f t="shared" si="0"/>
        <v>FR</v>
      </c>
      <c r="H55">
        <v>51</v>
      </c>
      <c r="I55">
        <v>1269</v>
      </c>
      <c r="K55" s="5">
        <v>43539</v>
      </c>
      <c r="L55" s="6" t="str">
        <f t="shared" si="1"/>
        <v>FR</v>
      </c>
      <c r="M55">
        <v>50</v>
      </c>
      <c r="N55">
        <v>1319.4</v>
      </c>
      <c r="P55" s="5">
        <v>43570</v>
      </c>
      <c r="Q55" s="6" t="str">
        <f t="shared" si="2"/>
        <v>MO</v>
      </c>
      <c r="R55">
        <v>39</v>
      </c>
      <c r="S55">
        <v>985.7</v>
      </c>
      <c r="U55" s="5">
        <v>43600</v>
      </c>
      <c r="V55" s="6" t="str">
        <f t="shared" si="3"/>
        <v>WE</v>
      </c>
      <c r="W55">
        <v>66</v>
      </c>
      <c r="X55">
        <v>1750.7</v>
      </c>
      <c r="Z55" s="5">
        <v>43631</v>
      </c>
      <c r="AA55" s="6" t="str">
        <f t="shared" si="4"/>
        <v>SA</v>
      </c>
      <c r="AB55">
        <v>19</v>
      </c>
      <c r="AC55">
        <v>512.70000000000005</v>
      </c>
      <c r="AE55" s="5">
        <v>43661</v>
      </c>
      <c r="AF55" s="6" t="str">
        <f t="shared" si="5"/>
        <v>MO</v>
      </c>
      <c r="AG55">
        <v>61</v>
      </c>
      <c r="AH55">
        <v>1562.7</v>
      </c>
      <c r="AJ55" s="5">
        <v>43692</v>
      </c>
      <c r="AK55" s="6" t="str">
        <f t="shared" si="6"/>
        <v>TH</v>
      </c>
      <c r="AL55" s="7">
        <v>73</v>
      </c>
      <c r="AM55" s="30">
        <v>1923.8</v>
      </c>
      <c r="AO55" s="5">
        <v>43723</v>
      </c>
      <c r="AP55" s="6" t="str">
        <f t="shared" si="7"/>
        <v>SU</v>
      </c>
      <c r="AQ55">
        <v>18</v>
      </c>
      <c r="AR55">
        <v>474</v>
      </c>
      <c r="AT55" s="5">
        <v>43753</v>
      </c>
      <c r="AU55" s="6" t="str">
        <f t="shared" si="8"/>
        <v>TU</v>
      </c>
      <c r="AV55">
        <v>75</v>
      </c>
      <c r="AW55">
        <v>1986.8000000000002</v>
      </c>
      <c r="AY55" s="5">
        <v>43784</v>
      </c>
      <c r="AZ55" s="6" t="str">
        <f t="shared" si="9"/>
        <v>FR</v>
      </c>
      <c r="BA55">
        <v>71</v>
      </c>
      <c r="BB55">
        <v>1879.4</v>
      </c>
      <c r="BD55" s="5">
        <v>43814</v>
      </c>
      <c r="BE55" s="6" t="str">
        <f t="shared" si="10"/>
        <v>SU</v>
      </c>
      <c r="BF55">
        <v>11</v>
      </c>
      <c r="BG55">
        <v>277.7</v>
      </c>
    </row>
    <row r="56" spans="1:59" ht="14.4" x14ac:dyDescent="0.3">
      <c r="A56" s="5">
        <v>43481</v>
      </c>
      <c r="B56" s="6" t="str">
        <f t="shared" si="11"/>
        <v>WE</v>
      </c>
      <c r="C56">
        <v>64</v>
      </c>
      <c r="D56">
        <v>1641</v>
      </c>
      <c r="F56" s="5">
        <v>43512</v>
      </c>
      <c r="G56" s="6" t="str">
        <f t="shared" si="0"/>
        <v>SA</v>
      </c>
      <c r="H56">
        <v>12</v>
      </c>
      <c r="I56">
        <v>326</v>
      </c>
      <c r="K56" s="5">
        <v>43540</v>
      </c>
      <c r="L56" s="6" t="str">
        <f t="shared" si="1"/>
        <v>SA</v>
      </c>
      <c r="M56">
        <v>13</v>
      </c>
      <c r="N56">
        <v>357</v>
      </c>
      <c r="P56" s="5">
        <v>43571</v>
      </c>
      <c r="Q56" s="6" t="str">
        <f t="shared" si="2"/>
        <v>TU</v>
      </c>
      <c r="R56">
        <v>59</v>
      </c>
      <c r="S56">
        <v>1526.5000000000002</v>
      </c>
      <c r="U56" s="5">
        <v>43601</v>
      </c>
      <c r="V56" s="6" t="str">
        <f t="shared" si="3"/>
        <v>TH</v>
      </c>
      <c r="W56">
        <v>83</v>
      </c>
      <c r="X56">
        <v>2123.6999999999998</v>
      </c>
      <c r="Z56" s="5">
        <v>43632</v>
      </c>
      <c r="AA56" s="6" t="str">
        <f t="shared" si="4"/>
        <v>SU</v>
      </c>
      <c r="AB56">
        <v>6</v>
      </c>
      <c r="AC56">
        <v>167.7</v>
      </c>
      <c r="AE56" s="5">
        <v>43662</v>
      </c>
      <c r="AF56" s="6" t="str">
        <f t="shared" si="5"/>
        <v>TU</v>
      </c>
      <c r="AG56">
        <v>72</v>
      </c>
      <c r="AH56">
        <v>1834.7</v>
      </c>
      <c r="AJ56" s="5">
        <v>43693</v>
      </c>
      <c r="AK56" s="6" t="str">
        <f t="shared" si="6"/>
        <v>FR</v>
      </c>
      <c r="AL56" s="7">
        <v>47</v>
      </c>
      <c r="AM56" s="30">
        <v>1252.8</v>
      </c>
      <c r="AO56" s="5">
        <v>43724</v>
      </c>
      <c r="AP56" s="6" t="str">
        <f t="shared" si="7"/>
        <v>MO</v>
      </c>
      <c r="AQ56">
        <v>71</v>
      </c>
      <c r="AR56">
        <v>1840.4</v>
      </c>
      <c r="AT56" s="5">
        <v>43754</v>
      </c>
      <c r="AU56" s="6" t="str">
        <f t="shared" si="8"/>
        <v>WE</v>
      </c>
      <c r="AV56">
        <v>85</v>
      </c>
      <c r="AW56">
        <v>2220.4</v>
      </c>
      <c r="AY56" s="5">
        <v>43785</v>
      </c>
      <c r="AZ56" s="6" t="str">
        <f t="shared" si="9"/>
        <v>SA</v>
      </c>
      <c r="BA56">
        <v>24</v>
      </c>
      <c r="BB56">
        <v>635</v>
      </c>
      <c r="BD56" s="5">
        <v>43815</v>
      </c>
      <c r="BE56" s="6" t="str">
        <f t="shared" si="10"/>
        <v>MO</v>
      </c>
      <c r="BF56" s="96">
        <v>65</v>
      </c>
      <c r="BG56" s="97">
        <v>1673.7</v>
      </c>
    </row>
    <row r="57" spans="1:59" ht="14.4" x14ac:dyDescent="0.3">
      <c r="A57" s="5">
        <v>43482</v>
      </c>
      <c r="B57" s="6" t="str">
        <f t="shared" si="11"/>
        <v>TH</v>
      </c>
      <c r="C57">
        <v>62</v>
      </c>
      <c r="D57">
        <v>1570</v>
      </c>
      <c r="F57" s="5">
        <v>43513</v>
      </c>
      <c r="G57" s="6" t="str">
        <f t="shared" si="0"/>
        <v>SU</v>
      </c>
      <c r="H57">
        <v>6</v>
      </c>
      <c r="I57">
        <v>165</v>
      </c>
      <c r="K57" s="5">
        <v>43541</v>
      </c>
      <c r="L57" s="6" t="str">
        <f t="shared" si="1"/>
        <v>SU</v>
      </c>
      <c r="M57">
        <v>12</v>
      </c>
      <c r="N57">
        <v>289</v>
      </c>
      <c r="P57" s="5">
        <v>43572</v>
      </c>
      <c r="Q57" s="6" t="str">
        <f t="shared" si="2"/>
        <v>WE</v>
      </c>
      <c r="R57">
        <v>64</v>
      </c>
      <c r="S57">
        <v>1636.7</v>
      </c>
      <c r="U57" s="5">
        <v>43602</v>
      </c>
      <c r="V57" s="6" t="str">
        <f t="shared" si="3"/>
        <v>FR</v>
      </c>
      <c r="W57">
        <v>48</v>
      </c>
      <c r="X57">
        <v>1273.0999999999999</v>
      </c>
      <c r="Z57" s="5">
        <v>43633</v>
      </c>
      <c r="AA57" s="6" t="str">
        <f t="shared" si="4"/>
        <v>MO</v>
      </c>
      <c r="AB57">
        <v>56</v>
      </c>
      <c r="AC57">
        <v>1389.6000000000001</v>
      </c>
      <c r="AE57" s="5">
        <v>43663</v>
      </c>
      <c r="AF57" s="6" t="str">
        <f t="shared" si="5"/>
        <v>WE</v>
      </c>
      <c r="AG57">
        <v>62</v>
      </c>
      <c r="AH57">
        <v>1634.1</v>
      </c>
      <c r="AJ57" s="5">
        <v>43694</v>
      </c>
      <c r="AK57" s="6" t="str">
        <f t="shared" si="6"/>
        <v>SA</v>
      </c>
      <c r="AL57" s="7">
        <v>22</v>
      </c>
      <c r="AM57" s="30">
        <v>609</v>
      </c>
      <c r="AO57" s="5">
        <v>43725</v>
      </c>
      <c r="AP57" s="6" t="str">
        <f t="shared" si="7"/>
        <v>TU</v>
      </c>
      <c r="AQ57">
        <v>81</v>
      </c>
      <c r="AR57">
        <v>2111.9</v>
      </c>
      <c r="AT57" s="5">
        <v>43755</v>
      </c>
      <c r="AU57" s="6" t="str">
        <f t="shared" si="8"/>
        <v>TH</v>
      </c>
      <c r="AV57">
        <v>58</v>
      </c>
      <c r="AW57">
        <v>1545</v>
      </c>
      <c r="AY57" s="5">
        <v>43786</v>
      </c>
      <c r="AZ57" s="6" t="str">
        <f t="shared" si="9"/>
        <v>SU</v>
      </c>
      <c r="BA57">
        <v>7</v>
      </c>
      <c r="BB57">
        <v>193</v>
      </c>
      <c r="BD57" s="5">
        <v>43816</v>
      </c>
      <c r="BE57" s="6" t="str">
        <f t="shared" si="10"/>
        <v>TU</v>
      </c>
      <c r="BF57" s="96">
        <v>40</v>
      </c>
      <c r="BG57" s="97">
        <v>1033.5</v>
      </c>
    </row>
    <row r="58" spans="1:59" ht="14.4" x14ac:dyDescent="0.3">
      <c r="A58" s="5">
        <v>43483</v>
      </c>
      <c r="B58" s="6" t="str">
        <f t="shared" si="11"/>
        <v>FR</v>
      </c>
      <c r="C58">
        <v>52</v>
      </c>
      <c r="D58">
        <v>1295</v>
      </c>
      <c r="F58" s="35">
        <v>43514</v>
      </c>
      <c r="G58" s="6" t="str">
        <f t="shared" si="0"/>
        <v>MO</v>
      </c>
      <c r="H58">
        <v>31</v>
      </c>
      <c r="I58">
        <v>789</v>
      </c>
      <c r="K58" s="5">
        <v>43542</v>
      </c>
      <c r="L58" s="6" t="str">
        <f t="shared" si="1"/>
        <v>MO</v>
      </c>
      <c r="M58">
        <v>46</v>
      </c>
      <c r="N58">
        <v>1169</v>
      </c>
      <c r="P58" s="5">
        <v>43573</v>
      </c>
      <c r="Q58" s="6" t="str">
        <f t="shared" si="2"/>
        <v>TH</v>
      </c>
      <c r="R58">
        <v>66</v>
      </c>
      <c r="S58">
        <v>1732.7</v>
      </c>
      <c r="U58" s="5">
        <v>43603</v>
      </c>
      <c r="V58" s="6" t="str">
        <f t="shared" si="3"/>
        <v>SA</v>
      </c>
      <c r="W58">
        <v>19</v>
      </c>
      <c r="X58">
        <v>539.70000000000005</v>
      </c>
      <c r="Z58" s="5">
        <v>43634</v>
      </c>
      <c r="AA58" s="6" t="str">
        <f t="shared" si="4"/>
        <v>TU</v>
      </c>
      <c r="AB58">
        <v>71</v>
      </c>
      <c r="AC58">
        <v>1835.2000000000003</v>
      </c>
      <c r="AE58" s="5">
        <v>43664</v>
      </c>
      <c r="AF58" s="6" t="str">
        <f t="shared" si="5"/>
        <v>TH</v>
      </c>
      <c r="AG58">
        <v>59</v>
      </c>
      <c r="AH58">
        <v>1513.8</v>
      </c>
      <c r="AJ58" s="5">
        <v>43695</v>
      </c>
      <c r="AK58" s="6" t="str">
        <f t="shared" si="6"/>
        <v>SU</v>
      </c>
      <c r="AL58" s="7">
        <v>14</v>
      </c>
      <c r="AM58" s="30">
        <v>360</v>
      </c>
      <c r="AO58" s="5">
        <v>43726</v>
      </c>
      <c r="AP58" s="6" t="str">
        <f t="shared" si="7"/>
        <v>WE</v>
      </c>
      <c r="AQ58">
        <v>63</v>
      </c>
      <c r="AR58">
        <v>1687.8000000000002</v>
      </c>
      <c r="AT58" s="5">
        <v>43756</v>
      </c>
      <c r="AU58" s="6" t="str">
        <f t="shared" si="8"/>
        <v>FR</v>
      </c>
      <c r="AV58">
        <v>63</v>
      </c>
      <c r="AW58">
        <v>1673.4</v>
      </c>
      <c r="AY58" s="5">
        <v>43787</v>
      </c>
      <c r="AZ58" s="6" t="str">
        <f t="shared" si="9"/>
        <v>MO</v>
      </c>
      <c r="BA58">
        <v>59</v>
      </c>
      <c r="BB58">
        <v>1579</v>
      </c>
      <c r="BD58" s="5">
        <v>43817</v>
      </c>
      <c r="BE58" s="6" t="str">
        <f t="shared" si="10"/>
        <v>WE</v>
      </c>
      <c r="BF58" s="96">
        <v>69</v>
      </c>
      <c r="BG58" s="97">
        <v>1850.5</v>
      </c>
    </row>
    <row r="59" spans="1:59" ht="14.4" x14ac:dyDescent="0.3">
      <c r="A59" s="5">
        <v>43484</v>
      </c>
      <c r="B59" s="6" t="str">
        <f t="shared" si="11"/>
        <v>SA</v>
      </c>
      <c r="C59">
        <v>9</v>
      </c>
      <c r="D59">
        <v>206</v>
      </c>
      <c r="F59" s="5">
        <v>43515</v>
      </c>
      <c r="G59" s="6" t="str">
        <f t="shared" si="0"/>
        <v>TU</v>
      </c>
      <c r="H59">
        <v>62</v>
      </c>
      <c r="I59">
        <v>1606</v>
      </c>
      <c r="K59" s="5">
        <v>43543</v>
      </c>
      <c r="L59" s="6" t="str">
        <f t="shared" si="1"/>
        <v>TU</v>
      </c>
      <c r="M59">
        <v>53</v>
      </c>
      <c r="N59">
        <v>1324</v>
      </c>
      <c r="P59" s="5">
        <v>43574</v>
      </c>
      <c r="Q59" s="6" t="str">
        <f t="shared" si="2"/>
        <v>FR</v>
      </c>
      <c r="R59">
        <v>45</v>
      </c>
      <c r="S59">
        <v>1236.7</v>
      </c>
      <c r="U59" s="5">
        <v>43604</v>
      </c>
      <c r="V59" s="6" t="str">
        <f t="shared" si="3"/>
        <v>SU</v>
      </c>
      <c r="W59">
        <v>7</v>
      </c>
      <c r="X59">
        <v>189.7</v>
      </c>
      <c r="Z59" s="5">
        <v>43635</v>
      </c>
      <c r="AA59" s="6" t="str">
        <f t="shared" si="4"/>
        <v>WE</v>
      </c>
      <c r="AB59">
        <v>55</v>
      </c>
      <c r="AC59">
        <v>1411.1000000000001</v>
      </c>
      <c r="AE59" s="5">
        <v>43665</v>
      </c>
      <c r="AF59" s="6" t="str">
        <f t="shared" si="5"/>
        <v>FR</v>
      </c>
      <c r="AG59">
        <v>54</v>
      </c>
      <c r="AH59">
        <v>1396.1000000000001</v>
      </c>
      <c r="AJ59" s="5">
        <v>43696</v>
      </c>
      <c r="AK59" s="6" t="str">
        <f t="shared" si="6"/>
        <v>MO</v>
      </c>
      <c r="AL59" s="7">
        <v>55</v>
      </c>
      <c r="AM59" s="30">
        <v>1418.4</v>
      </c>
      <c r="AO59" s="5">
        <v>43727</v>
      </c>
      <c r="AP59" s="6" t="str">
        <f t="shared" si="7"/>
        <v>TH</v>
      </c>
      <c r="AQ59">
        <v>73</v>
      </c>
      <c r="AR59">
        <v>1897.4</v>
      </c>
      <c r="AT59" s="5">
        <v>43757</v>
      </c>
      <c r="AU59" s="6" t="str">
        <f t="shared" si="8"/>
        <v>SA</v>
      </c>
      <c r="AV59">
        <v>14</v>
      </c>
      <c r="AW59">
        <v>381</v>
      </c>
      <c r="AY59" s="5">
        <v>43788</v>
      </c>
      <c r="AZ59" s="6" t="str">
        <f t="shared" si="9"/>
        <v>TU</v>
      </c>
      <c r="BA59">
        <v>79</v>
      </c>
      <c r="BB59">
        <v>2082</v>
      </c>
      <c r="BD59" s="5">
        <v>43818</v>
      </c>
      <c r="BE59" s="6" t="str">
        <f t="shared" si="10"/>
        <v>TH</v>
      </c>
      <c r="BF59" s="96">
        <v>62</v>
      </c>
      <c r="BG59" s="97">
        <v>1648.7</v>
      </c>
    </row>
    <row r="60" spans="1:59" ht="14.4" x14ac:dyDescent="0.3">
      <c r="A60" s="88">
        <v>43485</v>
      </c>
      <c r="B60" s="6" t="str">
        <f t="shared" si="11"/>
        <v>SU</v>
      </c>
      <c r="C60">
        <v>0</v>
      </c>
      <c r="D60">
        <v>0</v>
      </c>
      <c r="F60" s="5">
        <v>43516</v>
      </c>
      <c r="G60" s="6" t="str">
        <f t="shared" si="0"/>
        <v>WE</v>
      </c>
      <c r="H60">
        <v>54</v>
      </c>
      <c r="I60">
        <v>1366</v>
      </c>
      <c r="K60" s="5">
        <v>43544</v>
      </c>
      <c r="L60" s="6" t="str">
        <f t="shared" si="1"/>
        <v>WE</v>
      </c>
      <c r="M60">
        <v>65</v>
      </c>
      <c r="N60">
        <v>1667</v>
      </c>
      <c r="P60" s="5">
        <v>43575</v>
      </c>
      <c r="Q60" s="6" t="str">
        <f t="shared" si="2"/>
        <v>SA</v>
      </c>
      <c r="R60">
        <v>12</v>
      </c>
      <c r="S60">
        <v>290.7</v>
      </c>
      <c r="U60" s="5">
        <v>43605</v>
      </c>
      <c r="V60" s="6" t="str">
        <f t="shared" si="3"/>
        <v>MO</v>
      </c>
      <c r="W60">
        <v>43</v>
      </c>
      <c r="X60">
        <v>1075.7</v>
      </c>
      <c r="Z60" s="5">
        <v>43636</v>
      </c>
      <c r="AA60" s="6" t="str">
        <f t="shared" si="4"/>
        <v>TH</v>
      </c>
      <c r="AB60">
        <v>61</v>
      </c>
      <c r="AC60">
        <v>1565.2000000000003</v>
      </c>
      <c r="AE60" s="5">
        <v>43666</v>
      </c>
      <c r="AF60" s="6" t="str">
        <f t="shared" si="5"/>
        <v>SA</v>
      </c>
      <c r="AG60">
        <v>20</v>
      </c>
      <c r="AH60">
        <v>558</v>
      </c>
      <c r="AJ60" s="5">
        <v>43697</v>
      </c>
      <c r="AK60" s="6" t="str">
        <f t="shared" si="6"/>
        <v>TU</v>
      </c>
      <c r="AL60" s="7">
        <v>80</v>
      </c>
      <c r="AM60" s="30">
        <v>2082.2000000000003</v>
      </c>
      <c r="AO60" s="5">
        <v>43728</v>
      </c>
      <c r="AP60" s="6" t="str">
        <f t="shared" si="7"/>
        <v>FR</v>
      </c>
      <c r="AQ60">
        <v>51</v>
      </c>
      <c r="AR60">
        <v>1365.4</v>
      </c>
      <c r="AT60" s="5">
        <v>43758</v>
      </c>
      <c r="AU60" s="6" t="str">
        <f t="shared" si="8"/>
        <v>SU</v>
      </c>
      <c r="AV60">
        <v>5</v>
      </c>
      <c r="AW60">
        <v>143</v>
      </c>
      <c r="AY60" s="5">
        <v>43789</v>
      </c>
      <c r="AZ60" s="6" t="str">
        <f t="shared" si="9"/>
        <v>WE</v>
      </c>
      <c r="BA60">
        <v>59</v>
      </c>
      <c r="BB60">
        <v>1590.1</v>
      </c>
      <c r="BD60" s="5">
        <v>43819</v>
      </c>
      <c r="BE60" s="6" t="str">
        <f t="shared" si="10"/>
        <v>FR</v>
      </c>
      <c r="BF60" s="96">
        <v>50</v>
      </c>
      <c r="BG60" s="97">
        <v>1352.5</v>
      </c>
    </row>
    <row r="61" spans="1:59" ht="15" thickBot="1" x14ac:dyDescent="0.35">
      <c r="A61" s="35">
        <v>43486</v>
      </c>
      <c r="B61" s="6" t="str">
        <f t="shared" si="11"/>
        <v>MO</v>
      </c>
      <c r="C61">
        <v>20</v>
      </c>
      <c r="D61">
        <v>509</v>
      </c>
      <c r="F61" s="5">
        <v>43517</v>
      </c>
      <c r="G61" s="6" t="str">
        <f t="shared" si="0"/>
        <v>TH</v>
      </c>
      <c r="H61">
        <v>69</v>
      </c>
      <c r="I61">
        <v>1832.4</v>
      </c>
      <c r="K61" s="5">
        <v>43545</v>
      </c>
      <c r="L61" s="6" t="str">
        <f t="shared" si="1"/>
        <v>TH</v>
      </c>
      <c r="M61">
        <v>66</v>
      </c>
      <c r="N61">
        <v>1718</v>
      </c>
      <c r="P61" s="35">
        <v>43576</v>
      </c>
      <c r="Q61" s="6" t="str">
        <f t="shared" si="2"/>
        <v>SU</v>
      </c>
      <c r="R61">
        <v>3</v>
      </c>
      <c r="S61">
        <v>90</v>
      </c>
      <c r="U61" s="5">
        <v>43606</v>
      </c>
      <c r="V61" s="6" t="str">
        <f t="shared" si="3"/>
        <v>TU</v>
      </c>
      <c r="W61">
        <v>82</v>
      </c>
      <c r="X61">
        <v>2133.6999999999998</v>
      </c>
      <c r="Z61" s="5">
        <v>43637</v>
      </c>
      <c r="AA61" s="6" t="str">
        <f t="shared" si="4"/>
        <v>FR</v>
      </c>
      <c r="AB61">
        <v>44</v>
      </c>
      <c r="AC61">
        <v>1083.5</v>
      </c>
      <c r="AE61" s="5">
        <v>43667</v>
      </c>
      <c r="AF61" s="6" t="str">
        <f t="shared" si="5"/>
        <v>SU</v>
      </c>
      <c r="AG61">
        <v>7</v>
      </c>
      <c r="AH61">
        <v>177</v>
      </c>
      <c r="AJ61" s="5">
        <v>43698</v>
      </c>
      <c r="AK61" s="6" t="str">
        <f t="shared" si="6"/>
        <v>WE</v>
      </c>
      <c r="AL61" s="7">
        <v>58</v>
      </c>
      <c r="AM61" s="30">
        <v>1499.4</v>
      </c>
      <c r="AO61" s="5">
        <v>43729</v>
      </c>
      <c r="AP61" s="6" t="str">
        <f t="shared" si="7"/>
        <v>SA</v>
      </c>
      <c r="AQ61">
        <v>21</v>
      </c>
      <c r="AR61">
        <v>561</v>
      </c>
      <c r="AT61" s="5">
        <v>43759</v>
      </c>
      <c r="AU61" s="6" t="str">
        <f t="shared" si="8"/>
        <v>MO</v>
      </c>
      <c r="AV61">
        <v>64</v>
      </c>
      <c r="AW61">
        <v>1666.7</v>
      </c>
      <c r="AY61" s="35">
        <v>43790</v>
      </c>
      <c r="AZ61" s="6" t="str">
        <f t="shared" si="9"/>
        <v>TH</v>
      </c>
      <c r="BA61">
        <v>72</v>
      </c>
      <c r="BB61">
        <v>1906.5000000000002</v>
      </c>
      <c r="BD61" s="5">
        <v>43820</v>
      </c>
      <c r="BE61" s="6" t="str">
        <f t="shared" si="10"/>
        <v>SA</v>
      </c>
      <c r="BF61" s="96">
        <v>21</v>
      </c>
      <c r="BG61" s="97">
        <v>602.70000000000005</v>
      </c>
    </row>
    <row r="62" spans="1:59" ht="15" thickBot="1" x14ac:dyDescent="0.35">
      <c r="A62" s="5">
        <v>43487</v>
      </c>
      <c r="B62" s="6" t="str">
        <f t="shared" si="11"/>
        <v>TU</v>
      </c>
      <c r="C62">
        <v>62</v>
      </c>
      <c r="D62">
        <v>1574</v>
      </c>
      <c r="F62" s="5">
        <v>43518</v>
      </c>
      <c r="G62" s="6" t="str">
        <f t="shared" si="0"/>
        <v>FR</v>
      </c>
      <c r="H62">
        <v>55</v>
      </c>
      <c r="I62">
        <v>1453.4</v>
      </c>
      <c r="K62" s="5">
        <v>43546</v>
      </c>
      <c r="L62" s="6" t="str">
        <f t="shared" si="1"/>
        <v>FR</v>
      </c>
      <c r="M62">
        <v>49</v>
      </c>
      <c r="N62">
        <v>1325</v>
      </c>
      <c r="P62" s="5">
        <v>43577</v>
      </c>
      <c r="Q62" s="6" t="str">
        <f t="shared" si="2"/>
        <v>MO</v>
      </c>
      <c r="R62">
        <v>35</v>
      </c>
      <c r="S62">
        <v>861.7</v>
      </c>
      <c r="U62" s="5">
        <v>43607</v>
      </c>
      <c r="V62" s="6" t="str">
        <f t="shared" si="3"/>
        <v>WE</v>
      </c>
      <c r="W62">
        <v>66</v>
      </c>
      <c r="X62">
        <v>1685.1000000000001</v>
      </c>
      <c r="Z62" s="5">
        <v>43638</v>
      </c>
      <c r="AA62" s="6" t="str">
        <f t="shared" si="4"/>
        <v>SA</v>
      </c>
      <c r="AB62">
        <v>30</v>
      </c>
      <c r="AC62">
        <v>849.7</v>
      </c>
      <c r="AE62" s="5">
        <v>43668</v>
      </c>
      <c r="AF62" s="6" t="str">
        <f t="shared" si="5"/>
        <v>MO</v>
      </c>
      <c r="AG62">
        <v>55</v>
      </c>
      <c r="AH62">
        <v>1404.7</v>
      </c>
      <c r="AJ62" s="5">
        <v>43699</v>
      </c>
      <c r="AK62" s="6" t="str">
        <f t="shared" si="6"/>
        <v>TH</v>
      </c>
      <c r="AL62" s="41">
        <v>86</v>
      </c>
      <c r="AM62" s="30">
        <v>2260.2000000000003</v>
      </c>
      <c r="AO62" s="5">
        <v>43730</v>
      </c>
      <c r="AP62" s="6" t="str">
        <f t="shared" si="7"/>
        <v>SU</v>
      </c>
      <c r="AQ62">
        <v>13</v>
      </c>
      <c r="AR62">
        <v>374</v>
      </c>
      <c r="AT62" s="5">
        <v>43760</v>
      </c>
      <c r="AU62" s="6" t="str">
        <f t="shared" si="8"/>
        <v>TU</v>
      </c>
      <c r="AV62">
        <v>65</v>
      </c>
      <c r="AW62">
        <v>1672.9</v>
      </c>
      <c r="AY62" s="35">
        <v>43791</v>
      </c>
      <c r="AZ62" s="6" t="str">
        <f t="shared" si="9"/>
        <v>FR</v>
      </c>
      <c r="BA62">
        <v>75</v>
      </c>
      <c r="BB62">
        <v>2009.1000000000001</v>
      </c>
      <c r="BD62" s="5">
        <v>43821</v>
      </c>
      <c r="BE62" s="6" t="str">
        <f t="shared" si="10"/>
        <v>SU</v>
      </c>
      <c r="BF62" s="96">
        <v>5</v>
      </c>
      <c r="BG62" s="97">
        <v>140.69999999999999</v>
      </c>
    </row>
    <row r="63" spans="1:59" ht="14.4" x14ac:dyDescent="0.3">
      <c r="A63" s="5">
        <v>43488</v>
      </c>
      <c r="B63" s="6" t="str">
        <f t="shared" si="11"/>
        <v>WE</v>
      </c>
      <c r="C63">
        <v>62</v>
      </c>
      <c r="D63">
        <v>1604</v>
      </c>
      <c r="F63" s="5">
        <v>43519</v>
      </c>
      <c r="G63" s="6" t="str">
        <f t="shared" si="0"/>
        <v>SA</v>
      </c>
      <c r="H63">
        <v>21</v>
      </c>
      <c r="I63">
        <v>576</v>
      </c>
      <c r="K63" s="5">
        <v>43547</v>
      </c>
      <c r="L63" s="6" t="str">
        <f t="shared" si="1"/>
        <v>SA</v>
      </c>
      <c r="M63">
        <v>13</v>
      </c>
      <c r="N63">
        <v>335</v>
      </c>
      <c r="P63" s="5">
        <v>43578</v>
      </c>
      <c r="Q63" s="6" t="str">
        <f t="shared" si="2"/>
        <v>TU</v>
      </c>
      <c r="R63">
        <v>51</v>
      </c>
      <c r="S63">
        <v>1336.7</v>
      </c>
      <c r="U63" s="5">
        <v>43608</v>
      </c>
      <c r="V63" s="6" t="str">
        <f t="shared" si="3"/>
        <v>TH</v>
      </c>
      <c r="W63">
        <v>54</v>
      </c>
      <c r="X63">
        <v>1371</v>
      </c>
      <c r="Z63" s="5">
        <v>43639</v>
      </c>
      <c r="AA63" s="6" t="str">
        <f t="shared" si="4"/>
        <v>SU</v>
      </c>
      <c r="AB63">
        <v>9</v>
      </c>
      <c r="AC63">
        <v>218.7</v>
      </c>
      <c r="AE63" s="5">
        <v>43669</v>
      </c>
      <c r="AF63" s="6" t="str">
        <f t="shared" si="5"/>
        <v>TU</v>
      </c>
      <c r="AG63">
        <v>56</v>
      </c>
      <c r="AH63">
        <v>1428.7</v>
      </c>
      <c r="AJ63" s="5">
        <v>43700</v>
      </c>
      <c r="AK63" s="6" t="str">
        <f t="shared" si="6"/>
        <v>FR</v>
      </c>
      <c r="AL63" s="7">
        <v>54</v>
      </c>
      <c r="AM63" s="30">
        <v>1422.8000000000002</v>
      </c>
      <c r="AO63" s="5">
        <v>43731</v>
      </c>
      <c r="AP63" s="6" t="str">
        <f t="shared" si="7"/>
        <v>MO</v>
      </c>
      <c r="AQ63">
        <v>71</v>
      </c>
      <c r="AR63">
        <v>1794.4</v>
      </c>
      <c r="AT63" s="5">
        <v>43761</v>
      </c>
      <c r="AU63" s="6" t="str">
        <f t="shared" si="8"/>
        <v>WE</v>
      </c>
      <c r="AV63">
        <v>65</v>
      </c>
      <c r="AW63">
        <v>1745.4</v>
      </c>
      <c r="AY63" s="5">
        <v>43792</v>
      </c>
      <c r="AZ63" s="6" t="str">
        <f t="shared" si="9"/>
        <v>SA</v>
      </c>
      <c r="BA63">
        <v>15</v>
      </c>
      <c r="BB63">
        <v>423.7</v>
      </c>
      <c r="BD63" s="5">
        <v>43822</v>
      </c>
      <c r="BE63" s="6" t="str">
        <f t="shared" si="10"/>
        <v>MO</v>
      </c>
      <c r="BF63" s="96">
        <v>56</v>
      </c>
      <c r="BG63" s="97">
        <v>1443.7</v>
      </c>
    </row>
    <row r="64" spans="1:59" ht="14.4" x14ac:dyDescent="0.3">
      <c r="A64" s="5">
        <v>43489</v>
      </c>
      <c r="B64" s="6" t="str">
        <f t="shared" si="11"/>
        <v>TH</v>
      </c>
      <c r="C64">
        <v>63</v>
      </c>
      <c r="D64">
        <v>1640</v>
      </c>
      <c r="F64" s="5">
        <v>43520</v>
      </c>
      <c r="G64" s="6" t="str">
        <f t="shared" si="0"/>
        <v>SU</v>
      </c>
      <c r="H64">
        <v>5</v>
      </c>
      <c r="I64">
        <v>123</v>
      </c>
      <c r="K64" s="5">
        <v>43548</v>
      </c>
      <c r="L64" s="6" t="str">
        <f t="shared" si="1"/>
        <v>SU</v>
      </c>
      <c r="M64">
        <v>7</v>
      </c>
      <c r="N64">
        <v>184</v>
      </c>
      <c r="P64" s="5">
        <v>43579</v>
      </c>
      <c r="Q64" s="6" t="str">
        <f t="shared" si="2"/>
        <v>WE</v>
      </c>
      <c r="R64">
        <v>52</v>
      </c>
      <c r="S64">
        <v>1374.1000000000001</v>
      </c>
      <c r="U64" s="5">
        <v>43609</v>
      </c>
      <c r="V64" s="6" t="str">
        <f t="shared" si="3"/>
        <v>FR</v>
      </c>
      <c r="W64">
        <v>42</v>
      </c>
      <c r="X64">
        <v>1138.7</v>
      </c>
      <c r="Z64" s="5">
        <v>43640</v>
      </c>
      <c r="AA64" s="6" t="str">
        <f t="shared" si="4"/>
        <v>MO</v>
      </c>
      <c r="AB64">
        <v>57</v>
      </c>
      <c r="AC64">
        <v>1438.1000000000001</v>
      </c>
      <c r="AE64" s="5">
        <v>43670</v>
      </c>
      <c r="AF64" s="6" t="str">
        <f t="shared" si="5"/>
        <v>WE</v>
      </c>
      <c r="AG64">
        <v>69</v>
      </c>
      <c r="AH64">
        <v>1768.1</v>
      </c>
      <c r="AJ64" s="5">
        <v>43701</v>
      </c>
      <c r="AK64" s="6" t="str">
        <f t="shared" si="6"/>
        <v>SA</v>
      </c>
      <c r="AL64" s="7">
        <v>14</v>
      </c>
      <c r="AM64" s="30">
        <v>355</v>
      </c>
      <c r="AO64" s="5">
        <v>43732</v>
      </c>
      <c r="AP64" s="6" t="str">
        <f t="shared" si="7"/>
        <v>TU</v>
      </c>
      <c r="AQ64">
        <v>68</v>
      </c>
      <c r="AR64">
        <v>1805.2000000000003</v>
      </c>
      <c r="AT64" s="5">
        <v>43762</v>
      </c>
      <c r="AU64" s="6" t="str">
        <f t="shared" si="8"/>
        <v>TH</v>
      </c>
      <c r="AV64">
        <v>77</v>
      </c>
      <c r="AW64">
        <v>2029.8000000000002</v>
      </c>
      <c r="AY64" s="5">
        <v>43793</v>
      </c>
      <c r="AZ64" s="6" t="str">
        <f t="shared" si="9"/>
        <v>SU</v>
      </c>
      <c r="BA64">
        <v>6</v>
      </c>
      <c r="BB64">
        <v>165.7</v>
      </c>
      <c r="BD64" s="5">
        <v>43823</v>
      </c>
      <c r="BE64" s="6" t="str">
        <f t="shared" si="10"/>
        <v>TU</v>
      </c>
      <c r="BF64" s="96">
        <v>16</v>
      </c>
      <c r="BG64" s="97">
        <v>397.7</v>
      </c>
    </row>
    <row r="65" spans="1:59" ht="14.4" x14ac:dyDescent="0.3">
      <c r="A65" s="5">
        <v>43490</v>
      </c>
      <c r="B65" s="6" t="str">
        <f t="shared" si="11"/>
        <v>FR</v>
      </c>
      <c r="C65">
        <v>60</v>
      </c>
      <c r="D65">
        <v>1517</v>
      </c>
      <c r="F65" s="5">
        <v>43521</v>
      </c>
      <c r="G65" s="6" t="str">
        <f t="shared" si="0"/>
        <v>MO</v>
      </c>
      <c r="H65">
        <v>46</v>
      </c>
      <c r="I65">
        <v>1182</v>
      </c>
      <c r="K65" s="5">
        <v>43549</v>
      </c>
      <c r="L65" s="6" t="str">
        <f t="shared" si="1"/>
        <v>MO</v>
      </c>
      <c r="M65">
        <v>64</v>
      </c>
      <c r="N65">
        <v>1642</v>
      </c>
      <c r="P65" s="5">
        <v>43580</v>
      </c>
      <c r="Q65" s="6" t="str">
        <f t="shared" si="2"/>
        <v>TH</v>
      </c>
      <c r="R65">
        <v>63</v>
      </c>
      <c r="S65">
        <v>1668.8</v>
      </c>
      <c r="U65" s="5">
        <v>43610</v>
      </c>
      <c r="V65" s="6" t="str">
        <f t="shared" si="3"/>
        <v>SA</v>
      </c>
      <c r="W65">
        <v>17</v>
      </c>
      <c r="X65">
        <v>446.7</v>
      </c>
      <c r="Z65" s="5">
        <v>43641</v>
      </c>
      <c r="AA65" s="6" t="str">
        <f t="shared" si="4"/>
        <v>TU</v>
      </c>
      <c r="AB65">
        <v>65</v>
      </c>
      <c r="AC65">
        <v>1589.9000000000003</v>
      </c>
      <c r="AE65" s="5">
        <v>43671</v>
      </c>
      <c r="AF65" s="6" t="str">
        <f t="shared" si="5"/>
        <v>TH</v>
      </c>
      <c r="AG65">
        <v>66</v>
      </c>
      <c r="AH65">
        <v>1779.7</v>
      </c>
      <c r="AJ65" s="5">
        <v>43702</v>
      </c>
      <c r="AK65" s="6" t="str">
        <f t="shared" si="6"/>
        <v>SU</v>
      </c>
      <c r="AL65" s="7">
        <v>12</v>
      </c>
      <c r="AM65" s="30">
        <v>321</v>
      </c>
      <c r="AO65" s="5">
        <v>43733</v>
      </c>
      <c r="AP65" s="6" t="str">
        <f t="shared" si="7"/>
        <v>WE</v>
      </c>
      <c r="AQ65">
        <v>58</v>
      </c>
      <c r="AR65">
        <v>1534.4</v>
      </c>
      <c r="AT65" s="5">
        <v>43763</v>
      </c>
      <c r="AU65" s="6" t="str">
        <f t="shared" si="8"/>
        <v>FR</v>
      </c>
      <c r="AV65">
        <v>67</v>
      </c>
      <c r="AW65">
        <v>1763.4</v>
      </c>
      <c r="AY65" s="5">
        <v>43794</v>
      </c>
      <c r="AZ65" s="6" t="str">
        <f t="shared" si="9"/>
        <v>MO</v>
      </c>
      <c r="BA65">
        <v>55</v>
      </c>
      <c r="BB65">
        <v>1422.7</v>
      </c>
      <c r="BD65" s="35">
        <v>43824</v>
      </c>
      <c r="BE65" s="6" t="str">
        <f t="shared" si="10"/>
        <v>WE</v>
      </c>
      <c r="BF65" s="96">
        <v>0</v>
      </c>
      <c r="BG65" s="97">
        <v>0</v>
      </c>
    </row>
    <row r="66" spans="1:59" ht="14.4" x14ac:dyDescent="0.3">
      <c r="A66" s="5">
        <v>43491</v>
      </c>
      <c r="B66" s="6" t="str">
        <f t="shared" si="11"/>
        <v>SA</v>
      </c>
      <c r="C66">
        <v>8</v>
      </c>
      <c r="D66">
        <v>229</v>
      </c>
      <c r="F66" s="5">
        <v>43522</v>
      </c>
      <c r="G66" s="6" t="str">
        <f t="shared" si="0"/>
        <v>TU</v>
      </c>
      <c r="H66">
        <v>49</v>
      </c>
      <c r="I66">
        <v>1288</v>
      </c>
      <c r="K66" s="5">
        <v>43550</v>
      </c>
      <c r="L66" s="6" t="str">
        <f t="shared" si="1"/>
        <v>TU</v>
      </c>
      <c r="M66">
        <v>62</v>
      </c>
      <c r="N66">
        <v>1555</v>
      </c>
      <c r="P66" s="5">
        <v>43581</v>
      </c>
      <c r="Q66" s="6" t="str">
        <f t="shared" si="2"/>
        <v>FR</v>
      </c>
      <c r="R66">
        <v>45</v>
      </c>
      <c r="S66">
        <v>1180.1000000000001</v>
      </c>
      <c r="U66" s="5">
        <v>43611</v>
      </c>
      <c r="V66" s="6" t="str">
        <f t="shared" si="3"/>
        <v>SU</v>
      </c>
      <c r="W66">
        <v>10</v>
      </c>
      <c r="X66">
        <v>274.7</v>
      </c>
      <c r="Z66" s="5">
        <v>43642</v>
      </c>
      <c r="AA66" s="6" t="str">
        <f t="shared" si="4"/>
        <v>WE</v>
      </c>
      <c r="AB66">
        <v>64</v>
      </c>
      <c r="AC66">
        <v>1663.5</v>
      </c>
      <c r="AE66" s="5">
        <v>43672</v>
      </c>
      <c r="AF66" s="6" t="str">
        <f t="shared" si="5"/>
        <v>FR</v>
      </c>
      <c r="AG66">
        <v>57</v>
      </c>
      <c r="AH66">
        <v>1489.7</v>
      </c>
      <c r="AJ66" s="5">
        <v>43703</v>
      </c>
      <c r="AK66" s="6" t="str">
        <f t="shared" si="6"/>
        <v>MO</v>
      </c>
      <c r="AL66" s="7">
        <v>56</v>
      </c>
      <c r="AM66" s="30">
        <v>1432.4</v>
      </c>
      <c r="AO66" s="5">
        <v>43734</v>
      </c>
      <c r="AP66" s="6" t="str">
        <f t="shared" si="7"/>
        <v>TH</v>
      </c>
      <c r="AQ66">
        <v>82</v>
      </c>
      <c r="AR66">
        <v>2165.2000000000003</v>
      </c>
      <c r="AT66" s="5">
        <v>43764</v>
      </c>
      <c r="AU66" s="6" t="str">
        <f t="shared" si="8"/>
        <v>SA</v>
      </c>
      <c r="AV66">
        <v>14</v>
      </c>
      <c r="AW66">
        <v>389</v>
      </c>
      <c r="AY66" s="5">
        <v>43795</v>
      </c>
      <c r="AZ66" s="6" t="str">
        <f t="shared" si="9"/>
        <v>TU</v>
      </c>
      <c r="BA66">
        <v>77</v>
      </c>
      <c r="BB66">
        <v>2073.5</v>
      </c>
      <c r="BD66" s="5">
        <v>43825</v>
      </c>
      <c r="BE66" s="6" t="str">
        <f t="shared" si="10"/>
        <v>TH</v>
      </c>
      <c r="BF66" s="96">
        <v>20</v>
      </c>
      <c r="BG66" s="97">
        <v>531.70000000000005</v>
      </c>
    </row>
    <row r="67" spans="1:59" ht="14.4" x14ac:dyDescent="0.3">
      <c r="A67" s="5">
        <v>43492</v>
      </c>
      <c r="B67" s="6" t="str">
        <f t="shared" si="11"/>
        <v>SU</v>
      </c>
      <c r="C67">
        <v>7</v>
      </c>
      <c r="D67">
        <v>183</v>
      </c>
      <c r="F67" s="5">
        <v>43523</v>
      </c>
      <c r="G67" s="6" t="str">
        <f t="shared" si="0"/>
        <v>WE</v>
      </c>
      <c r="H67">
        <v>46</v>
      </c>
      <c r="I67">
        <v>1130.4000000000001</v>
      </c>
      <c r="K67" s="5">
        <v>43551</v>
      </c>
      <c r="L67" s="6" t="str">
        <f t="shared" si="1"/>
        <v>WE</v>
      </c>
      <c r="M67">
        <v>56</v>
      </c>
      <c r="N67">
        <v>1488</v>
      </c>
      <c r="P67" s="5">
        <v>43582</v>
      </c>
      <c r="Q67" s="6" t="str">
        <f t="shared" si="2"/>
        <v>SA</v>
      </c>
      <c r="R67">
        <v>17</v>
      </c>
      <c r="S67">
        <v>463.7</v>
      </c>
      <c r="U67" s="35">
        <v>43612</v>
      </c>
      <c r="V67" s="6" t="str">
        <f t="shared" si="3"/>
        <v>MO</v>
      </c>
      <c r="W67">
        <v>4</v>
      </c>
      <c r="X67">
        <v>103.7</v>
      </c>
      <c r="Z67" s="5">
        <v>43643</v>
      </c>
      <c r="AA67" s="6" t="str">
        <f t="shared" si="4"/>
        <v>TH</v>
      </c>
      <c r="AB67">
        <v>82</v>
      </c>
      <c r="AC67">
        <v>2113.9000000000005</v>
      </c>
      <c r="AE67" s="5">
        <v>43673</v>
      </c>
      <c r="AF67" s="6" t="str">
        <f t="shared" si="5"/>
        <v>SA</v>
      </c>
      <c r="AG67">
        <v>23</v>
      </c>
      <c r="AH67">
        <v>627.70000000000005</v>
      </c>
      <c r="AJ67" s="5">
        <v>43704</v>
      </c>
      <c r="AK67" s="6" t="str">
        <f t="shared" si="6"/>
        <v>TU</v>
      </c>
      <c r="AL67" s="7">
        <v>79</v>
      </c>
      <c r="AM67" s="30">
        <v>2081.2000000000003</v>
      </c>
      <c r="AO67" s="5">
        <v>43735</v>
      </c>
      <c r="AP67" s="6" t="str">
        <f t="shared" si="7"/>
        <v>FR</v>
      </c>
      <c r="AQ67">
        <v>64</v>
      </c>
      <c r="AR67">
        <v>1684.8000000000002</v>
      </c>
      <c r="AT67" s="5">
        <v>43765</v>
      </c>
      <c r="AU67" s="6" t="str">
        <f t="shared" si="8"/>
        <v>SU</v>
      </c>
      <c r="AV67">
        <v>5</v>
      </c>
      <c r="AW67">
        <v>150</v>
      </c>
      <c r="AY67" s="5">
        <v>43796</v>
      </c>
      <c r="AZ67" s="6" t="str">
        <f t="shared" si="9"/>
        <v>WE</v>
      </c>
      <c r="BA67">
        <v>49</v>
      </c>
      <c r="BB67">
        <v>1303.0999999999999</v>
      </c>
      <c r="BD67" s="5">
        <v>43826</v>
      </c>
      <c r="BE67" s="6" t="str">
        <f t="shared" si="10"/>
        <v>FR</v>
      </c>
      <c r="BF67" s="96">
        <v>40</v>
      </c>
      <c r="BG67" s="97">
        <v>1025.5</v>
      </c>
    </row>
    <row r="68" spans="1:59" ht="14.4" x14ac:dyDescent="0.3">
      <c r="A68" s="5">
        <v>43493</v>
      </c>
      <c r="B68" s="6" t="str">
        <f t="shared" si="11"/>
        <v>MO</v>
      </c>
      <c r="C68">
        <v>54</v>
      </c>
      <c r="D68">
        <v>1343.4</v>
      </c>
      <c r="F68" s="5">
        <v>43524</v>
      </c>
      <c r="G68" s="6" t="str">
        <f t="shared" si="0"/>
        <v>TH</v>
      </c>
      <c r="H68">
        <v>39</v>
      </c>
      <c r="I68">
        <v>982</v>
      </c>
      <c r="K68" s="5">
        <v>43552</v>
      </c>
      <c r="L68" s="6" t="str">
        <f t="shared" si="1"/>
        <v>TH</v>
      </c>
      <c r="M68">
        <v>54</v>
      </c>
      <c r="N68">
        <v>1389</v>
      </c>
      <c r="P68" s="5">
        <v>43583</v>
      </c>
      <c r="Q68" s="6" t="str">
        <f t="shared" si="2"/>
        <v>SU</v>
      </c>
      <c r="R68">
        <v>6</v>
      </c>
      <c r="S68">
        <v>162.69999999999999</v>
      </c>
      <c r="U68" s="5">
        <v>43613</v>
      </c>
      <c r="V68" s="6" t="str">
        <f t="shared" si="3"/>
        <v>TU</v>
      </c>
      <c r="W68">
        <v>55</v>
      </c>
      <c r="X68">
        <v>1419</v>
      </c>
      <c r="Z68" s="5">
        <v>43644</v>
      </c>
      <c r="AA68" s="6" t="str">
        <f t="shared" si="4"/>
        <v>FR</v>
      </c>
      <c r="AB68">
        <v>52</v>
      </c>
      <c r="AC68">
        <v>1342.5</v>
      </c>
      <c r="AE68" s="5">
        <v>43674</v>
      </c>
      <c r="AF68" s="6" t="str">
        <f t="shared" si="5"/>
        <v>SU</v>
      </c>
      <c r="AG68">
        <v>9</v>
      </c>
      <c r="AH68">
        <v>256.7</v>
      </c>
      <c r="AJ68" s="5">
        <v>43705</v>
      </c>
      <c r="AK68" s="6" t="str">
        <f t="shared" si="6"/>
        <v>WE</v>
      </c>
      <c r="AL68" s="7">
        <v>71</v>
      </c>
      <c r="AM68" s="30">
        <v>1822.4</v>
      </c>
      <c r="AO68" s="5">
        <v>43736</v>
      </c>
      <c r="AP68" s="6" t="str">
        <f t="shared" si="7"/>
        <v>SA</v>
      </c>
      <c r="AQ68">
        <v>16</v>
      </c>
      <c r="AR68">
        <v>459</v>
      </c>
      <c r="AT68" s="5">
        <v>43766</v>
      </c>
      <c r="AU68" s="6" t="str">
        <f t="shared" si="8"/>
        <v>MO</v>
      </c>
      <c r="AV68">
        <v>67</v>
      </c>
      <c r="AW68">
        <v>1760</v>
      </c>
      <c r="AY68" s="5">
        <v>43797</v>
      </c>
      <c r="AZ68" s="6" t="str">
        <f t="shared" si="9"/>
        <v>TH</v>
      </c>
      <c r="BA68">
        <v>0</v>
      </c>
      <c r="BB68">
        <v>0</v>
      </c>
      <c r="BD68" s="5">
        <v>43827</v>
      </c>
      <c r="BE68" s="6" t="str">
        <f t="shared" si="10"/>
        <v>SA</v>
      </c>
      <c r="BF68" s="96">
        <v>17</v>
      </c>
      <c r="BG68" s="97">
        <v>429.7</v>
      </c>
    </row>
    <row r="69" spans="1:59" ht="14.4" x14ac:dyDescent="0.3">
      <c r="A69" s="5">
        <v>43494</v>
      </c>
      <c r="B69" s="6" t="str">
        <f t="shared" si="11"/>
        <v>TU</v>
      </c>
      <c r="C69">
        <v>56</v>
      </c>
      <c r="D69">
        <v>1423</v>
      </c>
      <c r="K69" s="5">
        <v>43553</v>
      </c>
      <c r="L69" s="6" t="str">
        <f t="shared" si="1"/>
        <v>FR</v>
      </c>
      <c r="M69">
        <v>53</v>
      </c>
      <c r="N69">
        <v>1379</v>
      </c>
      <c r="P69" s="5">
        <v>43584</v>
      </c>
      <c r="Q69" s="6" t="str">
        <f t="shared" si="2"/>
        <v>MO</v>
      </c>
      <c r="R69">
        <v>56</v>
      </c>
      <c r="S69">
        <v>1375.7</v>
      </c>
      <c r="U69" s="5">
        <v>43614</v>
      </c>
      <c r="V69" s="6" t="str">
        <f t="shared" si="3"/>
        <v>WE</v>
      </c>
      <c r="W69">
        <v>61</v>
      </c>
      <c r="X69">
        <v>1495.1</v>
      </c>
      <c r="Z69" s="5">
        <v>43645</v>
      </c>
      <c r="AA69" s="6" t="str">
        <f t="shared" si="4"/>
        <v>SA</v>
      </c>
      <c r="AB69">
        <v>16</v>
      </c>
      <c r="AC69">
        <v>426.4</v>
      </c>
      <c r="AE69" s="5">
        <v>43675</v>
      </c>
      <c r="AF69" s="6" t="str">
        <f t="shared" si="5"/>
        <v>MO</v>
      </c>
      <c r="AG69">
        <v>58</v>
      </c>
      <c r="AH69">
        <v>1473.7</v>
      </c>
      <c r="AJ69" s="5">
        <v>43706</v>
      </c>
      <c r="AK69" s="6" t="str">
        <f t="shared" si="6"/>
        <v>TH</v>
      </c>
      <c r="AL69" s="7">
        <v>70</v>
      </c>
      <c r="AM69" s="30">
        <v>1808.8</v>
      </c>
      <c r="AO69" s="5">
        <v>43737</v>
      </c>
      <c r="AP69" s="6" t="str">
        <f t="shared" si="7"/>
        <v>SU</v>
      </c>
      <c r="AQ69">
        <v>11</v>
      </c>
      <c r="AR69">
        <v>274</v>
      </c>
      <c r="AT69" s="5">
        <v>43767</v>
      </c>
      <c r="AU69" s="6" t="str">
        <f t="shared" si="8"/>
        <v>TU</v>
      </c>
      <c r="AV69">
        <v>69</v>
      </c>
      <c r="AW69">
        <v>1782.8</v>
      </c>
      <c r="AY69" s="5">
        <v>43798</v>
      </c>
      <c r="AZ69" s="6" t="str">
        <f t="shared" si="9"/>
        <v>FR</v>
      </c>
      <c r="BA69">
        <v>14</v>
      </c>
      <c r="BB69">
        <v>358.7</v>
      </c>
      <c r="BD69" s="5">
        <v>43828</v>
      </c>
      <c r="BE69" s="6" t="str">
        <f t="shared" si="10"/>
        <v>SU</v>
      </c>
      <c r="BF69" s="96">
        <v>7</v>
      </c>
      <c r="BG69" s="97">
        <v>169.7</v>
      </c>
    </row>
    <row r="70" spans="1:59" ht="14.4" x14ac:dyDescent="0.3">
      <c r="A70" s="5">
        <v>43495</v>
      </c>
      <c r="B70" s="6" t="str">
        <f t="shared" si="11"/>
        <v>WE</v>
      </c>
      <c r="C70">
        <v>43</v>
      </c>
      <c r="D70">
        <v>1105</v>
      </c>
      <c r="K70" s="5">
        <v>43554</v>
      </c>
      <c r="L70" s="6" t="str">
        <f t="shared" si="1"/>
        <v>SA</v>
      </c>
      <c r="M70">
        <v>15</v>
      </c>
      <c r="N70">
        <v>409</v>
      </c>
      <c r="P70" s="5">
        <v>43585</v>
      </c>
      <c r="Q70" s="6" t="str">
        <f t="shared" si="2"/>
        <v>TU</v>
      </c>
      <c r="R70">
        <v>55</v>
      </c>
      <c r="S70">
        <v>1381.5</v>
      </c>
      <c r="U70" s="5">
        <v>43615</v>
      </c>
      <c r="V70" s="6" t="str">
        <f t="shared" si="3"/>
        <v>TH</v>
      </c>
      <c r="W70">
        <v>62</v>
      </c>
      <c r="X70">
        <v>1622.7</v>
      </c>
      <c r="Z70" s="5">
        <v>43646</v>
      </c>
      <c r="AA70" s="6" t="str">
        <f>IF(WEEKDAY(Z70)=1,"SU",IF(WEEKDAY(Z70)=2,"MO",IF(WEEKDAY(Z70)=3,"TU",IF(WEEKDAY(Z70)=4,"WE",IF(WEEKDAY(Z70)=5,"TH",IF(WEEKDAY(Z70)=6,"FR",IF(WEEKDAY(Z70)=7,"SA","")))))))</f>
        <v>SU</v>
      </c>
      <c r="AB70">
        <v>7</v>
      </c>
      <c r="AC70">
        <v>182.7</v>
      </c>
      <c r="AE70" s="5">
        <v>43676</v>
      </c>
      <c r="AF70" s="6" t="str">
        <f t="shared" si="5"/>
        <v>TU</v>
      </c>
      <c r="AG70">
        <v>66</v>
      </c>
      <c r="AH70">
        <v>1741</v>
      </c>
      <c r="AJ70" s="5">
        <v>43707</v>
      </c>
      <c r="AK70" s="6" t="str">
        <f t="shared" si="6"/>
        <v>FR</v>
      </c>
      <c r="AL70" s="7">
        <v>53</v>
      </c>
      <c r="AM70" s="30">
        <v>1332.4</v>
      </c>
      <c r="AO70" s="5">
        <v>43738</v>
      </c>
      <c r="AP70" s="6" t="str">
        <f t="shared" si="7"/>
        <v>MO</v>
      </c>
      <c r="AQ70">
        <v>57</v>
      </c>
      <c r="AR70">
        <v>1475</v>
      </c>
      <c r="AT70" s="5">
        <v>43768</v>
      </c>
      <c r="AU70" s="6" t="str">
        <f t="shared" si="8"/>
        <v>WE</v>
      </c>
      <c r="AV70">
        <v>75</v>
      </c>
      <c r="AW70">
        <v>2028.4</v>
      </c>
      <c r="AY70" s="5">
        <v>43799</v>
      </c>
      <c r="AZ70" s="6" t="str">
        <f t="shared" si="9"/>
        <v>SA</v>
      </c>
      <c r="BA70">
        <v>9</v>
      </c>
      <c r="BB70">
        <v>247.7</v>
      </c>
      <c r="BD70" s="5">
        <v>43829</v>
      </c>
      <c r="BE70" s="6" t="str">
        <f t="shared" si="10"/>
        <v>MO</v>
      </c>
      <c r="BF70" s="96">
        <v>23</v>
      </c>
      <c r="BG70" s="97">
        <v>593</v>
      </c>
    </row>
    <row r="71" spans="1:59" ht="14.4" x14ac:dyDescent="0.3">
      <c r="A71" s="5">
        <v>43496</v>
      </c>
      <c r="B71" s="6" t="str">
        <f t="shared" si="11"/>
        <v>TH</v>
      </c>
      <c r="C71">
        <v>50</v>
      </c>
      <c r="D71">
        <v>1260</v>
      </c>
      <c r="K71" s="5">
        <v>43555</v>
      </c>
      <c r="L71" s="6" t="str">
        <f t="shared" si="1"/>
        <v>SU</v>
      </c>
      <c r="M71">
        <v>3</v>
      </c>
      <c r="N71">
        <v>80</v>
      </c>
      <c r="U71" s="5">
        <v>43616</v>
      </c>
      <c r="V71" s="6" t="str">
        <f t="shared" si="3"/>
        <v>FR</v>
      </c>
      <c r="W71">
        <v>61</v>
      </c>
      <c r="X71">
        <v>1553.5000000000002</v>
      </c>
      <c r="AE71" s="5">
        <v>43677</v>
      </c>
      <c r="AF71" s="6" t="str">
        <f t="shared" si="5"/>
        <v>WE</v>
      </c>
      <c r="AG71">
        <v>55</v>
      </c>
      <c r="AH71">
        <v>1431.4</v>
      </c>
      <c r="AJ71" s="5">
        <v>43708</v>
      </c>
      <c r="AK71" s="6" t="str">
        <f t="shared" si="6"/>
        <v>SA</v>
      </c>
      <c r="AL71" s="7">
        <v>22</v>
      </c>
      <c r="AM71" s="30">
        <v>576.4</v>
      </c>
      <c r="AT71" s="5">
        <v>43769</v>
      </c>
      <c r="AU71" s="6" t="str">
        <f t="shared" si="8"/>
        <v>TH</v>
      </c>
      <c r="AV71">
        <v>66</v>
      </c>
      <c r="AW71">
        <v>1706.8000000000002</v>
      </c>
      <c r="BD71" s="5">
        <v>43830</v>
      </c>
      <c r="BE71" s="6" t="str">
        <f t="shared" si="10"/>
        <v>TU</v>
      </c>
      <c r="BF71" s="96">
        <v>30</v>
      </c>
      <c r="BG71" s="97">
        <v>751.7</v>
      </c>
    </row>
    <row r="72" spans="1:59" ht="3" customHeight="1" x14ac:dyDescent="0.3"/>
    <row r="73" spans="1:59" x14ac:dyDescent="0.3">
      <c r="B73" s="31" t="s">
        <v>287</v>
      </c>
      <c r="C73" s="7">
        <f>SUM(C41:C71)</f>
        <v>1266</v>
      </c>
      <c r="D73" s="30">
        <f>SUM(D41:D71)</f>
        <v>32140.400000000001</v>
      </c>
      <c r="G73" s="31" t="s">
        <v>287</v>
      </c>
      <c r="H73" s="7">
        <f>SUM(H41:H71)</f>
        <v>1171</v>
      </c>
      <c r="I73" s="30">
        <f>SUM(I41:I71)</f>
        <v>30201.600000000006</v>
      </c>
      <c r="L73" s="31" t="s">
        <v>287</v>
      </c>
      <c r="M73" s="7">
        <f>IF(M71=0,0,SUM(M41:M71))</f>
        <v>1261</v>
      </c>
      <c r="N73" s="30">
        <f>IF(M71=0, 0,SUM(N41:N71))</f>
        <v>32572</v>
      </c>
      <c r="Q73" s="31" t="s">
        <v>287</v>
      </c>
      <c r="R73" s="7">
        <f>IF(R70=0,0,SUM(R41:R71))</f>
        <v>1265</v>
      </c>
      <c r="S73" s="30">
        <f>IF(R70=0, 0,SUM(S41:S71))</f>
        <v>32766.500000000004</v>
      </c>
      <c r="V73" s="31" t="s">
        <v>287</v>
      </c>
      <c r="W73" s="7">
        <f>IF(W71=0,0,SUM(W41:W71))</f>
        <v>1418</v>
      </c>
      <c r="X73" s="30">
        <f>IF(W71=0, 0,SUM(X41:X71))</f>
        <v>36700.200000000004</v>
      </c>
      <c r="AA73" s="31" t="s">
        <v>287</v>
      </c>
      <c r="AB73" s="7">
        <f>IF(AB70=0,0,SUM(AB41:AB71))</f>
        <v>1367</v>
      </c>
      <c r="AC73" s="30">
        <f>IF(AB70=0, 0,SUM(AC41:AC71))</f>
        <v>35152.400000000001</v>
      </c>
      <c r="AF73" s="31" t="s">
        <v>287</v>
      </c>
      <c r="AG73" s="7">
        <f>IF(AG71=0,0,SUM(AG41:AG71))</f>
        <v>1430</v>
      </c>
      <c r="AH73" s="30">
        <f>IF(AG71=0, 0,SUM(AH41:AH71))</f>
        <v>37193.4</v>
      </c>
      <c r="AK73" s="31" t="s">
        <v>287</v>
      </c>
      <c r="AL73" s="7">
        <f>IF(AL71=0,0,SUM(AL41:AL71))</f>
        <v>1579</v>
      </c>
      <c r="AM73" s="30">
        <f>IF(AL71=0, 0,SUM(AM41:AM71))</f>
        <v>41132.000000000007</v>
      </c>
      <c r="AP73" s="31" t="s">
        <v>287</v>
      </c>
      <c r="AQ73" s="7">
        <f>IF(AQ70=0,0,SUM(AQ41:AQ71))</f>
        <v>1530</v>
      </c>
      <c r="AR73" s="30">
        <f>IF(AQ70=0, 0,SUM(AR41:AR71))</f>
        <v>40216.300000000003</v>
      </c>
      <c r="AU73" s="31" t="s">
        <v>287</v>
      </c>
      <c r="AV73" s="7">
        <f>IF(AV71=0,0,SUM(AV41:AV71))</f>
        <v>1651</v>
      </c>
      <c r="AW73" s="30">
        <f>IF(AV71=0, 0,SUM(AW41:AW71))</f>
        <v>43519.200000000012</v>
      </c>
      <c r="AZ73" s="31" t="s">
        <v>287</v>
      </c>
      <c r="BA73" s="7">
        <f>IF(BA71=0,0,SUM(BA41:BA71))</f>
        <v>0</v>
      </c>
      <c r="BB73" s="30">
        <f>IF(BA71=0, 0,SUM(BB41:BB71))</f>
        <v>0</v>
      </c>
      <c r="BE73" s="31" t="s">
        <v>287</v>
      </c>
      <c r="BF73" s="7">
        <f>IF(BF71=0,0,SUM(BF41:BF71))</f>
        <v>1126</v>
      </c>
      <c r="BG73" s="30">
        <f>IF(BF71=0, 0,SUM(BG41:BG71))</f>
        <v>29683.500000000007</v>
      </c>
    </row>
    <row r="74" spans="1:59" x14ac:dyDescent="0.3">
      <c r="B74" s="31" t="s">
        <v>396</v>
      </c>
      <c r="C74" s="30">
        <f>IF(C71&gt;0,C73/23,0)</f>
        <v>55.043478260869563</v>
      </c>
      <c r="D74" s="32">
        <f>IF(C73&gt;0,D73/C73,0)</f>
        <v>25.387361769352292</v>
      </c>
      <c r="G74" s="31" t="s">
        <v>396</v>
      </c>
      <c r="H74" s="30">
        <f>IF(H68&gt;0,H73/23,0)</f>
        <v>50.913043478260867</v>
      </c>
      <c r="I74" s="32">
        <f>IF(H73&gt;0,I73/H73,0)</f>
        <v>25.791289496157134</v>
      </c>
      <c r="L74" s="31" t="s">
        <v>288</v>
      </c>
      <c r="M74" s="30">
        <f>IF(M73&gt;0,M73/23,0)</f>
        <v>54.826086956521742</v>
      </c>
      <c r="N74" s="32">
        <f>IF(M73&gt;0,N73/M73,0)</f>
        <v>25.830293417922285</v>
      </c>
      <c r="Q74" s="31" t="s">
        <v>288</v>
      </c>
      <c r="R74" s="30">
        <f>IF(R73&gt;0,R73/23,0)</f>
        <v>55</v>
      </c>
      <c r="S74" s="32">
        <f>IF(R73&gt;0,S73/R73,0)</f>
        <v>25.902371541501978</v>
      </c>
      <c r="V74" s="31" t="s">
        <v>288</v>
      </c>
      <c r="W74" s="30">
        <f>IF(W73&gt;0,W73/23,0)</f>
        <v>61.652173913043477</v>
      </c>
      <c r="X74" s="32">
        <f>IF(W73&gt;0,X73/W73,0)</f>
        <v>25.881664315937943</v>
      </c>
      <c r="AA74" s="31" t="s">
        <v>288</v>
      </c>
      <c r="AB74" s="30">
        <f>IF(AB73&gt;0,AB73/23,0)</f>
        <v>59.434782608695649</v>
      </c>
      <c r="AC74" s="32">
        <f>IF(AB73&gt;0,AC73/AB73,0)</f>
        <v>25.714996342355523</v>
      </c>
      <c r="AF74" s="31" t="s">
        <v>288</v>
      </c>
      <c r="AG74" s="30">
        <f>IF(AG73&gt;0,AG73/23,0)</f>
        <v>62.173913043478258</v>
      </c>
      <c r="AH74" s="32">
        <f>IF(AG73&gt;0,AH73/AG73,0)</f>
        <v>26.009370629370629</v>
      </c>
      <c r="AK74" s="31" t="s">
        <v>288</v>
      </c>
      <c r="AL74" s="30">
        <f>IF(AL73&gt;0,AL73/23,0)</f>
        <v>68.652173913043484</v>
      </c>
      <c r="AM74" s="32">
        <f>IF(AL73&gt;0,AM73/AL73,0)</f>
        <v>26.049398353388224</v>
      </c>
      <c r="AP74" s="31" t="s">
        <v>288</v>
      </c>
      <c r="AQ74" s="30">
        <f>IF(AQ73&gt;0,AQ73/23,0)</f>
        <v>66.521739130434781</v>
      </c>
      <c r="AR74" s="32">
        <f>IF(AQ73&gt;0,AR73/AQ73,0)</f>
        <v>26.285163398692813</v>
      </c>
      <c r="AU74" s="31" t="s">
        <v>288</v>
      </c>
      <c r="AV74" s="30">
        <f>IF(AV73&gt;0,AV73/23,0)</f>
        <v>71.782608695652172</v>
      </c>
      <c r="AW74" s="32">
        <f>IF(AV73&gt;0,AW73/AV73,0)</f>
        <v>26.359297395517874</v>
      </c>
      <c r="AZ74" s="31" t="s">
        <v>288</v>
      </c>
      <c r="BA74" s="30">
        <f>IF(BA73&gt;0,BA73/23,0)</f>
        <v>0</v>
      </c>
      <c r="BB74" s="32">
        <f>IF(BA73&gt;0,BB73/BA73,0)</f>
        <v>0</v>
      </c>
      <c r="BE74" s="31" t="s">
        <v>288</v>
      </c>
      <c r="BF74" s="30">
        <f>IF(BF73&gt;0,BF73/23,0)</f>
        <v>48.956521739130437</v>
      </c>
      <c r="BG74" s="32">
        <f>IF(BF73&gt;0,BG73/BF73,0)</f>
        <v>26.361900532859686</v>
      </c>
    </row>
    <row r="75" spans="1:59" x14ac:dyDescent="0.3">
      <c r="B75" s="31" t="s">
        <v>401</v>
      </c>
      <c r="C75" s="33">
        <f>(C73-C112)/C112</f>
        <v>6.2080536912751678E-2</v>
      </c>
      <c r="D75" s="33">
        <f>(D73-D112)/D112</f>
        <v>7.9002187184742403E-2</v>
      </c>
      <c r="G75" s="31" t="s">
        <v>401</v>
      </c>
      <c r="H75" s="33">
        <f>(H73-H112)/H112</f>
        <v>1.4731369150779897E-2</v>
      </c>
      <c r="I75" s="33">
        <f>(I73-I112)/I112</f>
        <v>4.4485099583957508E-2</v>
      </c>
      <c r="L75" s="31" t="s">
        <v>401</v>
      </c>
      <c r="M75" s="33">
        <f>IF(M73&gt;0,(M73-M112)/M112,0)</f>
        <v>6.5934065934065936E-2</v>
      </c>
      <c r="N75" s="33">
        <f>IF(M73&gt;0,(N73-N112)/N112,0)</f>
        <v>0.11190763915913951</v>
      </c>
      <c r="Q75" s="31" t="s">
        <v>401</v>
      </c>
      <c r="R75" s="33">
        <f>IF(R73&gt;0,(R73-R112)/R112,0)</f>
        <v>1.9339242546333603E-2</v>
      </c>
      <c r="S75" s="33">
        <f>IF(R73&gt;0,(S73-S112)/S112,0)</f>
        <v>6.4791194792787207E-2</v>
      </c>
      <c r="V75" s="31" t="s">
        <v>401</v>
      </c>
      <c r="W75" s="33">
        <f>IF(W73&gt;0,(W73-W112)/W112,0)</f>
        <v>3.5792549306062821E-2</v>
      </c>
      <c r="X75" s="33">
        <f>IF(W73&gt;0,(X73-X112)/X112,0)</f>
        <v>7.5151824086199248E-2</v>
      </c>
      <c r="AA75" s="31" t="s">
        <v>401</v>
      </c>
      <c r="AB75" s="33">
        <f>IF(AB73&gt;0,(AB73-AB112)/AB112,0)</f>
        <v>6.8803752931978102E-2</v>
      </c>
      <c r="AC75" s="33">
        <f>IF(AB73&gt;0,(AC73-AC112)/AC112,0)</f>
        <v>0.11456926345159965</v>
      </c>
      <c r="AF75" s="31" t="s">
        <v>401</v>
      </c>
      <c r="AG75" s="33">
        <f>IF(AG73&gt;0,(AG73-AG112)/AG112,0)</f>
        <v>0.13492063492063491</v>
      </c>
      <c r="AH75" s="33">
        <f>IF(AG73&gt;0,(AH73-AH112)/AH112,0)</f>
        <v>0.19143933472572813</v>
      </c>
      <c r="AJ75" s="30"/>
      <c r="AK75" s="31" t="s">
        <v>401</v>
      </c>
      <c r="AL75" s="33">
        <f>IF(AL73&gt;0,(AL73-AL112)/AL112,0)</f>
        <v>0.14254703328509408</v>
      </c>
      <c r="AM75" s="33">
        <f>IF(AL73&gt;0,(AM73-AM112)/AM112,0)</f>
        <v>0.18214425309819987</v>
      </c>
      <c r="AP75" s="31" t="s">
        <v>401</v>
      </c>
      <c r="AQ75" s="33">
        <f>IF(AQ73&gt;0,(AQ73-AQ112)/AQ112,0)</f>
        <v>0.18329466357308585</v>
      </c>
      <c r="AR75" s="33">
        <f>IF(AQ73&gt;0,(AR73-AR112)/AR112,0)</f>
        <v>0.24864125583510965</v>
      </c>
      <c r="AU75" s="31" t="s">
        <v>401</v>
      </c>
      <c r="AV75" s="33">
        <f>IF(AV73&gt;0,(AV73-AV112)/AV112,0)</f>
        <v>0.13159698423577793</v>
      </c>
      <c r="AW75" s="33">
        <f>IF(AV73&gt;0,(AW73-AW112)/AW112,0)</f>
        <v>0.20281915922721902</v>
      </c>
      <c r="AZ75" s="31" t="s">
        <v>401</v>
      </c>
      <c r="BA75" s="33">
        <f>IF(BA73&gt;0,(BA73-BA112)/BA112,0)</f>
        <v>0</v>
      </c>
      <c r="BB75" s="33">
        <f>IF(BA73&gt;0,(BB73-BB112)/BB112,0)</f>
        <v>0</v>
      </c>
      <c r="BE75" s="31" t="s">
        <v>401</v>
      </c>
      <c r="BF75" s="33">
        <f>IF(BF73&gt;0,(BF73-BF112)/BF112,0)</f>
        <v>-3.5398230088495575E-3</v>
      </c>
      <c r="BG75" s="33">
        <f>IF(BF73&gt;0,(BG73-BG112)/BG112,0)</f>
        <v>7.1281633006597483E-2</v>
      </c>
    </row>
    <row r="76" spans="1:59" x14ac:dyDescent="0.3">
      <c r="B76" s="8" t="s">
        <v>289</v>
      </c>
      <c r="C76" s="7">
        <f>C73</f>
        <v>1266</v>
      </c>
      <c r="D76" s="30">
        <f>D73</f>
        <v>32140.400000000001</v>
      </c>
      <c r="G76" s="8" t="s">
        <v>289</v>
      </c>
      <c r="H76" s="7">
        <f>IF(H73=0,0,SUM(C76,H73))</f>
        <v>2437</v>
      </c>
      <c r="I76" s="30">
        <f>IF(H73=0,0,SUM(D76,I73))</f>
        <v>62342.000000000007</v>
      </c>
      <c r="L76" s="8" t="s">
        <v>289</v>
      </c>
      <c r="M76" s="7">
        <f>IF(M73=0,0,SUM(H76,M73))</f>
        <v>3698</v>
      </c>
      <c r="N76" s="30">
        <f>IF(M73=0,0,SUM(I76,N73))</f>
        <v>94914</v>
      </c>
      <c r="Q76" s="8" t="s">
        <v>289</v>
      </c>
      <c r="R76" s="7">
        <f>IF(R73=0,0,SUM(M76,R73))</f>
        <v>4963</v>
      </c>
      <c r="S76" s="30">
        <f>IF(R73=0,0,SUM(N76,S73))</f>
        <v>127680.5</v>
      </c>
      <c r="V76" s="8" t="s">
        <v>289</v>
      </c>
      <c r="W76" s="7">
        <f>IF(W73=0,0,SUM(R76,W73))</f>
        <v>6381</v>
      </c>
      <c r="X76" s="30">
        <f>IF(W73=0,0,SUM(S76,X73))</f>
        <v>164380.70000000001</v>
      </c>
      <c r="AA76" s="8" t="s">
        <v>289</v>
      </c>
      <c r="AB76" s="7">
        <f>IF(AB73=0,0,SUM(W76,AB73))</f>
        <v>7748</v>
      </c>
      <c r="AC76" s="30">
        <f>IF(AB73=0,0,SUM(X76,AC73))</f>
        <v>199533.1</v>
      </c>
      <c r="AF76" s="8" t="s">
        <v>289</v>
      </c>
      <c r="AG76" s="7">
        <f>IF(AG73=0,0,SUM(AB76,AG73))</f>
        <v>9178</v>
      </c>
      <c r="AH76" s="30">
        <f>IF(AG73=0,0,SUM(AC76,AH73))</f>
        <v>236726.5</v>
      </c>
      <c r="AK76" s="8" t="s">
        <v>289</v>
      </c>
      <c r="AL76" s="7">
        <f>IF(AL73=0,0,SUM(AG76,AL73))</f>
        <v>10757</v>
      </c>
      <c r="AM76" s="30">
        <f>IF(AL73=0,0,SUM(AH76,AM73))</f>
        <v>277858.5</v>
      </c>
      <c r="AP76" s="8" t="s">
        <v>289</v>
      </c>
      <c r="AQ76" s="7">
        <f>IF(AQ73=0,0,SUM(AL76,AQ73))</f>
        <v>12287</v>
      </c>
      <c r="AR76" s="30">
        <f>IF(AQ73=0,0,SUM(AM76,AR73))</f>
        <v>318074.8</v>
      </c>
      <c r="AU76" s="8" t="s">
        <v>289</v>
      </c>
      <c r="AV76" s="7">
        <f>IF(AV73=0,0,SUM(AQ76,AV73))</f>
        <v>13938</v>
      </c>
      <c r="AW76" s="30">
        <f>IF(AV73=0,0,SUM(AR76,AW73))</f>
        <v>361594</v>
      </c>
      <c r="AZ76" s="8" t="s">
        <v>289</v>
      </c>
      <c r="BA76" s="7">
        <f>IF(BA73=0,0,SUM(AV76,BA73))</f>
        <v>0</v>
      </c>
      <c r="BB76" s="30">
        <f>IF(BA73=0,0,SUM(AW76,BB73))</f>
        <v>0</v>
      </c>
      <c r="BE76" s="8" t="s">
        <v>289</v>
      </c>
      <c r="BF76" s="7">
        <f>IF(BF73=0,0,SUM(BA76,BF73))</f>
        <v>1126</v>
      </c>
      <c r="BG76" s="30">
        <f>IF(BF73=0,0,SUM(BB76,BG73))</f>
        <v>29683.500000000007</v>
      </c>
    </row>
    <row r="77" spans="1:59" x14ac:dyDescent="0.3">
      <c r="B77" s="31" t="s">
        <v>396</v>
      </c>
      <c r="C77" s="34"/>
      <c r="D77" s="32">
        <f>IF(C76&gt;0,D76/C76,0)</f>
        <v>25.387361769352292</v>
      </c>
      <c r="G77" s="31" t="s">
        <v>396</v>
      </c>
      <c r="H77" s="34"/>
      <c r="I77" s="30">
        <f>IF(H76&gt;0,I76/H76,0)</f>
        <v>25.581452605662705</v>
      </c>
      <c r="L77" s="31" t="s">
        <v>396</v>
      </c>
      <c r="N77" s="30">
        <f>IF(M76&gt;0,N76/M76,0)</f>
        <v>25.666306111411576</v>
      </c>
      <c r="Q77" s="31" t="s">
        <v>396</v>
      </c>
      <c r="S77" s="30">
        <f>IF(R76&gt;0,S76/R76,0)</f>
        <v>25.726475921821478</v>
      </c>
      <c r="V77" s="31" t="s">
        <v>396</v>
      </c>
      <c r="X77" s="30">
        <f>IF(W76&gt;0,X76/W76,0)</f>
        <v>25.76096223162514</v>
      </c>
      <c r="AA77" s="31" t="s">
        <v>396</v>
      </c>
      <c r="AC77" s="30">
        <f>IF(AB76&gt;0,AC76/AB76,0)</f>
        <v>25.75285234899329</v>
      </c>
      <c r="AF77" s="31" t="s">
        <v>396</v>
      </c>
      <c r="AH77" s="30">
        <f>IF(AG76&gt;0,AH76/AG76,0)</f>
        <v>25.79281978644585</v>
      </c>
      <c r="AK77" s="31" t="s">
        <v>396</v>
      </c>
      <c r="AM77" s="30">
        <f>IF(AL76&gt;0,AM76/AL76,0)</f>
        <v>25.830482476526914</v>
      </c>
      <c r="AP77" s="31" t="s">
        <v>396</v>
      </c>
      <c r="AR77" s="30">
        <f>IF(AQ76&gt;0,AR76/AQ76,0)</f>
        <v>25.887100187189713</v>
      </c>
      <c r="AU77" s="31" t="s">
        <v>396</v>
      </c>
      <c r="AW77" s="30">
        <f>IF(AV76&gt;0,AW76/AV76,0)</f>
        <v>25.943033433778162</v>
      </c>
      <c r="AZ77" s="31" t="s">
        <v>396</v>
      </c>
      <c r="BB77" s="30">
        <f>IF(BA76&gt;0,BB76/BA76,0)</f>
        <v>0</v>
      </c>
      <c r="BE77" s="31" t="s">
        <v>396</v>
      </c>
      <c r="BG77" s="30">
        <f>IF(BF76&gt;0,BG76/BF76,0)</f>
        <v>26.361900532859686</v>
      </c>
    </row>
    <row r="78" spans="1:59" x14ac:dyDescent="0.3">
      <c r="B78" s="31" t="s">
        <v>401</v>
      </c>
      <c r="C78" s="33">
        <f>(C76-C115)/C115</f>
        <v>6.2080536912751678E-2</v>
      </c>
      <c r="D78" s="33">
        <f>(D76-D115)/D115</f>
        <v>7.9002187184742403E-2</v>
      </c>
      <c r="G78" s="31" t="s">
        <v>401</v>
      </c>
      <c r="H78" s="33">
        <f>(H76-H115)/H115</f>
        <v>3.8789428815004259E-2</v>
      </c>
      <c r="I78" s="33">
        <f>(I76-I115)/I115</f>
        <v>6.1999967633378339E-2</v>
      </c>
      <c r="L78" s="31" t="s">
        <v>401</v>
      </c>
      <c r="M78" s="33">
        <f>(M76-M115)/M115</f>
        <v>4.7888920374043638E-2</v>
      </c>
      <c r="N78" s="33">
        <f>(N76-N115)/N115</f>
        <v>7.8614145489154366E-2</v>
      </c>
      <c r="Q78" s="31" t="s">
        <v>401</v>
      </c>
      <c r="R78" s="33">
        <f>IF(R73=0,0,(R76-R115)/R115)</f>
        <v>4.0461215932914046E-2</v>
      </c>
      <c r="S78" s="33">
        <f>IF(R73=0,0,(S76-S115)/S115)</f>
        <v>7.5032657946374051E-2</v>
      </c>
      <c r="V78" s="31" t="s">
        <v>401</v>
      </c>
      <c r="W78" s="33">
        <f>IF(W73=0,0,(W76-W115)/W115)</f>
        <v>3.9420100993647171E-2</v>
      </c>
      <c r="X78" s="33">
        <f>IF(W73=0,0,(X76-X115)/X115)</f>
        <v>7.5059261097742178E-2</v>
      </c>
      <c r="AA78" s="31" t="s">
        <v>401</v>
      </c>
      <c r="AB78" s="33">
        <f>IF(AB73=0,0,(AB76-AB115)/AB115)</f>
        <v>4.4486384470207606E-2</v>
      </c>
      <c r="AC78" s="33">
        <f>IF(AB73=0,0,(AC76-AC115)/AC115)</f>
        <v>8.1815315692638668E-2</v>
      </c>
      <c r="AF78" s="31" t="s">
        <v>401</v>
      </c>
      <c r="AG78" s="33">
        <f>IF(AG73=0,0,(AG76-AG115)/AG115)</f>
        <v>5.7616962433740496E-2</v>
      </c>
      <c r="AH78" s="33">
        <f>IF(AG73=0,0,(AH76-AH115)/AH115)</f>
        <v>9.7683599720949768E-2</v>
      </c>
      <c r="AK78" s="31" t="s">
        <v>401</v>
      </c>
      <c r="AL78" s="33">
        <f>IF(AL73=0,0,(AL76-AL115)/AL115)</f>
        <v>6.9284294234592439E-2</v>
      </c>
      <c r="AM78" s="33">
        <f>IF(AL73=0,0,(AM76-AM115)/AM115)</f>
        <v>0.10941730122982438</v>
      </c>
      <c r="AP78" s="31" t="s">
        <v>401</v>
      </c>
      <c r="AQ78" s="33">
        <f>IF(AQ73=0,0,(AQ76-AQ115)/AQ115)</f>
        <v>8.2269003787545147E-2</v>
      </c>
      <c r="AR78" s="33">
        <f>IF(AQ73=0,0,(AR76-AR115)/AR115)</f>
        <v>0.12528120992349528</v>
      </c>
      <c r="AU78" s="31" t="s">
        <v>401</v>
      </c>
      <c r="AV78" s="33">
        <f>IF(AV73=0,0,(AV76-AV115)/AV115)</f>
        <v>8.788635654074306E-2</v>
      </c>
      <c r="AW78" s="33">
        <f>IF(AV73=0,0,(AW76-AW115)/AW115)</f>
        <v>0.13407988558650247</v>
      </c>
      <c r="AZ78" s="31" t="s">
        <v>401</v>
      </c>
      <c r="BA78" s="33">
        <f>IF(BA73=0,0,(BA76-BA115)/BA115)</f>
        <v>0</v>
      </c>
      <c r="BB78" s="33">
        <f>IF(BA73=0,0,(BB76-BB115)/BB115)</f>
        <v>0</v>
      </c>
      <c r="BE78" s="31" t="s">
        <v>401</v>
      </c>
      <c r="BF78" s="33">
        <f>IF(BF73=0,0,(BF76-BF115)/BF115)</f>
        <v>-0.92568637803590281</v>
      </c>
      <c r="BG78" s="33">
        <f>IF(BF73=0,0,(BG76-BG115)/BG115)</f>
        <v>-0.92110324421992584</v>
      </c>
    </row>
    <row r="80" spans="1:59" s="13" customFormat="1" x14ac:dyDescent="0.3">
      <c r="A80" s="35">
        <v>43101</v>
      </c>
      <c r="B80" s="6" t="s">
        <v>5</v>
      </c>
      <c r="C80" s="12">
        <v>3</v>
      </c>
      <c r="D80" s="15">
        <v>70</v>
      </c>
      <c r="F80" s="10">
        <v>43132</v>
      </c>
      <c r="G80" s="6" t="s">
        <v>8</v>
      </c>
      <c r="H80" s="12">
        <v>54</v>
      </c>
      <c r="I80" s="15">
        <v>1386.7</v>
      </c>
      <c r="K80" s="10">
        <v>43160</v>
      </c>
      <c r="L80" s="6" t="s">
        <v>8</v>
      </c>
      <c r="M80" s="12">
        <v>58</v>
      </c>
      <c r="N80" s="15">
        <v>1489.2</v>
      </c>
      <c r="P80" s="35">
        <v>43191</v>
      </c>
      <c r="Q80" s="6" t="s">
        <v>9</v>
      </c>
      <c r="R80" s="12">
        <v>0</v>
      </c>
      <c r="S80" s="15">
        <v>0</v>
      </c>
      <c r="U80" s="10">
        <v>43221</v>
      </c>
      <c r="V80" s="6" t="s">
        <v>3</v>
      </c>
      <c r="W80" s="12">
        <v>68</v>
      </c>
      <c r="X80" s="15">
        <v>1713</v>
      </c>
      <c r="Z80" s="10">
        <v>43252</v>
      </c>
      <c r="AA80" s="6" t="s">
        <v>4</v>
      </c>
      <c r="AB80" s="12">
        <v>54</v>
      </c>
      <c r="AC80" s="15">
        <v>1352.9</v>
      </c>
      <c r="AE80" s="10">
        <v>43282</v>
      </c>
      <c r="AF80" s="6" t="s">
        <v>9</v>
      </c>
      <c r="AG80" s="12">
        <v>13</v>
      </c>
      <c r="AH80" s="15">
        <v>342</v>
      </c>
      <c r="AJ80" s="10">
        <v>43313</v>
      </c>
      <c r="AK80" s="6" t="s">
        <v>6</v>
      </c>
      <c r="AL80" s="12">
        <v>49</v>
      </c>
      <c r="AM80" s="15">
        <v>1255.9000000000001</v>
      </c>
      <c r="AO80" s="10">
        <v>43344</v>
      </c>
      <c r="AP80" s="6" t="s">
        <v>7</v>
      </c>
      <c r="AQ80" s="12">
        <v>14</v>
      </c>
      <c r="AR80" s="15">
        <v>370</v>
      </c>
      <c r="AT80" s="10">
        <v>43374</v>
      </c>
      <c r="AU80" s="6" t="s">
        <v>5</v>
      </c>
      <c r="AV80" s="12">
        <v>54</v>
      </c>
      <c r="AW80" s="15">
        <v>1339.8</v>
      </c>
      <c r="AY80" s="10">
        <v>43405</v>
      </c>
      <c r="AZ80" s="6" t="s">
        <v>8</v>
      </c>
      <c r="BA80" s="12">
        <v>67</v>
      </c>
      <c r="BB80" s="15">
        <v>1653.3</v>
      </c>
      <c r="BD80" s="10">
        <v>43435</v>
      </c>
      <c r="BE80" s="6" t="s">
        <v>7</v>
      </c>
      <c r="BF80" s="12">
        <v>16</v>
      </c>
      <c r="BG80" s="15">
        <v>404.3</v>
      </c>
    </row>
    <row r="81" spans="1:59" s="13" customFormat="1" x14ac:dyDescent="0.3">
      <c r="A81" s="10">
        <v>43102</v>
      </c>
      <c r="B81" s="6" t="s">
        <v>3</v>
      </c>
      <c r="C81" s="12">
        <v>49</v>
      </c>
      <c r="D81" s="15">
        <v>1204.2</v>
      </c>
      <c r="F81" s="10">
        <v>43133</v>
      </c>
      <c r="G81" s="6" t="s">
        <v>4</v>
      </c>
      <c r="H81" s="12">
        <v>53</v>
      </c>
      <c r="I81" s="15">
        <v>1331.7</v>
      </c>
      <c r="K81" s="36">
        <v>43161</v>
      </c>
      <c r="L81" s="37" t="s">
        <v>4</v>
      </c>
      <c r="M81" s="12">
        <v>27</v>
      </c>
      <c r="N81" s="15">
        <v>666.8</v>
      </c>
      <c r="P81" s="10">
        <v>43192</v>
      </c>
      <c r="Q81" s="6" t="s">
        <v>5</v>
      </c>
      <c r="R81" s="12">
        <v>52</v>
      </c>
      <c r="S81" s="15">
        <v>1290.3</v>
      </c>
      <c r="U81" s="10">
        <v>43222</v>
      </c>
      <c r="V81" s="6" t="s">
        <v>6</v>
      </c>
      <c r="W81" s="12">
        <v>48</v>
      </c>
      <c r="X81" s="15">
        <v>1218.9000000000001</v>
      </c>
      <c r="Z81" s="10">
        <v>43253</v>
      </c>
      <c r="AA81" s="6" t="s">
        <v>7</v>
      </c>
      <c r="AB81" s="12">
        <v>11</v>
      </c>
      <c r="AC81" s="15">
        <v>283</v>
      </c>
      <c r="AE81" s="10">
        <v>43283</v>
      </c>
      <c r="AF81" s="6" t="s">
        <v>5</v>
      </c>
      <c r="AG81" s="12">
        <v>46</v>
      </c>
      <c r="AH81" s="15">
        <v>1119</v>
      </c>
      <c r="AJ81" s="10">
        <v>43314</v>
      </c>
      <c r="AK81" s="6" t="s">
        <v>8</v>
      </c>
      <c r="AL81" s="12">
        <v>51</v>
      </c>
      <c r="AM81" s="15">
        <v>1282.5</v>
      </c>
      <c r="AO81" s="10">
        <v>43345</v>
      </c>
      <c r="AP81" s="6" t="s">
        <v>9</v>
      </c>
      <c r="AQ81" s="12">
        <v>16</v>
      </c>
      <c r="AR81" s="15">
        <v>397</v>
      </c>
      <c r="AT81" s="10">
        <v>43375</v>
      </c>
      <c r="AU81" s="6" t="s">
        <v>3</v>
      </c>
      <c r="AV81" s="12">
        <v>65</v>
      </c>
      <c r="AW81" s="15">
        <v>1568.8</v>
      </c>
      <c r="AY81" s="10">
        <v>43406</v>
      </c>
      <c r="AZ81" s="6" t="s">
        <v>4</v>
      </c>
      <c r="BA81" s="12">
        <v>60</v>
      </c>
      <c r="BB81" s="15">
        <v>1502.3</v>
      </c>
      <c r="BD81" s="10">
        <v>43436</v>
      </c>
      <c r="BE81" s="6" t="s">
        <v>9</v>
      </c>
      <c r="BF81" s="12">
        <v>3</v>
      </c>
      <c r="BG81" s="15">
        <v>69</v>
      </c>
    </row>
    <row r="82" spans="1:59" s="13" customFormat="1" x14ac:dyDescent="0.3">
      <c r="A82" s="10">
        <v>43103</v>
      </c>
      <c r="B82" s="6" t="s">
        <v>6</v>
      </c>
      <c r="C82" s="12">
        <v>52</v>
      </c>
      <c r="D82" s="15">
        <v>1295</v>
      </c>
      <c r="F82" s="10">
        <v>43134</v>
      </c>
      <c r="G82" s="6" t="s">
        <v>7</v>
      </c>
      <c r="H82" s="12">
        <v>7</v>
      </c>
      <c r="I82" s="15">
        <v>179</v>
      </c>
      <c r="K82" s="10">
        <v>43162</v>
      </c>
      <c r="L82" s="6" t="s">
        <v>7</v>
      </c>
      <c r="M82" s="12">
        <v>15</v>
      </c>
      <c r="N82" s="15">
        <v>394</v>
      </c>
      <c r="P82" s="10">
        <v>43193</v>
      </c>
      <c r="Q82" s="6" t="s">
        <v>3</v>
      </c>
      <c r="R82" s="12">
        <v>59</v>
      </c>
      <c r="S82" s="15">
        <v>1481.8</v>
      </c>
      <c r="U82" s="10">
        <v>43223</v>
      </c>
      <c r="V82" s="6" t="s">
        <v>8</v>
      </c>
      <c r="W82" s="12">
        <v>59</v>
      </c>
      <c r="X82" s="15">
        <v>1482</v>
      </c>
      <c r="Z82" s="10">
        <v>43254</v>
      </c>
      <c r="AA82" s="6" t="s">
        <v>9</v>
      </c>
      <c r="AB82" s="12">
        <v>6</v>
      </c>
      <c r="AC82" s="15">
        <v>156</v>
      </c>
      <c r="AE82" s="10">
        <v>43284</v>
      </c>
      <c r="AF82" s="6" t="s">
        <v>3</v>
      </c>
      <c r="AG82" s="12">
        <v>50</v>
      </c>
      <c r="AH82" s="15">
        <v>1217.8</v>
      </c>
      <c r="AJ82" s="10">
        <v>43315</v>
      </c>
      <c r="AK82" s="6" t="s">
        <v>4</v>
      </c>
      <c r="AL82" s="12">
        <v>49</v>
      </c>
      <c r="AM82" s="15">
        <v>1210.4000000000001</v>
      </c>
      <c r="AO82" s="35">
        <v>43346</v>
      </c>
      <c r="AP82" s="6" t="s">
        <v>5</v>
      </c>
      <c r="AQ82" s="12">
        <v>10</v>
      </c>
      <c r="AR82" s="15">
        <v>259.8</v>
      </c>
      <c r="AT82" s="10">
        <v>43376</v>
      </c>
      <c r="AU82" s="6" t="s">
        <v>6</v>
      </c>
      <c r="AV82" s="12">
        <v>64</v>
      </c>
      <c r="AW82" s="15">
        <v>1628.4</v>
      </c>
      <c r="AY82" s="10">
        <v>43407</v>
      </c>
      <c r="AZ82" s="6" t="s">
        <v>7</v>
      </c>
      <c r="BA82" s="12">
        <v>19</v>
      </c>
      <c r="BB82" s="15">
        <v>491.8</v>
      </c>
      <c r="BD82" s="10">
        <v>43437</v>
      </c>
      <c r="BE82" s="6" t="s">
        <v>5</v>
      </c>
      <c r="BF82" s="12">
        <v>55</v>
      </c>
      <c r="BG82" s="15">
        <v>1363.8</v>
      </c>
    </row>
    <row r="83" spans="1:59" s="13" customFormat="1" x14ac:dyDescent="0.3">
      <c r="A83" s="89">
        <v>43104</v>
      </c>
      <c r="B83" s="6" t="s">
        <v>8</v>
      </c>
      <c r="C83" s="12">
        <v>0</v>
      </c>
      <c r="D83" s="15">
        <v>0</v>
      </c>
      <c r="F83" s="10">
        <v>43135</v>
      </c>
      <c r="G83" s="6" t="s">
        <v>9</v>
      </c>
      <c r="H83" s="12">
        <v>3</v>
      </c>
      <c r="I83" s="15">
        <v>78</v>
      </c>
      <c r="K83" s="10">
        <v>43163</v>
      </c>
      <c r="L83" s="6" t="s">
        <v>9</v>
      </c>
      <c r="M83" s="12">
        <v>4</v>
      </c>
      <c r="N83" s="15">
        <v>97</v>
      </c>
      <c r="P83" s="10">
        <v>43194</v>
      </c>
      <c r="Q83" s="6" t="s">
        <v>6</v>
      </c>
      <c r="R83" s="12">
        <v>63</v>
      </c>
      <c r="S83" s="15">
        <v>1519.3</v>
      </c>
      <c r="U83" s="10">
        <v>43224</v>
      </c>
      <c r="V83" s="6" t="s">
        <v>4</v>
      </c>
      <c r="W83" s="12">
        <v>59</v>
      </c>
      <c r="X83" s="15">
        <v>1491.6</v>
      </c>
      <c r="Z83" s="10">
        <v>43255</v>
      </c>
      <c r="AA83" s="6" t="s">
        <v>5</v>
      </c>
      <c r="AB83" s="12">
        <v>53</v>
      </c>
      <c r="AC83" s="15">
        <v>1300</v>
      </c>
      <c r="AE83" s="35">
        <v>43285</v>
      </c>
      <c r="AF83" s="6" t="s">
        <v>6</v>
      </c>
      <c r="AG83" s="12">
        <v>4</v>
      </c>
      <c r="AH83" s="15">
        <v>90</v>
      </c>
      <c r="AJ83" s="10">
        <v>43316</v>
      </c>
      <c r="AK83" s="6" t="s">
        <v>7</v>
      </c>
      <c r="AL83" s="12">
        <v>16</v>
      </c>
      <c r="AM83" s="15">
        <v>428</v>
      </c>
      <c r="AO83" s="10">
        <v>43347</v>
      </c>
      <c r="AP83" s="6" t="s">
        <v>3</v>
      </c>
      <c r="AQ83" s="12">
        <v>54</v>
      </c>
      <c r="AR83" s="15">
        <v>1333.8</v>
      </c>
      <c r="AT83" s="10">
        <v>43377</v>
      </c>
      <c r="AU83" s="6" t="s">
        <v>8</v>
      </c>
      <c r="AV83" s="38">
        <v>71</v>
      </c>
      <c r="AW83" s="15">
        <v>1766.5</v>
      </c>
      <c r="AY83" s="10">
        <v>43408</v>
      </c>
      <c r="AZ83" s="6" t="s">
        <v>9</v>
      </c>
      <c r="BA83" s="12">
        <v>8</v>
      </c>
      <c r="BB83" s="15">
        <v>206</v>
      </c>
      <c r="BD83" s="10">
        <v>43438</v>
      </c>
      <c r="BE83" s="6" t="s">
        <v>3</v>
      </c>
      <c r="BF83" s="12">
        <v>67</v>
      </c>
      <c r="BG83" s="15">
        <v>1635.8</v>
      </c>
    </row>
    <row r="84" spans="1:59" s="13" customFormat="1" x14ac:dyDescent="0.3">
      <c r="A84" s="10">
        <v>43105</v>
      </c>
      <c r="B84" s="6" t="s">
        <v>4</v>
      </c>
      <c r="C84" s="12">
        <v>31</v>
      </c>
      <c r="D84" s="15">
        <v>775.9</v>
      </c>
      <c r="F84" s="10">
        <v>43136</v>
      </c>
      <c r="G84" s="6" t="s">
        <v>5</v>
      </c>
      <c r="H84" s="12">
        <v>42</v>
      </c>
      <c r="I84" s="15">
        <v>1038.2</v>
      </c>
      <c r="K84" s="10">
        <v>43164</v>
      </c>
      <c r="L84" s="6" t="s">
        <v>5</v>
      </c>
      <c r="M84" s="12">
        <v>53</v>
      </c>
      <c r="N84" s="15">
        <v>1269</v>
      </c>
      <c r="P84" s="10">
        <v>43195</v>
      </c>
      <c r="Q84" s="6" t="s">
        <v>8</v>
      </c>
      <c r="R84" s="12">
        <v>54</v>
      </c>
      <c r="S84" s="15">
        <v>1383</v>
      </c>
      <c r="U84" s="10">
        <v>43225</v>
      </c>
      <c r="V84" s="6" t="s">
        <v>7</v>
      </c>
      <c r="W84" s="12">
        <v>20</v>
      </c>
      <c r="X84" s="15">
        <v>508.8</v>
      </c>
      <c r="Z84" s="10">
        <v>43256</v>
      </c>
      <c r="AA84" s="6" t="s">
        <v>3</v>
      </c>
      <c r="AB84" s="12">
        <v>61</v>
      </c>
      <c r="AC84" s="15">
        <v>1491</v>
      </c>
      <c r="AE84" s="10">
        <v>43286</v>
      </c>
      <c r="AF84" s="6" t="s">
        <v>8</v>
      </c>
      <c r="AG84" s="12">
        <v>49</v>
      </c>
      <c r="AH84" s="15">
        <v>1213.3</v>
      </c>
      <c r="AJ84" s="10">
        <v>43317</v>
      </c>
      <c r="AK84" s="6" t="s">
        <v>9</v>
      </c>
      <c r="AL84" s="12">
        <v>19</v>
      </c>
      <c r="AM84" s="15">
        <v>494</v>
      </c>
      <c r="AO84" s="10">
        <v>43348</v>
      </c>
      <c r="AP84" s="6" t="s">
        <v>6</v>
      </c>
      <c r="AQ84" s="12">
        <v>56</v>
      </c>
      <c r="AR84" s="15">
        <v>1408.7</v>
      </c>
      <c r="AT84" s="10">
        <v>43378</v>
      </c>
      <c r="AU84" s="6" t="s">
        <v>4</v>
      </c>
      <c r="AV84" s="12">
        <v>54</v>
      </c>
      <c r="AW84" s="15">
        <v>1331.7</v>
      </c>
      <c r="AY84" s="10">
        <v>43409</v>
      </c>
      <c r="AZ84" s="6" t="s">
        <v>5</v>
      </c>
      <c r="BA84" s="12">
        <v>49</v>
      </c>
      <c r="BB84" s="15">
        <v>1173.8</v>
      </c>
      <c r="BD84" s="10">
        <v>43439</v>
      </c>
      <c r="BE84" s="6" t="s">
        <v>6</v>
      </c>
      <c r="BF84" s="12">
        <v>55</v>
      </c>
      <c r="BG84" s="15">
        <v>1406.1</v>
      </c>
    </row>
    <row r="85" spans="1:59" s="13" customFormat="1" x14ac:dyDescent="0.3">
      <c r="A85" s="10">
        <v>43106</v>
      </c>
      <c r="B85" s="6" t="s">
        <v>7</v>
      </c>
      <c r="C85" s="12">
        <v>18</v>
      </c>
      <c r="D85" s="15">
        <v>440</v>
      </c>
      <c r="F85" s="10">
        <v>43137</v>
      </c>
      <c r="G85" s="6" t="s">
        <v>3</v>
      </c>
      <c r="H85" s="12">
        <v>68</v>
      </c>
      <c r="I85" s="15">
        <v>1679.8</v>
      </c>
      <c r="K85" s="10">
        <v>43165</v>
      </c>
      <c r="L85" s="6" t="s">
        <v>3</v>
      </c>
      <c r="M85" s="12">
        <v>68</v>
      </c>
      <c r="N85" s="15">
        <v>1646</v>
      </c>
      <c r="P85" s="10">
        <v>43196</v>
      </c>
      <c r="Q85" s="6" t="s">
        <v>4</v>
      </c>
      <c r="R85" s="12">
        <v>57</v>
      </c>
      <c r="S85" s="15">
        <v>1378.95</v>
      </c>
      <c r="U85" s="10">
        <v>43226</v>
      </c>
      <c r="V85" s="6" t="s">
        <v>9</v>
      </c>
      <c r="W85" s="12">
        <v>10</v>
      </c>
      <c r="X85" s="15">
        <v>263</v>
      </c>
      <c r="Z85" s="10">
        <v>43257</v>
      </c>
      <c r="AA85" s="6" t="s">
        <v>6</v>
      </c>
      <c r="AB85" s="12">
        <v>46</v>
      </c>
      <c r="AC85" s="15">
        <v>1094.7</v>
      </c>
      <c r="AE85" s="10">
        <v>43287</v>
      </c>
      <c r="AF85" s="6" t="s">
        <v>4</v>
      </c>
      <c r="AG85" s="12">
        <v>45</v>
      </c>
      <c r="AH85" s="15">
        <v>1105.9000000000001</v>
      </c>
      <c r="AJ85" s="10">
        <v>43318</v>
      </c>
      <c r="AK85" s="6" t="s">
        <v>5</v>
      </c>
      <c r="AL85" s="12">
        <v>52</v>
      </c>
      <c r="AM85" s="15">
        <v>1270</v>
      </c>
      <c r="AO85" s="10">
        <v>43349</v>
      </c>
      <c r="AP85" s="6" t="s">
        <v>8</v>
      </c>
      <c r="AQ85" s="12">
        <v>63</v>
      </c>
      <c r="AR85" s="15">
        <v>1544.2</v>
      </c>
      <c r="AT85" s="10">
        <v>43379</v>
      </c>
      <c r="AU85" s="6" t="s">
        <v>7</v>
      </c>
      <c r="AV85" s="12">
        <v>12</v>
      </c>
      <c r="AW85" s="15">
        <v>312.8</v>
      </c>
      <c r="AY85" s="10">
        <v>43410</v>
      </c>
      <c r="AZ85" s="6" t="s">
        <v>3</v>
      </c>
      <c r="BA85" s="12">
        <v>52</v>
      </c>
      <c r="BB85" s="15">
        <v>1280.8</v>
      </c>
      <c r="BD85" s="10">
        <v>43440</v>
      </c>
      <c r="BE85" s="6" t="s">
        <v>8</v>
      </c>
      <c r="BF85" s="12">
        <v>75</v>
      </c>
      <c r="BG85" s="15">
        <v>1798.5</v>
      </c>
    </row>
    <row r="86" spans="1:59" s="13" customFormat="1" ht="14.4" thickBot="1" x14ac:dyDescent="0.35">
      <c r="A86" s="10">
        <v>43107</v>
      </c>
      <c r="B86" s="6" t="s">
        <v>9</v>
      </c>
      <c r="C86" s="12">
        <v>10</v>
      </c>
      <c r="D86" s="15">
        <v>251</v>
      </c>
      <c r="F86" s="36">
        <v>43138</v>
      </c>
      <c r="G86" s="6" t="s">
        <v>6</v>
      </c>
      <c r="H86" s="12">
        <v>16</v>
      </c>
      <c r="I86" s="15">
        <v>403</v>
      </c>
      <c r="K86" s="36">
        <v>43166</v>
      </c>
      <c r="L86" s="37" t="s">
        <v>6</v>
      </c>
      <c r="M86" s="39">
        <v>34</v>
      </c>
      <c r="N86" s="15">
        <v>803.5</v>
      </c>
      <c r="P86" s="10">
        <v>43197</v>
      </c>
      <c r="Q86" s="6" t="s">
        <v>7</v>
      </c>
      <c r="R86" s="12">
        <v>13</v>
      </c>
      <c r="S86" s="15">
        <v>335.8</v>
      </c>
      <c r="U86" s="10">
        <v>43227</v>
      </c>
      <c r="V86" s="6" t="s">
        <v>5</v>
      </c>
      <c r="W86" s="12">
        <v>61</v>
      </c>
      <c r="X86" s="15">
        <v>1527.4</v>
      </c>
      <c r="Z86" s="10">
        <v>43258</v>
      </c>
      <c r="AA86" s="6" t="s">
        <v>8</v>
      </c>
      <c r="AB86" s="12">
        <v>66</v>
      </c>
      <c r="AC86" s="15">
        <v>1644.5</v>
      </c>
      <c r="AE86" s="10">
        <v>43288</v>
      </c>
      <c r="AF86" s="6" t="s">
        <v>7</v>
      </c>
      <c r="AG86" s="12">
        <v>20</v>
      </c>
      <c r="AH86" s="15">
        <v>494</v>
      </c>
      <c r="AJ86" s="10">
        <v>43319</v>
      </c>
      <c r="AK86" s="6" t="s">
        <v>3</v>
      </c>
      <c r="AL86" s="12">
        <v>59</v>
      </c>
      <c r="AM86" s="15">
        <v>1454.8</v>
      </c>
      <c r="AO86" s="10">
        <v>43350</v>
      </c>
      <c r="AP86" s="6" t="s">
        <v>4</v>
      </c>
      <c r="AQ86" s="38">
        <v>75</v>
      </c>
      <c r="AR86" s="15">
        <v>1917.6</v>
      </c>
      <c r="AT86" s="10">
        <v>43380</v>
      </c>
      <c r="AU86" s="6" t="s">
        <v>9</v>
      </c>
      <c r="AV86" s="12">
        <v>7</v>
      </c>
      <c r="AW86" s="15">
        <v>172</v>
      </c>
      <c r="AY86" s="10">
        <v>43411</v>
      </c>
      <c r="AZ86" s="6" t="s">
        <v>6</v>
      </c>
      <c r="BA86" s="12">
        <v>69</v>
      </c>
      <c r="BB86" s="15">
        <v>1729.2</v>
      </c>
      <c r="BD86" s="10">
        <v>43441</v>
      </c>
      <c r="BE86" s="6" t="s">
        <v>4</v>
      </c>
      <c r="BF86" s="12">
        <v>56</v>
      </c>
      <c r="BG86" s="15">
        <v>1380.7</v>
      </c>
    </row>
    <row r="87" spans="1:59" s="13" customFormat="1" ht="14.4" thickBot="1" x14ac:dyDescent="0.35">
      <c r="A87" s="10">
        <v>43108</v>
      </c>
      <c r="B87" s="6" t="s">
        <v>5</v>
      </c>
      <c r="C87" s="12">
        <v>64</v>
      </c>
      <c r="D87" s="15">
        <v>1614.9</v>
      </c>
      <c r="F87" s="10">
        <v>43139</v>
      </c>
      <c r="G87" s="6" t="s">
        <v>8</v>
      </c>
      <c r="H87" s="12">
        <v>65</v>
      </c>
      <c r="I87" s="15">
        <v>1649.5</v>
      </c>
      <c r="K87" s="89">
        <v>43167</v>
      </c>
      <c r="L87" s="40" t="s">
        <v>8</v>
      </c>
      <c r="M87" s="12">
        <v>0</v>
      </c>
      <c r="N87" s="15">
        <v>0</v>
      </c>
      <c r="P87" s="10">
        <v>43198</v>
      </c>
      <c r="Q87" s="6" t="s">
        <v>9</v>
      </c>
      <c r="R87" s="12">
        <v>3</v>
      </c>
      <c r="S87" s="15">
        <v>68</v>
      </c>
      <c r="U87" s="10">
        <v>43228</v>
      </c>
      <c r="V87" s="6" t="s">
        <v>3</v>
      </c>
      <c r="W87" s="12">
        <v>62</v>
      </c>
      <c r="X87" s="15">
        <v>1545.2</v>
      </c>
      <c r="Z87" s="10">
        <v>43259</v>
      </c>
      <c r="AA87" s="6" t="s">
        <v>4</v>
      </c>
      <c r="AB87" s="12">
        <v>63</v>
      </c>
      <c r="AC87" s="15">
        <v>1535.7</v>
      </c>
      <c r="AE87" s="10">
        <v>43289</v>
      </c>
      <c r="AF87" s="6" t="s">
        <v>9</v>
      </c>
      <c r="AG87" s="12">
        <v>8</v>
      </c>
      <c r="AH87" s="15">
        <v>214</v>
      </c>
      <c r="AJ87" s="10">
        <v>43320</v>
      </c>
      <c r="AK87" s="6" t="s">
        <v>6</v>
      </c>
      <c r="AL87" s="12">
        <v>56</v>
      </c>
      <c r="AM87" s="15">
        <v>1400.3</v>
      </c>
      <c r="AO87" s="10">
        <v>43351</v>
      </c>
      <c r="AP87" s="6" t="s">
        <v>7</v>
      </c>
      <c r="AQ87" s="12">
        <v>9</v>
      </c>
      <c r="AR87" s="15">
        <v>210</v>
      </c>
      <c r="AT87" s="35">
        <v>43381</v>
      </c>
      <c r="AU87" s="6" t="s">
        <v>5</v>
      </c>
      <c r="AV87" s="12">
        <v>31</v>
      </c>
      <c r="AW87" s="15">
        <v>744.8</v>
      </c>
      <c r="AY87" s="36">
        <v>43412</v>
      </c>
      <c r="AZ87" s="6" t="s">
        <v>8</v>
      </c>
      <c r="BA87" s="41">
        <v>81</v>
      </c>
      <c r="BB87" s="15">
        <v>2050.0500000000002</v>
      </c>
      <c r="BD87" s="10">
        <v>43442</v>
      </c>
      <c r="BE87" s="6" t="s">
        <v>7</v>
      </c>
      <c r="BF87" s="12">
        <v>10</v>
      </c>
      <c r="BG87" s="15">
        <v>249</v>
      </c>
    </row>
    <row r="88" spans="1:59" s="13" customFormat="1" ht="14.4" thickBot="1" x14ac:dyDescent="0.35">
      <c r="A88" s="10">
        <v>43109</v>
      </c>
      <c r="B88" s="6" t="s">
        <v>3</v>
      </c>
      <c r="C88" s="12">
        <v>57</v>
      </c>
      <c r="D88" s="15">
        <v>1399.6</v>
      </c>
      <c r="F88" s="10">
        <v>43140</v>
      </c>
      <c r="G88" s="6" t="s">
        <v>4</v>
      </c>
      <c r="H88" s="12">
        <v>65</v>
      </c>
      <c r="I88" s="15">
        <v>1622.9</v>
      </c>
      <c r="K88" s="10">
        <v>43168</v>
      </c>
      <c r="L88" s="6" t="s">
        <v>4</v>
      </c>
      <c r="M88" s="12">
        <v>54</v>
      </c>
      <c r="N88" s="15">
        <v>1347.3</v>
      </c>
      <c r="P88" s="10">
        <v>43199</v>
      </c>
      <c r="Q88" s="6" t="s">
        <v>5</v>
      </c>
      <c r="R88" s="12">
        <v>62</v>
      </c>
      <c r="S88" s="15">
        <v>1541.5</v>
      </c>
      <c r="U88" s="10">
        <v>43229</v>
      </c>
      <c r="V88" s="6" t="s">
        <v>6</v>
      </c>
      <c r="W88" s="12">
        <v>57</v>
      </c>
      <c r="X88" s="15">
        <v>1416.4</v>
      </c>
      <c r="Z88" s="10">
        <v>43260</v>
      </c>
      <c r="AA88" s="6" t="s">
        <v>7</v>
      </c>
      <c r="AB88" s="12">
        <v>17</v>
      </c>
      <c r="AC88" s="15">
        <v>438.8</v>
      </c>
      <c r="AE88" s="10">
        <v>43290</v>
      </c>
      <c r="AF88" s="6" t="s">
        <v>5</v>
      </c>
      <c r="AG88" s="12">
        <v>45</v>
      </c>
      <c r="AH88" s="15">
        <v>1120.8</v>
      </c>
      <c r="AJ88" s="10">
        <v>43321</v>
      </c>
      <c r="AK88" s="6" t="s">
        <v>8</v>
      </c>
      <c r="AL88" s="12">
        <v>59</v>
      </c>
      <c r="AM88" s="15">
        <v>1482.5</v>
      </c>
      <c r="AO88" s="10">
        <v>43352</v>
      </c>
      <c r="AP88" s="6" t="s">
        <v>9</v>
      </c>
      <c r="AQ88" s="12">
        <v>9</v>
      </c>
      <c r="AR88" s="15">
        <v>233</v>
      </c>
      <c r="AT88" s="10">
        <v>43382</v>
      </c>
      <c r="AU88" s="6" t="s">
        <v>3</v>
      </c>
      <c r="AV88" s="41">
        <v>81</v>
      </c>
      <c r="AW88" s="15">
        <v>2031</v>
      </c>
      <c r="AY88" s="10">
        <v>43413</v>
      </c>
      <c r="AZ88" s="6" t="s">
        <v>4</v>
      </c>
      <c r="BA88" s="12">
        <v>57</v>
      </c>
      <c r="BB88" s="15">
        <v>1422.1</v>
      </c>
      <c r="BD88" s="10">
        <v>43443</v>
      </c>
      <c r="BE88" s="6" t="s">
        <v>9</v>
      </c>
      <c r="BF88" s="12">
        <v>1</v>
      </c>
      <c r="BG88" s="15">
        <v>22</v>
      </c>
    </row>
    <row r="89" spans="1:59" s="13" customFormat="1" x14ac:dyDescent="0.3">
      <c r="A89" s="10">
        <v>43110</v>
      </c>
      <c r="B89" s="6" t="s">
        <v>6</v>
      </c>
      <c r="C89" s="12">
        <v>54</v>
      </c>
      <c r="D89" s="15">
        <v>1330.7</v>
      </c>
      <c r="F89" s="10">
        <v>43141</v>
      </c>
      <c r="G89" s="6" t="s">
        <v>7</v>
      </c>
      <c r="H89" s="12">
        <v>13</v>
      </c>
      <c r="I89" s="15">
        <v>325</v>
      </c>
      <c r="K89" s="10">
        <v>43169</v>
      </c>
      <c r="L89" s="6" t="s">
        <v>7</v>
      </c>
      <c r="M89" s="12">
        <v>6</v>
      </c>
      <c r="N89" s="15">
        <v>139.80000000000001</v>
      </c>
      <c r="P89" s="10">
        <v>43200</v>
      </c>
      <c r="Q89" s="6" t="s">
        <v>3</v>
      </c>
      <c r="R89" s="38">
        <v>72</v>
      </c>
      <c r="S89" s="15">
        <v>1800.65</v>
      </c>
      <c r="U89" s="10">
        <v>43230</v>
      </c>
      <c r="V89" s="6" t="s">
        <v>8</v>
      </c>
      <c r="W89" s="12">
        <v>64</v>
      </c>
      <c r="X89" s="15">
        <v>1620.3</v>
      </c>
      <c r="Z89" s="10">
        <v>43261</v>
      </c>
      <c r="AA89" s="6" t="s">
        <v>9</v>
      </c>
      <c r="AB89" s="12">
        <v>9</v>
      </c>
      <c r="AC89" s="15">
        <v>199.1</v>
      </c>
      <c r="AE89" s="10">
        <v>43291</v>
      </c>
      <c r="AF89" s="6" t="s">
        <v>3</v>
      </c>
      <c r="AG89" s="12">
        <v>68</v>
      </c>
      <c r="AH89" s="15">
        <v>1618.2</v>
      </c>
      <c r="AJ89" s="10">
        <v>43322</v>
      </c>
      <c r="AK89" s="6" t="s">
        <v>4</v>
      </c>
      <c r="AL89" s="12">
        <v>55</v>
      </c>
      <c r="AM89" s="15">
        <v>1379.9</v>
      </c>
      <c r="AO89" s="10">
        <v>43353</v>
      </c>
      <c r="AP89" s="6" t="s">
        <v>5</v>
      </c>
      <c r="AQ89" s="12">
        <v>52</v>
      </c>
      <c r="AR89" s="15">
        <v>1280</v>
      </c>
      <c r="AT89" s="10">
        <v>43383</v>
      </c>
      <c r="AU89" s="6" t="s">
        <v>6</v>
      </c>
      <c r="AV89" s="12">
        <v>51</v>
      </c>
      <c r="AW89" s="15">
        <v>1266.7</v>
      </c>
      <c r="AY89" s="10">
        <v>43414</v>
      </c>
      <c r="AZ89" s="6" t="s">
        <v>7</v>
      </c>
      <c r="BA89" s="12">
        <v>14</v>
      </c>
      <c r="BB89" s="15">
        <v>371</v>
      </c>
      <c r="BD89" s="10">
        <v>43444</v>
      </c>
      <c r="BE89" s="6" t="s">
        <v>5</v>
      </c>
      <c r="BF89" s="12">
        <v>50</v>
      </c>
      <c r="BG89" s="15">
        <v>1220.2</v>
      </c>
    </row>
    <row r="90" spans="1:59" s="13" customFormat="1" x14ac:dyDescent="0.3">
      <c r="A90" s="10">
        <v>43111</v>
      </c>
      <c r="B90" s="6" t="s">
        <v>8</v>
      </c>
      <c r="C90" s="12">
        <v>61</v>
      </c>
      <c r="D90" s="15">
        <v>1572.1</v>
      </c>
      <c r="F90" s="10">
        <v>43142</v>
      </c>
      <c r="G90" s="6" t="s">
        <v>9</v>
      </c>
      <c r="H90" s="12">
        <v>3</v>
      </c>
      <c r="I90" s="15">
        <v>78</v>
      </c>
      <c r="K90" s="10">
        <v>43170</v>
      </c>
      <c r="L90" s="6" t="s">
        <v>9</v>
      </c>
      <c r="M90" s="12">
        <v>4</v>
      </c>
      <c r="N90" s="15">
        <v>106</v>
      </c>
      <c r="P90" s="10">
        <v>43201</v>
      </c>
      <c r="Q90" s="6" t="s">
        <v>6</v>
      </c>
      <c r="R90" s="12">
        <v>47</v>
      </c>
      <c r="S90" s="15">
        <v>1134.5</v>
      </c>
      <c r="U90" s="10">
        <v>43231</v>
      </c>
      <c r="V90" s="6" t="s">
        <v>4</v>
      </c>
      <c r="W90" s="12">
        <v>56</v>
      </c>
      <c r="X90" s="15">
        <v>1427.7</v>
      </c>
      <c r="Z90" s="10">
        <v>43262</v>
      </c>
      <c r="AA90" s="6" t="s">
        <v>5</v>
      </c>
      <c r="AB90" s="12">
        <v>53</v>
      </c>
      <c r="AC90" s="15">
        <v>1303.8</v>
      </c>
      <c r="AE90" s="10">
        <v>43292</v>
      </c>
      <c r="AF90" s="6" t="s">
        <v>6</v>
      </c>
      <c r="AG90" s="12">
        <v>56</v>
      </c>
      <c r="AH90" s="15">
        <v>1408.5</v>
      </c>
      <c r="AJ90" s="10">
        <v>43323</v>
      </c>
      <c r="AK90" s="6" t="s">
        <v>7</v>
      </c>
      <c r="AL90" s="12">
        <v>13</v>
      </c>
      <c r="AM90" s="15">
        <v>337.8</v>
      </c>
      <c r="AO90" s="10">
        <v>43354</v>
      </c>
      <c r="AP90" s="6" t="s">
        <v>3</v>
      </c>
      <c r="AQ90" s="38">
        <v>74</v>
      </c>
      <c r="AR90" s="15">
        <v>1805.25</v>
      </c>
      <c r="AT90" s="10">
        <v>43384</v>
      </c>
      <c r="AU90" s="6" t="s">
        <v>8</v>
      </c>
      <c r="AV90" s="12">
        <v>62</v>
      </c>
      <c r="AW90" s="15">
        <v>1485.5</v>
      </c>
      <c r="AY90" s="10">
        <v>43415</v>
      </c>
      <c r="AZ90" s="6" t="s">
        <v>9</v>
      </c>
      <c r="BA90" s="12">
        <v>7</v>
      </c>
      <c r="BB90" s="15">
        <v>178</v>
      </c>
      <c r="BD90" s="10">
        <v>43445</v>
      </c>
      <c r="BE90" s="6" t="s">
        <v>3</v>
      </c>
      <c r="BF90" s="12">
        <v>71</v>
      </c>
      <c r="BG90" s="15">
        <v>1727.4</v>
      </c>
    </row>
    <row r="91" spans="1:59" s="13" customFormat="1" x14ac:dyDescent="0.3">
      <c r="A91" s="10">
        <v>43112</v>
      </c>
      <c r="B91" s="6" t="s">
        <v>4</v>
      </c>
      <c r="C91" s="12">
        <v>48</v>
      </c>
      <c r="D91" s="15">
        <v>1164.7</v>
      </c>
      <c r="F91" s="10">
        <v>43143</v>
      </c>
      <c r="G91" s="6" t="s">
        <v>5</v>
      </c>
      <c r="H91" s="12">
        <v>63</v>
      </c>
      <c r="I91" s="15">
        <v>1543.9</v>
      </c>
      <c r="K91" s="10">
        <v>43171</v>
      </c>
      <c r="L91" s="6" t="s">
        <v>5</v>
      </c>
      <c r="M91" s="38">
        <v>77</v>
      </c>
      <c r="N91" s="15">
        <v>1919.85</v>
      </c>
      <c r="P91" s="10">
        <v>43202</v>
      </c>
      <c r="Q91" s="6" t="s">
        <v>8</v>
      </c>
      <c r="R91" s="12">
        <v>68</v>
      </c>
      <c r="S91" s="15">
        <v>1735.4</v>
      </c>
      <c r="U91" s="10">
        <v>43232</v>
      </c>
      <c r="V91" s="6" t="s">
        <v>7</v>
      </c>
      <c r="W91" s="12">
        <v>14</v>
      </c>
      <c r="X91" s="15">
        <v>360</v>
      </c>
      <c r="Z91" s="10">
        <v>43263</v>
      </c>
      <c r="AA91" s="6" t="s">
        <v>3</v>
      </c>
      <c r="AB91" s="12">
        <v>69</v>
      </c>
      <c r="AC91" s="15">
        <v>1664</v>
      </c>
      <c r="AE91" s="10">
        <v>43293</v>
      </c>
      <c r="AF91" s="6" t="s">
        <v>8</v>
      </c>
      <c r="AG91" s="12">
        <v>60</v>
      </c>
      <c r="AH91" s="15">
        <v>1512.3</v>
      </c>
      <c r="AJ91" s="10">
        <v>43324</v>
      </c>
      <c r="AK91" s="6" t="s">
        <v>9</v>
      </c>
      <c r="AL91" s="12">
        <v>10</v>
      </c>
      <c r="AM91" s="15">
        <v>252</v>
      </c>
      <c r="AO91" s="10">
        <v>43355</v>
      </c>
      <c r="AP91" s="6" t="s">
        <v>6</v>
      </c>
      <c r="AQ91" s="12">
        <v>48</v>
      </c>
      <c r="AR91" s="15">
        <v>1207.3</v>
      </c>
      <c r="AT91" s="10">
        <v>43385</v>
      </c>
      <c r="AU91" s="6" t="s">
        <v>4</v>
      </c>
      <c r="AV91" s="12">
        <v>68</v>
      </c>
      <c r="AW91" s="15">
        <v>1715.7</v>
      </c>
      <c r="AY91" s="35">
        <v>43416</v>
      </c>
      <c r="AZ91" s="6" t="s">
        <v>5</v>
      </c>
      <c r="BA91" s="12">
        <v>40</v>
      </c>
      <c r="BB91" s="15">
        <v>959.8</v>
      </c>
      <c r="BD91" s="10">
        <v>43446</v>
      </c>
      <c r="BE91" s="6" t="s">
        <v>6</v>
      </c>
      <c r="BF91" s="12">
        <v>70</v>
      </c>
      <c r="BG91" s="15">
        <v>1710.5</v>
      </c>
    </row>
    <row r="92" spans="1:59" s="13" customFormat="1" x14ac:dyDescent="0.3">
      <c r="A92" s="10">
        <v>43113</v>
      </c>
      <c r="B92" s="6" t="s">
        <v>7</v>
      </c>
      <c r="C92" s="12">
        <v>9</v>
      </c>
      <c r="D92" s="15">
        <v>211.15</v>
      </c>
      <c r="F92" s="10">
        <v>43144</v>
      </c>
      <c r="G92" s="6" t="s">
        <v>3</v>
      </c>
      <c r="H92" s="38">
        <v>75</v>
      </c>
      <c r="I92" s="15">
        <v>1926.2</v>
      </c>
      <c r="K92" s="89">
        <v>43172</v>
      </c>
      <c r="L92" s="40" t="s">
        <v>3</v>
      </c>
      <c r="M92" s="12">
        <v>0</v>
      </c>
      <c r="N92" s="15">
        <v>0</v>
      </c>
      <c r="P92" s="10">
        <v>43203</v>
      </c>
      <c r="Q92" s="6" t="s">
        <v>4</v>
      </c>
      <c r="R92" s="12">
        <v>57</v>
      </c>
      <c r="S92" s="15">
        <v>1388.3</v>
      </c>
      <c r="U92" s="10">
        <v>43233</v>
      </c>
      <c r="V92" s="6" t="s">
        <v>9</v>
      </c>
      <c r="W92" s="12">
        <v>7</v>
      </c>
      <c r="X92" s="15">
        <v>187</v>
      </c>
      <c r="Z92" s="10">
        <v>43264</v>
      </c>
      <c r="AA92" s="6" t="s">
        <v>6</v>
      </c>
      <c r="AB92" s="12">
        <v>60</v>
      </c>
      <c r="AC92" s="15">
        <v>1472.3</v>
      </c>
      <c r="AE92" s="10">
        <v>43294</v>
      </c>
      <c r="AF92" s="6" t="s">
        <v>4</v>
      </c>
      <c r="AG92" s="12">
        <v>48</v>
      </c>
      <c r="AH92" s="15">
        <v>1186.9000000000001</v>
      </c>
      <c r="AJ92" s="10">
        <v>43325</v>
      </c>
      <c r="AK92" s="6" t="s">
        <v>5</v>
      </c>
      <c r="AL92" s="12">
        <v>57</v>
      </c>
      <c r="AM92" s="15">
        <v>1432</v>
      </c>
      <c r="AO92" s="10">
        <v>43356</v>
      </c>
      <c r="AP92" s="6" t="s">
        <v>8</v>
      </c>
      <c r="AQ92" s="38">
        <v>71</v>
      </c>
      <c r="AR92" s="15">
        <v>1800.7</v>
      </c>
      <c r="AT92" s="10">
        <v>43386</v>
      </c>
      <c r="AU92" s="6" t="s">
        <v>7</v>
      </c>
      <c r="AV92" s="12">
        <v>13</v>
      </c>
      <c r="AW92" s="15">
        <v>337.8</v>
      </c>
      <c r="AY92" s="10">
        <v>43417</v>
      </c>
      <c r="AZ92" s="6" t="s">
        <v>3</v>
      </c>
      <c r="BA92" s="12">
        <v>66</v>
      </c>
      <c r="BB92" s="15">
        <v>1636.25</v>
      </c>
      <c r="BD92" s="10">
        <v>43447</v>
      </c>
      <c r="BE92" s="6" t="s">
        <v>8</v>
      </c>
      <c r="BF92" s="12">
        <v>73</v>
      </c>
      <c r="BG92" s="15">
        <v>1779.5</v>
      </c>
    </row>
    <row r="93" spans="1:59" s="13" customFormat="1" x14ac:dyDescent="0.3">
      <c r="A93" s="10">
        <v>43114</v>
      </c>
      <c r="B93" s="6" t="s">
        <v>9</v>
      </c>
      <c r="C93" s="12">
        <v>7</v>
      </c>
      <c r="D93" s="15">
        <v>188</v>
      </c>
      <c r="F93" s="10">
        <v>43145</v>
      </c>
      <c r="G93" s="6" t="s">
        <v>6</v>
      </c>
      <c r="H93" s="12">
        <v>60</v>
      </c>
      <c r="I93" s="15">
        <v>1494.7</v>
      </c>
      <c r="K93" s="36">
        <v>43173</v>
      </c>
      <c r="L93" s="37" t="s">
        <v>6</v>
      </c>
      <c r="M93" s="39">
        <v>40</v>
      </c>
      <c r="N93" s="15">
        <v>1002.3</v>
      </c>
      <c r="P93" s="10">
        <v>43204</v>
      </c>
      <c r="Q93" s="6" t="s">
        <v>7</v>
      </c>
      <c r="R93" s="12">
        <v>10</v>
      </c>
      <c r="S93" s="15">
        <v>243.3</v>
      </c>
      <c r="U93" s="10">
        <v>43234</v>
      </c>
      <c r="V93" s="6" t="s">
        <v>5</v>
      </c>
      <c r="W93" s="12">
        <v>51</v>
      </c>
      <c r="X93" s="15">
        <v>1240</v>
      </c>
      <c r="Z93" s="10">
        <v>43265</v>
      </c>
      <c r="AA93" s="6" t="s">
        <v>8</v>
      </c>
      <c r="AB93" s="12">
        <v>60</v>
      </c>
      <c r="AC93" s="15">
        <v>1486.8</v>
      </c>
      <c r="AE93" s="10">
        <v>43295</v>
      </c>
      <c r="AF93" s="6" t="s">
        <v>7</v>
      </c>
      <c r="AG93" s="12">
        <v>18</v>
      </c>
      <c r="AH93" s="15">
        <v>462.8</v>
      </c>
      <c r="AJ93" s="10">
        <v>43326</v>
      </c>
      <c r="AK93" s="6" t="s">
        <v>3</v>
      </c>
      <c r="AL93" s="12">
        <v>64</v>
      </c>
      <c r="AM93" s="15">
        <v>1599.8</v>
      </c>
      <c r="AO93" s="10">
        <v>43357</v>
      </c>
      <c r="AP93" s="6" t="s">
        <v>4</v>
      </c>
      <c r="AQ93" s="12">
        <v>64</v>
      </c>
      <c r="AR93" s="15">
        <v>1580.6</v>
      </c>
      <c r="AT93" s="10">
        <v>43387</v>
      </c>
      <c r="AU93" s="6" t="s">
        <v>9</v>
      </c>
      <c r="AV93" s="12">
        <v>5</v>
      </c>
      <c r="AW93" s="15">
        <v>126</v>
      </c>
      <c r="AY93" s="10">
        <v>43418</v>
      </c>
      <c r="AZ93" s="6" t="s">
        <v>6</v>
      </c>
      <c r="BA93" s="12">
        <v>68</v>
      </c>
      <c r="BB93" s="15">
        <v>1658.85</v>
      </c>
      <c r="BD93" s="10">
        <v>43448</v>
      </c>
      <c r="BE93" s="6" t="s">
        <v>4</v>
      </c>
      <c r="BF93" s="12">
        <v>64</v>
      </c>
      <c r="BG93" s="15">
        <v>1586.4</v>
      </c>
    </row>
    <row r="94" spans="1:59" s="13" customFormat="1" x14ac:dyDescent="0.3">
      <c r="A94" s="10">
        <v>43115</v>
      </c>
      <c r="B94" s="6" t="s">
        <v>5</v>
      </c>
      <c r="C94" s="12">
        <v>39</v>
      </c>
      <c r="D94" s="15">
        <v>961.5</v>
      </c>
      <c r="F94" s="10">
        <v>43146</v>
      </c>
      <c r="G94" s="6" t="s">
        <v>8</v>
      </c>
      <c r="H94" s="12">
        <v>59</v>
      </c>
      <c r="I94" s="15">
        <v>1499.8</v>
      </c>
      <c r="K94" s="10">
        <v>43174</v>
      </c>
      <c r="L94" s="6" t="s">
        <v>8</v>
      </c>
      <c r="M94" s="12">
        <v>68</v>
      </c>
      <c r="N94" s="15">
        <v>1637.8</v>
      </c>
      <c r="P94" s="10">
        <v>43205</v>
      </c>
      <c r="Q94" s="6" t="s">
        <v>9</v>
      </c>
      <c r="R94" s="12">
        <v>5</v>
      </c>
      <c r="S94" s="15">
        <v>116</v>
      </c>
      <c r="U94" s="10">
        <v>43235</v>
      </c>
      <c r="V94" s="6" t="s">
        <v>3</v>
      </c>
      <c r="W94" s="12">
        <v>69</v>
      </c>
      <c r="X94" s="15">
        <v>1698.2</v>
      </c>
      <c r="Z94" s="10">
        <v>43266</v>
      </c>
      <c r="AA94" s="6" t="s">
        <v>4</v>
      </c>
      <c r="AB94" s="12">
        <v>47</v>
      </c>
      <c r="AC94" s="15">
        <v>1120.3</v>
      </c>
      <c r="AE94" s="10">
        <v>43296</v>
      </c>
      <c r="AF94" s="6" t="s">
        <v>9</v>
      </c>
      <c r="AG94" s="12">
        <v>12</v>
      </c>
      <c r="AH94" s="15">
        <v>324</v>
      </c>
      <c r="AJ94" s="10">
        <v>43327</v>
      </c>
      <c r="AK94" s="6" t="s">
        <v>6</v>
      </c>
      <c r="AL94" s="12">
        <v>51</v>
      </c>
      <c r="AM94" s="15">
        <v>1290.3</v>
      </c>
      <c r="AO94" s="10">
        <v>43358</v>
      </c>
      <c r="AP94" s="6" t="s">
        <v>7</v>
      </c>
      <c r="AQ94" s="12">
        <v>10</v>
      </c>
      <c r="AR94" s="15">
        <v>263</v>
      </c>
      <c r="AT94" s="10">
        <v>43388</v>
      </c>
      <c r="AU94" s="6" t="s">
        <v>5</v>
      </c>
      <c r="AV94" s="12">
        <v>47</v>
      </c>
      <c r="AW94" s="15">
        <v>1141.8</v>
      </c>
      <c r="AY94" s="10">
        <v>43419</v>
      </c>
      <c r="AZ94" s="6" t="s">
        <v>8</v>
      </c>
      <c r="BA94" s="12">
        <v>50</v>
      </c>
      <c r="BB94" s="15">
        <v>1202.8</v>
      </c>
      <c r="BD94" s="10">
        <v>43449</v>
      </c>
      <c r="BE94" s="6" t="s">
        <v>7</v>
      </c>
      <c r="BF94" s="12">
        <v>14</v>
      </c>
      <c r="BG94" s="15">
        <v>367</v>
      </c>
    </row>
    <row r="95" spans="1:59" s="13" customFormat="1" x14ac:dyDescent="0.3">
      <c r="A95" s="35">
        <v>43116</v>
      </c>
      <c r="B95" s="6" t="s">
        <v>3</v>
      </c>
      <c r="C95" s="12">
        <v>56</v>
      </c>
      <c r="D95" s="15">
        <v>1387.2</v>
      </c>
      <c r="F95" s="10">
        <v>43147</v>
      </c>
      <c r="G95" s="6" t="s">
        <v>4</v>
      </c>
      <c r="H95" s="12">
        <v>57</v>
      </c>
      <c r="I95" s="15">
        <v>1434</v>
      </c>
      <c r="K95" s="10">
        <v>43175</v>
      </c>
      <c r="L95" s="6" t="s">
        <v>4</v>
      </c>
      <c r="M95" s="12">
        <v>52</v>
      </c>
      <c r="N95" s="15">
        <v>1313.3</v>
      </c>
      <c r="P95" s="10">
        <v>43206</v>
      </c>
      <c r="Q95" s="6" t="s">
        <v>5</v>
      </c>
      <c r="R95" s="12">
        <v>58</v>
      </c>
      <c r="S95" s="15">
        <v>1457.8</v>
      </c>
      <c r="U95" s="10">
        <v>43236</v>
      </c>
      <c r="V95" s="6" t="s">
        <v>6</v>
      </c>
      <c r="W95" s="12">
        <v>53</v>
      </c>
      <c r="X95" s="15">
        <v>1329.3</v>
      </c>
      <c r="Z95" s="10">
        <v>43267</v>
      </c>
      <c r="AA95" s="6" t="s">
        <v>7</v>
      </c>
      <c r="AB95" s="12">
        <v>18</v>
      </c>
      <c r="AC95" s="15">
        <v>434.2</v>
      </c>
      <c r="AE95" s="10">
        <v>43297</v>
      </c>
      <c r="AF95" s="6" t="s">
        <v>5</v>
      </c>
      <c r="AG95" s="12">
        <v>62</v>
      </c>
      <c r="AH95" s="15">
        <v>1492</v>
      </c>
      <c r="AJ95" s="10">
        <v>43328</v>
      </c>
      <c r="AK95" s="6" t="s">
        <v>8</v>
      </c>
      <c r="AL95" s="38">
        <v>73</v>
      </c>
      <c r="AM95" s="15">
        <v>1842.4</v>
      </c>
      <c r="AO95" s="10">
        <v>43359</v>
      </c>
      <c r="AP95" s="6" t="s">
        <v>9</v>
      </c>
      <c r="AQ95" s="12">
        <v>18</v>
      </c>
      <c r="AR95" s="15">
        <v>463.2</v>
      </c>
      <c r="AT95" s="10">
        <v>43389</v>
      </c>
      <c r="AU95" s="6" t="s">
        <v>3</v>
      </c>
      <c r="AV95" s="12">
        <v>74</v>
      </c>
      <c r="AW95" s="15">
        <v>1832.2</v>
      </c>
      <c r="AY95" s="10">
        <v>43420</v>
      </c>
      <c r="AZ95" s="6" t="s">
        <v>4</v>
      </c>
      <c r="BA95" s="12">
        <v>36</v>
      </c>
      <c r="BB95" s="15">
        <v>835.2</v>
      </c>
      <c r="BD95" s="10">
        <v>43450</v>
      </c>
      <c r="BE95" s="6" t="s">
        <v>9</v>
      </c>
      <c r="BF95" s="12">
        <v>5</v>
      </c>
      <c r="BG95" s="15">
        <v>134</v>
      </c>
    </row>
    <row r="96" spans="1:59" s="13" customFormat="1" x14ac:dyDescent="0.3">
      <c r="A96" s="10">
        <v>43117</v>
      </c>
      <c r="B96" s="6" t="s">
        <v>6</v>
      </c>
      <c r="C96" s="12">
        <v>10</v>
      </c>
      <c r="D96" s="15">
        <v>241.5</v>
      </c>
      <c r="F96" s="10">
        <v>43148</v>
      </c>
      <c r="G96" s="6" t="s">
        <v>7</v>
      </c>
      <c r="H96" s="12">
        <v>9</v>
      </c>
      <c r="I96" s="15">
        <v>232.2</v>
      </c>
      <c r="K96" s="10">
        <v>43176</v>
      </c>
      <c r="L96" s="6" t="s">
        <v>7</v>
      </c>
      <c r="M96" s="12">
        <v>17</v>
      </c>
      <c r="N96" s="15">
        <v>409.5</v>
      </c>
      <c r="P96" s="10">
        <v>43207</v>
      </c>
      <c r="Q96" s="6" t="s">
        <v>3</v>
      </c>
      <c r="R96" s="12">
        <v>69</v>
      </c>
      <c r="S96" s="15">
        <v>1674</v>
      </c>
      <c r="U96" s="10">
        <v>43237</v>
      </c>
      <c r="V96" s="6" t="s">
        <v>8</v>
      </c>
      <c r="W96" s="12">
        <v>63</v>
      </c>
      <c r="X96" s="15">
        <v>1576.5</v>
      </c>
      <c r="Z96" s="10">
        <v>43268</v>
      </c>
      <c r="AA96" s="6" t="s">
        <v>9</v>
      </c>
      <c r="AB96" s="12">
        <v>8</v>
      </c>
      <c r="AC96" s="15">
        <v>198</v>
      </c>
      <c r="AE96" s="10">
        <v>43298</v>
      </c>
      <c r="AF96" s="6" t="s">
        <v>3</v>
      </c>
      <c r="AG96" s="12">
        <v>49</v>
      </c>
      <c r="AH96" s="15">
        <v>1247.8</v>
      </c>
      <c r="AJ96" s="10">
        <v>43329</v>
      </c>
      <c r="AK96" s="6" t="s">
        <v>4</v>
      </c>
      <c r="AL96" s="12">
        <v>55</v>
      </c>
      <c r="AM96" s="15">
        <v>1390.3</v>
      </c>
      <c r="AO96" s="10">
        <v>43360</v>
      </c>
      <c r="AP96" s="6" t="s">
        <v>5</v>
      </c>
      <c r="AQ96" s="12">
        <v>53</v>
      </c>
      <c r="AR96" s="15">
        <v>1288</v>
      </c>
      <c r="AT96" s="10">
        <v>43390</v>
      </c>
      <c r="AU96" s="6" t="s">
        <v>6</v>
      </c>
      <c r="AV96" s="12">
        <v>64</v>
      </c>
      <c r="AW96" s="15">
        <v>1556.5</v>
      </c>
      <c r="AY96" s="10">
        <v>43421</v>
      </c>
      <c r="AZ96" s="6" t="s">
        <v>7</v>
      </c>
      <c r="BA96" s="12">
        <v>9</v>
      </c>
      <c r="BB96" s="15">
        <v>224.8</v>
      </c>
      <c r="BD96" s="10">
        <v>43451</v>
      </c>
      <c r="BE96" s="6" t="s">
        <v>5</v>
      </c>
      <c r="BF96" s="12">
        <v>49</v>
      </c>
      <c r="BG96" s="15">
        <v>1136</v>
      </c>
    </row>
    <row r="97" spans="1:59" s="13" customFormat="1" x14ac:dyDescent="0.3">
      <c r="A97" s="10">
        <v>43118</v>
      </c>
      <c r="B97" s="6" t="s">
        <v>8</v>
      </c>
      <c r="C97" s="12">
        <v>80</v>
      </c>
      <c r="D97" s="15">
        <v>2018.1</v>
      </c>
      <c r="F97" s="10">
        <v>43149</v>
      </c>
      <c r="G97" s="6" t="s">
        <v>9</v>
      </c>
      <c r="H97" s="12">
        <v>11</v>
      </c>
      <c r="I97" s="15">
        <v>269</v>
      </c>
      <c r="K97" s="10">
        <v>43177</v>
      </c>
      <c r="L97" s="6" t="s">
        <v>9</v>
      </c>
      <c r="M97" s="12">
        <v>7</v>
      </c>
      <c r="N97" s="15">
        <v>188</v>
      </c>
      <c r="P97" s="10">
        <v>43208</v>
      </c>
      <c r="Q97" s="6" t="s">
        <v>6</v>
      </c>
      <c r="R97" s="12">
        <v>50</v>
      </c>
      <c r="S97" s="15">
        <v>1249.5</v>
      </c>
      <c r="U97" s="10">
        <v>43238</v>
      </c>
      <c r="V97" s="6" t="s">
        <v>4</v>
      </c>
      <c r="W97" s="12">
        <v>55</v>
      </c>
      <c r="X97" s="15">
        <v>1345.5</v>
      </c>
      <c r="Z97" s="10">
        <v>43269</v>
      </c>
      <c r="AA97" s="6" t="s">
        <v>5</v>
      </c>
      <c r="AB97" s="12">
        <v>50</v>
      </c>
      <c r="AC97" s="15">
        <v>1247.4000000000001</v>
      </c>
      <c r="AE97" s="10">
        <v>43299</v>
      </c>
      <c r="AF97" s="6" t="s">
        <v>6</v>
      </c>
      <c r="AG97" s="12">
        <v>55</v>
      </c>
      <c r="AH97" s="15">
        <v>1382.9</v>
      </c>
      <c r="AJ97" s="10">
        <v>43330</v>
      </c>
      <c r="AK97" s="6" t="s">
        <v>7</v>
      </c>
      <c r="AL97" s="12">
        <v>25</v>
      </c>
      <c r="AM97" s="15">
        <v>654.79999999999995</v>
      </c>
      <c r="AO97" s="10">
        <v>43361</v>
      </c>
      <c r="AP97" s="6" t="s">
        <v>3</v>
      </c>
      <c r="AQ97" s="12">
        <v>58</v>
      </c>
      <c r="AR97" s="15">
        <v>1477.8</v>
      </c>
      <c r="AT97" s="10">
        <v>43391</v>
      </c>
      <c r="AU97" s="6" t="s">
        <v>8</v>
      </c>
      <c r="AV97" s="12">
        <v>78</v>
      </c>
      <c r="AW97" s="15">
        <v>1958.5</v>
      </c>
      <c r="AY97" s="10">
        <v>43422</v>
      </c>
      <c r="AZ97" s="6" t="s">
        <v>9</v>
      </c>
      <c r="BA97" s="12">
        <v>4</v>
      </c>
      <c r="BB97" s="15">
        <v>106</v>
      </c>
      <c r="BD97" s="10">
        <v>43452</v>
      </c>
      <c r="BE97" s="6" t="s">
        <v>3</v>
      </c>
      <c r="BF97" s="12">
        <v>73</v>
      </c>
      <c r="BG97" s="15">
        <v>1800.4</v>
      </c>
    </row>
    <row r="98" spans="1:59" s="13" customFormat="1" x14ac:dyDescent="0.3">
      <c r="A98" s="10">
        <v>43119</v>
      </c>
      <c r="B98" s="6" t="s">
        <v>4</v>
      </c>
      <c r="C98" s="12">
        <v>63</v>
      </c>
      <c r="D98" s="15">
        <v>1583.3</v>
      </c>
      <c r="F98" s="35">
        <v>43150</v>
      </c>
      <c r="G98" s="6" t="s">
        <v>5</v>
      </c>
      <c r="H98" s="12">
        <v>50</v>
      </c>
      <c r="I98" s="15">
        <v>1259.5</v>
      </c>
      <c r="K98" s="10">
        <v>43178</v>
      </c>
      <c r="L98" s="6" t="s">
        <v>5</v>
      </c>
      <c r="M98" s="12">
        <v>62</v>
      </c>
      <c r="N98" s="15">
        <v>1534.5</v>
      </c>
      <c r="P98" s="10">
        <v>43209</v>
      </c>
      <c r="Q98" s="6" t="s">
        <v>8</v>
      </c>
      <c r="R98" s="12">
        <v>55</v>
      </c>
      <c r="S98" s="15">
        <v>1377.3</v>
      </c>
      <c r="U98" s="10">
        <v>43239</v>
      </c>
      <c r="V98" s="6" t="s">
        <v>7</v>
      </c>
      <c r="W98" s="12">
        <v>9</v>
      </c>
      <c r="X98" s="15">
        <v>223</v>
      </c>
      <c r="Z98" s="10">
        <v>43270</v>
      </c>
      <c r="AA98" s="6" t="s">
        <v>3</v>
      </c>
      <c r="AB98" s="12">
        <v>68</v>
      </c>
      <c r="AC98" s="15">
        <v>1697</v>
      </c>
      <c r="AE98" s="10">
        <v>43300</v>
      </c>
      <c r="AF98" s="6" t="s">
        <v>8</v>
      </c>
      <c r="AG98" s="12">
        <v>58</v>
      </c>
      <c r="AH98" s="15">
        <v>1416.2</v>
      </c>
      <c r="AJ98" s="10">
        <v>43331</v>
      </c>
      <c r="AK98" s="6" t="s">
        <v>9</v>
      </c>
      <c r="AL98" s="12">
        <v>10</v>
      </c>
      <c r="AM98" s="15">
        <v>270</v>
      </c>
      <c r="AO98" s="10">
        <v>43362</v>
      </c>
      <c r="AP98" s="6" t="s">
        <v>6</v>
      </c>
      <c r="AQ98" s="38">
        <v>71</v>
      </c>
      <c r="AR98" s="15">
        <v>1762.7</v>
      </c>
      <c r="AT98" s="10">
        <v>43392</v>
      </c>
      <c r="AU98" s="6" t="s">
        <v>4</v>
      </c>
      <c r="AV98" s="12">
        <v>60</v>
      </c>
      <c r="AW98" s="15">
        <v>1497.9</v>
      </c>
      <c r="AY98" s="10">
        <v>43423</v>
      </c>
      <c r="AZ98" s="6" t="s">
        <v>5</v>
      </c>
      <c r="BA98" s="12">
        <v>53</v>
      </c>
      <c r="BB98" s="15">
        <v>1289.8</v>
      </c>
      <c r="BD98" s="10">
        <v>43453</v>
      </c>
      <c r="BE98" s="6" t="s">
        <v>6</v>
      </c>
      <c r="BF98" s="12">
        <v>44</v>
      </c>
      <c r="BG98" s="15">
        <v>1068</v>
      </c>
    </row>
    <row r="99" spans="1:59" s="13" customFormat="1" x14ac:dyDescent="0.3">
      <c r="A99" s="10">
        <v>43120</v>
      </c>
      <c r="B99" s="6" t="s">
        <v>7</v>
      </c>
      <c r="C99" s="12">
        <v>16</v>
      </c>
      <c r="D99" s="15">
        <v>423.8</v>
      </c>
      <c r="F99" s="10">
        <v>43151</v>
      </c>
      <c r="G99" s="6" t="s">
        <v>3</v>
      </c>
      <c r="H99" s="12">
        <v>65</v>
      </c>
      <c r="I99" s="15">
        <v>1602.2</v>
      </c>
      <c r="K99" s="10">
        <v>43179</v>
      </c>
      <c r="L99" s="6" t="s">
        <v>3</v>
      </c>
      <c r="M99" s="12">
        <v>73</v>
      </c>
      <c r="N99" s="15">
        <v>1823</v>
      </c>
      <c r="P99" s="10">
        <v>43210</v>
      </c>
      <c r="Q99" s="6" t="s">
        <v>4</v>
      </c>
      <c r="R99" s="12">
        <v>49</v>
      </c>
      <c r="S99" s="15">
        <v>1215.5</v>
      </c>
      <c r="U99" s="10">
        <v>43240</v>
      </c>
      <c r="V99" s="6" t="s">
        <v>9</v>
      </c>
      <c r="W99" s="12">
        <v>8</v>
      </c>
      <c r="X99" s="15">
        <v>196</v>
      </c>
      <c r="Z99" s="10">
        <v>43271</v>
      </c>
      <c r="AA99" s="6" t="s">
        <v>6</v>
      </c>
      <c r="AB99" s="12">
        <v>53</v>
      </c>
      <c r="AC99" s="15">
        <v>1334.4</v>
      </c>
      <c r="AE99" s="10">
        <v>43301</v>
      </c>
      <c r="AF99" s="6" t="s">
        <v>4</v>
      </c>
      <c r="AG99" s="12">
        <v>58</v>
      </c>
      <c r="AH99" s="15">
        <v>1460.7</v>
      </c>
      <c r="AJ99" s="10">
        <v>43332</v>
      </c>
      <c r="AK99" s="6" t="s">
        <v>5</v>
      </c>
      <c r="AL99" s="12">
        <v>58</v>
      </c>
      <c r="AM99" s="15">
        <v>1450.8</v>
      </c>
      <c r="AO99" s="10">
        <v>43363</v>
      </c>
      <c r="AP99" s="6" t="s">
        <v>8</v>
      </c>
      <c r="AQ99" s="12">
        <v>62</v>
      </c>
      <c r="AR99" s="15">
        <v>1519</v>
      </c>
      <c r="AT99" s="10">
        <v>43393</v>
      </c>
      <c r="AU99" s="6" t="s">
        <v>7</v>
      </c>
      <c r="AV99" s="12">
        <v>16</v>
      </c>
      <c r="AW99" s="15">
        <v>381</v>
      </c>
      <c r="AY99" s="10">
        <v>43424</v>
      </c>
      <c r="AZ99" s="6" t="s">
        <v>3</v>
      </c>
      <c r="BA99" s="12">
        <v>43</v>
      </c>
      <c r="BB99" s="15">
        <v>1030.8</v>
      </c>
      <c r="BD99" s="10">
        <v>43454</v>
      </c>
      <c r="BE99" s="6" t="s">
        <v>8</v>
      </c>
      <c r="BF99" s="12">
        <v>76</v>
      </c>
      <c r="BG99" s="15">
        <v>1844.4</v>
      </c>
    </row>
    <row r="100" spans="1:59" s="13" customFormat="1" x14ac:dyDescent="0.3">
      <c r="A100" s="10">
        <v>43121</v>
      </c>
      <c r="B100" s="6" t="s">
        <v>9</v>
      </c>
      <c r="C100" s="12">
        <v>3</v>
      </c>
      <c r="D100" s="15">
        <v>67.099999999999994</v>
      </c>
      <c r="F100" s="10">
        <v>43152</v>
      </c>
      <c r="G100" s="6" t="s">
        <v>6</v>
      </c>
      <c r="H100" s="12">
        <v>49</v>
      </c>
      <c r="I100" s="15">
        <v>1227</v>
      </c>
      <c r="K100" s="10">
        <v>43180</v>
      </c>
      <c r="L100" s="6" t="s">
        <v>6</v>
      </c>
      <c r="M100" s="12">
        <v>48</v>
      </c>
      <c r="N100" s="15">
        <v>1156</v>
      </c>
      <c r="P100" s="10">
        <v>43211</v>
      </c>
      <c r="Q100" s="6" t="s">
        <v>7</v>
      </c>
      <c r="R100" s="12">
        <v>9</v>
      </c>
      <c r="S100" s="15">
        <v>212.1</v>
      </c>
      <c r="U100" s="10">
        <v>43241</v>
      </c>
      <c r="V100" s="6" t="s">
        <v>5</v>
      </c>
      <c r="W100" s="12">
        <v>55</v>
      </c>
      <c r="X100" s="15">
        <v>1349.2</v>
      </c>
      <c r="Z100" s="10">
        <v>43272</v>
      </c>
      <c r="AA100" s="6" t="s">
        <v>8</v>
      </c>
      <c r="AB100" s="12">
        <v>62</v>
      </c>
      <c r="AC100" s="15">
        <v>1539.5</v>
      </c>
      <c r="AE100" s="10">
        <v>43302</v>
      </c>
      <c r="AF100" s="6" t="s">
        <v>7</v>
      </c>
      <c r="AG100" s="12">
        <v>21</v>
      </c>
      <c r="AH100" s="15">
        <v>544.79999999999995</v>
      </c>
      <c r="AJ100" s="10">
        <v>43333</v>
      </c>
      <c r="AK100" s="6" t="s">
        <v>3</v>
      </c>
      <c r="AL100" s="12">
        <v>55</v>
      </c>
      <c r="AM100" s="15">
        <v>1388.8</v>
      </c>
      <c r="AO100" s="10">
        <v>43364</v>
      </c>
      <c r="AP100" s="6" t="s">
        <v>4</v>
      </c>
      <c r="AQ100" s="12">
        <v>56</v>
      </c>
      <c r="AR100" s="15">
        <v>1411.8</v>
      </c>
      <c r="AT100" s="10">
        <v>43394</v>
      </c>
      <c r="AU100" s="6" t="s">
        <v>9</v>
      </c>
      <c r="AV100" s="12">
        <v>3</v>
      </c>
      <c r="AW100" s="15">
        <v>82</v>
      </c>
      <c r="AY100" s="10">
        <v>43425</v>
      </c>
      <c r="AZ100" s="6" t="s">
        <v>6</v>
      </c>
      <c r="BA100" s="12">
        <v>38</v>
      </c>
      <c r="BB100" s="15">
        <v>923</v>
      </c>
      <c r="BD100" s="10">
        <v>43455</v>
      </c>
      <c r="BE100" s="6" t="s">
        <v>4</v>
      </c>
      <c r="BF100" s="12">
        <v>46</v>
      </c>
      <c r="BG100" s="15">
        <v>1147</v>
      </c>
    </row>
    <row r="101" spans="1:59" s="13" customFormat="1" x14ac:dyDescent="0.3">
      <c r="A101" s="10">
        <v>43122</v>
      </c>
      <c r="B101" s="6" t="s">
        <v>5</v>
      </c>
      <c r="C101" s="12">
        <v>54</v>
      </c>
      <c r="D101" s="15">
        <v>1323.9</v>
      </c>
      <c r="F101" s="10">
        <v>43153</v>
      </c>
      <c r="G101" s="6" t="s">
        <v>8</v>
      </c>
      <c r="H101" s="12">
        <v>65</v>
      </c>
      <c r="I101" s="15">
        <v>1651.8</v>
      </c>
      <c r="K101" s="10">
        <v>43181</v>
      </c>
      <c r="L101" s="6" t="s">
        <v>8</v>
      </c>
      <c r="M101" s="12">
        <v>39</v>
      </c>
      <c r="N101" s="15">
        <v>980</v>
      </c>
      <c r="P101" s="10">
        <v>43212</v>
      </c>
      <c r="Q101" s="6" t="s">
        <v>9</v>
      </c>
      <c r="R101" s="12">
        <v>9</v>
      </c>
      <c r="S101" s="15">
        <v>216.1</v>
      </c>
      <c r="U101" s="10">
        <v>43242</v>
      </c>
      <c r="V101" s="6" t="s">
        <v>3</v>
      </c>
      <c r="W101" s="12">
        <v>60</v>
      </c>
      <c r="X101" s="15">
        <v>1444.8</v>
      </c>
      <c r="Z101" s="10">
        <v>43273</v>
      </c>
      <c r="AA101" s="6" t="s">
        <v>4</v>
      </c>
      <c r="AB101" s="12">
        <v>58</v>
      </c>
      <c r="AC101" s="15">
        <v>1459.7</v>
      </c>
      <c r="AE101" s="10">
        <v>43303</v>
      </c>
      <c r="AF101" s="6" t="s">
        <v>9</v>
      </c>
      <c r="AG101" s="12">
        <v>7</v>
      </c>
      <c r="AH101" s="15">
        <v>187</v>
      </c>
      <c r="AJ101" s="10">
        <v>43334</v>
      </c>
      <c r="AK101" s="6" t="s">
        <v>6</v>
      </c>
      <c r="AL101" s="12">
        <v>49</v>
      </c>
      <c r="AM101" s="15">
        <v>1219.3</v>
      </c>
      <c r="AO101" s="10">
        <v>43365</v>
      </c>
      <c r="AP101" s="6" t="s">
        <v>7</v>
      </c>
      <c r="AQ101" s="12">
        <v>17</v>
      </c>
      <c r="AR101" s="15">
        <v>411.5</v>
      </c>
      <c r="AT101" s="10">
        <v>43395</v>
      </c>
      <c r="AU101" s="6" t="s">
        <v>5</v>
      </c>
      <c r="AV101" s="12">
        <v>52</v>
      </c>
      <c r="AW101" s="15">
        <v>1283</v>
      </c>
      <c r="AY101" s="35">
        <v>43426</v>
      </c>
      <c r="AZ101" s="6" t="s">
        <v>8</v>
      </c>
      <c r="BA101" s="42">
        <v>0</v>
      </c>
      <c r="BB101" s="15">
        <v>0</v>
      </c>
      <c r="BD101" s="10">
        <v>43456</v>
      </c>
      <c r="BE101" s="6" t="s">
        <v>7</v>
      </c>
      <c r="BF101" s="12">
        <v>14</v>
      </c>
      <c r="BG101" s="15">
        <v>340</v>
      </c>
    </row>
    <row r="102" spans="1:59" s="13" customFormat="1" x14ac:dyDescent="0.3">
      <c r="A102" s="10">
        <v>43123</v>
      </c>
      <c r="B102" s="6" t="s">
        <v>3</v>
      </c>
      <c r="C102" s="12">
        <v>63</v>
      </c>
      <c r="D102" s="15">
        <v>1576</v>
      </c>
      <c r="F102" s="10">
        <v>43154</v>
      </c>
      <c r="G102" s="6" t="s">
        <v>4</v>
      </c>
      <c r="H102" s="12">
        <v>54</v>
      </c>
      <c r="I102" s="15">
        <v>1333.7</v>
      </c>
      <c r="K102" s="10">
        <v>43182</v>
      </c>
      <c r="L102" s="6" t="s">
        <v>4</v>
      </c>
      <c r="M102" s="12">
        <v>53</v>
      </c>
      <c r="N102" s="15">
        <v>1330</v>
      </c>
      <c r="P102" s="10">
        <v>43213</v>
      </c>
      <c r="Q102" s="6" t="s">
        <v>5</v>
      </c>
      <c r="R102" s="12">
        <v>45</v>
      </c>
      <c r="S102" s="15">
        <v>1130</v>
      </c>
      <c r="U102" s="10">
        <v>43243</v>
      </c>
      <c r="V102" s="6" t="s">
        <v>6</v>
      </c>
      <c r="W102" s="12">
        <v>49</v>
      </c>
      <c r="X102" s="15">
        <v>1228.7</v>
      </c>
      <c r="Z102" s="10">
        <v>43274</v>
      </c>
      <c r="AA102" s="6" t="s">
        <v>7</v>
      </c>
      <c r="AB102" s="12">
        <v>11</v>
      </c>
      <c r="AC102" s="15">
        <v>263.8</v>
      </c>
      <c r="AE102" s="10">
        <v>43304</v>
      </c>
      <c r="AF102" s="6" t="s">
        <v>5</v>
      </c>
      <c r="AG102" s="12">
        <v>49</v>
      </c>
      <c r="AH102" s="15">
        <v>1171</v>
      </c>
      <c r="AJ102" s="10">
        <v>43335</v>
      </c>
      <c r="AK102" s="6" t="s">
        <v>8</v>
      </c>
      <c r="AL102" s="12">
        <v>61</v>
      </c>
      <c r="AM102" s="15">
        <v>1538.8</v>
      </c>
      <c r="AO102" s="10">
        <v>43366</v>
      </c>
      <c r="AP102" s="6" t="s">
        <v>9</v>
      </c>
      <c r="AQ102" s="12">
        <v>4</v>
      </c>
      <c r="AR102" s="15">
        <v>98</v>
      </c>
      <c r="AT102" s="10">
        <v>43396</v>
      </c>
      <c r="AU102" s="6" t="s">
        <v>3</v>
      </c>
      <c r="AV102" s="12">
        <v>60</v>
      </c>
      <c r="AW102" s="15">
        <v>1473.8</v>
      </c>
      <c r="AY102" s="35">
        <v>43427</v>
      </c>
      <c r="AZ102" s="6" t="s">
        <v>4</v>
      </c>
      <c r="BA102" s="12">
        <v>14</v>
      </c>
      <c r="BB102" s="15">
        <v>326</v>
      </c>
      <c r="BD102" s="10">
        <v>43457</v>
      </c>
      <c r="BE102" s="6" t="s">
        <v>9</v>
      </c>
      <c r="BF102" s="12">
        <v>5</v>
      </c>
      <c r="BG102" s="15">
        <v>128</v>
      </c>
    </row>
    <row r="103" spans="1:59" s="13" customFormat="1" x14ac:dyDescent="0.3">
      <c r="A103" s="10">
        <v>43124</v>
      </c>
      <c r="B103" s="6" t="s">
        <v>6</v>
      </c>
      <c r="C103" s="12">
        <v>51</v>
      </c>
      <c r="D103" s="15">
        <v>1268.1500000000001</v>
      </c>
      <c r="F103" s="10">
        <v>43155</v>
      </c>
      <c r="G103" s="6" t="s">
        <v>7</v>
      </c>
      <c r="H103" s="12">
        <v>12</v>
      </c>
      <c r="I103" s="15">
        <v>311</v>
      </c>
      <c r="K103" s="10">
        <v>43183</v>
      </c>
      <c r="L103" s="6" t="s">
        <v>7</v>
      </c>
      <c r="M103" s="12">
        <v>18</v>
      </c>
      <c r="N103" s="15">
        <v>432.3</v>
      </c>
      <c r="P103" s="10">
        <v>43214</v>
      </c>
      <c r="Q103" s="6" t="s">
        <v>3</v>
      </c>
      <c r="R103" s="12">
        <v>58</v>
      </c>
      <c r="S103" s="15">
        <v>1413</v>
      </c>
      <c r="U103" s="10">
        <v>43244</v>
      </c>
      <c r="V103" s="6" t="s">
        <v>8</v>
      </c>
      <c r="W103" s="12">
        <v>62</v>
      </c>
      <c r="X103" s="15">
        <v>1561.3</v>
      </c>
      <c r="Z103" s="10">
        <v>43275</v>
      </c>
      <c r="AA103" s="6" t="s">
        <v>9</v>
      </c>
      <c r="AB103" s="12">
        <v>8</v>
      </c>
      <c r="AC103" s="15">
        <v>198</v>
      </c>
      <c r="AE103" s="10">
        <v>43305</v>
      </c>
      <c r="AF103" s="6" t="s">
        <v>3</v>
      </c>
      <c r="AG103" s="12">
        <v>57</v>
      </c>
      <c r="AH103" s="15">
        <v>1400.8</v>
      </c>
      <c r="AJ103" s="10">
        <v>43336</v>
      </c>
      <c r="AK103" s="6" t="s">
        <v>4</v>
      </c>
      <c r="AL103" s="12">
        <v>44</v>
      </c>
      <c r="AM103" s="15">
        <v>1123.5</v>
      </c>
      <c r="AO103" s="10">
        <v>43367</v>
      </c>
      <c r="AP103" s="6" t="s">
        <v>5</v>
      </c>
      <c r="AQ103" s="12">
        <v>53</v>
      </c>
      <c r="AR103" s="15">
        <v>1311.8</v>
      </c>
      <c r="AT103" s="10">
        <v>43397</v>
      </c>
      <c r="AU103" s="6" t="s">
        <v>6</v>
      </c>
      <c r="AV103" s="12">
        <v>63</v>
      </c>
      <c r="AW103" s="15">
        <v>1544.7</v>
      </c>
      <c r="AY103" s="10">
        <v>43428</v>
      </c>
      <c r="AZ103" s="6" t="s">
        <v>7</v>
      </c>
      <c r="BA103" s="12">
        <v>9</v>
      </c>
      <c r="BB103" s="15">
        <v>233</v>
      </c>
      <c r="BD103" s="35">
        <v>43458</v>
      </c>
      <c r="BE103" s="6" t="s">
        <v>5</v>
      </c>
      <c r="BF103" s="12">
        <v>5</v>
      </c>
      <c r="BG103" s="15">
        <v>93</v>
      </c>
    </row>
    <row r="104" spans="1:59" s="13" customFormat="1" x14ac:dyDescent="0.3">
      <c r="A104" s="10">
        <v>43125</v>
      </c>
      <c r="B104" s="6" t="s">
        <v>8</v>
      </c>
      <c r="C104" s="12">
        <v>59</v>
      </c>
      <c r="D104" s="15">
        <v>1492.05</v>
      </c>
      <c r="F104" s="10">
        <v>43156</v>
      </c>
      <c r="G104" s="6" t="s">
        <v>9</v>
      </c>
      <c r="H104" s="12">
        <v>5</v>
      </c>
      <c r="I104" s="15">
        <v>126</v>
      </c>
      <c r="K104" s="10">
        <v>43184</v>
      </c>
      <c r="L104" s="6" t="s">
        <v>9</v>
      </c>
      <c r="M104" s="12">
        <v>8</v>
      </c>
      <c r="N104" s="15">
        <v>205</v>
      </c>
      <c r="P104" s="10">
        <v>43215</v>
      </c>
      <c r="Q104" s="6" t="s">
        <v>6</v>
      </c>
      <c r="R104" s="12">
        <v>41</v>
      </c>
      <c r="S104" s="15">
        <v>1019.5</v>
      </c>
      <c r="U104" s="10">
        <v>43245</v>
      </c>
      <c r="V104" s="6" t="s">
        <v>4</v>
      </c>
      <c r="W104" s="12">
        <v>42</v>
      </c>
      <c r="X104" s="15">
        <v>1025.7</v>
      </c>
      <c r="Z104" s="10">
        <v>43276</v>
      </c>
      <c r="AA104" s="6" t="s">
        <v>5</v>
      </c>
      <c r="AB104" s="12">
        <v>44</v>
      </c>
      <c r="AC104" s="15">
        <v>1091</v>
      </c>
      <c r="AE104" s="10">
        <v>43306</v>
      </c>
      <c r="AF104" s="6" t="s">
        <v>6</v>
      </c>
      <c r="AG104" s="12">
        <v>54</v>
      </c>
      <c r="AH104" s="15">
        <v>1358.7</v>
      </c>
      <c r="AJ104" s="10">
        <v>43337</v>
      </c>
      <c r="AK104" s="6" t="s">
        <v>7</v>
      </c>
      <c r="AL104" s="12">
        <v>15</v>
      </c>
      <c r="AM104" s="15">
        <v>398.8</v>
      </c>
      <c r="AO104" s="10">
        <v>43368</v>
      </c>
      <c r="AP104" s="6" t="s">
        <v>3</v>
      </c>
      <c r="AQ104" s="12">
        <v>66</v>
      </c>
      <c r="AR104" s="15">
        <v>1590</v>
      </c>
      <c r="AT104" s="10">
        <v>43398</v>
      </c>
      <c r="AU104" s="6" t="s">
        <v>8</v>
      </c>
      <c r="AV104" s="12">
        <v>56</v>
      </c>
      <c r="AW104" s="15">
        <v>1406.5</v>
      </c>
      <c r="AY104" s="10">
        <v>43429</v>
      </c>
      <c r="AZ104" s="6" t="s">
        <v>9</v>
      </c>
      <c r="BA104" s="12">
        <v>5</v>
      </c>
      <c r="BB104" s="15">
        <v>130</v>
      </c>
      <c r="BD104" s="35">
        <v>43459</v>
      </c>
      <c r="BE104" s="6" t="s">
        <v>3</v>
      </c>
      <c r="BF104" s="42">
        <v>0</v>
      </c>
      <c r="BG104" s="15">
        <v>0</v>
      </c>
    </row>
    <row r="105" spans="1:59" s="13" customFormat="1" x14ac:dyDescent="0.3">
      <c r="A105" s="10">
        <v>43126</v>
      </c>
      <c r="B105" s="6" t="s">
        <v>4</v>
      </c>
      <c r="C105" s="12">
        <v>57</v>
      </c>
      <c r="D105" s="15">
        <v>1437.9</v>
      </c>
      <c r="F105" s="10">
        <v>43157</v>
      </c>
      <c r="G105" s="6" t="s">
        <v>5</v>
      </c>
      <c r="H105" s="12">
        <v>48</v>
      </c>
      <c r="I105" s="15">
        <v>1226.2</v>
      </c>
      <c r="K105" s="10">
        <v>43185</v>
      </c>
      <c r="L105" s="6" t="s">
        <v>5</v>
      </c>
      <c r="M105" s="12">
        <v>51</v>
      </c>
      <c r="N105" s="15">
        <v>1265.5</v>
      </c>
      <c r="P105" s="10">
        <v>43216</v>
      </c>
      <c r="Q105" s="6" t="s">
        <v>8</v>
      </c>
      <c r="R105" s="12">
        <v>52</v>
      </c>
      <c r="S105" s="15">
        <v>1315.3</v>
      </c>
      <c r="U105" s="10">
        <v>43246</v>
      </c>
      <c r="V105" s="6" t="s">
        <v>7</v>
      </c>
      <c r="W105" s="12">
        <v>9</v>
      </c>
      <c r="X105" s="15">
        <v>238</v>
      </c>
      <c r="Z105" s="10">
        <v>43277</v>
      </c>
      <c r="AA105" s="6" t="s">
        <v>3</v>
      </c>
      <c r="AB105" s="12">
        <v>61</v>
      </c>
      <c r="AC105" s="15">
        <v>1512</v>
      </c>
      <c r="AE105" s="10">
        <v>43307</v>
      </c>
      <c r="AF105" s="6" t="s">
        <v>8</v>
      </c>
      <c r="AG105" s="12">
        <v>50</v>
      </c>
      <c r="AH105" s="15">
        <v>1260.3</v>
      </c>
      <c r="AJ105" s="10">
        <v>43338</v>
      </c>
      <c r="AK105" s="6" t="s">
        <v>9</v>
      </c>
      <c r="AL105" s="12">
        <v>9</v>
      </c>
      <c r="AM105" s="15">
        <v>238</v>
      </c>
      <c r="AO105" s="10">
        <v>43369</v>
      </c>
      <c r="AP105" s="6" t="s">
        <v>6</v>
      </c>
      <c r="AQ105" s="12">
        <v>62</v>
      </c>
      <c r="AR105" s="15">
        <v>1561.7</v>
      </c>
      <c r="AT105" s="10">
        <v>43399</v>
      </c>
      <c r="AU105" s="6" t="s">
        <v>4</v>
      </c>
      <c r="AV105" s="12">
        <v>50</v>
      </c>
      <c r="AW105" s="15">
        <v>1203.7</v>
      </c>
      <c r="AY105" s="10">
        <v>43430</v>
      </c>
      <c r="AZ105" s="6" t="s">
        <v>5</v>
      </c>
      <c r="BA105" s="12">
        <v>49</v>
      </c>
      <c r="BB105" s="15">
        <v>1139.8</v>
      </c>
      <c r="BD105" s="10">
        <v>43460</v>
      </c>
      <c r="BE105" s="6" t="s">
        <v>6</v>
      </c>
      <c r="BF105" s="12">
        <v>22</v>
      </c>
      <c r="BG105" s="15">
        <v>533</v>
      </c>
    </row>
    <row r="106" spans="1:59" s="13" customFormat="1" x14ac:dyDescent="0.3">
      <c r="A106" s="10">
        <v>43127</v>
      </c>
      <c r="B106" s="6" t="s">
        <v>7</v>
      </c>
      <c r="C106" s="12">
        <v>9</v>
      </c>
      <c r="D106" s="15">
        <v>235</v>
      </c>
      <c r="F106" s="10">
        <v>43158</v>
      </c>
      <c r="G106" s="6" t="s">
        <v>3</v>
      </c>
      <c r="H106" s="12">
        <v>44</v>
      </c>
      <c r="I106" s="15">
        <v>1043.8</v>
      </c>
      <c r="K106" s="10">
        <v>43186</v>
      </c>
      <c r="L106" s="6" t="s">
        <v>3</v>
      </c>
      <c r="M106" s="12">
        <v>74</v>
      </c>
      <c r="N106" s="15">
        <v>1850</v>
      </c>
      <c r="P106" s="10">
        <v>43217</v>
      </c>
      <c r="Q106" s="6" t="s">
        <v>4</v>
      </c>
      <c r="R106" s="12">
        <v>39</v>
      </c>
      <c r="S106" s="15">
        <v>938.3</v>
      </c>
      <c r="U106" s="10">
        <v>43247</v>
      </c>
      <c r="V106" s="6" t="s">
        <v>9</v>
      </c>
      <c r="W106" s="12">
        <v>6</v>
      </c>
      <c r="X106" s="15">
        <v>150</v>
      </c>
      <c r="Z106" s="10">
        <v>43278</v>
      </c>
      <c r="AA106" s="6" t="s">
        <v>6</v>
      </c>
      <c r="AB106" s="12">
        <v>37</v>
      </c>
      <c r="AC106" s="15">
        <v>899.5</v>
      </c>
      <c r="AE106" s="10">
        <v>43308</v>
      </c>
      <c r="AF106" s="6" t="s">
        <v>4</v>
      </c>
      <c r="AG106" s="12">
        <v>51</v>
      </c>
      <c r="AH106" s="15">
        <v>1211.5</v>
      </c>
      <c r="AJ106" s="10">
        <v>43339</v>
      </c>
      <c r="AK106" s="6" t="s">
        <v>5</v>
      </c>
      <c r="AL106" s="12">
        <v>46</v>
      </c>
      <c r="AM106" s="15">
        <v>1130.4000000000001</v>
      </c>
      <c r="AO106" s="10">
        <v>43370</v>
      </c>
      <c r="AP106" s="6" t="s">
        <v>8</v>
      </c>
      <c r="AQ106" s="12">
        <v>63</v>
      </c>
      <c r="AR106" s="15">
        <v>1561.3</v>
      </c>
      <c r="AT106" s="10">
        <v>43400</v>
      </c>
      <c r="AU106" s="6" t="s">
        <v>7</v>
      </c>
      <c r="AV106" s="12">
        <v>15</v>
      </c>
      <c r="AW106" s="15">
        <v>375.8</v>
      </c>
      <c r="AY106" s="10">
        <v>43431</v>
      </c>
      <c r="AZ106" s="6" t="s">
        <v>3</v>
      </c>
      <c r="BA106" s="12">
        <v>59</v>
      </c>
      <c r="BB106" s="15">
        <v>1478.8</v>
      </c>
      <c r="BD106" s="10">
        <v>43461</v>
      </c>
      <c r="BE106" s="6" t="s">
        <v>8</v>
      </c>
      <c r="BF106" s="12">
        <v>46</v>
      </c>
      <c r="BG106" s="15">
        <v>1161.4000000000001</v>
      </c>
    </row>
    <row r="107" spans="1:59" s="13" customFormat="1" x14ac:dyDescent="0.3">
      <c r="A107" s="10">
        <v>43128</v>
      </c>
      <c r="B107" s="6" t="s">
        <v>9</v>
      </c>
      <c r="C107" s="12">
        <v>2</v>
      </c>
      <c r="D107" s="15">
        <v>50</v>
      </c>
      <c r="F107" s="10">
        <v>43159</v>
      </c>
      <c r="G107" s="6" t="s">
        <v>6</v>
      </c>
      <c r="H107" s="12">
        <v>39</v>
      </c>
      <c r="I107" s="15">
        <v>962.5</v>
      </c>
      <c r="K107" s="10">
        <v>43187</v>
      </c>
      <c r="L107" s="6" t="s">
        <v>6</v>
      </c>
      <c r="M107" s="12">
        <v>51</v>
      </c>
      <c r="N107" s="15">
        <v>1300</v>
      </c>
      <c r="P107" s="10">
        <v>43218</v>
      </c>
      <c r="Q107" s="6" t="s">
        <v>7</v>
      </c>
      <c r="R107" s="12">
        <v>20</v>
      </c>
      <c r="S107" s="15">
        <v>501.8</v>
      </c>
      <c r="U107" s="35">
        <v>43248</v>
      </c>
      <c r="V107" s="6" t="s">
        <v>5</v>
      </c>
      <c r="W107" s="12">
        <v>8</v>
      </c>
      <c r="X107" s="15">
        <v>202</v>
      </c>
      <c r="Z107" s="10">
        <v>43279</v>
      </c>
      <c r="AA107" s="6" t="s">
        <v>8</v>
      </c>
      <c r="AB107" s="12">
        <v>60</v>
      </c>
      <c r="AC107" s="15">
        <v>1482.3</v>
      </c>
      <c r="AE107" s="10">
        <v>43309</v>
      </c>
      <c r="AF107" s="6" t="s">
        <v>7</v>
      </c>
      <c r="AG107" s="12">
        <v>23</v>
      </c>
      <c r="AH107" s="15">
        <v>587</v>
      </c>
      <c r="AJ107" s="10">
        <v>43340</v>
      </c>
      <c r="AK107" s="6" t="s">
        <v>3</v>
      </c>
      <c r="AL107" s="12">
        <v>69</v>
      </c>
      <c r="AM107" s="15">
        <v>1739</v>
      </c>
      <c r="AO107" s="10">
        <v>43371</v>
      </c>
      <c r="AP107" s="6" t="s">
        <v>4</v>
      </c>
      <c r="AQ107" s="12">
        <v>61</v>
      </c>
      <c r="AR107" s="15">
        <v>1540.5</v>
      </c>
      <c r="AT107" s="10">
        <v>43401</v>
      </c>
      <c r="AU107" s="6" t="s">
        <v>9</v>
      </c>
      <c r="AV107" s="12">
        <v>7</v>
      </c>
      <c r="AW107" s="15">
        <v>182</v>
      </c>
      <c r="AY107" s="10">
        <v>43432</v>
      </c>
      <c r="AZ107" s="6" t="s">
        <v>6</v>
      </c>
      <c r="BA107" s="12">
        <v>57</v>
      </c>
      <c r="BB107" s="15">
        <v>1412.7</v>
      </c>
      <c r="BD107" s="10">
        <v>43462</v>
      </c>
      <c r="BE107" s="6" t="s">
        <v>4</v>
      </c>
      <c r="BF107" s="12">
        <v>29</v>
      </c>
      <c r="BG107" s="15">
        <v>723</v>
      </c>
    </row>
    <row r="108" spans="1:59" s="13" customFormat="1" x14ac:dyDescent="0.3">
      <c r="A108" s="10">
        <v>43129</v>
      </c>
      <c r="B108" s="6" t="s">
        <v>5</v>
      </c>
      <c r="C108" s="12">
        <v>48</v>
      </c>
      <c r="D108" s="15">
        <v>1192.7</v>
      </c>
      <c r="F108" s="10"/>
      <c r="G108" s="11"/>
      <c r="H108" s="12"/>
      <c r="I108" s="15"/>
      <c r="K108" s="10">
        <v>43188</v>
      </c>
      <c r="L108" s="6" t="s">
        <v>8</v>
      </c>
      <c r="M108" s="12">
        <v>69</v>
      </c>
      <c r="N108" s="15">
        <v>1708.5</v>
      </c>
      <c r="P108" s="10">
        <v>43219</v>
      </c>
      <c r="Q108" s="6" t="s">
        <v>9</v>
      </c>
      <c r="R108" s="12">
        <v>5</v>
      </c>
      <c r="S108" s="15">
        <v>128</v>
      </c>
      <c r="U108" s="10">
        <v>43249</v>
      </c>
      <c r="V108" s="6" t="s">
        <v>3</v>
      </c>
      <c r="W108" s="12">
        <v>60</v>
      </c>
      <c r="X108" s="15">
        <v>1492.2</v>
      </c>
      <c r="Z108" s="10">
        <v>43280</v>
      </c>
      <c r="AA108" s="6" t="s">
        <v>4</v>
      </c>
      <c r="AB108" s="12">
        <v>50</v>
      </c>
      <c r="AC108" s="15">
        <v>1261.3</v>
      </c>
      <c r="AE108" s="10">
        <v>43310</v>
      </c>
      <c r="AF108" s="6" t="s">
        <v>9</v>
      </c>
      <c r="AG108" s="12">
        <v>6</v>
      </c>
      <c r="AH108" s="15">
        <v>156</v>
      </c>
      <c r="AJ108" s="10">
        <v>43341</v>
      </c>
      <c r="AK108" s="6" t="s">
        <v>6</v>
      </c>
      <c r="AL108" s="12">
        <v>45</v>
      </c>
      <c r="AM108" s="15">
        <v>1139.3</v>
      </c>
      <c r="AO108" s="10">
        <v>43372</v>
      </c>
      <c r="AP108" s="6" t="s">
        <v>7</v>
      </c>
      <c r="AQ108" s="12">
        <v>19</v>
      </c>
      <c r="AR108" s="15">
        <v>481.8</v>
      </c>
      <c r="AT108" s="10">
        <v>43402</v>
      </c>
      <c r="AU108" s="6" t="s">
        <v>5</v>
      </c>
      <c r="AV108" s="12">
        <v>45</v>
      </c>
      <c r="AW108" s="15">
        <v>1126.8</v>
      </c>
      <c r="AY108" s="10">
        <v>43433</v>
      </c>
      <c r="AZ108" s="6" t="s">
        <v>8</v>
      </c>
      <c r="BA108" s="12">
        <v>76</v>
      </c>
      <c r="BB108" s="15">
        <v>1826.5</v>
      </c>
      <c r="BD108" s="10">
        <v>43463</v>
      </c>
      <c r="BE108" s="6" t="s">
        <v>7</v>
      </c>
      <c r="BF108" s="12">
        <v>9</v>
      </c>
      <c r="BG108" s="15">
        <v>236</v>
      </c>
    </row>
    <row r="109" spans="1:59" s="13" customFormat="1" x14ac:dyDescent="0.3">
      <c r="A109" s="10">
        <v>43130</v>
      </c>
      <c r="B109" s="6" t="s">
        <v>3</v>
      </c>
      <c r="C109" s="12">
        <v>63</v>
      </c>
      <c r="D109" s="15">
        <v>1570</v>
      </c>
      <c r="F109" s="10"/>
      <c r="G109" s="11"/>
      <c r="H109" s="12"/>
      <c r="I109" s="15"/>
      <c r="K109" s="10">
        <v>43189</v>
      </c>
      <c r="L109" s="6" t="s">
        <v>4</v>
      </c>
      <c r="M109" s="12">
        <v>46</v>
      </c>
      <c r="N109" s="15">
        <v>1120.5</v>
      </c>
      <c r="P109" s="10">
        <v>43220</v>
      </c>
      <c r="Q109" s="6" t="s">
        <v>5</v>
      </c>
      <c r="R109" s="12">
        <v>60</v>
      </c>
      <c r="S109" s="15">
        <v>1507.7</v>
      </c>
      <c r="U109" s="10">
        <v>43250</v>
      </c>
      <c r="V109" s="6" t="s">
        <v>6</v>
      </c>
      <c r="W109" s="12">
        <v>51</v>
      </c>
      <c r="X109" s="15">
        <v>1232.7</v>
      </c>
      <c r="Z109" s="10">
        <v>43281</v>
      </c>
      <c r="AA109" s="6" t="s">
        <v>7</v>
      </c>
      <c r="AB109" s="12">
        <v>16</v>
      </c>
      <c r="AC109" s="15">
        <v>378</v>
      </c>
      <c r="AE109" s="10">
        <v>43311</v>
      </c>
      <c r="AF109" s="6" t="s">
        <v>5</v>
      </c>
      <c r="AG109" s="12">
        <v>60</v>
      </c>
      <c r="AH109" s="15">
        <v>1468.8</v>
      </c>
      <c r="AJ109" s="10">
        <v>43342</v>
      </c>
      <c r="AK109" s="6" t="s">
        <v>8</v>
      </c>
      <c r="AL109" s="12">
        <v>57</v>
      </c>
      <c r="AM109" s="15">
        <v>1427.7</v>
      </c>
      <c r="AO109" s="10">
        <v>43373</v>
      </c>
      <c r="AP109" s="6" t="s">
        <v>9</v>
      </c>
      <c r="AQ109" s="12">
        <v>5</v>
      </c>
      <c r="AR109" s="15">
        <v>118</v>
      </c>
      <c r="AT109" s="10">
        <v>43403</v>
      </c>
      <c r="AU109" s="6" t="s">
        <v>3</v>
      </c>
      <c r="AV109" s="12">
        <v>76</v>
      </c>
      <c r="AW109" s="15">
        <v>1903</v>
      </c>
      <c r="AY109" s="10">
        <v>43434</v>
      </c>
      <c r="AZ109" s="6" t="s">
        <v>4</v>
      </c>
      <c r="BA109" s="12">
        <v>51</v>
      </c>
      <c r="BB109" s="15">
        <v>1207.8499999999999</v>
      </c>
      <c r="BD109" s="10">
        <v>43464</v>
      </c>
      <c r="BE109" s="6" t="s">
        <v>9</v>
      </c>
      <c r="BF109" s="12">
        <v>6</v>
      </c>
      <c r="BG109" s="15">
        <v>156</v>
      </c>
    </row>
    <row r="110" spans="1:59" s="13" customFormat="1" x14ac:dyDescent="0.3">
      <c r="A110" s="10">
        <v>43131</v>
      </c>
      <c r="B110" s="6" t="s">
        <v>6</v>
      </c>
      <c r="C110" s="12">
        <v>56</v>
      </c>
      <c r="D110" s="15">
        <v>1441.7</v>
      </c>
      <c r="F110" s="10"/>
      <c r="G110" s="11"/>
      <c r="H110" s="12"/>
      <c r="I110" s="15"/>
      <c r="K110" s="10">
        <v>43190</v>
      </c>
      <c r="L110" s="6" t="s">
        <v>7</v>
      </c>
      <c r="M110" s="12">
        <v>7</v>
      </c>
      <c r="N110" s="15">
        <v>159.15</v>
      </c>
      <c r="P110" s="10"/>
      <c r="Q110" s="11"/>
      <c r="R110" s="12"/>
      <c r="S110" s="15"/>
      <c r="U110" s="10">
        <v>43251</v>
      </c>
      <c r="V110" s="6" t="s">
        <v>8</v>
      </c>
      <c r="W110" s="38">
        <v>74</v>
      </c>
      <c r="X110" s="15">
        <v>1840.5</v>
      </c>
      <c r="Z110" s="10"/>
      <c r="AA110" s="11"/>
      <c r="AB110" s="12"/>
      <c r="AC110" s="15"/>
      <c r="AE110" s="10">
        <v>43312</v>
      </c>
      <c r="AF110" s="6" t="s">
        <v>3</v>
      </c>
      <c r="AG110" s="12">
        <v>58</v>
      </c>
      <c r="AH110" s="15">
        <v>1442.2</v>
      </c>
      <c r="AJ110" s="10">
        <v>43343</v>
      </c>
      <c r="AK110" s="6" t="s">
        <v>4</v>
      </c>
      <c r="AL110" s="12">
        <v>51</v>
      </c>
      <c r="AM110" s="15">
        <v>1272.3</v>
      </c>
      <c r="AO110" s="10"/>
      <c r="AP110" s="11"/>
      <c r="AQ110" s="12"/>
      <c r="AR110" s="15"/>
      <c r="AT110" s="10">
        <v>43404</v>
      </c>
      <c r="AU110" s="6" t="s">
        <v>6</v>
      </c>
      <c r="AV110" s="12">
        <v>55</v>
      </c>
      <c r="AW110" s="15">
        <v>1404.3</v>
      </c>
      <c r="AY110" s="10"/>
      <c r="AZ110" s="11"/>
      <c r="BA110" s="12"/>
      <c r="BB110" s="15"/>
      <c r="BD110" s="10">
        <v>43465</v>
      </c>
      <c r="BE110" s="6" t="s">
        <v>5</v>
      </c>
      <c r="BF110" s="12">
        <v>21</v>
      </c>
      <c r="BG110" s="15">
        <v>488</v>
      </c>
    </row>
    <row r="111" spans="1:59" s="13" customFormat="1" ht="3" customHeight="1" x14ac:dyDescent="0.3">
      <c r="A111" s="10"/>
      <c r="B111" s="11"/>
      <c r="C111" s="12"/>
      <c r="D111" s="15"/>
      <c r="F111" s="10"/>
      <c r="G111" s="11"/>
      <c r="H111" s="12"/>
      <c r="I111" s="15"/>
      <c r="K111" s="10"/>
      <c r="L111" s="11"/>
      <c r="M111" s="12"/>
      <c r="N111" s="15"/>
      <c r="P111" s="10"/>
      <c r="Q111" s="11"/>
      <c r="R111" s="12"/>
      <c r="S111" s="15"/>
      <c r="U111" s="10"/>
      <c r="V111" s="11"/>
      <c r="W111" s="12"/>
      <c r="X111" s="15"/>
      <c r="Z111" s="10"/>
      <c r="AA111" s="11"/>
      <c r="AB111" s="12"/>
      <c r="AC111" s="15"/>
      <c r="AE111" s="10"/>
      <c r="AF111" s="11"/>
      <c r="AG111" s="12"/>
      <c r="AH111" s="15"/>
      <c r="AJ111" s="10"/>
      <c r="AK111" s="11"/>
      <c r="AL111" s="12"/>
      <c r="AM111" s="15"/>
      <c r="AO111" s="10"/>
      <c r="AP111" s="11"/>
      <c r="AQ111" s="12"/>
      <c r="AR111" s="15"/>
      <c r="AT111" s="10"/>
      <c r="AU111" s="11"/>
      <c r="AV111" s="12"/>
      <c r="AW111" s="15"/>
      <c r="AY111" s="10"/>
      <c r="AZ111" s="11"/>
      <c r="BA111" s="12"/>
      <c r="BB111" s="15"/>
      <c r="BD111" s="10"/>
      <c r="BE111" s="11"/>
      <c r="BF111" s="12"/>
      <c r="BG111" s="15"/>
    </row>
    <row r="112" spans="1:59" s="13" customFormat="1" x14ac:dyDescent="0.3">
      <c r="A112" s="10"/>
      <c r="B112" s="43" t="s">
        <v>287</v>
      </c>
      <c r="C112" s="12">
        <v>1192</v>
      </c>
      <c r="D112" s="15">
        <v>29787.15</v>
      </c>
      <c r="F112" s="10"/>
      <c r="G112" s="43" t="s">
        <v>287</v>
      </c>
      <c r="H112" s="12">
        <v>1154</v>
      </c>
      <c r="I112" s="15">
        <v>28915.3</v>
      </c>
      <c r="K112" s="10"/>
      <c r="L112" s="43" t="s">
        <v>287</v>
      </c>
      <c r="M112" s="12">
        <v>1183</v>
      </c>
      <c r="N112" s="15">
        <v>29293.8</v>
      </c>
      <c r="P112" s="10"/>
      <c r="Q112" s="43" t="s">
        <v>287</v>
      </c>
      <c r="R112" s="12">
        <v>1241</v>
      </c>
      <c r="S112" s="15">
        <v>30772.7</v>
      </c>
      <c r="U112" s="10"/>
      <c r="V112" s="43" t="s">
        <v>287</v>
      </c>
      <c r="W112" s="12">
        <v>1369</v>
      </c>
      <c r="X112" s="15">
        <v>34134.9</v>
      </c>
      <c r="Z112" s="10"/>
      <c r="AA112" s="43" t="s">
        <v>287</v>
      </c>
      <c r="AB112" s="12">
        <v>1279</v>
      </c>
      <c r="AC112" s="15">
        <v>31539</v>
      </c>
      <c r="AE112" s="10"/>
      <c r="AF112" s="43" t="s">
        <v>287</v>
      </c>
      <c r="AG112" s="12">
        <v>1260</v>
      </c>
      <c r="AH112" s="15">
        <v>31217.200000000001</v>
      </c>
      <c r="AJ112" s="10"/>
      <c r="AK112" s="43" t="s">
        <v>287</v>
      </c>
      <c r="AL112" s="12">
        <v>1382</v>
      </c>
      <c r="AM112" s="15">
        <v>34794.400000000001</v>
      </c>
      <c r="AO112" s="10"/>
      <c r="AP112" s="43" t="s">
        <v>287</v>
      </c>
      <c r="AQ112" s="12">
        <v>1293</v>
      </c>
      <c r="AR112" s="15">
        <v>32208.05</v>
      </c>
      <c r="AT112" s="10"/>
      <c r="AU112" s="43" t="s">
        <v>287</v>
      </c>
      <c r="AV112" s="12">
        <v>1459</v>
      </c>
      <c r="AW112" s="15">
        <v>36181</v>
      </c>
      <c r="AY112" s="10"/>
      <c r="AZ112" s="43" t="s">
        <v>287</v>
      </c>
      <c r="BA112" s="12">
        <v>1210</v>
      </c>
      <c r="BB112" s="15">
        <v>29680.3</v>
      </c>
      <c r="BD112" s="10"/>
      <c r="BE112" s="43" t="s">
        <v>287</v>
      </c>
      <c r="BF112" s="12">
        <v>1130</v>
      </c>
      <c r="BG112" s="15">
        <v>27708.400000000001</v>
      </c>
    </row>
    <row r="113" spans="1:59" s="13" customFormat="1" x14ac:dyDescent="0.3">
      <c r="A113" s="10"/>
      <c r="B113" s="43" t="s">
        <v>288</v>
      </c>
      <c r="C113" s="15">
        <v>51.83</v>
      </c>
      <c r="D113" s="44">
        <v>24.99</v>
      </c>
      <c r="F113" s="10"/>
      <c r="G113" s="43" t="s">
        <v>288</v>
      </c>
      <c r="H113" s="15">
        <v>57.7</v>
      </c>
      <c r="I113" s="44">
        <v>25.06</v>
      </c>
      <c r="K113" s="10"/>
      <c r="L113" s="43" t="s">
        <v>288</v>
      </c>
      <c r="M113" s="15">
        <v>53.77</v>
      </c>
      <c r="N113" s="44">
        <v>24.76</v>
      </c>
      <c r="P113" s="10"/>
      <c r="Q113" s="43" t="s">
        <v>288</v>
      </c>
      <c r="R113" s="15">
        <v>59.1</v>
      </c>
      <c r="S113" s="44">
        <v>24.8</v>
      </c>
      <c r="U113" s="10"/>
      <c r="V113" s="43" t="s">
        <v>288</v>
      </c>
      <c r="W113" s="15">
        <v>59.52</v>
      </c>
      <c r="X113" s="44">
        <v>24.93</v>
      </c>
      <c r="Z113" s="10"/>
      <c r="AA113" s="43" t="s">
        <v>288</v>
      </c>
      <c r="AB113" s="15">
        <v>60.9</v>
      </c>
      <c r="AC113" s="44">
        <v>24.66</v>
      </c>
      <c r="AE113" s="10"/>
      <c r="AF113" s="43" t="s">
        <v>288</v>
      </c>
      <c r="AG113" s="15">
        <v>57.27</v>
      </c>
      <c r="AH113" s="44">
        <v>24.78</v>
      </c>
      <c r="AJ113" s="10"/>
      <c r="AK113" s="43" t="s">
        <v>288</v>
      </c>
      <c r="AL113" s="15">
        <v>60.09</v>
      </c>
      <c r="AM113" s="44">
        <v>25.18</v>
      </c>
      <c r="AO113" s="10"/>
      <c r="AP113" s="43" t="s">
        <v>288</v>
      </c>
      <c r="AQ113" s="15">
        <v>64.650000000000006</v>
      </c>
      <c r="AR113" s="44">
        <v>24.91</v>
      </c>
      <c r="AT113" s="10"/>
      <c r="AU113" s="43" t="s">
        <v>288</v>
      </c>
      <c r="AV113" s="15">
        <v>63.43</v>
      </c>
      <c r="AW113" s="44">
        <v>24.8</v>
      </c>
      <c r="AY113" s="10"/>
      <c r="AZ113" s="43" t="s">
        <v>288</v>
      </c>
      <c r="BA113" s="15">
        <v>0</v>
      </c>
      <c r="BB113" s="44">
        <v>24.53</v>
      </c>
      <c r="BD113" s="10"/>
      <c r="BE113" s="43" t="s">
        <v>288</v>
      </c>
      <c r="BF113" s="15">
        <v>59.47</v>
      </c>
      <c r="BG113" s="44">
        <v>24.52</v>
      </c>
    </row>
    <row r="114" spans="1:59" s="13" customFormat="1" x14ac:dyDescent="0.3">
      <c r="A114" s="10"/>
      <c r="B114" s="11"/>
      <c r="C114" s="12"/>
      <c r="D114" s="45">
        <v>0.20300000000000001</v>
      </c>
      <c r="F114" s="10"/>
      <c r="G114" s="11"/>
      <c r="H114" s="12"/>
      <c r="I114" s="45">
        <v>0.42099999999999999</v>
      </c>
      <c r="K114" s="10"/>
      <c r="L114" s="11"/>
      <c r="M114" s="12"/>
      <c r="N114" s="15"/>
      <c r="P114" s="10"/>
      <c r="Q114" s="11"/>
      <c r="R114" s="12"/>
      <c r="S114" s="15"/>
      <c r="U114" s="10"/>
      <c r="V114" s="11"/>
      <c r="W114" s="12"/>
      <c r="X114" s="15"/>
      <c r="Z114" s="10"/>
      <c r="AA114" s="11"/>
      <c r="AB114" s="12"/>
      <c r="AC114" s="15"/>
      <c r="AE114" s="10"/>
      <c r="AF114" s="11"/>
      <c r="AG114" s="12"/>
      <c r="AH114" s="15"/>
      <c r="AJ114" s="10"/>
      <c r="AK114" s="11"/>
      <c r="AL114" s="12"/>
      <c r="AM114" s="15"/>
      <c r="AO114" s="10"/>
      <c r="AP114" s="11"/>
      <c r="AQ114" s="12"/>
      <c r="AR114" s="15"/>
      <c r="AT114" s="10"/>
      <c r="AU114" s="11"/>
      <c r="AV114" s="12"/>
      <c r="AW114" s="15"/>
      <c r="AY114" s="10"/>
      <c r="AZ114" s="11"/>
      <c r="BA114" s="12"/>
      <c r="BB114" s="15"/>
      <c r="BD114" s="10"/>
      <c r="BE114" s="11"/>
      <c r="BF114" s="12"/>
      <c r="BG114" s="15"/>
    </row>
    <row r="115" spans="1:59" s="13" customFormat="1" x14ac:dyDescent="0.3">
      <c r="A115" s="10"/>
      <c r="B115" s="11"/>
      <c r="C115" s="12">
        <v>1192</v>
      </c>
      <c r="D115" s="15">
        <v>29787.15</v>
      </c>
      <c r="F115" s="10"/>
      <c r="G115" s="11"/>
      <c r="H115" s="12">
        <v>2346</v>
      </c>
      <c r="I115" s="15">
        <v>58702.45</v>
      </c>
      <c r="K115" s="10"/>
      <c r="L115" s="11"/>
      <c r="M115" s="12">
        <v>3529</v>
      </c>
      <c r="N115" s="15">
        <v>87996.25</v>
      </c>
      <c r="P115" s="10"/>
      <c r="Q115" s="11"/>
      <c r="R115" s="12">
        <v>4770</v>
      </c>
      <c r="S115" s="15">
        <v>118768.95</v>
      </c>
      <c r="U115" s="10"/>
      <c r="V115" s="11"/>
      <c r="W115" s="12">
        <v>6139</v>
      </c>
      <c r="X115" s="15">
        <v>152903.85</v>
      </c>
      <c r="Z115" s="10"/>
      <c r="AA115" s="11"/>
      <c r="AB115" s="12">
        <v>7418</v>
      </c>
      <c r="AC115" s="15">
        <v>184442.85</v>
      </c>
      <c r="AE115" s="10"/>
      <c r="AF115" s="11"/>
      <c r="AG115" s="12">
        <v>8678</v>
      </c>
      <c r="AH115" s="15">
        <v>215660.05</v>
      </c>
      <c r="AJ115" s="10"/>
      <c r="AK115" s="11"/>
      <c r="AL115" s="12">
        <v>10060</v>
      </c>
      <c r="AM115" s="15">
        <v>250454.45</v>
      </c>
      <c r="AO115" s="10"/>
      <c r="AP115" s="11"/>
      <c r="AQ115" s="12">
        <v>11353</v>
      </c>
      <c r="AR115" s="15">
        <v>282662.5</v>
      </c>
      <c r="AT115" s="10"/>
      <c r="AU115" s="11"/>
      <c r="AV115" s="12">
        <v>12812</v>
      </c>
      <c r="AW115" s="15">
        <v>318843.5</v>
      </c>
      <c r="AY115" s="10"/>
      <c r="AZ115" s="11"/>
      <c r="BA115" s="12">
        <v>14022</v>
      </c>
      <c r="BB115" s="15">
        <v>348523.8</v>
      </c>
      <c r="BD115" s="10"/>
      <c r="BE115" s="11"/>
      <c r="BF115" s="12">
        <v>15152</v>
      </c>
      <c r="BG115" s="15">
        <v>376232.2</v>
      </c>
    </row>
    <row r="116" spans="1:59" s="13" customFormat="1" x14ac:dyDescent="0.3">
      <c r="A116" s="10"/>
      <c r="B116" s="11"/>
      <c r="C116" s="16"/>
      <c r="D116" s="15">
        <v>24.99</v>
      </c>
      <c r="F116" s="10"/>
      <c r="G116" s="11"/>
      <c r="H116" s="12"/>
      <c r="I116" s="44">
        <v>25.02</v>
      </c>
      <c r="K116" s="10"/>
      <c r="L116" s="11"/>
      <c r="M116" s="12"/>
      <c r="N116" s="44">
        <v>24.94</v>
      </c>
      <c r="P116" s="10"/>
      <c r="Q116" s="11"/>
      <c r="R116" s="12"/>
      <c r="S116" s="44">
        <v>24.9</v>
      </c>
      <c r="U116" s="10"/>
      <c r="V116" s="11"/>
      <c r="W116" s="12"/>
      <c r="X116" s="44">
        <v>24.91</v>
      </c>
      <c r="Z116" s="10"/>
      <c r="AA116" s="11"/>
      <c r="AB116" s="12"/>
      <c r="AC116" s="44">
        <v>24.86</v>
      </c>
      <c r="AE116" s="10"/>
      <c r="AF116" s="11"/>
      <c r="AG116" s="12"/>
      <c r="AH116" s="44">
        <v>24.85</v>
      </c>
      <c r="AJ116" s="10"/>
      <c r="AK116" s="11"/>
      <c r="AL116" s="12"/>
      <c r="AM116" s="44">
        <v>24.9</v>
      </c>
      <c r="AO116" s="10"/>
      <c r="AP116" s="11"/>
      <c r="AQ116" s="12"/>
      <c r="AR116" s="44">
        <v>24.9</v>
      </c>
      <c r="AT116" s="10"/>
      <c r="AU116" s="11"/>
      <c r="AV116" s="12"/>
      <c r="AW116" s="44">
        <v>24.89</v>
      </c>
      <c r="AY116" s="10"/>
      <c r="AZ116" s="11"/>
      <c r="BA116" s="12"/>
      <c r="BB116" s="44">
        <v>24.86</v>
      </c>
      <c r="BD116" s="10"/>
      <c r="BE116" s="11"/>
      <c r="BF116" s="12"/>
      <c r="BG116" s="44">
        <v>24.83</v>
      </c>
    </row>
    <row r="117" spans="1:59" s="13" customFormat="1" x14ac:dyDescent="0.3">
      <c r="A117" s="10"/>
      <c r="B117" s="11"/>
      <c r="C117" s="16">
        <v>0.2</v>
      </c>
      <c r="D117" s="45">
        <v>0.20300000000000001</v>
      </c>
      <c r="F117" s="10"/>
      <c r="G117" s="11"/>
      <c r="H117" s="16">
        <v>0.3</v>
      </c>
      <c r="I117" s="45">
        <v>0.30099999999999999</v>
      </c>
      <c r="K117" s="10"/>
      <c r="L117" s="11"/>
      <c r="M117" s="16">
        <v>0.27</v>
      </c>
      <c r="N117" s="15"/>
      <c r="P117" s="10"/>
      <c r="Q117" s="11"/>
      <c r="R117" s="16">
        <v>0.28000000000000003</v>
      </c>
      <c r="S117" s="15"/>
      <c r="U117" s="10"/>
      <c r="V117" s="11"/>
      <c r="W117" s="16">
        <v>0.28000000000000003</v>
      </c>
      <c r="X117" s="15"/>
      <c r="Z117" s="10"/>
      <c r="AA117" s="11"/>
      <c r="AB117" s="16">
        <v>0.28000000000000003</v>
      </c>
      <c r="AC117" s="16">
        <v>0.79</v>
      </c>
      <c r="AE117" s="10"/>
      <c r="AF117" s="11"/>
      <c r="AG117" s="16">
        <v>0.28000000000000003</v>
      </c>
      <c r="AH117" s="16">
        <v>0.76</v>
      </c>
      <c r="AJ117" s="10"/>
      <c r="AK117" s="11"/>
      <c r="AL117" s="16">
        <v>0.26</v>
      </c>
      <c r="AM117" s="16">
        <v>0.74</v>
      </c>
      <c r="AO117" s="10"/>
      <c r="AP117" s="11"/>
      <c r="AQ117" s="16">
        <v>0.25</v>
      </c>
      <c r="AR117" s="16">
        <v>0.73</v>
      </c>
      <c r="AT117" s="10"/>
      <c r="AU117" s="11"/>
      <c r="AV117" s="16">
        <v>0.24</v>
      </c>
      <c r="AW117" s="16">
        <v>0.73</v>
      </c>
      <c r="AY117" s="10"/>
      <c r="AZ117" s="11"/>
      <c r="BA117" s="16">
        <v>0.21</v>
      </c>
      <c r="BB117" s="16">
        <v>0.7</v>
      </c>
      <c r="BD117" s="10"/>
      <c r="BE117" s="11"/>
      <c r="BF117" s="16">
        <v>0.2</v>
      </c>
      <c r="BG117" s="16">
        <v>0.68</v>
      </c>
    </row>
    <row r="119" spans="1:59" s="13" customFormat="1" x14ac:dyDescent="0.3">
      <c r="A119" s="35">
        <v>42736</v>
      </c>
      <c r="B119" s="11" t="s">
        <v>9</v>
      </c>
      <c r="C119" s="12">
        <v>1</v>
      </c>
      <c r="D119" s="15">
        <v>20</v>
      </c>
      <c r="F119" s="10">
        <v>42767</v>
      </c>
      <c r="G119" s="11" t="s">
        <v>6</v>
      </c>
      <c r="H119" s="12">
        <v>42</v>
      </c>
      <c r="I119" s="15">
        <v>1030.5</v>
      </c>
      <c r="K119" s="10">
        <v>42795</v>
      </c>
      <c r="L119" s="11" t="s">
        <v>6</v>
      </c>
      <c r="M119" s="12">
        <v>23</v>
      </c>
      <c r="N119" s="15">
        <v>548.70000000000005</v>
      </c>
      <c r="P119" s="10">
        <v>42826</v>
      </c>
      <c r="Q119" s="11" t="s">
        <v>7</v>
      </c>
      <c r="R119" s="12">
        <v>3</v>
      </c>
      <c r="S119" s="15">
        <v>62</v>
      </c>
      <c r="U119" s="10">
        <v>42856</v>
      </c>
      <c r="V119" s="11" t="s">
        <v>5</v>
      </c>
      <c r="W119" s="12">
        <v>36</v>
      </c>
      <c r="X119" s="15">
        <v>898.3</v>
      </c>
      <c r="Z119" s="10">
        <v>42887</v>
      </c>
      <c r="AA119" s="11" t="s">
        <v>8</v>
      </c>
      <c r="AB119" s="12">
        <v>48</v>
      </c>
      <c r="AC119" s="15">
        <v>1205.0999999999999</v>
      </c>
      <c r="AE119" s="10">
        <v>42917</v>
      </c>
      <c r="AF119" s="11" t="s">
        <v>7</v>
      </c>
      <c r="AG119" s="12">
        <v>15</v>
      </c>
      <c r="AH119" s="15">
        <v>381</v>
      </c>
      <c r="AJ119" s="10">
        <v>42948</v>
      </c>
      <c r="AK119" s="11" t="s">
        <v>3</v>
      </c>
      <c r="AL119" s="12">
        <v>55</v>
      </c>
      <c r="AM119" s="15">
        <v>1360.2</v>
      </c>
      <c r="AO119" s="10">
        <v>42979</v>
      </c>
      <c r="AP119" s="11" t="s">
        <v>4</v>
      </c>
      <c r="AQ119" s="12">
        <v>36</v>
      </c>
      <c r="AR119" s="15">
        <v>897.2</v>
      </c>
      <c r="AT119" s="10">
        <v>43009</v>
      </c>
      <c r="AU119" s="11" t="s">
        <v>9</v>
      </c>
      <c r="AV119" s="12">
        <v>4</v>
      </c>
      <c r="AW119" s="15">
        <v>101</v>
      </c>
      <c r="AY119" s="10">
        <v>43040</v>
      </c>
      <c r="AZ119" s="11" t="s">
        <v>6</v>
      </c>
      <c r="BA119" s="12">
        <v>62</v>
      </c>
      <c r="BB119" s="15">
        <v>1546.1</v>
      </c>
      <c r="BD119" s="10">
        <v>43070</v>
      </c>
      <c r="BE119" s="11" t="s">
        <v>4</v>
      </c>
      <c r="BF119" s="12">
        <v>65</v>
      </c>
      <c r="BG119" s="15">
        <v>1655.7</v>
      </c>
    </row>
    <row r="120" spans="1:59" s="13" customFormat="1" x14ac:dyDescent="0.3">
      <c r="A120" s="35">
        <v>42737</v>
      </c>
      <c r="B120" s="11" t="s">
        <v>5</v>
      </c>
      <c r="C120" s="12">
        <v>13</v>
      </c>
      <c r="D120" s="15">
        <v>340</v>
      </c>
      <c r="F120" s="10">
        <v>42768</v>
      </c>
      <c r="G120" s="11" t="s">
        <v>8</v>
      </c>
      <c r="H120" s="12">
        <v>50</v>
      </c>
      <c r="I120" s="15">
        <v>1225.7</v>
      </c>
      <c r="K120" s="10">
        <v>42796</v>
      </c>
      <c r="L120" s="11" t="s">
        <v>8</v>
      </c>
      <c r="M120" s="12">
        <v>40</v>
      </c>
      <c r="N120" s="15">
        <v>1030</v>
      </c>
      <c r="P120" s="10">
        <v>42827</v>
      </c>
      <c r="Q120" s="11" t="s">
        <v>9</v>
      </c>
      <c r="R120" s="12">
        <v>8</v>
      </c>
      <c r="S120" s="15">
        <v>189</v>
      </c>
      <c r="U120" s="10">
        <v>42857</v>
      </c>
      <c r="V120" s="11" t="s">
        <v>3</v>
      </c>
      <c r="W120" s="12">
        <v>48</v>
      </c>
      <c r="X120" s="15">
        <v>1169</v>
      </c>
      <c r="Z120" s="10">
        <v>42888</v>
      </c>
      <c r="AA120" s="11" t="s">
        <v>4</v>
      </c>
      <c r="AB120" s="12">
        <v>44</v>
      </c>
      <c r="AC120" s="15">
        <v>1071.75</v>
      </c>
      <c r="AE120" s="10">
        <v>42918</v>
      </c>
      <c r="AF120" s="11" t="s">
        <v>9</v>
      </c>
      <c r="AG120" s="12">
        <v>12</v>
      </c>
      <c r="AH120" s="15">
        <v>312</v>
      </c>
      <c r="AJ120" s="10">
        <v>42949</v>
      </c>
      <c r="AK120" s="11" t="s">
        <v>6</v>
      </c>
      <c r="AL120" s="12">
        <v>46</v>
      </c>
      <c r="AM120" s="15">
        <v>1137.5</v>
      </c>
      <c r="AO120" s="10">
        <v>42980</v>
      </c>
      <c r="AP120" s="11" t="s">
        <v>7</v>
      </c>
      <c r="AQ120" s="12">
        <v>11</v>
      </c>
      <c r="AR120" s="15">
        <v>278</v>
      </c>
      <c r="AT120" s="10">
        <v>43010</v>
      </c>
      <c r="AU120" s="11" t="s">
        <v>5</v>
      </c>
      <c r="AV120" s="12">
        <v>43</v>
      </c>
      <c r="AW120" s="15">
        <v>1077</v>
      </c>
      <c r="AY120" s="10">
        <v>43041</v>
      </c>
      <c r="AZ120" s="11" t="s">
        <v>8</v>
      </c>
      <c r="BA120" s="12">
        <v>57</v>
      </c>
      <c r="BB120" s="15">
        <v>1438.7</v>
      </c>
      <c r="BD120" s="10">
        <v>43071</v>
      </c>
      <c r="BE120" s="11" t="s">
        <v>7</v>
      </c>
      <c r="BF120" s="12">
        <v>6</v>
      </c>
      <c r="BG120" s="15">
        <v>150</v>
      </c>
    </row>
    <row r="121" spans="1:59" s="13" customFormat="1" x14ac:dyDescent="0.3">
      <c r="A121" s="10">
        <v>42738</v>
      </c>
      <c r="B121" s="11" t="s">
        <v>3</v>
      </c>
      <c r="C121" s="12">
        <v>51</v>
      </c>
      <c r="D121" s="15">
        <v>1219.2</v>
      </c>
      <c r="F121" s="10">
        <v>42769</v>
      </c>
      <c r="G121" s="11" t="s">
        <v>4</v>
      </c>
      <c r="H121" s="12">
        <v>39</v>
      </c>
      <c r="I121" s="15">
        <v>980.5</v>
      </c>
      <c r="K121" s="10">
        <v>42797</v>
      </c>
      <c r="L121" s="11" t="s">
        <v>4</v>
      </c>
      <c r="M121" s="12">
        <v>33</v>
      </c>
      <c r="N121" s="15">
        <v>838.5</v>
      </c>
      <c r="P121" s="10">
        <v>42828</v>
      </c>
      <c r="Q121" s="11" t="s">
        <v>5</v>
      </c>
      <c r="R121" s="12">
        <v>42</v>
      </c>
      <c r="S121" s="15">
        <v>1022.3</v>
      </c>
      <c r="U121" s="10">
        <v>42858</v>
      </c>
      <c r="V121" s="11" t="s">
        <v>6</v>
      </c>
      <c r="W121" s="12">
        <v>52</v>
      </c>
      <c r="X121" s="15">
        <v>1292.75</v>
      </c>
      <c r="Z121" s="10">
        <v>42889</v>
      </c>
      <c r="AA121" s="11" t="s">
        <v>7</v>
      </c>
      <c r="AB121" s="12">
        <v>11</v>
      </c>
      <c r="AC121" s="15">
        <v>266</v>
      </c>
      <c r="AE121" s="10">
        <v>42919</v>
      </c>
      <c r="AF121" s="11" t="s">
        <v>5</v>
      </c>
      <c r="AG121" s="12">
        <v>27</v>
      </c>
      <c r="AH121" s="15">
        <v>661.6</v>
      </c>
      <c r="AJ121" s="10">
        <v>42950</v>
      </c>
      <c r="AK121" s="11" t="s">
        <v>8</v>
      </c>
      <c r="AL121" s="12">
        <v>47</v>
      </c>
      <c r="AM121" s="15">
        <v>1173.2</v>
      </c>
      <c r="AO121" s="10">
        <v>42981</v>
      </c>
      <c r="AP121" s="11" t="s">
        <v>9</v>
      </c>
      <c r="AQ121" s="12">
        <v>3</v>
      </c>
      <c r="AR121" s="15">
        <v>76</v>
      </c>
      <c r="AT121" s="10">
        <v>43011</v>
      </c>
      <c r="AU121" s="11" t="s">
        <v>3</v>
      </c>
      <c r="AV121" s="12">
        <v>62</v>
      </c>
      <c r="AW121" s="15">
        <v>1559.5</v>
      </c>
      <c r="AY121" s="10">
        <v>43042</v>
      </c>
      <c r="AZ121" s="11" t="s">
        <v>4</v>
      </c>
      <c r="BA121" s="12">
        <v>52</v>
      </c>
      <c r="BB121" s="15">
        <v>1290.7</v>
      </c>
      <c r="BD121" s="10">
        <v>43072</v>
      </c>
      <c r="BE121" s="11" t="s">
        <v>9</v>
      </c>
      <c r="BF121" s="12">
        <v>10</v>
      </c>
      <c r="BG121" s="15">
        <v>237</v>
      </c>
    </row>
    <row r="122" spans="1:59" s="13" customFormat="1" x14ac:dyDescent="0.3">
      <c r="A122" s="10">
        <v>42739</v>
      </c>
      <c r="B122" s="11" t="s">
        <v>6</v>
      </c>
      <c r="C122" s="12">
        <v>49</v>
      </c>
      <c r="D122" s="15">
        <v>1189.7</v>
      </c>
      <c r="F122" s="10">
        <v>42770</v>
      </c>
      <c r="G122" s="11" t="s">
        <v>7</v>
      </c>
      <c r="H122" s="12">
        <v>10</v>
      </c>
      <c r="I122" s="15">
        <v>256</v>
      </c>
      <c r="K122" s="10">
        <v>42798</v>
      </c>
      <c r="L122" s="11" t="s">
        <v>7</v>
      </c>
      <c r="M122" s="12">
        <v>11</v>
      </c>
      <c r="N122" s="15">
        <v>278</v>
      </c>
      <c r="P122" s="10">
        <v>42829</v>
      </c>
      <c r="Q122" s="11" t="s">
        <v>3</v>
      </c>
      <c r="R122" s="12">
        <v>52</v>
      </c>
      <c r="S122" s="15">
        <v>1270</v>
      </c>
      <c r="U122" s="10">
        <v>42859</v>
      </c>
      <c r="V122" s="11" t="s">
        <v>8</v>
      </c>
      <c r="W122" s="38">
        <v>61</v>
      </c>
      <c r="X122" s="15">
        <v>1527.5</v>
      </c>
      <c r="Z122" s="10">
        <v>42890</v>
      </c>
      <c r="AA122" s="11" t="s">
        <v>9</v>
      </c>
      <c r="AB122" s="12">
        <v>7</v>
      </c>
      <c r="AC122" s="15">
        <v>166</v>
      </c>
      <c r="AE122" s="35">
        <v>42920</v>
      </c>
      <c r="AF122" s="11" t="s">
        <v>3</v>
      </c>
      <c r="AG122" s="12">
        <v>2</v>
      </c>
      <c r="AH122" s="15">
        <v>38</v>
      </c>
      <c r="AJ122" s="10">
        <v>42951</v>
      </c>
      <c r="AK122" s="11" t="s">
        <v>4</v>
      </c>
      <c r="AL122" s="12">
        <v>39</v>
      </c>
      <c r="AM122" s="15">
        <v>947.7</v>
      </c>
      <c r="AO122" s="35">
        <v>42982</v>
      </c>
      <c r="AP122" s="11" t="s">
        <v>5</v>
      </c>
      <c r="AQ122" s="12">
        <v>13</v>
      </c>
      <c r="AR122" s="15">
        <v>321.2</v>
      </c>
      <c r="AT122" s="10">
        <v>43012</v>
      </c>
      <c r="AU122" s="11" t="s">
        <v>6</v>
      </c>
      <c r="AV122" s="12">
        <v>54</v>
      </c>
      <c r="AW122" s="15">
        <v>1346.7</v>
      </c>
      <c r="AY122" s="10">
        <v>43043</v>
      </c>
      <c r="AZ122" s="11" t="s">
        <v>7</v>
      </c>
      <c r="BA122" s="12">
        <v>10</v>
      </c>
      <c r="BB122" s="15">
        <v>259</v>
      </c>
      <c r="BD122" s="10">
        <v>43073</v>
      </c>
      <c r="BE122" s="11" t="s">
        <v>5</v>
      </c>
      <c r="BF122" s="12">
        <v>49</v>
      </c>
      <c r="BG122" s="15">
        <v>1203.5</v>
      </c>
    </row>
    <row r="123" spans="1:59" s="13" customFormat="1" x14ac:dyDescent="0.3">
      <c r="A123" s="10">
        <v>42740</v>
      </c>
      <c r="B123" s="11" t="s">
        <v>8</v>
      </c>
      <c r="C123" s="12">
        <v>44</v>
      </c>
      <c r="D123" s="15">
        <v>1046.5</v>
      </c>
      <c r="F123" s="10">
        <v>42771</v>
      </c>
      <c r="G123" s="11" t="s">
        <v>9</v>
      </c>
      <c r="H123" s="12">
        <v>7</v>
      </c>
      <c r="I123" s="15">
        <v>160</v>
      </c>
      <c r="K123" s="10">
        <v>42799</v>
      </c>
      <c r="L123" s="11" t="s">
        <v>9</v>
      </c>
      <c r="M123" s="12">
        <v>6</v>
      </c>
      <c r="N123" s="15">
        <v>162</v>
      </c>
      <c r="P123" s="10">
        <v>42830</v>
      </c>
      <c r="Q123" s="11" t="s">
        <v>6</v>
      </c>
      <c r="R123" s="12">
        <v>40</v>
      </c>
      <c r="S123" s="15">
        <v>991.3</v>
      </c>
      <c r="U123" s="10">
        <v>42860</v>
      </c>
      <c r="V123" s="11" t="s">
        <v>4</v>
      </c>
      <c r="W123" s="12">
        <v>42</v>
      </c>
      <c r="X123" s="15">
        <v>1054.7</v>
      </c>
      <c r="Z123" s="10">
        <v>42891</v>
      </c>
      <c r="AA123" s="11" t="s">
        <v>5</v>
      </c>
      <c r="AB123" s="12">
        <v>39</v>
      </c>
      <c r="AC123" s="15">
        <v>940.2</v>
      </c>
      <c r="AE123" s="10">
        <v>42921</v>
      </c>
      <c r="AF123" s="11" t="s">
        <v>6</v>
      </c>
      <c r="AG123" s="12">
        <v>37</v>
      </c>
      <c r="AH123" s="15">
        <v>914.2</v>
      </c>
      <c r="AJ123" s="10">
        <v>42952</v>
      </c>
      <c r="AK123" s="11" t="s">
        <v>7</v>
      </c>
      <c r="AL123" s="12">
        <v>12</v>
      </c>
      <c r="AM123" s="15">
        <v>293</v>
      </c>
      <c r="AO123" s="10">
        <v>42983</v>
      </c>
      <c r="AP123" s="11" t="s">
        <v>3</v>
      </c>
      <c r="AQ123" s="12">
        <v>51</v>
      </c>
      <c r="AR123" s="15">
        <v>1288</v>
      </c>
      <c r="AT123" s="10">
        <v>43013</v>
      </c>
      <c r="AU123" s="11" t="s">
        <v>8</v>
      </c>
      <c r="AV123" s="12">
        <v>40</v>
      </c>
      <c r="AW123" s="15">
        <v>964.3</v>
      </c>
      <c r="AY123" s="10">
        <v>43044</v>
      </c>
      <c r="AZ123" s="11" t="s">
        <v>9</v>
      </c>
      <c r="BA123" s="12">
        <v>9</v>
      </c>
      <c r="BB123" s="15">
        <v>234</v>
      </c>
      <c r="BD123" s="10">
        <v>43074</v>
      </c>
      <c r="BE123" s="11" t="s">
        <v>3</v>
      </c>
      <c r="BF123" s="12">
        <v>65</v>
      </c>
      <c r="BG123" s="15">
        <v>1641.2</v>
      </c>
    </row>
    <row r="124" spans="1:59" s="13" customFormat="1" x14ac:dyDescent="0.3">
      <c r="A124" s="10">
        <v>42741</v>
      </c>
      <c r="B124" s="11" t="s">
        <v>4</v>
      </c>
      <c r="C124" s="12">
        <v>43</v>
      </c>
      <c r="D124" s="15">
        <v>1059.5</v>
      </c>
      <c r="F124" s="10">
        <v>42772</v>
      </c>
      <c r="G124" s="11" t="s">
        <v>5</v>
      </c>
      <c r="H124" s="12">
        <v>37</v>
      </c>
      <c r="I124" s="15">
        <v>879.1</v>
      </c>
      <c r="K124" s="10">
        <v>42800</v>
      </c>
      <c r="L124" s="11" t="s">
        <v>5</v>
      </c>
      <c r="M124" s="12">
        <v>36</v>
      </c>
      <c r="N124" s="15">
        <v>898.2</v>
      </c>
      <c r="P124" s="10">
        <v>42831</v>
      </c>
      <c r="Q124" s="11" t="s">
        <v>8</v>
      </c>
      <c r="R124" s="12">
        <v>56</v>
      </c>
      <c r="S124" s="15">
        <v>1367.5</v>
      </c>
      <c r="U124" s="10">
        <v>42861</v>
      </c>
      <c r="V124" s="11" t="s">
        <v>7</v>
      </c>
      <c r="W124" s="12">
        <v>10</v>
      </c>
      <c r="X124" s="15">
        <v>233</v>
      </c>
      <c r="Z124" s="10">
        <v>42892</v>
      </c>
      <c r="AA124" s="11" t="s">
        <v>3</v>
      </c>
      <c r="AB124" s="12">
        <v>43</v>
      </c>
      <c r="AC124" s="15">
        <v>1023</v>
      </c>
      <c r="AE124" s="10">
        <v>42922</v>
      </c>
      <c r="AF124" s="11" t="s">
        <v>8</v>
      </c>
      <c r="AG124" s="12">
        <v>59</v>
      </c>
      <c r="AH124" s="15">
        <v>1426.3</v>
      </c>
      <c r="AJ124" s="10">
        <v>42953</v>
      </c>
      <c r="AK124" s="11" t="s">
        <v>9</v>
      </c>
      <c r="AL124" s="12">
        <v>9</v>
      </c>
      <c r="AM124" s="15">
        <v>238</v>
      </c>
      <c r="AO124" s="10">
        <v>42984</v>
      </c>
      <c r="AP124" s="11" t="s">
        <v>6</v>
      </c>
      <c r="AQ124" s="12">
        <v>57</v>
      </c>
      <c r="AR124" s="15">
        <v>1442.7</v>
      </c>
      <c r="AT124" s="10">
        <v>43014</v>
      </c>
      <c r="AU124" s="11" t="s">
        <v>4</v>
      </c>
      <c r="AV124" s="12">
        <v>44</v>
      </c>
      <c r="AW124" s="15">
        <v>1089.0999999999999</v>
      </c>
      <c r="AY124" s="10">
        <v>43045</v>
      </c>
      <c r="AZ124" s="11" t="s">
        <v>5</v>
      </c>
      <c r="BA124" s="12">
        <v>57</v>
      </c>
      <c r="BB124" s="15">
        <v>1416.7</v>
      </c>
      <c r="BD124" s="10">
        <v>43075</v>
      </c>
      <c r="BE124" s="11" t="s">
        <v>6</v>
      </c>
      <c r="BF124" s="12">
        <v>52</v>
      </c>
      <c r="BG124" s="15">
        <v>1339.9</v>
      </c>
    </row>
    <row r="125" spans="1:59" s="13" customFormat="1" x14ac:dyDescent="0.3">
      <c r="A125" s="10">
        <v>42742</v>
      </c>
      <c r="B125" s="11" t="s">
        <v>7</v>
      </c>
      <c r="C125" s="12">
        <v>18</v>
      </c>
      <c r="D125" s="15">
        <v>446</v>
      </c>
      <c r="F125" s="90">
        <v>42773</v>
      </c>
      <c r="G125" s="11" t="s">
        <v>3</v>
      </c>
      <c r="H125" s="12">
        <v>30</v>
      </c>
      <c r="I125" s="15">
        <v>713.6</v>
      </c>
      <c r="K125" s="10">
        <v>42801</v>
      </c>
      <c r="L125" s="11" t="s">
        <v>3</v>
      </c>
      <c r="M125" s="38">
        <v>57</v>
      </c>
      <c r="N125" s="15">
        <v>1432</v>
      </c>
      <c r="P125" s="10">
        <v>42832</v>
      </c>
      <c r="Q125" s="11" t="s">
        <v>4</v>
      </c>
      <c r="R125" s="12">
        <v>44</v>
      </c>
      <c r="S125" s="15">
        <v>1119.5999999999999</v>
      </c>
      <c r="U125" s="10">
        <v>42862</v>
      </c>
      <c r="V125" s="11" t="s">
        <v>9</v>
      </c>
      <c r="W125" s="12">
        <v>7</v>
      </c>
      <c r="X125" s="15">
        <v>164</v>
      </c>
      <c r="Z125" s="10">
        <v>42893</v>
      </c>
      <c r="AA125" s="11" t="s">
        <v>6</v>
      </c>
      <c r="AB125" s="12">
        <v>44</v>
      </c>
      <c r="AC125" s="15">
        <v>1101.7</v>
      </c>
      <c r="AE125" s="10">
        <v>42923</v>
      </c>
      <c r="AF125" s="11" t="s">
        <v>4</v>
      </c>
      <c r="AG125" s="12">
        <v>40</v>
      </c>
      <c r="AH125" s="15">
        <v>960.3</v>
      </c>
      <c r="AJ125" s="10">
        <v>42954</v>
      </c>
      <c r="AK125" s="11" t="s">
        <v>5</v>
      </c>
      <c r="AL125" s="12">
        <v>38</v>
      </c>
      <c r="AM125" s="15">
        <v>923.2</v>
      </c>
      <c r="AO125" s="10">
        <v>42985</v>
      </c>
      <c r="AP125" s="11" t="s">
        <v>8</v>
      </c>
      <c r="AQ125" s="12">
        <v>56</v>
      </c>
      <c r="AR125" s="15">
        <v>1407.5</v>
      </c>
      <c r="AT125" s="10">
        <v>43015</v>
      </c>
      <c r="AU125" s="11" t="s">
        <v>7</v>
      </c>
      <c r="AV125" s="12">
        <v>17</v>
      </c>
      <c r="AW125" s="15">
        <v>457</v>
      </c>
      <c r="AY125" s="10">
        <v>43046</v>
      </c>
      <c r="AZ125" s="11" t="s">
        <v>3</v>
      </c>
      <c r="BA125" s="12">
        <v>58</v>
      </c>
      <c r="BB125" s="15">
        <v>1453.6</v>
      </c>
      <c r="BD125" s="10">
        <v>43076</v>
      </c>
      <c r="BE125" s="11" t="s">
        <v>8</v>
      </c>
      <c r="BF125" s="12">
        <v>67</v>
      </c>
      <c r="BG125" s="15">
        <v>1726.5</v>
      </c>
    </row>
    <row r="126" spans="1:59" s="13" customFormat="1" x14ac:dyDescent="0.3">
      <c r="A126" s="10">
        <v>42743</v>
      </c>
      <c r="B126" s="11" t="s">
        <v>9</v>
      </c>
      <c r="C126" s="12">
        <v>2</v>
      </c>
      <c r="D126" s="15">
        <v>44</v>
      </c>
      <c r="F126" s="10">
        <v>42774</v>
      </c>
      <c r="G126" s="11" t="s">
        <v>6</v>
      </c>
      <c r="H126" s="12">
        <v>47</v>
      </c>
      <c r="I126" s="15">
        <v>1148.3</v>
      </c>
      <c r="K126" s="10">
        <v>42802</v>
      </c>
      <c r="L126" s="11" t="s">
        <v>6</v>
      </c>
      <c r="M126" s="12">
        <v>45</v>
      </c>
      <c r="N126" s="15">
        <v>1097.8</v>
      </c>
      <c r="P126" s="10">
        <v>42833</v>
      </c>
      <c r="Q126" s="11" t="s">
        <v>7</v>
      </c>
      <c r="R126" s="12">
        <v>9</v>
      </c>
      <c r="S126" s="15">
        <v>233</v>
      </c>
      <c r="U126" s="10">
        <v>42863</v>
      </c>
      <c r="V126" s="11" t="s">
        <v>5</v>
      </c>
      <c r="W126" s="12">
        <v>44</v>
      </c>
      <c r="X126" s="15">
        <v>1093.7</v>
      </c>
      <c r="Z126" s="10">
        <v>42894</v>
      </c>
      <c r="AA126" s="11" t="s">
        <v>8</v>
      </c>
      <c r="AB126" s="12">
        <v>61</v>
      </c>
      <c r="AC126" s="15">
        <v>1496.3</v>
      </c>
      <c r="AE126" s="10">
        <v>42924</v>
      </c>
      <c r="AF126" s="11" t="s">
        <v>7</v>
      </c>
      <c r="AG126" s="12">
        <v>5</v>
      </c>
      <c r="AH126" s="15">
        <v>118</v>
      </c>
      <c r="AJ126" s="10">
        <v>42955</v>
      </c>
      <c r="AK126" s="11" t="s">
        <v>3</v>
      </c>
      <c r="AL126" s="12">
        <v>48</v>
      </c>
      <c r="AM126" s="15">
        <v>1152</v>
      </c>
      <c r="AO126" s="10">
        <v>42986</v>
      </c>
      <c r="AP126" s="11" t="s">
        <v>4</v>
      </c>
      <c r="AQ126" s="12">
        <v>42</v>
      </c>
      <c r="AR126" s="15">
        <v>1025.7</v>
      </c>
      <c r="AT126" s="10">
        <v>43016</v>
      </c>
      <c r="AU126" s="11" t="s">
        <v>9</v>
      </c>
      <c r="AV126" s="12">
        <v>8</v>
      </c>
      <c r="AW126" s="15">
        <v>182.6</v>
      </c>
      <c r="AY126" s="36">
        <v>43047</v>
      </c>
      <c r="AZ126" s="11" t="s">
        <v>6</v>
      </c>
      <c r="BA126" s="12">
        <v>53</v>
      </c>
      <c r="BB126" s="15">
        <v>1356.7</v>
      </c>
      <c r="BD126" s="10">
        <v>43077</v>
      </c>
      <c r="BE126" s="11" t="s">
        <v>4</v>
      </c>
      <c r="BF126" s="12">
        <v>62</v>
      </c>
      <c r="BG126" s="15">
        <v>1600.2</v>
      </c>
    </row>
    <row r="127" spans="1:59" s="13" customFormat="1" x14ac:dyDescent="0.3">
      <c r="A127" s="10">
        <v>42744</v>
      </c>
      <c r="B127" s="11" t="s">
        <v>5</v>
      </c>
      <c r="C127" s="12">
        <v>44</v>
      </c>
      <c r="D127" s="15">
        <v>1062.5</v>
      </c>
      <c r="F127" s="36">
        <v>42775</v>
      </c>
      <c r="G127" s="11" t="s">
        <v>8</v>
      </c>
      <c r="H127" s="12">
        <v>3</v>
      </c>
      <c r="I127" s="15">
        <v>65</v>
      </c>
      <c r="K127" s="10">
        <v>42803</v>
      </c>
      <c r="L127" s="11" t="s">
        <v>8</v>
      </c>
      <c r="M127" s="12">
        <v>54</v>
      </c>
      <c r="N127" s="15">
        <v>1333</v>
      </c>
      <c r="P127" s="10">
        <v>42834</v>
      </c>
      <c r="Q127" s="11" t="s">
        <v>9</v>
      </c>
      <c r="R127" s="12">
        <v>8</v>
      </c>
      <c r="S127" s="15">
        <v>208</v>
      </c>
      <c r="U127" s="10">
        <v>42864</v>
      </c>
      <c r="V127" s="11" t="s">
        <v>3</v>
      </c>
      <c r="W127" s="12">
        <v>60</v>
      </c>
      <c r="X127" s="15">
        <v>1496</v>
      </c>
      <c r="Z127" s="10">
        <v>42895</v>
      </c>
      <c r="AA127" s="11" t="s">
        <v>4</v>
      </c>
      <c r="AB127" s="12">
        <v>52</v>
      </c>
      <c r="AC127" s="15">
        <v>1313.7</v>
      </c>
      <c r="AE127" s="10">
        <v>42925</v>
      </c>
      <c r="AF127" s="11" t="s">
        <v>9</v>
      </c>
      <c r="AG127" s="12">
        <v>10</v>
      </c>
      <c r="AH127" s="15">
        <v>236</v>
      </c>
      <c r="AJ127" s="10">
        <v>42956</v>
      </c>
      <c r="AK127" s="11" t="s">
        <v>6</v>
      </c>
      <c r="AL127" s="12">
        <v>51</v>
      </c>
      <c r="AM127" s="15">
        <v>1277.7</v>
      </c>
      <c r="AO127" s="10">
        <v>42987</v>
      </c>
      <c r="AP127" s="11" t="s">
        <v>7</v>
      </c>
      <c r="AQ127" s="12">
        <v>13</v>
      </c>
      <c r="AR127" s="15">
        <v>328</v>
      </c>
      <c r="AT127" s="35">
        <v>43017</v>
      </c>
      <c r="AU127" s="11" t="s">
        <v>5</v>
      </c>
      <c r="AV127" s="12">
        <v>23</v>
      </c>
      <c r="AW127" s="15">
        <v>530.5</v>
      </c>
      <c r="AY127" s="10">
        <v>43048</v>
      </c>
      <c r="AZ127" s="11" t="s">
        <v>8</v>
      </c>
      <c r="BA127" s="12">
        <v>65</v>
      </c>
      <c r="BB127" s="15">
        <v>1621.9</v>
      </c>
      <c r="BD127" s="10">
        <v>43078</v>
      </c>
      <c r="BE127" s="11" t="s">
        <v>7</v>
      </c>
      <c r="BF127" s="12">
        <v>10</v>
      </c>
      <c r="BG127" s="15">
        <v>271</v>
      </c>
    </row>
    <row r="128" spans="1:59" s="13" customFormat="1" x14ac:dyDescent="0.3">
      <c r="A128" s="10">
        <v>42745</v>
      </c>
      <c r="B128" s="11" t="s">
        <v>3</v>
      </c>
      <c r="C128" s="12">
        <v>44</v>
      </c>
      <c r="D128" s="15">
        <v>1108.2</v>
      </c>
      <c r="F128" s="10">
        <v>42776</v>
      </c>
      <c r="G128" s="11" t="s">
        <v>4</v>
      </c>
      <c r="H128" s="12">
        <v>37</v>
      </c>
      <c r="I128" s="15">
        <v>904.3</v>
      </c>
      <c r="K128" s="10">
        <v>42804</v>
      </c>
      <c r="L128" s="11" t="s">
        <v>4</v>
      </c>
      <c r="M128" s="12">
        <v>51</v>
      </c>
      <c r="N128" s="15">
        <v>1286.2</v>
      </c>
      <c r="P128" s="10">
        <v>42835</v>
      </c>
      <c r="Q128" s="11" t="s">
        <v>5</v>
      </c>
      <c r="R128" s="12">
        <v>47</v>
      </c>
      <c r="S128" s="15">
        <v>1138.3</v>
      </c>
      <c r="U128" s="10">
        <v>42865</v>
      </c>
      <c r="V128" s="11" t="s">
        <v>6</v>
      </c>
      <c r="W128" s="12">
        <v>42</v>
      </c>
      <c r="X128" s="15">
        <v>1035.7</v>
      </c>
      <c r="Z128" s="10">
        <v>42896</v>
      </c>
      <c r="AA128" s="11" t="s">
        <v>7</v>
      </c>
      <c r="AB128" s="12">
        <v>14</v>
      </c>
      <c r="AC128" s="15">
        <v>355</v>
      </c>
      <c r="AE128" s="10">
        <v>42926</v>
      </c>
      <c r="AF128" s="11" t="s">
        <v>5</v>
      </c>
      <c r="AG128" s="12">
        <v>54</v>
      </c>
      <c r="AH128" s="15">
        <v>1334.25</v>
      </c>
      <c r="AJ128" s="10">
        <v>42957</v>
      </c>
      <c r="AK128" s="11" t="s">
        <v>8</v>
      </c>
      <c r="AL128" s="12">
        <v>55</v>
      </c>
      <c r="AM128" s="15">
        <v>1379.1</v>
      </c>
      <c r="AO128" s="10">
        <v>42988</v>
      </c>
      <c r="AP128" s="11" t="s">
        <v>9</v>
      </c>
      <c r="AQ128" s="12">
        <v>16</v>
      </c>
      <c r="AR128" s="15">
        <v>396.6</v>
      </c>
      <c r="AT128" s="10">
        <v>43018</v>
      </c>
      <c r="AU128" s="11" t="s">
        <v>3</v>
      </c>
      <c r="AV128" s="12">
        <v>58</v>
      </c>
      <c r="AW128" s="15">
        <v>1437.95</v>
      </c>
      <c r="AY128" s="35">
        <v>43049</v>
      </c>
      <c r="AZ128" s="11" t="s">
        <v>4</v>
      </c>
      <c r="BA128" s="12">
        <v>36</v>
      </c>
      <c r="BB128" s="15">
        <v>894.3</v>
      </c>
      <c r="BD128" s="10">
        <v>43079</v>
      </c>
      <c r="BE128" s="11" t="s">
        <v>9</v>
      </c>
      <c r="BF128" s="12">
        <v>3</v>
      </c>
      <c r="BG128" s="15">
        <v>78</v>
      </c>
    </row>
    <row r="129" spans="1:59" s="13" customFormat="1" x14ac:dyDescent="0.3">
      <c r="A129" s="10">
        <v>42746</v>
      </c>
      <c r="B129" s="11" t="s">
        <v>6</v>
      </c>
      <c r="C129" s="12">
        <v>47</v>
      </c>
      <c r="D129" s="15">
        <v>1116.2</v>
      </c>
      <c r="F129" s="10">
        <v>42777</v>
      </c>
      <c r="G129" s="11" t="s">
        <v>7</v>
      </c>
      <c r="H129" s="12">
        <v>6</v>
      </c>
      <c r="I129" s="15">
        <v>152</v>
      </c>
      <c r="K129" s="10">
        <v>42805</v>
      </c>
      <c r="L129" s="11" t="s">
        <v>7</v>
      </c>
      <c r="M129" s="12">
        <v>9</v>
      </c>
      <c r="N129" s="15">
        <v>218</v>
      </c>
      <c r="P129" s="10">
        <v>42836</v>
      </c>
      <c r="Q129" s="11" t="s">
        <v>3</v>
      </c>
      <c r="R129" s="12">
        <v>54</v>
      </c>
      <c r="S129" s="15">
        <v>1334.6</v>
      </c>
      <c r="U129" s="10">
        <v>42866</v>
      </c>
      <c r="V129" s="11" t="s">
        <v>8</v>
      </c>
      <c r="W129" s="12">
        <v>55</v>
      </c>
      <c r="X129" s="15">
        <v>1382.5</v>
      </c>
      <c r="Z129" s="10">
        <v>42897</v>
      </c>
      <c r="AA129" s="11" t="s">
        <v>9</v>
      </c>
      <c r="AB129" s="12">
        <v>8</v>
      </c>
      <c r="AC129" s="15">
        <v>202.6</v>
      </c>
      <c r="AE129" s="10">
        <v>42927</v>
      </c>
      <c r="AF129" s="11" t="s">
        <v>3</v>
      </c>
      <c r="AG129" s="12">
        <v>41</v>
      </c>
      <c r="AH129" s="15">
        <v>1016</v>
      </c>
      <c r="AJ129" s="10">
        <v>42958</v>
      </c>
      <c r="AK129" s="11" t="s">
        <v>4</v>
      </c>
      <c r="AL129" s="12">
        <v>42</v>
      </c>
      <c r="AM129" s="15">
        <v>999.8</v>
      </c>
      <c r="AO129" s="10">
        <v>42989</v>
      </c>
      <c r="AP129" s="11" t="s">
        <v>5</v>
      </c>
      <c r="AQ129" s="12">
        <v>54</v>
      </c>
      <c r="AR129" s="15">
        <v>1347.8</v>
      </c>
      <c r="AT129" s="10">
        <v>43019</v>
      </c>
      <c r="AU129" s="11" t="s">
        <v>6</v>
      </c>
      <c r="AV129" s="12">
        <v>50</v>
      </c>
      <c r="AW129" s="15">
        <v>1263.0999999999999</v>
      </c>
      <c r="AY129" s="10">
        <v>43050</v>
      </c>
      <c r="AZ129" s="11" t="s">
        <v>7</v>
      </c>
      <c r="BA129" s="12">
        <v>15</v>
      </c>
      <c r="BB129" s="15">
        <v>364</v>
      </c>
      <c r="BD129" s="10">
        <v>43080</v>
      </c>
      <c r="BE129" s="11" t="s">
        <v>5</v>
      </c>
      <c r="BF129" s="12">
        <v>50</v>
      </c>
      <c r="BG129" s="15">
        <v>1252.7</v>
      </c>
    </row>
    <row r="130" spans="1:59" s="13" customFormat="1" x14ac:dyDescent="0.3">
      <c r="A130" s="10">
        <v>42747</v>
      </c>
      <c r="B130" s="11" t="s">
        <v>8</v>
      </c>
      <c r="C130" s="12">
        <v>39</v>
      </c>
      <c r="D130" s="15">
        <v>911.7</v>
      </c>
      <c r="F130" s="10">
        <v>42778</v>
      </c>
      <c r="G130" s="11" t="s">
        <v>9</v>
      </c>
      <c r="H130" s="12">
        <v>0</v>
      </c>
      <c r="I130" s="15">
        <v>0</v>
      </c>
      <c r="K130" s="10">
        <v>42806</v>
      </c>
      <c r="L130" s="11" t="s">
        <v>9</v>
      </c>
      <c r="M130" s="12">
        <v>3</v>
      </c>
      <c r="N130" s="15">
        <v>82</v>
      </c>
      <c r="P130" s="10">
        <v>42837</v>
      </c>
      <c r="Q130" s="11" t="s">
        <v>6</v>
      </c>
      <c r="R130" s="12">
        <v>42</v>
      </c>
      <c r="S130" s="15">
        <v>1028.3</v>
      </c>
      <c r="U130" s="10">
        <v>42867</v>
      </c>
      <c r="V130" s="11" t="s">
        <v>4</v>
      </c>
      <c r="W130" s="12">
        <v>45</v>
      </c>
      <c r="X130" s="15">
        <v>1101.3</v>
      </c>
      <c r="Z130" s="10">
        <v>42898</v>
      </c>
      <c r="AA130" s="11" t="s">
        <v>5</v>
      </c>
      <c r="AB130" s="12">
        <v>41</v>
      </c>
      <c r="AC130" s="15">
        <v>1008.2</v>
      </c>
      <c r="AE130" s="10">
        <v>42928</v>
      </c>
      <c r="AF130" s="11" t="s">
        <v>6</v>
      </c>
      <c r="AG130" s="38">
        <v>62</v>
      </c>
      <c r="AH130" s="15">
        <v>1559.7</v>
      </c>
      <c r="AJ130" s="10">
        <v>42959</v>
      </c>
      <c r="AK130" s="11" t="s">
        <v>7</v>
      </c>
      <c r="AL130" s="38">
        <v>9</v>
      </c>
      <c r="AM130" s="15">
        <v>200</v>
      </c>
      <c r="AO130" s="10">
        <v>42990</v>
      </c>
      <c r="AP130" s="11" t="s">
        <v>3</v>
      </c>
      <c r="AQ130" s="12">
        <v>54</v>
      </c>
      <c r="AR130" s="15">
        <v>1345.6</v>
      </c>
      <c r="AT130" s="10">
        <v>43020</v>
      </c>
      <c r="AU130" s="11" t="s">
        <v>8</v>
      </c>
      <c r="AV130" s="38">
        <v>65</v>
      </c>
      <c r="AW130" s="15">
        <v>1620.9</v>
      </c>
      <c r="AY130" s="10">
        <v>43051</v>
      </c>
      <c r="AZ130" s="11" t="s">
        <v>9</v>
      </c>
      <c r="BA130" s="12">
        <v>7</v>
      </c>
      <c r="BB130" s="15">
        <v>164</v>
      </c>
      <c r="BD130" s="90">
        <v>43081</v>
      </c>
      <c r="BE130" s="11" t="s">
        <v>3</v>
      </c>
      <c r="BF130" s="12">
        <v>49</v>
      </c>
      <c r="BG130" s="15">
        <v>1243</v>
      </c>
    </row>
    <row r="131" spans="1:59" s="13" customFormat="1" x14ac:dyDescent="0.3">
      <c r="A131" s="10">
        <v>42748</v>
      </c>
      <c r="B131" s="11" t="s">
        <v>4</v>
      </c>
      <c r="C131" s="12">
        <v>40</v>
      </c>
      <c r="D131" s="15">
        <v>974.6</v>
      </c>
      <c r="F131" s="36">
        <v>42779</v>
      </c>
      <c r="G131" s="11" t="s">
        <v>5</v>
      </c>
      <c r="H131" s="12">
        <v>0</v>
      </c>
      <c r="I131" s="15">
        <v>0</v>
      </c>
      <c r="K131" s="10">
        <v>42807</v>
      </c>
      <c r="L131" s="11" t="s">
        <v>5</v>
      </c>
      <c r="M131" s="12">
        <v>53</v>
      </c>
      <c r="N131" s="15">
        <v>1318.8</v>
      </c>
      <c r="P131" s="10">
        <v>42838</v>
      </c>
      <c r="Q131" s="11" t="s">
        <v>8</v>
      </c>
      <c r="R131" s="12">
        <v>52</v>
      </c>
      <c r="S131" s="15">
        <v>1227.5</v>
      </c>
      <c r="U131" s="10">
        <v>42868</v>
      </c>
      <c r="V131" s="11" t="s">
        <v>7</v>
      </c>
      <c r="W131" s="12">
        <v>11</v>
      </c>
      <c r="X131" s="15">
        <v>254</v>
      </c>
      <c r="Z131" s="10">
        <v>42899</v>
      </c>
      <c r="AA131" s="11" t="s">
        <v>3</v>
      </c>
      <c r="AB131" s="12">
        <v>47</v>
      </c>
      <c r="AC131" s="15">
        <v>1205.5999999999999</v>
      </c>
      <c r="AE131" s="10">
        <v>42929</v>
      </c>
      <c r="AF131" s="11" t="s">
        <v>8</v>
      </c>
      <c r="AG131" s="12">
        <v>37</v>
      </c>
      <c r="AH131" s="15">
        <v>907.5</v>
      </c>
      <c r="AJ131" s="10">
        <v>42960</v>
      </c>
      <c r="AK131" s="11" t="s">
        <v>9</v>
      </c>
      <c r="AL131" s="12">
        <v>5</v>
      </c>
      <c r="AM131" s="15">
        <v>130</v>
      </c>
      <c r="AO131" s="10">
        <v>42991</v>
      </c>
      <c r="AP131" s="11" t="s">
        <v>6</v>
      </c>
      <c r="AQ131" s="12">
        <v>49</v>
      </c>
      <c r="AR131" s="15">
        <v>1227.5</v>
      </c>
      <c r="AT131" s="10">
        <v>43021</v>
      </c>
      <c r="AU131" s="11" t="s">
        <v>4</v>
      </c>
      <c r="AV131" s="12">
        <v>40</v>
      </c>
      <c r="AW131" s="15">
        <v>1000.5</v>
      </c>
      <c r="AY131" s="10">
        <v>43052</v>
      </c>
      <c r="AZ131" s="11" t="s">
        <v>5</v>
      </c>
      <c r="BA131" s="12">
        <v>56</v>
      </c>
      <c r="BB131" s="15">
        <v>1388.7</v>
      </c>
      <c r="BD131" s="10">
        <v>43082</v>
      </c>
      <c r="BE131" s="11" t="s">
        <v>6</v>
      </c>
      <c r="BF131" s="12">
        <v>53</v>
      </c>
      <c r="BG131" s="15">
        <v>1299.7</v>
      </c>
    </row>
    <row r="132" spans="1:59" s="13" customFormat="1" x14ac:dyDescent="0.3">
      <c r="A132" s="10">
        <v>42749</v>
      </c>
      <c r="B132" s="11" t="s">
        <v>7</v>
      </c>
      <c r="C132" s="12">
        <v>9</v>
      </c>
      <c r="D132" s="15">
        <v>228</v>
      </c>
      <c r="F132" s="10">
        <v>42780</v>
      </c>
      <c r="G132" s="11" t="s">
        <v>3</v>
      </c>
      <c r="H132" s="12">
        <v>53</v>
      </c>
      <c r="I132" s="15">
        <v>1310.5999999999999</v>
      </c>
      <c r="K132" s="36">
        <v>42808</v>
      </c>
      <c r="L132" s="11" t="s">
        <v>3</v>
      </c>
      <c r="M132" s="12">
        <v>0</v>
      </c>
      <c r="N132" s="15">
        <v>0</v>
      </c>
      <c r="P132" s="10">
        <v>42839</v>
      </c>
      <c r="Q132" s="11" t="s">
        <v>4</v>
      </c>
      <c r="R132" s="12">
        <v>34</v>
      </c>
      <c r="S132" s="15">
        <v>843.3</v>
      </c>
      <c r="U132" s="10">
        <v>42869</v>
      </c>
      <c r="V132" s="11" t="s">
        <v>9</v>
      </c>
      <c r="W132" s="12">
        <v>6</v>
      </c>
      <c r="X132" s="15">
        <v>141</v>
      </c>
      <c r="Z132" s="10">
        <v>42900</v>
      </c>
      <c r="AA132" s="11" t="s">
        <v>6</v>
      </c>
      <c r="AB132" s="12">
        <v>53</v>
      </c>
      <c r="AC132" s="15">
        <v>1299.3</v>
      </c>
      <c r="AE132" s="10">
        <v>42930</v>
      </c>
      <c r="AF132" s="11" t="s">
        <v>4</v>
      </c>
      <c r="AG132" s="12">
        <v>41</v>
      </c>
      <c r="AH132" s="15">
        <v>1001.1</v>
      </c>
      <c r="AJ132" s="10">
        <v>42961</v>
      </c>
      <c r="AK132" s="11" t="s">
        <v>5</v>
      </c>
      <c r="AL132" s="12">
        <v>48</v>
      </c>
      <c r="AM132" s="15">
        <v>1211.2</v>
      </c>
      <c r="AO132" s="10">
        <v>42992</v>
      </c>
      <c r="AP132" s="11" t="s">
        <v>8</v>
      </c>
      <c r="AQ132" s="12">
        <v>51</v>
      </c>
      <c r="AR132" s="15">
        <v>1301</v>
      </c>
      <c r="AT132" s="10">
        <v>43022</v>
      </c>
      <c r="AU132" s="11" t="s">
        <v>7</v>
      </c>
      <c r="AV132" s="12">
        <v>13</v>
      </c>
      <c r="AW132" s="15">
        <v>346</v>
      </c>
      <c r="AY132" s="10">
        <v>43053</v>
      </c>
      <c r="AZ132" s="11" t="s">
        <v>3</v>
      </c>
      <c r="BA132" s="12">
        <v>58</v>
      </c>
      <c r="BB132" s="15">
        <v>1424</v>
      </c>
      <c r="BD132" s="10">
        <v>43083</v>
      </c>
      <c r="BE132" s="11" t="s">
        <v>8</v>
      </c>
      <c r="BF132" s="12">
        <v>63</v>
      </c>
      <c r="BG132" s="15">
        <v>1600.3</v>
      </c>
    </row>
    <row r="133" spans="1:59" s="13" customFormat="1" x14ac:dyDescent="0.3">
      <c r="A133" s="10">
        <v>42750</v>
      </c>
      <c r="B133" s="11" t="s">
        <v>9</v>
      </c>
      <c r="C133" s="12">
        <v>3</v>
      </c>
      <c r="D133" s="15">
        <v>70</v>
      </c>
      <c r="F133" s="10">
        <v>42781</v>
      </c>
      <c r="G133" s="11" t="s">
        <v>6</v>
      </c>
      <c r="H133" s="12">
        <v>47</v>
      </c>
      <c r="I133" s="15">
        <v>1164.3</v>
      </c>
      <c r="K133" s="10">
        <v>42809</v>
      </c>
      <c r="L133" s="11" t="s">
        <v>6</v>
      </c>
      <c r="M133" s="12">
        <v>25</v>
      </c>
      <c r="N133" s="15">
        <v>619.1</v>
      </c>
      <c r="P133" s="10">
        <v>42840</v>
      </c>
      <c r="Q133" s="11" t="s">
        <v>7</v>
      </c>
      <c r="R133" s="12">
        <v>9</v>
      </c>
      <c r="S133" s="15">
        <v>239.6</v>
      </c>
      <c r="U133" s="10">
        <v>42870</v>
      </c>
      <c r="V133" s="11" t="s">
        <v>5</v>
      </c>
      <c r="W133" s="12">
        <v>45</v>
      </c>
      <c r="X133" s="15">
        <v>1063.5</v>
      </c>
      <c r="Z133" s="10">
        <v>42901</v>
      </c>
      <c r="AA133" s="11" t="s">
        <v>8</v>
      </c>
      <c r="AB133" s="12">
        <v>52</v>
      </c>
      <c r="AC133" s="15">
        <v>1306.5</v>
      </c>
      <c r="AE133" s="10">
        <v>42931</v>
      </c>
      <c r="AF133" s="11" t="s">
        <v>7</v>
      </c>
      <c r="AG133" s="12">
        <v>5</v>
      </c>
      <c r="AH133" s="15">
        <v>120</v>
      </c>
      <c r="AJ133" s="10">
        <v>42962</v>
      </c>
      <c r="AK133" s="11" t="s">
        <v>3</v>
      </c>
      <c r="AL133" s="12">
        <v>39</v>
      </c>
      <c r="AM133" s="15">
        <v>958</v>
      </c>
      <c r="AO133" s="10">
        <v>42993</v>
      </c>
      <c r="AP133" s="11" t="s">
        <v>4</v>
      </c>
      <c r="AQ133" s="12">
        <v>35</v>
      </c>
      <c r="AR133" s="15">
        <v>827.7</v>
      </c>
      <c r="AT133" s="10">
        <v>43023</v>
      </c>
      <c r="AU133" s="11" t="s">
        <v>9</v>
      </c>
      <c r="AV133" s="12">
        <v>6</v>
      </c>
      <c r="AW133" s="15">
        <v>151</v>
      </c>
      <c r="AY133" s="10">
        <v>43054</v>
      </c>
      <c r="AZ133" s="11" t="s">
        <v>6</v>
      </c>
      <c r="BA133" s="12">
        <v>59</v>
      </c>
      <c r="BB133" s="15">
        <v>1499.3</v>
      </c>
      <c r="BD133" s="10">
        <v>43084</v>
      </c>
      <c r="BE133" s="11" t="s">
        <v>4</v>
      </c>
      <c r="BF133" s="12">
        <v>51</v>
      </c>
      <c r="BG133" s="15">
        <v>1289.7</v>
      </c>
    </row>
    <row r="134" spans="1:59" s="13" customFormat="1" x14ac:dyDescent="0.3">
      <c r="A134" s="35">
        <v>42751</v>
      </c>
      <c r="B134" s="11" t="s">
        <v>5</v>
      </c>
      <c r="C134" s="12">
        <v>21</v>
      </c>
      <c r="D134" s="15">
        <v>480.7</v>
      </c>
      <c r="F134" s="90">
        <v>42782</v>
      </c>
      <c r="G134" s="11" t="s">
        <v>8</v>
      </c>
      <c r="H134" s="12">
        <v>30</v>
      </c>
      <c r="I134" s="15">
        <v>734.1</v>
      </c>
      <c r="K134" s="10">
        <v>42810</v>
      </c>
      <c r="L134" s="11" t="s">
        <v>8</v>
      </c>
      <c r="M134" s="12">
        <v>44</v>
      </c>
      <c r="N134" s="15">
        <v>1085.7</v>
      </c>
      <c r="P134" s="10">
        <v>42841</v>
      </c>
      <c r="Q134" s="11" t="s">
        <v>9</v>
      </c>
      <c r="R134" s="12">
        <v>2</v>
      </c>
      <c r="S134" s="15">
        <v>52</v>
      </c>
      <c r="U134" s="10">
        <v>42871</v>
      </c>
      <c r="V134" s="11" t="s">
        <v>3</v>
      </c>
      <c r="W134" s="12">
        <v>58</v>
      </c>
      <c r="X134" s="15">
        <v>1419.9</v>
      </c>
      <c r="Z134" s="10">
        <v>42902</v>
      </c>
      <c r="AA134" s="11" t="s">
        <v>4</v>
      </c>
      <c r="AB134" s="12">
        <v>34</v>
      </c>
      <c r="AC134" s="15">
        <v>846.5</v>
      </c>
      <c r="AE134" s="10">
        <v>42932</v>
      </c>
      <c r="AF134" s="11" t="s">
        <v>9</v>
      </c>
      <c r="AG134" s="12">
        <v>7</v>
      </c>
      <c r="AH134" s="15">
        <v>177.6</v>
      </c>
      <c r="AJ134" s="10">
        <v>42963</v>
      </c>
      <c r="AK134" s="11" t="s">
        <v>6</v>
      </c>
      <c r="AL134" s="12">
        <v>51</v>
      </c>
      <c r="AM134" s="15">
        <v>1242.7</v>
      </c>
      <c r="AO134" s="10">
        <v>42994</v>
      </c>
      <c r="AP134" s="11" t="s">
        <v>7</v>
      </c>
      <c r="AQ134" s="12">
        <v>10</v>
      </c>
      <c r="AR134" s="15">
        <v>223</v>
      </c>
      <c r="AT134" s="10">
        <v>43024</v>
      </c>
      <c r="AU134" s="11" t="s">
        <v>5</v>
      </c>
      <c r="AV134" s="12">
        <v>50</v>
      </c>
      <c r="AW134" s="15">
        <v>1231.7</v>
      </c>
      <c r="AY134" s="10">
        <v>43055</v>
      </c>
      <c r="AZ134" s="11" t="s">
        <v>8</v>
      </c>
      <c r="BA134" s="12">
        <v>66</v>
      </c>
      <c r="BB134" s="15">
        <v>1670.7</v>
      </c>
      <c r="BD134" s="10">
        <v>43085</v>
      </c>
      <c r="BE134" s="11" t="s">
        <v>7</v>
      </c>
      <c r="BF134" s="12">
        <v>17</v>
      </c>
      <c r="BG134" s="15">
        <v>426</v>
      </c>
    </row>
    <row r="135" spans="1:59" s="13" customFormat="1" x14ac:dyDescent="0.3">
      <c r="A135" s="10">
        <v>42752</v>
      </c>
      <c r="B135" s="11" t="s">
        <v>3</v>
      </c>
      <c r="C135" s="12">
        <v>49</v>
      </c>
      <c r="D135" s="15">
        <v>1206.2</v>
      </c>
      <c r="F135" s="10">
        <v>42783</v>
      </c>
      <c r="G135" s="11" t="s">
        <v>4</v>
      </c>
      <c r="H135" s="12">
        <v>43</v>
      </c>
      <c r="I135" s="15">
        <v>1053.3</v>
      </c>
      <c r="K135" s="10">
        <v>42811</v>
      </c>
      <c r="L135" s="11" t="s">
        <v>4</v>
      </c>
      <c r="M135" s="12">
        <v>37</v>
      </c>
      <c r="N135" s="15">
        <v>885.1</v>
      </c>
      <c r="P135" s="10">
        <v>42842</v>
      </c>
      <c r="Q135" s="11" t="s">
        <v>5</v>
      </c>
      <c r="R135" s="12">
        <v>29</v>
      </c>
      <c r="S135" s="15">
        <v>682.1</v>
      </c>
      <c r="U135" s="10">
        <v>42872</v>
      </c>
      <c r="V135" s="11" t="s">
        <v>6</v>
      </c>
      <c r="W135" s="12">
        <v>44</v>
      </c>
      <c r="X135" s="15">
        <v>1058.0999999999999</v>
      </c>
      <c r="Z135" s="10">
        <v>42903</v>
      </c>
      <c r="AA135" s="11" t="s">
        <v>7</v>
      </c>
      <c r="AB135" s="12">
        <v>4</v>
      </c>
      <c r="AC135" s="15">
        <v>97</v>
      </c>
      <c r="AE135" s="10">
        <v>42933</v>
      </c>
      <c r="AF135" s="11" t="s">
        <v>5</v>
      </c>
      <c r="AG135" s="12">
        <v>44</v>
      </c>
      <c r="AH135" s="15">
        <v>1057</v>
      </c>
      <c r="AJ135" s="10">
        <v>42964</v>
      </c>
      <c r="AK135" s="11" t="s">
        <v>8</v>
      </c>
      <c r="AL135" s="12">
        <v>56</v>
      </c>
      <c r="AM135" s="15">
        <v>1394.5</v>
      </c>
      <c r="AO135" s="10">
        <v>42995</v>
      </c>
      <c r="AP135" s="11" t="s">
        <v>9</v>
      </c>
      <c r="AQ135" s="12">
        <v>11</v>
      </c>
      <c r="AR135" s="15">
        <v>274</v>
      </c>
      <c r="AT135" s="10">
        <v>43025</v>
      </c>
      <c r="AU135" s="11" t="s">
        <v>3</v>
      </c>
      <c r="AV135" s="12">
        <v>59</v>
      </c>
      <c r="AW135" s="15">
        <v>1429</v>
      </c>
      <c r="AY135" s="10">
        <v>43056</v>
      </c>
      <c r="AZ135" s="11" t="s">
        <v>4</v>
      </c>
      <c r="BA135" s="12">
        <v>58</v>
      </c>
      <c r="BB135" s="15">
        <v>1454.5</v>
      </c>
      <c r="BD135" s="10">
        <v>43086</v>
      </c>
      <c r="BE135" s="11" t="s">
        <v>9</v>
      </c>
      <c r="BF135" s="12">
        <v>12</v>
      </c>
      <c r="BG135" s="15">
        <v>303</v>
      </c>
    </row>
    <row r="136" spans="1:59" s="13" customFormat="1" x14ac:dyDescent="0.3">
      <c r="A136" s="10">
        <v>42753</v>
      </c>
      <c r="B136" s="11" t="s">
        <v>6</v>
      </c>
      <c r="C136" s="12">
        <v>42</v>
      </c>
      <c r="D136" s="15">
        <v>1030.7</v>
      </c>
      <c r="F136" s="10">
        <v>42784</v>
      </c>
      <c r="G136" s="11" t="s">
        <v>7</v>
      </c>
      <c r="H136" s="12">
        <v>10</v>
      </c>
      <c r="I136" s="15">
        <v>251</v>
      </c>
      <c r="K136" s="10">
        <v>42812</v>
      </c>
      <c r="L136" s="11" t="s">
        <v>7</v>
      </c>
      <c r="M136" s="12">
        <v>4</v>
      </c>
      <c r="N136" s="15">
        <v>87</v>
      </c>
      <c r="P136" s="10">
        <v>42843</v>
      </c>
      <c r="Q136" s="11" t="s">
        <v>3</v>
      </c>
      <c r="R136" s="12">
        <v>48</v>
      </c>
      <c r="S136" s="15">
        <v>1186.2</v>
      </c>
      <c r="U136" s="10">
        <v>42873</v>
      </c>
      <c r="V136" s="11" t="s">
        <v>8</v>
      </c>
      <c r="W136" s="12">
        <v>42</v>
      </c>
      <c r="X136" s="15">
        <v>1042.7</v>
      </c>
      <c r="Z136" s="10">
        <v>42904</v>
      </c>
      <c r="AA136" s="11" t="s">
        <v>9</v>
      </c>
      <c r="AB136" s="12">
        <v>7</v>
      </c>
      <c r="AC136" s="15">
        <v>174</v>
      </c>
      <c r="AE136" s="10">
        <v>42934</v>
      </c>
      <c r="AF136" s="11" t="s">
        <v>3</v>
      </c>
      <c r="AG136" s="12">
        <v>43</v>
      </c>
      <c r="AH136" s="15">
        <v>1062.2</v>
      </c>
      <c r="AJ136" s="10">
        <v>42965</v>
      </c>
      <c r="AK136" s="11" t="s">
        <v>4</v>
      </c>
      <c r="AL136" s="12">
        <v>42</v>
      </c>
      <c r="AM136" s="15">
        <v>1026.7</v>
      </c>
      <c r="AO136" s="10">
        <v>42996</v>
      </c>
      <c r="AP136" s="11" t="s">
        <v>5</v>
      </c>
      <c r="AQ136" s="12">
        <v>58</v>
      </c>
      <c r="AR136" s="15">
        <v>1435.7</v>
      </c>
      <c r="AT136" s="10">
        <v>43026</v>
      </c>
      <c r="AU136" s="11" t="s">
        <v>6</v>
      </c>
      <c r="AV136" s="12">
        <v>59</v>
      </c>
      <c r="AW136" s="15">
        <v>1444.7</v>
      </c>
      <c r="AY136" s="10">
        <v>43057</v>
      </c>
      <c r="AZ136" s="11" t="s">
        <v>7</v>
      </c>
      <c r="BA136" s="12">
        <v>8</v>
      </c>
      <c r="BB136" s="15">
        <v>192</v>
      </c>
      <c r="BD136" s="10">
        <v>43087</v>
      </c>
      <c r="BE136" s="11" t="s">
        <v>5</v>
      </c>
      <c r="BF136" s="12">
        <v>51</v>
      </c>
      <c r="BG136" s="15">
        <v>1297.7</v>
      </c>
    </row>
    <row r="137" spans="1:59" s="13" customFormat="1" x14ac:dyDescent="0.3">
      <c r="A137" s="10">
        <v>42754</v>
      </c>
      <c r="B137" s="11" t="s">
        <v>8</v>
      </c>
      <c r="C137" s="12">
        <v>53</v>
      </c>
      <c r="D137" s="15">
        <v>1308.5</v>
      </c>
      <c r="F137" s="10">
        <v>42785</v>
      </c>
      <c r="G137" s="11" t="s">
        <v>9</v>
      </c>
      <c r="H137" s="12">
        <v>10</v>
      </c>
      <c r="I137" s="15">
        <v>252.6</v>
      </c>
      <c r="K137" s="10">
        <v>42813</v>
      </c>
      <c r="L137" s="11" t="s">
        <v>9</v>
      </c>
      <c r="M137" s="12">
        <v>3</v>
      </c>
      <c r="N137" s="15">
        <v>81</v>
      </c>
      <c r="P137" s="10">
        <v>42844</v>
      </c>
      <c r="Q137" s="11" t="s">
        <v>6</v>
      </c>
      <c r="R137" s="12">
        <v>48</v>
      </c>
      <c r="S137" s="15">
        <v>1197.0999999999999</v>
      </c>
      <c r="U137" s="10">
        <v>42874</v>
      </c>
      <c r="V137" s="11" t="s">
        <v>4</v>
      </c>
      <c r="W137" s="42">
        <v>43</v>
      </c>
      <c r="X137" s="15">
        <v>1045.4000000000001</v>
      </c>
      <c r="Z137" s="10">
        <v>42905</v>
      </c>
      <c r="AA137" s="11" t="s">
        <v>5</v>
      </c>
      <c r="AB137" s="12">
        <v>8</v>
      </c>
      <c r="AC137" s="15">
        <v>172.5</v>
      </c>
      <c r="AE137" s="10">
        <v>42935</v>
      </c>
      <c r="AF137" s="11" t="s">
        <v>6</v>
      </c>
      <c r="AG137" s="12">
        <v>43</v>
      </c>
      <c r="AH137" s="15">
        <v>1078.5</v>
      </c>
      <c r="AJ137" s="10">
        <v>42966</v>
      </c>
      <c r="AK137" s="11" t="s">
        <v>7</v>
      </c>
      <c r="AL137" s="12">
        <v>20</v>
      </c>
      <c r="AM137" s="15">
        <v>502.6</v>
      </c>
      <c r="AO137" s="10">
        <v>42997</v>
      </c>
      <c r="AP137" s="11" t="s">
        <v>3</v>
      </c>
      <c r="AQ137" s="12">
        <v>59</v>
      </c>
      <c r="AR137" s="15">
        <v>1453.6</v>
      </c>
      <c r="AT137" s="10">
        <v>43027</v>
      </c>
      <c r="AU137" s="11" t="s">
        <v>8</v>
      </c>
      <c r="AV137" s="12">
        <v>59</v>
      </c>
      <c r="AW137" s="15">
        <v>1503.5</v>
      </c>
      <c r="AY137" s="10">
        <v>43058</v>
      </c>
      <c r="AZ137" s="11" t="s">
        <v>9</v>
      </c>
      <c r="BA137" s="12">
        <v>5</v>
      </c>
      <c r="BB137" s="15">
        <v>126</v>
      </c>
      <c r="BD137" s="10">
        <v>43088</v>
      </c>
      <c r="BE137" s="11" t="s">
        <v>3</v>
      </c>
      <c r="BF137" s="12">
        <v>55</v>
      </c>
      <c r="BG137" s="15">
        <v>1367</v>
      </c>
    </row>
    <row r="138" spans="1:59" s="13" customFormat="1" x14ac:dyDescent="0.3">
      <c r="A138" s="10">
        <v>42755</v>
      </c>
      <c r="B138" s="11" t="s">
        <v>4</v>
      </c>
      <c r="C138" s="12">
        <v>42</v>
      </c>
      <c r="D138" s="15">
        <v>1046.7</v>
      </c>
      <c r="F138" s="35">
        <v>42786</v>
      </c>
      <c r="G138" s="11" t="s">
        <v>5</v>
      </c>
      <c r="H138" s="12">
        <v>25</v>
      </c>
      <c r="I138" s="15">
        <v>604.1</v>
      </c>
      <c r="K138" s="10">
        <v>42814</v>
      </c>
      <c r="L138" s="11" t="s">
        <v>5</v>
      </c>
      <c r="M138" s="12">
        <v>43</v>
      </c>
      <c r="N138" s="15">
        <v>1034.3</v>
      </c>
      <c r="P138" s="10">
        <v>42845</v>
      </c>
      <c r="Q138" s="11" t="s">
        <v>8</v>
      </c>
      <c r="R138" s="12">
        <v>47</v>
      </c>
      <c r="S138" s="15">
        <v>1174.0999999999999</v>
      </c>
      <c r="U138" s="10">
        <v>42875</v>
      </c>
      <c r="V138" s="11" t="s">
        <v>7</v>
      </c>
      <c r="W138" s="12">
        <v>9</v>
      </c>
      <c r="X138" s="15">
        <v>238</v>
      </c>
      <c r="Z138" s="10">
        <v>42906</v>
      </c>
      <c r="AA138" s="11" t="s">
        <v>3</v>
      </c>
      <c r="AB138" s="12">
        <v>50</v>
      </c>
      <c r="AC138" s="15">
        <v>1237</v>
      </c>
      <c r="AE138" s="10">
        <v>42936</v>
      </c>
      <c r="AF138" s="11" t="s">
        <v>8</v>
      </c>
      <c r="AG138" s="12">
        <v>46</v>
      </c>
      <c r="AH138" s="15">
        <v>1164.0999999999999</v>
      </c>
      <c r="AJ138" s="10">
        <v>42967</v>
      </c>
      <c r="AK138" s="11" t="s">
        <v>9</v>
      </c>
      <c r="AL138" s="12">
        <v>9</v>
      </c>
      <c r="AM138" s="15">
        <v>242</v>
      </c>
      <c r="AO138" s="10">
        <v>42998</v>
      </c>
      <c r="AP138" s="11" t="s">
        <v>6</v>
      </c>
      <c r="AQ138" s="12">
        <v>50</v>
      </c>
      <c r="AR138" s="15">
        <v>1253.8</v>
      </c>
      <c r="AT138" s="10">
        <v>43028</v>
      </c>
      <c r="AU138" s="11" t="s">
        <v>4</v>
      </c>
      <c r="AV138" s="12">
        <v>42</v>
      </c>
      <c r="AW138" s="15">
        <v>1012.3</v>
      </c>
      <c r="AY138" s="10">
        <v>43059</v>
      </c>
      <c r="AZ138" s="11" t="s">
        <v>5</v>
      </c>
      <c r="BA138" s="12">
        <v>66</v>
      </c>
      <c r="BB138" s="15">
        <v>1645.1</v>
      </c>
      <c r="BD138" s="10">
        <v>43089</v>
      </c>
      <c r="BE138" s="11" t="s">
        <v>6</v>
      </c>
      <c r="BF138" s="12">
        <v>49</v>
      </c>
      <c r="BG138" s="15">
        <v>1248.7</v>
      </c>
    </row>
    <row r="139" spans="1:59" s="13" customFormat="1" x14ac:dyDescent="0.3">
      <c r="A139" s="10">
        <v>42756</v>
      </c>
      <c r="B139" s="11" t="s">
        <v>7</v>
      </c>
      <c r="C139" s="12">
        <v>8</v>
      </c>
      <c r="D139" s="15">
        <v>214</v>
      </c>
      <c r="F139" s="10">
        <v>42787</v>
      </c>
      <c r="G139" s="11" t="s">
        <v>3</v>
      </c>
      <c r="H139" s="12">
        <v>48</v>
      </c>
      <c r="I139" s="15">
        <v>1196.2</v>
      </c>
      <c r="K139" s="10">
        <v>42815</v>
      </c>
      <c r="L139" s="11" t="s">
        <v>3</v>
      </c>
      <c r="M139" s="12">
        <v>54</v>
      </c>
      <c r="N139" s="15">
        <v>1297</v>
      </c>
      <c r="P139" s="10">
        <v>42846</v>
      </c>
      <c r="Q139" s="11" t="s">
        <v>4</v>
      </c>
      <c r="R139" s="46">
        <v>39</v>
      </c>
      <c r="S139" s="15">
        <v>970.5</v>
      </c>
      <c r="U139" s="10">
        <v>42876</v>
      </c>
      <c r="V139" s="11" t="s">
        <v>9</v>
      </c>
      <c r="W139" s="12">
        <v>7</v>
      </c>
      <c r="X139" s="15">
        <v>183</v>
      </c>
      <c r="Z139" s="10">
        <v>42907</v>
      </c>
      <c r="AA139" s="11" t="s">
        <v>6</v>
      </c>
      <c r="AB139" s="12">
        <v>40</v>
      </c>
      <c r="AC139" s="15">
        <v>996.3</v>
      </c>
      <c r="AE139" s="10">
        <v>42937</v>
      </c>
      <c r="AF139" s="11" t="s">
        <v>4</v>
      </c>
      <c r="AG139" s="12">
        <v>48</v>
      </c>
      <c r="AH139" s="15">
        <v>1187.3</v>
      </c>
      <c r="AJ139" s="10">
        <v>42968</v>
      </c>
      <c r="AK139" s="11" t="s">
        <v>5</v>
      </c>
      <c r="AL139" s="12">
        <v>48</v>
      </c>
      <c r="AM139" s="15">
        <v>1166.2</v>
      </c>
      <c r="AO139" s="10">
        <v>42999</v>
      </c>
      <c r="AP139" s="11" t="s">
        <v>8</v>
      </c>
      <c r="AQ139" s="38">
        <v>65</v>
      </c>
      <c r="AR139" s="15">
        <v>1619.5</v>
      </c>
      <c r="AT139" s="10">
        <v>43029</v>
      </c>
      <c r="AU139" s="11" t="s">
        <v>7</v>
      </c>
      <c r="AV139" s="12">
        <v>13</v>
      </c>
      <c r="AW139" s="15">
        <v>330</v>
      </c>
      <c r="AY139" s="10">
        <v>43060</v>
      </c>
      <c r="AZ139" s="11" t="s">
        <v>3</v>
      </c>
      <c r="BA139" s="12">
        <v>57</v>
      </c>
      <c r="BB139" s="15">
        <v>1450.2</v>
      </c>
      <c r="BD139" s="10">
        <v>43090</v>
      </c>
      <c r="BE139" s="11" t="s">
        <v>8</v>
      </c>
      <c r="BF139" s="12">
        <v>60</v>
      </c>
      <c r="BG139" s="15">
        <v>1522.5</v>
      </c>
    </row>
    <row r="140" spans="1:59" s="13" customFormat="1" x14ac:dyDescent="0.3">
      <c r="A140" s="10">
        <v>42757</v>
      </c>
      <c r="B140" s="11" t="s">
        <v>9</v>
      </c>
      <c r="C140" s="12">
        <v>7</v>
      </c>
      <c r="D140" s="15">
        <v>171</v>
      </c>
      <c r="F140" s="10">
        <v>42788</v>
      </c>
      <c r="G140" s="11" t="s">
        <v>6</v>
      </c>
      <c r="H140" s="12">
        <v>50</v>
      </c>
      <c r="I140" s="15">
        <v>1262.3</v>
      </c>
      <c r="K140" s="10">
        <v>42816</v>
      </c>
      <c r="L140" s="11" t="s">
        <v>6</v>
      </c>
      <c r="M140" s="12">
        <v>41</v>
      </c>
      <c r="N140" s="15">
        <v>964.3</v>
      </c>
      <c r="P140" s="10">
        <v>42847</v>
      </c>
      <c r="Q140" s="11" t="s">
        <v>7</v>
      </c>
      <c r="R140" s="12">
        <v>8</v>
      </c>
      <c r="S140" s="15">
        <v>216</v>
      </c>
      <c r="U140" s="10">
        <v>42877</v>
      </c>
      <c r="V140" s="11" t="s">
        <v>5</v>
      </c>
      <c r="W140" s="12">
        <v>35</v>
      </c>
      <c r="X140" s="15">
        <v>816.1</v>
      </c>
      <c r="Z140" s="10">
        <v>42908</v>
      </c>
      <c r="AA140" s="11" t="s">
        <v>8</v>
      </c>
      <c r="AB140" s="12">
        <v>40</v>
      </c>
      <c r="AC140" s="15">
        <v>967.1</v>
      </c>
      <c r="AE140" s="10">
        <v>42938</v>
      </c>
      <c r="AF140" s="11" t="s">
        <v>7</v>
      </c>
      <c r="AG140" s="12">
        <v>15</v>
      </c>
      <c r="AH140" s="15">
        <v>382</v>
      </c>
      <c r="AJ140" s="10">
        <v>42969</v>
      </c>
      <c r="AK140" s="11" t="s">
        <v>3</v>
      </c>
      <c r="AL140" s="12">
        <v>48</v>
      </c>
      <c r="AM140" s="15">
        <v>1210</v>
      </c>
      <c r="AO140" s="10">
        <v>43000</v>
      </c>
      <c r="AP140" s="11" t="s">
        <v>4</v>
      </c>
      <c r="AQ140" s="12">
        <v>50</v>
      </c>
      <c r="AR140" s="15">
        <v>1225.7</v>
      </c>
      <c r="AT140" s="10">
        <v>43030</v>
      </c>
      <c r="AU140" s="11" t="s">
        <v>9</v>
      </c>
      <c r="AV140" s="12">
        <v>7</v>
      </c>
      <c r="AW140" s="15">
        <v>185</v>
      </c>
      <c r="AY140" s="10">
        <v>43061</v>
      </c>
      <c r="AZ140" s="11" t="s">
        <v>6</v>
      </c>
      <c r="BA140" s="12">
        <v>37</v>
      </c>
      <c r="BB140" s="15">
        <v>927.7</v>
      </c>
      <c r="BD140" s="10">
        <v>43091</v>
      </c>
      <c r="BE140" s="11" t="s">
        <v>4</v>
      </c>
      <c r="BF140" s="12">
        <v>29</v>
      </c>
      <c r="BG140" s="15">
        <v>720.5</v>
      </c>
    </row>
    <row r="141" spans="1:59" s="13" customFormat="1" x14ac:dyDescent="0.3">
      <c r="A141" s="10">
        <v>42758</v>
      </c>
      <c r="B141" s="11" t="s">
        <v>5</v>
      </c>
      <c r="C141" s="12">
        <v>38</v>
      </c>
      <c r="D141" s="15">
        <v>911.7</v>
      </c>
      <c r="F141" s="10">
        <v>42789</v>
      </c>
      <c r="G141" s="11" t="s">
        <v>8</v>
      </c>
      <c r="H141" s="12">
        <v>50</v>
      </c>
      <c r="I141" s="15">
        <v>1237.0999999999999</v>
      </c>
      <c r="K141" s="10">
        <v>42817</v>
      </c>
      <c r="L141" s="11" t="s">
        <v>8</v>
      </c>
      <c r="M141" s="12">
        <v>52</v>
      </c>
      <c r="N141" s="15">
        <v>1278.5</v>
      </c>
      <c r="P141" s="10">
        <v>42848</v>
      </c>
      <c r="Q141" s="11" t="s">
        <v>9</v>
      </c>
      <c r="R141" s="12">
        <v>5</v>
      </c>
      <c r="S141" s="15">
        <v>126</v>
      </c>
      <c r="U141" s="10">
        <v>42878</v>
      </c>
      <c r="V141" s="11" t="s">
        <v>3</v>
      </c>
      <c r="W141" s="12">
        <v>47</v>
      </c>
      <c r="X141" s="15">
        <v>1172.2</v>
      </c>
      <c r="Z141" s="10">
        <v>42909</v>
      </c>
      <c r="AA141" s="11" t="s">
        <v>4</v>
      </c>
      <c r="AB141" s="12">
        <v>45</v>
      </c>
      <c r="AC141" s="15">
        <v>1080.7</v>
      </c>
      <c r="AE141" s="10">
        <v>42939</v>
      </c>
      <c r="AF141" s="11" t="s">
        <v>9</v>
      </c>
      <c r="AG141" s="12">
        <v>8</v>
      </c>
      <c r="AH141" s="15">
        <v>176</v>
      </c>
      <c r="AJ141" s="10">
        <v>42970</v>
      </c>
      <c r="AK141" s="11" t="s">
        <v>6</v>
      </c>
      <c r="AL141" s="12">
        <v>42</v>
      </c>
      <c r="AM141" s="15">
        <v>1023.75</v>
      </c>
      <c r="AO141" s="10">
        <v>43001</v>
      </c>
      <c r="AP141" s="11" t="s">
        <v>7</v>
      </c>
      <c r="AQ141" s="12">
        <v>8</v>
      </c>
      <c r="AR141" s="15">
        <v>210</v>
      </c>
      <c r="AT141" s="10">
        <v>43031</v>
      </c>
      <c r="AU141" s="11" t="s">
        <v>5</v>
      </c>
      <c r="AV141" s="12">
        <v>56</v>
      </c>
      <c r="AW141" s="15">
        <v>1368.3</v>
      </c>
      <c r="AY141" s="35">
        <v>43062</v>
      </c>
      <c r="AZ141" s="11" t="s">
        <v>8</v>
      </c>
      <c r="BA141" s="12">
        <v>0</v>
      </c>
      <c r="BB141" s="15">
        <v>0</v>
      </c>
      <c r="BD141" s="36">
        <v>43092</v>
      </c>
      <c r="BE141" s="11" t="s">
        <v>7</v>
      </c>
      <c r="BF141" s="12">
        <v>11</v>
      </c>
      <c r="BG141" s="15">
        <v>274</v>
      </c>
    </row>
    <row r="142" spans="1:59" s="13" customFormat="1" x14ac:dyDescent="0.3">
      <c r="A142" s="90">
        <v>42759</v>
      </c>
      <c r="B142" s="11" t="s">
        <v>3</v>
      </c>
      <c r="C142" s="12">
        <v>30</v>
      </c>
      <c r="D142" s="15">
        <v>750</v>
      </c>
      <c r="F142" s="10">
        <v>42790</v>
      </c>
      <c r="G142" s="11" t="s">
        <v>4</v>
      </c>
      <c r="H142" s="12">
        <v>44</v>
      </c>
      <c r="I142" s="15">
        <v>1105.3</v>
      </c>
      <c r="K142" s="10">
        <v>42818</v>
      </c>
      <c r="L142" s="11" t="s">
        <v>4</v>
      </c>
      <c r="M142" s="12">
        <v>36</v>
      </c>
      <c r="N142" s="15">
        <v>837.5</v>
      </c>
      <c r="P142" s="10">
        <v>42849</v>
      </c>
      <c r="Q142" s="11" t="s">
        <v>5</v>
      </c>
      <c r="R142" s="12">
        <v>41</v>
      </c>
      <c r="S142" s="15">
        <v>1019.8</v>
      </c>
      <c r="U142" s="10">
        <v>42879</v>
      </c>
      <c r="V142" s="11" t="s">
        <v>6</v>
      </c>
      <c r="W142" s="12">
        <v>43</v>
      </c>
      <c r="X142" s="15">
        <v>1085.0999999999999</v>
      </c>
      <c r="Z142" s="10">
        <v>42910</v>
      </c>
      <c r="AA142" s="11" t="s">
        <v>7</v>
      </c>
      <c r="AB142" s="12">
        <v>15</v>
      </c>
      <c r="AC142" s="15">
        <v>392</v>
      </c>
      <c r="AE142" s="10">
        <v>42940</v>
      </c>
      <c r="AF142" s="11" t="s">
        <v>5</v>
      </c>
      <c r="AG142" s="12">
        <v>32</v>
      </c>
      <c r="AH142" s="15">
        <v>741.1</v>
      </c>
      <c r="AJ142" s="10">
        <v>42971</v>
      </c>
      <c r="AK142" s="11" t="s">
        <v>8</v>
      </c>
      <c r="AL142" s="12">
        <v>53</v>
      </c>
      <c r="AM142" s="15">
        <v>1324.5</v>
      </c>
      <c r="AO142" s="10">
        <v>43002</v>
      </c>
      <c r="AP142" s="11" t="s">
        <v>9</v>
      </c>
      <c r="AQ142" s="12">
        <v>7</v>
      </c>
      <c r="AR142" s="15">
        <v>170</v>
      </c>
      <c r="AT142" s="10">
        <v>43032</v>
      </c>
      <c r="AU142" s="11" t="s">
        <v>3</v>
      </c>
      <c r="AV142" s="38">
        <v>69</v>
      </c>
      <c r="AW142" s="15">
        <v>1724</v>
      </c>
      <c r="AY142" s="35">
        <v>43063</v>
      </c>
      <c r="AZ142" s="11" t="s">
        <v>4</v>
      </c>
      <c r="BA142" s="12">
        <v>23</v>
      </c>
      <c r="BB142" s="15">
        <v>590.20000000000005</v>
      </c>
      <c r="BD142" s="35">
        <v>43093</v>
      </c>
      <c r="BE142" s="11" t="s">
        <v>9</v>
      </c>
      <c r="BF142" s="12">
        <v>0</v>
      </c>
      <c r="BG142" s="15">
        <v>0</v>
      </c>
    </row>
    <row r="143" spans="1:59" s="13" customFormat="1" x14ac:dyDescent="0.3">
      <c r="A143" s="10">
        <v>42760</v>
      </c>
      <c r="B143" s="11" t="s">
        <v>6</v>
      </c>
      <c r="C143" s="38">
        <v>56</v>
      </c>
      <c r="D143" s="15">
        <v>1430.7</v>
      </c>
      <c r="F143" s="10">
        <v>42791</v>
      </c>
      <c r="G143" s="11" t="s">
        <v>7</v>
      </c>
      <c r="H143" s="12">
        <v>12</v>
      </c>
      <c r="I143" s="15">
        <v>295</v>
      </c>
      <c r="K143" s="10">
        <v>42819</v>
      </c>
      <c r="L143" s="11" t="s">
        <v>7</v>
      </c>
      <c r="M143" s="12">
        <v>7</v>
      </c>
      <c r="N143" s="15">
        <v>166</v>
      </c>
      <c r="P143" s="10">
        <v>42850</v>
      </c>
      <c r="Q143" s="11" t="s">
        <v>3</v>
      </c>
      <c r="R143" s="12">
        <v>42</v>
      </c>
      <c r="S143" s="15">
        <v>1063</v>
      </c>
      <c r="U143" s="10">
        <v>42880</v>
      </c>
      <c r="V143" s="11" t="s">
        <v>8</v>
      </c>
      <c r="W143" s="12">
        <v>39</v>
      </c>
      <c r="X143" s="15">
        <v>956.5</v>
      </c>
      <c r="Z143" s="10">
        <v>42911</v>
      </c>
      <c r="AA143" s="11" t="s">
        <v>9</v>
      </c>
      <c r="AB143" s="12">
        <v>11</v>
      </c>
      <c r="AC143" s="15">
        <v>266.60000000000002</v>
      </c>
      <c r="AE143" s="10">
        <v>42941</v>
      </c>
      <c r="AF143" s="11" t="s">
        <v>3</v>
      </c>
      <c r="AG143" s="12">
        <v>42</v>
      </c>
      <c r="AH143" s="15">
        <v>1037</v>
      </c>
      <c r="AJ143" s="10">
        <v>42972</v>
      </c>
      <c r="AK143" s="11" t="s">
        <v>4</v>
      </c>
      <c r="AL143" s="12">
        <v>43</v>
      </c>
      <c r="AM143" s="15">
        <v>1051.0999999999999</v>
      </c>
      <c r="AO143" s="10">
        <v>43003</v>
      </c>
      <c r="AP143" s="11" t="s">
        <v>5</v>
      </c>
      <c r="AQ143" s="12">
        <v>60</v>
      </c>
      <c r="AR143" s="15">
        <v>1467.5</v>
      </c>
      <c r="AT143" s="10">
        <v>43033</v>
      </c>
      <c r="AU143" s="11" t="s">
        <v>6</v>
      </c>
      <c r="AV143" s="12">
        <v>44</v>
      </c>
      <c r="AW143" s="15">
        <v>1103.0999999999999</v>
      </c>
      <c r="AY143" s="10">
        <v>43064</v>
      </c>
      <c r="AZ143" s="11" t="s">
        <v>7</v>
      </c>
      <c r="BA143" s="12">
        <v>11</v>
      </c>
      <c r="BB143" s="15">
        <v>298</v>
      </c>
      <c r="BD143" s="35">
        <v>43094</v>
      </c>
      <c r="BE143" s="11" t="s">
        <v>5</v>
      </c>
      <c r="BF143" s="12">
        <v>0</v>
      </c>
      <c r="BG143" s="15">
        <v>0</v>
      </c>
    </row>
    <row r="144" spans="1:59" s="13" customFormat="1" x14ac:dyDescent="0.3">
      <c r="A144" s="10">
        <v>42761</v>
      </c>
      <c r="B144" s="11" t="s">
        <v>8</v>
      </c>
      <c r="C144" s="12">
        <v>45</v>
      </c>
      <c r="D144" s="15">
        <v>1090.5</v>
      </c>
      <c r="F144" s="10">
        <v>42792</v>
      </c>
      <c r="G144" s="11" t="s">
        <v>9</v>
      </c>
      <c r="H144" s="12">
        <v>8</v>
      </c>
      <c r="I144" s="15">
        <v>203</v>
      </c>
      <c r="K144" s="10">
        <v>42820</v>
      </c>
      <c r="L144" s="11" t="s">
        <v>9</v>
      </c>
      <c r="M144" s="12">
        <v>5</v>
      </c>
      <c r="N144" s="15">
        <v>122</v>
      </c>
      <c r="P144" s="10">
        <v>42851</v>
      </c>
      <c r="Q144" s="11" t="s">
        <v>6</v>
      </c>
      <c r="R144" s="12">
        <v>35</v>
      </c>
      <c r="S144" s="15">
        <v>870.8</v>
      </c>
      <c r="U144" s="10">
        <v>42881</v>
      </c>
      <c r="V144" s="11" t="s">
        <v>4</v>
      </c>
      <c r="W144" s="12">
        <v>34</v>
      </c>
      <c r="X144" s="15">
        <v>825.3</v>
      </c>
      <c r="Z144" s="10">
        <v>42912</v>
      </c>
      <c r="AA144" s="11" t="s">
        <v>5</v>
      </c>
      <c r="AB144" s="12">
        <v>40</v>
      </c>
      <c r="AC144" s="15">
        <v>988.2</v>
      </c>
      <c r="AE144" s="10">
        <v>42942</v>
      </c>
      <c r="AF144" s="11" t="s">
        <v>6</v>
      </c>
      <c r="AG144" s="12">
        <v>46</v>
      </c>
      <c r="AH144" s="15">
        <v>1114.7</v>
      </c>
      <c r="AJ144" s="10">
        <v>42973</v>
      </c>
      <c r="AK144" s="11" t="s">
        <v>7</v>
      </c>
      <c r="AL144" s="12">
        <v>15</v>
      </c>
      <c r="AM144" s="15">
        <v>380</v>
      </c>
      <c r="AO144" s="10">
        <v>43004</v>
      </c>
      <c r="AP144" s="11" t="s">
        <v>3</v>
      </c>
      <c r="AQ144" s="12">
        <v>53</v>
      </c>
      <c r="AR144" s="15">
        <v>1342</v>
      </c>
      <c r="AT144" s="10">
        <v>43034</v>
      </c>
      <c r="AU144" s="11" t="s">
        <v>8</v>
      </c>
      <c r="AV144" s="12">
        <v>59</v>
      </c>
      <c r="AW144" s="15">
        <v>1461.2</v>
      </c>
      <c r="AY144" s="10">
        <v>43065</v>
      </c>
      <c r="AZ144" s="11" t="s">
        <v>9</v>
      </c>
      <c r="BA144" s="12">
        <v>2</v>
      </c>
      <c r="BB144" s="15">
        <v>56</v>
      </c>
      <c r="BD144" s="10">
        <v>43095</v>
      </c>
      <c r="BE144" s="11" t="s">
        <v>3</v>
      </c>
      <c r="BF144" s="12">
        <v>18</v>
      </c>
      <c r="BG144" s="15">
        <v>445</v>
      </c>
    </row>
    <row r="145" spans="1:59" s="13" customFormat="1" x14ac:dyDescent="0.3">
      <c r="A145" s="10">
        <v>42762</v>
      </c>
      <c r="B145" s="11" t="s">
        <v>4</v>
      </c>
      <c r="C145" s="12">
        <v>39</v>
      </c>
      <c r="D145" s="15">
        <v>959.7</v>
      </c>
      <c r="F145" s="10">
        <v>42793</v>
      </c>
      <c r="G145" s="11" t="s">
        <v>5</v>
      </c>
      <c r="H145" s="12">
        <v>35</v>
      </c>
      <c r="I145" s="15">
        <v>875.7</v>
      </c>
      <c r="K145" s="10">
        <v>42821</v>
      </c>
      <c r="L145" s="11" t="s">
        <v>5</v>
      </c>
      <c r="M145" s="12">
        <v>43</v>
      </c>
      <c r="N145" s="15">
        <v>1025.5</v>
      </c>
      <c r="P145" s="10">
        <v>42852</v>
      </c>
      <c r="Q145" s="11" t="s">
        <v>8</v>
      </c>
      <c r="R145" s="12">
        <v>37</v>
      </c>
      <c r="S145" s="15">
        <v>946</v>
      </c>
      <c r="U145" s="10">
        <v>42882</v>
      </c>
      <c r="V145" s="11" t="s">
        <v>7</v>
      </c>
      <c r="W145" s="12">
        <v>7</v>
      </c>
      <c r="X145" s="15">
        <v>180</v>
      </c>
      <c r="Z145" s="10">
        <v>42913</v>
      </c>
      <c r="AA145" s="11" t="s">
        <v>3</v>
      </c>
      <c r="AB145" s="12">
        <v>41</v>
      </c>
      <c r="AC145" s="15">
        <v>1008.2</v>
      </c>
      <c r="AE145" s="10">
        <v>42943</v>
      </c>
      <c r="AF145" s="11" t="s">
        <v>8</v>
      </c>
      <c r="AG145" s="12">
        <v>41</v>
      </c>
      <c r="AH145" s="15">
        <v>1012.5</v>
      </c>
      <c r="AJ145" s="10">
        <v>42974</v>
      </c>
      <c r="AK145" s="11" t="s">
        <v>9</v>
      </c>
      <c r="AL145" s="12">
        <v>9</v>
      </c>
      <c r="AM145" s="15">
        <v>210</v>
      </c>
      <c r="AO145" s="10">
        <v>43005</v>
      </c>
      <c r="AP145" s="11" t="s">
        <v>6</v>
      </c>
      <c r="AQ145" s="12">
        <v>60</v>
      </c>
      <c r="AR145" s="15">
        <v>1529.3</v>
      </c>
      <c r="AT145" s="10">
        <v>43035</v>
      </c>
      <c r="AU145" s="11" t="s">
        <v>4</v>
      </c>
      <c r="AV145" s="12">
        <v>60</v>
      </c>
      <c r="AW145" s="15">
        <v>1492.1</v>
      </c>
      <c r="AY145" s="10">
        <v>43066</v>
      </c>
      <c r="AZ145" s="11" t="s">
        <v>5</v>
      </c>
      <c r="BA145" s="12">
        <v>59</v>
      </c>
      <c r="BB145" s="15">
        <v>1460.7</v>
      </c>
      <c r="BD145" s="10">
        <v>43096</v>
      </c>
      <c r="BE145" s="11" t="s">
        <v>6</v>
      </c>
      <c r="BF145" s="12">
        <v>26</v>
      </c>
      <c r="BG145" s="15">
        <v>650.70000000000005</v>
      </c>
    </row>
    <row r="146" spans="1:59" s="13" customFormat="1" x14ac:dyDescent="0.3">
      <c r="A146" s="10">
        <v>42763</v>
      </c>
      <c r="B146" s="11" t="s">
        <v>7</v>
      </c>
      <c r="C146" s="12">
        <v>11</v>
      </c>
      <c r="D146" s="15">
        <v>286</v>
      </c>
      <c r="F146" s="10">
        <v>42794</v>
      </c>
      <c r="G146" s="11" t="s">
        <v>3</v>
      </c>
      <c r="H146" s="12">
        <v>39</v>
      </c>
      <c r="I146" s="15">
        <v>977.6</v>
      </c>
      <c r="K146" s="10">
        <v>42822</v>
      </c>
      <c r="L146" s="11" t="s">
        <v>3</v>
      </c>
      <c r="M146" s="12">
        <v>44</v>
      </c>
      <c r="N146" s="15">
        <v>1080.5999999999999</v>
      </c>
      <c r="P146" s="10">
        <v>42853</v>
      </c>
      <c r="Q146" s="11" t="s">
        <v>4</v>
      </c>
      <c r="R146" s="12">
        <v>32</v>
      </c>
      <c r="S146" s="15">
        <v>824.8</v>
      </c>
      <c r="U146" s="10">
        <v>42883</v>
      </c>
      <c r="V146" s="11" t="s">
        <v>9</v>
      </c>
      <c r="W146" s="12">
        <v>7</v>
      </c>
      <c r="X146" s="15">
        <v>182</v>
      </c>
      <c r="Z146" s="10">
        <v>42914</v>
      </c>
      <c r="AA146" s="11" t="s">
        <v>6</v>
      </c>
      <c r="AB146" s="12">
        <v>45</v>
      </c>
      <c r="AC146" s="15">
        <v>1134.3</v>
      </c>
      <c r="AE146" s="10">
        <v>42944</v>
      </c>
      <c r="AF146" s="11" t="s">
        <v>4</v>
      </c>
      <c r="AG146" s="12">
        <v>48</v>
      </c>
      <c r="AH146" s="15">
        <v>1168.3</v>
      </c>
      <c r="AJ146" s="10">
        <v>42975</v>
      </c>
      <c r="AK146" s="11" t="s">
        <v>5</v>
      </c>
      <c r="AL146" s="12">
        <v>44</v>
      </c>
      <c r="AM146" s="15">
        <v>1061.8</v>
      </c>
      <c r="AO146" s="10">
        <v>43006</v>
      </c>
      <c r="AP146" s="11" t="s">
        <v>8</v>
      </c>
      <c r="AQ146" s="12">
        <v>58</v>
      </c>
      <c r="AR146" s="15">
        <v>1433.5</v>
      </c>
      <c r="AT146" s="10">
        <v>43036</v>
      </c>
      <c r="AU146" s="11" t="s">
        <v>7</v>
      </c>
      <c r="AV146" s="12">
        <v>11</v>
      </c>
      <c r="AW146" s="15">
        <v>250</v>
      </c>
      <c r="AY146" s="10">
        <v>43067</v>
      </c>
      <c r="AZ146" s="11" t="s">
        <v>3</v>
      </c>
      <c r="BA146" s="38">
        <v>74</v>
      </c>
      <c r="BB146" s="15">
        <v>1873.2</v>
      </c>
      <c r="BD146" s="10">
        <v>43097</v>
      </c>
      <c r="BE146" s="11" t="s">
        <v>8</v>
      </c>
      <c r="BF146" s="12">
        <v>36</v>
      </c>
      <c r="BG146" s="15">
        <v>863.7</v>
      </c>
    </row>
    <row r="147" spans="1:59" s="13" customFormat="1" x14ac:dyDescent="0.3">
      <c r="A147" s="10">
        <v>42764</v>
      </c>
      <c r="B147" s="11" t="s">
        <v>9</v>
      </c>
      <c r="C147" s="12">
        <v>6</v>
      </c>
      <c r="D147" s="15">
        <v>153</v>
      </c>
      <c r="F147" s="10"/>
      <c r="G147" s="11"/>
      <c r="H147" s="12"/>
      <c r="I147" s="15"/>
      <c r="K147" s="10">
        <v>42823</v>
      </c>
      <c r="L147" s="11" t="s">
        <v>6</v>
      </c>
      <c r="M147" s="12">
        <v>39</v>
      </c>
      <c r="N147" s="15">
        <v>998.1</v>
      </c>
      <c r="P147" s="10">
        <v>42854</v>
      </c>
      <c r="Q147" s="11" t="s">
        <v>7</v>
      </c>
      <c r="R147" s="12">
        <v>9</v>
      </c>
      <c r="S147" s="15">
        <v>244</v>
      </c>
      <c r="U147" s="35">
        <v>42884</v>
      </c>
      <c r="V147" s="11" t="s">
        <v>5</v>
      </c>
      <c r="W147" s="12">
        <v>0</v>
      </c>
      <c r="X147" s="15">
        <v>0</v>
      </c>
      <c r="Z147" s="10">
        <v>42915</v>
      </c>
      <c r="AA147" s="11" t="s">
        <v>8</v>
      </c>
      <c r="AB147" s="12">
        <v>44</v>
      </c>
      <c r="AC147" s="15">
        <v>1062.7</v>
      </c>
      <c r="AE147" s="10">
        <v>42945</v>
      </c>
      <c r="AF147" s="11" t="s">
        <v>7</v>
      </c>
      <c r="AG147" s="12">
        <v>9</v>
      </c>
      <c r="AH147" s="15">
        <v>223</v>
      </c>
      <c r="AJ147" s="10">
        <v>42976</v>
      </c>
      <c r="AK147" s="11" t="s">
        <v>3</v>
      </c>
      <c r="AL147" s="12">
        <v>58</v>
      </c>
      <c r="AM147" s="15">
        <v>1457</v>
      </c>
      <c r="AO147" s="10">
        <v>43007</v>
      </c>
      <c r="AP147" s="11" t="s">
        <v>4</v>
      </c>
      <c r="AQ147" s="12">
        <v>41</v>
      </c>
      <c r="AR147" s="15">
        <v>1047.0999999999999</v>
      </c>
      <c r="AT147" s="10">
        <v>43037</v>
      </c>
      <c r="AU147" s="11" t="s">
        <v>9</v>
      </c>
      <c r="AV147" s="12">
        <v>6</v>
      </c>
      <c r="AW147" s="15">
        <v>144</v>
      </c>
      <c r="AY147" s="10">
        <v>43068</v>
      </c>
      <c r="AZ147" s="11" t="s">
        <v>6</v>
      </c>
      <c r="BA147" s="12">
        <v>58</v>
      </c>
      <c r="BB147" s="15">
        <v>1407.7</v>
      </c>
      <c r="BD147" s="10">
        <v>43098</v>
      </c>
      <c r="BE147" s="11" t="s">
        <v>4</v>
      </c>
      <c r="BF147" s="12">
        <v>33</v>
      </c>
      <c r="BG147" s="15">
        <v>812.5</v>
      </c>
    </row>
    <row r="148" spans="1:59" s="13" customFormat="1" x14ac:dyDescent="0.3">
      <c r="A148" s="10">
        <v>42765</v>
      </c>
      <c r="B148" s="11" t="s">
        <v>5</v>
      </c>
      <c r="C148" s="12">
        <v>40</v>
      </c>
      <c r="D148" s="15">
        <v>959.5</v>
      </c>
      <c r="F148" s="10"/>
      <c r="G148" s="11"/>
      <c r="H148" s="12"/>
      <c r="I148" s="15"/>
      <c r="K148" s="10">
        <v>42824</v>
      </c>
      <c r="L148" s="11" t="s">
        <v>8</v>
      </c>
      <c r="M148" s="12">
        <v>51</v>
      </c>
      <c r="N148" s="15">
        <v>1281.5</v>
      </c>
      <c r="P148" s="10">
        <v>42855</v>
      </c>
      <c r="Q148" s="11" t="s">
        <v>9</v>
      </c>
      <c r="R148" s="12">
        <v>9</v>
      </c>
      <c r="S148" s="15">
        <v>210</v>
      </c>
      <c r="U148" s="10">
        <v>42885</v>
      </c>
      <c r="V148" s="11" t="s">
        <v>3</v>
      </c>
      <c r="W148" s="12">
        <v>48</v>
      </c>
      <c r="X148" s="15">
        <v>1170.25</v>
      </c>
      <c r="Z148" s="10">
        <v>42916</v>
      </c>
      <c r="AA148" s="11" t="s">
        <v>4</v>
      </c>
      <c r="AB148" s="12">
        <v>32</v>
      </c>
      <c r="AC148" s="15">
        <v>792.5</v>
      </c>
      <c r="AE148" s="10">
        <v>42946</v>
      </c>
      <c r="AF148" s="11" t="s">
        <v>9</v>
      </c>
      <c r="AG148" s="12">
        <v>9</v>
      </c>
      <c r="AH148" s="15">
        <v>238</v>
      </c>
      <c r="AJ148" s="10">
        <v>42977</v>
      </c>
      <c r="AK148" s="11" t="s">
        <v>6</v>
      </c>
      <c r="AL148" s="12">
        <v>40</v>
      </c>
      <c r="AM148" s="15">
        <v>994.5</v>
      </c>
      <c r="AO148" s="10">
        <v>43008</v>
      </c>
      <c r="AP148" s="11" t="s">
        <v>7</v>
      </c>
      <c r="AQ148" s="12">
        <v>17</v>
      </c>
      <c r="AR148" s="15">
        <v>420</v>
      </c>
      <c r="AT148" s="10">
        <v>43038</v>
      </c>
      <c r="AU148" s="11" t="s">
        <v>5</v>
      </c>
      <c r="AV148" s="12">
        <v>39</v>
      </c>
      <c r="AW148" s="15">
        <v>966</v>
      </c>
      <c r="AY148" s="10">
        <v>43069</v>
      </c>
      <c r="AZ148" s="11" t="s">
        <v>8</v>
      </c>
      <c r="BA148" s="12">
        <v>65</v>
      </c>
      <c r="BB148" s="15">
        <v>1624.5</v>
      </c>
      <c r="BD148" s="10">
        <v>43099</v>
      </c>
      <c r="BE148" s="11" t="s">
        <v>7</v>
      </c>
      <c r="BF148" s="12">
        <v>9</v>
      </c>
      <c r="BG148" s="15">
        <v>216</v>
      </c>
    </row>
    <row r="149" spans="1:59" s="13" customFormat="1" x14ac:dyDescent="0.3">
      <c r="A149" s="10">
        <v>42766</v>
      </c>
      <c r="B149" s="11" t="s">
        <v>3</v>
      </c>
      <c r="C149" s="12">
        <v>57</v>
      </c>
      <c r="D149" s="15">
        <v>1404.2</v>
      </c>
      <c r="F149" s="10"/>
      <c r="G149" s="11"/>
      <c r="H149" s="12"/>
      <c r="I149" s="15"/>
      <c r="K149" s="10">
        <v>42825</v>
      </c>
      <c r="L149" s="11" t="s">
        <v>4</v>
      </c>
      <c r="M149" s="12">
        <v>37</v>
      </c>
      <c r="N149" s="15">
        <v>884.1</v>
      </c>
      <c r="P149" s="10"/>
      <c r="Q149" s="11"/>
      <c r="R149" s="12"/>
      <c r="S149" s="15"/>
      <c r="U149" s="10">
        <v>42886</v>
      </c>
      <c r="V149" s="11" t="s">
        <v>6</v>
      </c>
      <c r="W149" s="12">
        <v>41</v>
      </c>
      <c r="X149" s="15">
        <v>1000.3</v>
      </c>
      <c r="Z149" s="10"/>
      <c r="AA149" s="11"/>
      <c r="AB149" s="12"/>
      <c r="AC149" s="15"/>
      <c r="AE149" s="10">
        <v>42947</v>
      </c>
      <c r="AF149" s="11" t="s">
        <v>5</v>
      </c>
      <c r="AG149" s="12">
        <v>39</v>
      </c>
      <c r="AH149" s="15">
        <v>950</v>
      </c>
      <c r="AJ149" s="10">
        <v>42978</v>
      </c>
      <c r="AK149" s="11" t="s">
        <v>8</v>
      </c>
      <c r="AL149" s="12">
        <v>58</v>
      </c>
      <c r="AM149" s="15">
        <v>1460.7</v>
      </c>
      <c r="AO149" s="10"/>
      <c r="AP149" s="11"/>
      <c r="AQ149" s="12"/>
      <c r="AR149" s="15"/>
      <c r="AT149" s="10">
        <v>43039</v>
      </c>
      <c r="AU149" s="11" t="s">
        <v>3</v>
      </c>
      <c r="AV149" s="12">
        <v>55</v>
      </c>
      <c r="AW149" s="15">
        <v>1350.2</v>
      </c>
      <c r="AY149" s="10"/>
      <c r="AZ149" s="11"/>
      <c r="BA149" s="12"/>
      <c r="BB149" s="15"/>
      <c r="BD149" s="10">
        <v>43100</v>
      </c>
      <c r="BE149" s="11" t="s">
        <v>9</v>
      </c>
      <c r="BF149" s="12">
        <v>4</v>
      </c>
      <c r="BG149" s="15">
        <v>100</v>
      </c>
    </row>
    <row r="150" spans="1:59" s="13" customFormat="1" ht="3" customHeight="1" x14ac:dyDescent="0.3">
      <c r="A150" s="10"/>
      <c r="B150" s="11"/>
      <c r="C150" s="12"/>
      <c r="D150" s="15"/>
      <c r="F150" s="10"/>
      <c r="G150" s="11"/>
      <c r="H150" s="12"/>
      <c r="I150" s="15"/>
      <c r="K150" s="10"/>
      <c r="L150" s="11"/>
      <c r="M150" s="12"/>
      <c r="N150" s="15"/>
      <c r="P150" s="10"/>
      <c r="Q150" s="11"/>
      <c r="R150" s="12"/>
      <c r="S150" s="15"/>
      <c r="U150" s="10"/>
      <c r="V150" s="11"/>
      <c r="W150" s="12"/>
      <c r="X150" s="15"/>
      <c r="Z150" s="10"/>
      <c r="AA150" s="11"/>
      <c r="AB150" s="12"/>
      <c r="AC150" s="15"/>
      <c r="AE150" s="10"/>
      <c r="AF150" s="11"/>
      <c r="AG150" s="12"/>
      <c r="AH150" s="15"/>
      <c r="AJ150" s="10"/>
      <c r="AK150" s="11"/>
      <c r="AL150" s="12"/>
      <c r="AM150" s="15"/>
      <c r="AO150" s="10"/>
      <c r="AP150" s="11"/>
      <c r="AQ150" s="12"/>
      <c r="AR150" s="15"/>
      <c r="AT150" s="10"/>
      <c r="AU150" s="11"/>
      <c r="AV150" s="12"/>
      <c r="AW150" s="15"/>
      <c r="AY150" s="10"/>
      <c r="AZ150" s="11"/>
      <c r="BA150" s="12"/>
      <c r="BB150" s="15"/>
      <c r="BD150" s="10"/>
      <c r="BE150" s="11"/>
      <c r="BF150" s="12"/>
      <c r="BG150" s="15"/>
    </row>
    <row r="151" spans="1:59" s="13" customFormat="1" x14ac:dyDescent="0.3">
      <c r="A151" s="10"/>
      <c r="B151" s="43" t="s">
        <v>287</v>
      </c>
      <c r="C151" s="12">
        <v>991</v>
      </c>
      <c r="D151" s="15">
        <v>24239.200000000001</v>
      </c>
      <c r="F151" s="10"/>
      <c r="G151" s="43" t="s">
        <v>287</v>
      </c>
      <c r="H151" s="12">
        <v>812</v>
      </c>
      <c r="I151" s="15">
        <v>20037.2</v>
      </c>
      <c r="K151" s="10"/>
      <c r="L151" s="43" t="s">
        <v>287</v>
      </c>
      <c r="M151" s="12">
        <v>986</v>
      </c>
      <c r="N151" s="15">
        <v>24250.5</v>
      </c>
      <c r="P151" s="10"/>
      <c r="Q151" s="43" t="s">
        <v>287</v>
      </c>
      <c r="R151" s="12">
        <v>931</v>
      </c>
      <c r="S151" s="15">
        <v>23056.7</v>
      </c>
      <c r="U151" s="10"/>
      <c r="V151" s="43" t="s">
        <v>287</v>
      </c>
      <c r="W151" s="12">
        <v>1068</v>
      </c>
      <c r="X151" s="15">
        <v>26281.8</v>
      </c>
      <c r="Z151" s="10"/>
      <c r="AA151" s="43" t="s">
        <v>287</v>
      </c>
      <c r="AB151" s="12">
        <v>1020</v>
      </c>
      <c r="AC151" s="15">
        <v>25176.55</v>
      </c>
      <c r="AE151" s="10"/>
      <c r="AF151" s="43" t="s">
        <v>287</v>
      </c>
      <c r="AG151" s="12">
        <v>967</v>
      </c>
      <c r="AH151" s="15">
        <v>23755.25</v>
      </c>
      <c r="AJ151" s="10"/>
      <c r="AK151" s="43" t="s">
        <v>287</v>
      </c>
      <c r="AL151" s="12">
        <v>1179</v>
      </c>
      <c r="AM151" s="15">
        <v>29128.65</v>
      </c>
      <c r="AO151" s="10"/>
      <c r="AP151" s="43" t="s">
        <v>287</v>
      </c>
      <c r="AQ151" s="12">
        <v>1148</v>
      </c>
      <c r="AR151" s="15">
        <v>28615.200000000001</v>
      </c>
      <c r="AT151" s="10"/>
      <c r="AU151" s="43" t="s">
        <v>287</v>
      </c>
      <c r="AV151" s="12">
        <v>1215</v>
      </c>
      <c r="AW151" s="15">
        <v>30122.25</v>
      </c>
      <c r="AY151" s="10"/>
      <c r="AZ151" s="43" t="s">
        <v>287</v>
      </c>
      <c r="BA151" s="12">
        <v>1243</v>
      </c>
      <c r="BB151" s="15">
        <v>31128.2</v>
      </c>
      <c r="BD151" s="10"/>
      <c r="BE151" s="43" t="s">
        <v>287</v>
      </c>
      <c r="BF151" s="12">
        <v>1065</v>
      </c>
      <c r="BG151" s="15">
        <v>26835.7</v>
      </c>
    </row>
    <row r="152" spans="1:59" s="13" customFormat="1" x14ac:dyDescent="0.3">
      <c r="A152" s="10"/>
      <c r="B152" s="43" t="s">
        <v>288</v>
      </c>
      <c r="C152" s="15">
        <v>47.19</v>
      </c>
      <c r="D152" s="44">
        <v>24.46</v>
      </c>
      <c r="F152" s="10"/>
      <c r="G152" s="43" t="s">
        <v>288</v>
      </c>
      <c r="H152" s="15">
        <v>40.6</v>
      </c>
      <c r="I152" s="44">
        <v>24.68</v>
      </c>
      <c r="K152" s="10"/>
      <c r="L152" s="43" t="s">
        <v>288</v>
      </c>
      <c r="M152" s="15">
        <v>42.87</v>
      </c>
      <c r="N152" s="44">
        <v>24.59</v>
      </c>
      <c r="P152" s="10"/>
      <c r="Q152" s="43" t="s">
        <v>288</v>
      </c>
      <c r="R152" s="15">
        <v>44.33</v>
      </c>
      <c r="S152" s="44">
        <v>24.77</v>
      </c>
      <c r="U152" s="10"/>
      <c r="V152" s="43" t="s">
        <v>288</v>
      </c>
      <c r="W152" s="15">
        <v>48.55</v>
      </c>
      <c r="X152" s="44">
        <v>24.61</v>
      </c>
      <c r="Z152" s="10"/>
      <c r="AA152" s="43" t="s">
        <v>288</v>
      </c>
      <c r="AB152" s="15">
        <v>46.36</v>
      </c>
      <c r="AC152" s="44">
        <v>24.68</v>
      </c>
      <c r="AE152" s="10"/>
      <c r="AF152" s="43" t="s">
        <v>288</v>
      </c>
      <c r="AG152" s="15">
        <v>48.35</v>
      </c>
      <c r="AH152" s="44">
        <v>24.57</v>
      </c>
      <c r="AJ152" s="10"/>
      <c r="AK152" s="43" t="s">
        <v>288</v>
      </c>
      <c r="AL152" s="15">
        <v>51.26</v>
      </c>
      <c r="AM152" s="44">
        <v>24.71</v>
      </c>
      <c r="AO152" s="10"/>
      <c r="AP152" s="43" t="s">
        <v>288</v>
      </c>
      <c r="AQ152" s="15">
        <v>54.67</v>
      </c>
      <c r="AR152" s="44">
        <v>24.93</v>
      </c>
      <c r="AT152" s="10"/>
      <c r="AU152" s="43" t="s">
        <v>288</v>
      </c>
      <c r="AV152" s="15">
        <v>57.86</v>
      </c>
      <c r="AW152" s="44">
        <v>24.79</v>
      </c>
      <c r="AY152" s="10"/>
      <c r="AZ152" s="43" t="s">
        <v>288</v>
      </c>
      <c r="BA152" s="15">
        <v>62.15</v>
      </c>
      <c r="BB152" s="44">
        <v>25.04</v>
      </c>
      <c r="BD152" s="10"/>
      <c r="BE152" s="43" t="s">
        <v>288</v>
      </c>
      <c r="BF152" s="15">
        <v>56.05</v>
      </c>
      <c r="BG152" s="44">
        <v>25.2</v>
      </c>
    </row>
    <row r="153" spans="1:59" s="13" customFormat="1" x14ac:dyDescent="0.3">
      <c r="A153" s="10"/>
      <c r="B153" s="11"/>
      <c r="C153" s="12"/>
      <c r="D153" s="15"/>
      <c r="F153" s="10"/>
      <c r="G153" s="11"/>
      <c r="H153" s="12"/>
      <c r="I153" s="15"/>
      <c r="K153" s="10"/>
      <c r="L153" s="11"/>
      <c r="M153" s="12"/>
      <c r="N153" s="15"/>
      <c r="P153" s="10"/>
      <c r="Q153" s="11"/>
      <c r="R153" s="12"/>
      <c r="S153" s="15"/>
      <c r="U153" s="10"/>
      <c r="V153" s="11"/>
      <c r="W153" s="12"/>
      <c r="X153" s="15"/>
      <c r="Z153" s="10"/>
      <c r="AA153" s="11"/>
      <c r="AB153" s="12"/>
      <c r="AC153" s="15"/>
      <c r="AE153" s="10"/>
      <c r="AF153" s="11"/>
      <c r="AG153" s="12"/>
      <c r="AH153" s="15"/>
      <c r="AJ153" s="10"/>
      <c r="AK153" s="11"/>
      <c r="AL153" s="12"/>
      <c r="AM153" s="15"/>
      <c r="AO153" s="10"/>
      <c r="AP153" s="11"/>
      <c r="AQ153" s="12"/>
      <c r="AR153" s="15"/>
      <c r="AT153" s="10"/>
      <c r="AU153" s="11"/>
      <c r="AV153" s="12"/>
      <c r="AW153" s="15"/>
      <c r="AY153" s="10"/>
      <c r="AZ153" s="11"/>
      <c r="BA153" s="12"/>
      <c r="BB153" s="15"/>
      <c r="BD153" s="10"/>
      <c r="BE153" s="11"/>
      <c r="BF153" s="12"/>
      <c r="BG153" s="15"/>
    </row>
    <row r="154" spans="1:59" s="13" customFormat="1" x14ac:dyDescent="0.3">
      <c r="A154" s="10"/>
      <c r="B154" s="11"/>
      <c r="C154" s="12">
        <v>991</v>
      </c>
      <c r="D154" s="15">
        <v>24239.200000000001</v>
      </c>
      <c r="F154" s="10"/>
      <c r="G154" s="11"/>
      <c r="H154" s="12">
        <v>1803</v>
      </c>
      <c r="I154" s="15">
        <v>44276.4</v>
      </c>
      <c r="K154" s="10"/>
      <c r="L154" s="11"/>
      <c r="M154" s="12">
        <v>2789</v>
      </c>
      <c r="N154" s="15">
        <v>68526.899999999994</v>
      </c>
      <c r="P154" s="10"/>
      <c r="Q154" s="11"/>
      <c r="R154" s="12">
        <v>3720</v>
      </c>
      <c r="S154" s="15">
        <v>91583.6</v>
      </c>
      <c r="U154" s="10"/>
      <c r="V154" s="11"/>
      <c r="W154" s="12">
        <v>4788</v>
      </c>
      <c r="X154" s="15">
        <v>117865.4</v>
      </c>
      <c r="Z154" s="10"/>
      <c r="AA154" s="11"/>
      <c r="AB154" s="12">
        <v>5808</v>
      </c>
      <c r="AC154" s="15">
        <v>143041.95000000001</v>
      </c>
      <c r="AE154" s="10"/>
      <c r="AF154" s="11"/>
      <c r="AG154" s="12">
        <v>6775</v>
      </c>
      <c r="AH154" s="15">
        <v>166797.20000000001</v>
      </c>
      <c r="AJ154" s="10"/>
      <c r="AK154" s="11"/>
      <c r="AL154" s="12">
        <v>7954</v>
      </c>
      <c r="AM154" s="15">
        <v>195925.85</v>
      </c>
      <c r="AO154" s="10"/>
      <c r="AP154" s="11"/>
      <c r="AQ154" s="12">
        <v>9102</v>
      </c>
      <c r="AR154" s="15">
        <v>224541.05</v>
      </c>
      <c r="AT154" s="10"/>
      <c r="AU154" s="11"/>
      <c r="AV154" s="12">
        <v>10317</v>
      </c>
      <c r="AW154" s="15">
        <v>254663.3</v>
      </c>
      <c r="AY154" s="10"/>
      <c r="AZ154" s="11"/>
      <c r="BA154" s="12">
        <v>11560</v>
      </c>
      <c r="BB154" s="15">
        <v>285791.5</v>
      </c>
      <c r="BD154" s="10"/>
      <c r="BE154" s="11"/>
      <c r="BF154" s="12">
        <v>12625</v>
      </c>
      <c r="BG154" s="15">
        <v>312627.20000000001</v>
      </c>
    </row>
    <row r="155" spans="1:59" s="13" customFormat="1" x14ac:dyDescent="0.3">
      <c r="A155" s="10"/>
      <c r="B155" s="11"/>
      <c r="C155" s="12"/>
      <c r="D155" s="15"/>
      <c r="F155" s="10"/>
      <c r="G155" s="11"/>
      <c r="H155" s="12"/>
      <c r="I155" s="44">
        <v>24.56</v>
      </c>
      <c r="K155" s="10"/>
      <c r="L155" s="11"/>
      <c r="M155" s="12"/>
      <c r="N155" s="44">
        <v>24.57</v>
      </c>
      <c r="P155" s="10"/>
      <c r="Q155" s="11"/>
      <c r="R155" s="12"/>
      <c r="S155" s="44">
        <v>24.62</v>
      </c>
      <c r="U155" s="10"/>
      <c r="V155" s="11"/>
      <c r="W155" s="12"/>
      <c r="X155" s="44">
        <v>24.62</v>
      </c>
      <c r="Z155" s="10"/>
      <c r="AA155" s="11"/>
      <c r="AB155" s="12"/>
      <c r="AC155" s="44">
        <v>24.63</v>
      </c>
      <c r="AE155" s="10"/>
      <c r="AF155" s="11"/>
      <c r="AG155" s="12"/>
      <c r="AH155" s="44">
        <v>24.62</v>
      </c>
      <c r="AJ155" s="10"/>
      <c r="AK155" s="11"/>
      <c r="AL155" s="12"/>
      <c r="AM155" s="44">
        <v>24.63</v>
      </c>
      <c r="AO155" s="10"/>
      <c r="AP155" s="11"/>
      <c r="AQ155" s="12"/>
      <c r="AR155" s="44">
        <v>24.67</v>
      </c>
      <c r="AT155" s="10"/>
      <c r="AU155" s="11"/>
      <c r="AV155" s="12"/>
      <c r="AW155" s="44">
        <v>24.68</v>
      </c>
      <c r="AY155" s="10"/>
      <c r="AZ155" s="11"/>
      <c r="BA155" s="12"/>
      <c r="BB155" s="44">
        <v>24.72</v>
      </c>
      <c r="BD155" s="10"/>
      <c r="BE155" s="11"/>
      <c r="BF155" s="12"/>
      <c r="BG155" s="44">
        <v>24.76</v>
      </c>
    </row>
    <row r="156" spans="1:59" s="13" customFormat="1" x14ac:dyDescent="0.3">
      <c r="A156" s="10"/>
      <c r="B156" s="11"/>
      <c r="C156" s="12"/>
      <c r="D156" s="15"/>
      <c r="F156" s="10"/>
      <c r="G156" s="11"/>
      <c r="H156" s="12"/>
      <c r="I156" s="15"/>
      <c r="K156" s="10"/>
      <c r="L156" s="11"/>
      <c r="M156" s="12"/>
      <c r="N156" s="15"/>
      <c r="P156" s="10"/>
      <c r="Q156" s="11"/>
      <c r="R156" s="12"/>
      <c r="S156" s="15"/>
      <c r="U156" s="10"/>
      <c r="V156" s="11"/>
      <c r="W156" s="12"/>
      <c r="X156" s="15"/>
      <c r="Z156" s="10"/>
      <c r="AA156" s="11"/>
      <c r="AB156" s="16">
        <v>0.35</v>
      </c>
      <c r="AC156" s="16">
        <v>0.39</v>
      </c>
      <c r="AE156" s="10"/>
      <c r="AF156" s="11"/>
      <c r="AG156" s="16">
        <v>0.32</v>
      </c>
      <c r="AH156" s="16">
        <v>0.36</v>
      </c>
      <c r="AJ156" s="10"/>
      <c r="AK156" s="11"/>
      <c r="AL156" s="16">
        <v>0.32</v>
      </c>
      <c r="AM156" s="16">
        <v>0.36</v>
      </c>
      <c r="AO156" s="10"/>
      <c r="AP156" s="11"/>
      <c r="AQ156" s="16">
        <v>0.33</v>
      </c>
      <c r="AR156" s="16">
        <v>0.38</v>
      </c>
      <c r="AT156" s="10"/>
      <c r="AU156" s="11"/>
      <c r="AV156" s="16">
        <v>0.33</v>
      </c>
      <c r="AW156" s="16">
        <v>0.38</v>
      </c>
      <c r="AY156" s="10"/>
      <c r="AZ156" s="11"/>
      <c r="BA156" s="16">
        <v>0.35</v>
      </c>
      <c r="BB156" s="16">
        <v>0.4</v>
      </c>
      <c r="BD156" s="10"/>
      <c r="BE156" s="11"/>
      <c r="BF156" s="16">
        <v>0.34</v>
      </c>
      <c r="BG156" s="16">
        <v>0.39</v>
      </c>
    </row>
    <row r="157" spans="1:59" s="13" customFormat="1" x14ac:dyDescent="0.3">
      <c r="A157" s="10"/>
      <c r="B157" s="11"/>
      <c r="C157" s="12"/>
      <c r="D157" s="15"/>
      <c r="F157" s="10"/>
      <c r="G157" s="11"/>
      <c r="H157" s="12"/>
      <c r="I157" s="15"/>
      <c r="K157" s="10"/>
      <c r="L157" s="11"/>
      <c r="M157" s="12"/>
      <c r="N157" s="15"/>
      <c r="P157" s="10"/>
      <c r="Q157" s="11"/>
      <c r="R157" s="12"/>
      <c r="S157" s="15"/>
      <c r="U157" s="10"/>
      <c r="V157" s="11"/>
      <c r="W157" s="12"/>
      <c r="X157" s="15"/>
      <c r="Z157" s="10"/>
      <c r="AA157" s="11"/>
      <c r="AB157" s="12"/>
      <c r="AC157" s="15"/>
      <c r="AE157" s="10"/>
      <c r="AF157" s="11"/>
      <c r="AG157" s="12"/>
      <c r="AH157" s="15"/>
      <c r="AJ157" s="10"/>
      <c r="AK157" s="11"/>
      <c r="AL157" s="12"/>
      <c r="AM157" s="15"/>
      <c r="AO157" s="10"/>
      <c r="AP157" s="11"/>
      <c r="AQ157" s="12"/>
      <c r="AR157" s="15"/>
      <c r="AT157" s="10"/>
      <c r="AU157" s="11"/>
      <c r="AV157" s="12"/>
      <c r="AW157" s="15"/>
      <c r="AY157" s="10"/>
      <c r="AZ157" s="11"/>
      <c r="BA157" s="12"/>
      <c r="BB157" s="15"/>
      <c r="BD157" s="10"/>
      <c r="BE157" s="11"/>
      <c r="BF157" s="12"/>
      <c r="BG157" s="15"/>
    </row>
    <row r="158" spans="1:59" s="13" customFormat="1" x14ac:dyDescent="0.3">
      <c r="A158" s="35">
        <v>42370</v>
      </c>
      <c r="B158" s="11" t="s">
        <v>4</v>
      </c>
      <c r="C158" s="12">
        <v>0</v>
      </c>
      <c r="D158" s="15">
        <v>0</v>
      </c>
      <c r="F158" s="10">
        <v>42401</v>
      </c>
      <c r="G158" s="11" t="s">
        <v>5</v>
      </c>
      <c r="H158" s="12">
        <v>23</v>
      </c>
      <c r="I158" s="15">
        <v>540.70000000000005</v>
      </c>
      <c r="K158" s="10">
        <v>42430</v>
      </c>
      <c r="L158" s="11" t="s">
        <v>3</v>
      </c>
      <c r="M158" s="12">
        <v>34</v>
      </c>
      <c r="N158" s="15">
        <v>799.36</v>
      </c>
      <c r="P158" s="10">
        <v>42461</v>
      </c>
      <c r="Q158" s="11" t="s">
        <v>4</v>
      </c>
      <c r="R158" s="12">
        <v>26</v>
      </c>
      <c r="S158" s="15">
        <v>635.86</v>
      </c>
      <c r="U158" s="10">
        <v>42491</v>
      </c>
      <c r="V158" s="11" t="s">
        <v>9</v>
      </c>
      <c r="W158" s="12">
        <v>1</v>
      </c>
      <c r="X158" s="15">
        <v>25</v>
      </c>
      <c r="Z158" s="10">
        <v>42522</v>
      </c>
      <c r="AA158" s="11" t="s">
        <v>6</v>
      </c>
      <c r="AB158" s="12">
        <v>34</v>
      </c>
      <c r="AC158" s="15">
        <v>829.86</v>
      </c>
      <c r="AE158" s="10">
        <v>42552</v>
      </c>
      <c r="AF158" s="11" t="s">
        <v>4</v>
      </c>
      <c r="AG158" s="12">
        <v>32</v>
      </c>
      <c r="AH158" s="15">
        <v>760.86</v>
      </c>
      <c r="AJ158" s="10">
        <v>42583</v>
      </c>
      <c r="AK158" s="11" t="s">
        <v>5</v>
      </c>
      <c r="AL158" s="12">
        <v>33</v>
      </c>
      <c r="AM158" s="15">
        <v>769.36</v>
      </c>
      <c r="AO158" s="10">
        <v>42614</v>
      </c>
      <c r="AP158" s="11" t="s">
        <v>8</v>
      </c>
      <c r="AQ158" s="12">
        <v>42</v>
      </c>
      <c r="AR158" s="15">
        <v>987.76</v>
      </c>
      <c r="AT158" s="10">
        <v>42644</v>
      </c>
      <c r="AU158" s="11" t="s">
        <v>7</v>
      </c>
      <c r="AV158" s="12">
        <v>9</v>
      </c>
      <c r="AW158" s="15">
        <v>206</v>
      </c>
      <c r="AY158" s="10">
        <v>42675</v>
      </c>
      <c r="AZ158" s="11" t="s">
        <v>3</v>
      </c>
      <c r="BA158" s="12">
        <v>46</v>
      </c>
      <c r="BB158" s="15">
        <v>1080</v>
      </c>
      <c r="BD158" s="10">
        <v>42705</v>
      </c>
      <c r="BE158" s="11" t="s">
        <v>8</v>
      </c>
      <c r="BF158" s="12">
        <v>50</v>
      </c>
      <c r="BG158" s="15">
        <v>1230.9000000000001</v>
      </c>
    </row>
    <row r="159" spans="1:59" s="13" customFormat="1" x14ac:dyDescent="0.3">
      <c r="A159" s="10">
        <v>42371</v>
      </c>
      <c r="B159" s="11" t="s">
        <v>7</v>
      </c>
      <c r="C159" s="12">
        <v>3</v>
      </c>
      <c r="D159" s="15">
        <v>73</v>
      </c>
      <c r="F159" s="10">
        <v>42402</v>
      </c>
      <c r="G159" s="11" t="s">
        <v>3</v>
      </c>
      <c r="H159" s="12">
        <v>25</v>
      </c>
      <c r="I159" s="15">
        <v>602</v>
      </c>
      <c r="K159" s="10">
        <v>42431</v>
      </c>
      <c r="L159" s="11" t="s">
        <v>6</v>
      </c>
      <c r="M159" s="12">
        <v>34</v>
      </c>
      <c r="N159" s="15">
        <v>846.9</v>
      </c>
      <c r="P159" s="10">
        <v>42462</v>
      </c>
      <c r="Q159" s="11" t="s">
        <v>7</v>
      </c>
      <c r="R159" s="12">
        <v>8</v>
      </c>
      <c r="S159" s="15">
        <v>184.36</v>
      </c>
      <c r="U159" s="10">
        <v>42492</v>
      </c>
      <c r="V159" s="11" t="s">
        <v>5</v>
      </c>
      <c r="W159" s="12">
        <v>42</v>
      </c>
      <c r="X159" s="15">
        <v>978.06</v>
      </c>
      <c r="Z159" s="10">
        <v>42523</v>
      </c>
      <c r="AA159" s="11" t="s">
        <v>8</v>
      </c>
      <c r="AB159" s="12">
        <v>46</v>
      </c>
      <c r="AC159" s="15">
        <v>1069.76</v>
      </c>
      <c r="AE159" s="10">
        <v>42553</v>
      </c>
      <c r="AF159" s="11" t="s">
        <v>7</v>
      </c>
      <c r="AG159" s="12">
        <v>18</v>
      </c>
      <c r="AH159" s="15">
        <v>441.36</v>
      </c>
      <c r="AJ159" s="10">
        <v>42584</v>
      </c>
      <c r="AK159" s="11" t="s">
        <v>3</v>
      </c>
      <c r="AL159" s="12">
        <v>54</v>
      </c>
      <c r="AM159" s="15">
        <v>1312.36</v>
      </c>
      <c r="AO159" s="10">
        <v>42615</v>
      </c>
      <c r="AP159" s="11" t="s">
        <v>4</v>
      </c>
      <c r="AQ159" s="12">
        <v>24</v>
      </c>
      <c r="AR159" s="15">
        <v>567.86</v>
      </c>
      <c r="AT159" s="10">
        <v>42645</v>
      </c>
      <c r="AU159" s="11" t="s">
        <v>9</v>
      </c>
      <c r="AV159" s="12">
        <v>6</v>
      </c>
      <c r="AW159" s="15">
        <v>135</v>
      </c>
      <c r="AY159" s="10">
        <v>42676</v>
      </c>
      <c r="AZ159" s="11" t="s">
        <v>6</v>
      </c>
      <c r="BA159" s="12">
        <v>45</v>
      </c>
      <c r="BB159" s="15">
        <v>1068.9000000000001</v>
      </c>
      <c r="BD159" s="10">
        <v>42706</v>
      </c>
      <c r="BE159" s="11" t="s">
        <v>4</v>
      </c>
      <c r="BF159" s="12">
        <v>39</v>
      </c>
      <c r="BG159" s="15">
        <v>971.7</v>
      </c>
    </row>
    <row r="160" spans="1:59" s="13" customFormat="1" x14ac:dyDescent="0.3">
      <c r="A160" s="10">
        <v>42372</v>
      </c>
      <c r="B160" s="11" t="s">
        <v>9</v>
      </c>
      <c r="C160" s="12">
        <v>0</v>
      </c>
      <c r="D160" s="15">
        <v>0</v>
      </c>
      <c r="F160" s="10">
        <v>42403</v>
      </c>
      <c r="G160" s="11" t="s">
        <v>6</v>
      </c>
      <c r="H160" s="12">
        <v>32</v>
      </c>
      <c r="I160" s="15">
        <v>782.5</v>
      </c>
      <c r="K160" s="10">
        <v>42432</v>
      </c>
      <c r="L160" s="11" t="s">
        <v>8</v>
      </c>
      <c r="M160" s="12">
        <v>46</v>
      </c>
      <c r="N160" s="15">
        <v>1073.3599999999999</v>
      </c>
      <c r="P160" s="10">
        <v>42463</v>
      </c>
      <c r="Q160" s="11" t="s">
        <v>9</v>
      </c>
      <c r="R160" s="12">
        <v>3</v>
      </c>
      <c r="S160" s="15">
        <v>84</v>
      </c>
      <c r="U160" s="10">
        <v>42493</v>
      </c>
      <c r="V160" s="11" t="s">
        <v>3</v>
      </c>
      <c r="W160" s="12">
        <v>41</v>
      </c>
      <c r="X160" s="15">
        <v>969.36</v>
      </c>
      <c r="Z160" s="10">
        <v>42524</v>
      </c>
      <c r="AA160" s="11" t="s">
        <v>4</v>
      </c>
      <c r="AB160" s="12">
        <v>35</v>
      </c>
      <c r="AC160" s="15">
        <v>814.06</v>
      </c>
      <c r="AE160" s="10">
        <v>42554</v>
      </c>
      <c r="AF160" s="11" t="s">
        <v>9</v>
      </c>
      <c r="AG160" s="12">
        <v>5</v>
      </c>
      <c r="AH160" s="15">
        <v>130</v>
      </c>
      <c r="AJ160" s="10">
        <v>42585</v>
      </c>
      <c r="AK160" s="11" t="s">
        <v>6</v>
      </c>
      <c r="AL160" s="12">
        <v>32</v>
      </c>
      <c r="AM160" s="15">
        <v>774.2</v>
      </c>
      <c r="AO160" s="10">
        <v>42616</v>
      </c>
      <c r="AP160" s="11" t="s">
        <v>7</v>
      </c>
      <c r="AQ160" s="12">
        <v>3</v>
      </c>
      <c r="AR160" s="15">
        <v>68</v>
      </c>
      <c r="AT160" s="10">
        <v>42646</v>
      </c>
      <c r="AU160" s="11" t="s">
        <v>5</v>
      </c>
      <c r="AV160" s="12">
        <v>27</v>
      </c>
      <c r="AW160" s="15">
        <v>629.5</v>
      </c>
      <c r="AY160" s="10">
        <v>42677</v>
      </c>
      <c r="AZ160" s="11" t="s">
        <v>8</v>
      </c>
      <c r="BA160" s="12">
        <v>33</v>
      </c>
      <c r="BB160" s="15">
        <v>756</v>
      </c>
      <c r="BD160" s="10">
        <v>42707</v>
      </c>
      <c r="BE160" s="11" t="s">
        <v>7</v>
      </c>
      <c r="BF160" s="12">
        <v>8</v>
      </c>
      <c r="BG160" s="15">
        <v>190</v>
      </c>
    </row>
    <row r="161" spans="1:59" s="13" customFormat="1" x14ac:dyDescent="0.3">
      <c r="A161" s="10">
        <v>42373</v>
      </c>
      <c r="B161" s="11" t="s">
        <v>5</v>
      </c>
      <c r="C161" s="12">
        <v>25</v>
      </c>
      <c r="D161" s="15">
        <v>586.5</v>
      </c>
      <c r="F161" s="10">
        <v>42404</v>
      </c>
      <c r="G161" s="11" t="s">
        <v>8</v>
      </c>
      <c r="H161" s="12">
        <v>37</v>
      </c>
      <c r="I161" s="15">
        <v>838.4</v>
      </c>
      <c r="K161" s="10">
        <v>42433</v>
      </c>
      <c r="L161" s="11" t="s">
        <v>4</v>
      </c>
      <c r="M161" s="12">
        <v>25</v>
      </c>
      <c r="N161" s="15">
        <v>603.86</v>
      </c>
      <c r="P161" s="10">
        <v>42464</v>
      </c>
      <c r="Q161" s="11" t="s">
        <v>5</v>
      </c>
      <c r="R161" s="12">
        <v>24</v>
      </c>
      <c r="S161" s="15">
        <v>563.70000000000005</v>
      </c>
      <c r="U161" s="10">
        <v>42494</v>
      </c>
      <c r="V161" s="11" t="s">
        <v>6</v>
      </c>
      <c r="W161" s="12">
        <v>37</v>
      </c>
      <c r="X161" s="15">
        <v>872.26</v>
      </c>
      <c r="Z161" s="10">
        <v>42525</v>
      </c>
      <c r="AA161" s="11" t="s">
        <v>7</v>
      </c>
      <c r="AB161" s="12">
        <v>10</v>
      </c>
      <c r="AC161" s="15">
        <v>245.36</v>
      </c>
      <c r="AE161" s="35">
        <v>42555</v>
      </c>
      <c r="AF161" s="11" t="s">
        <v>5</v>
      </c>
      <c r="AG161" s="12">
        <v>1</v>
      </c>
      <c r="AH161" s="15">
        <v>19</v>
      </c>
      <c r="AJ161" s="10">
        <v>42586</v>
      </c>
      <c r="AK161" s="11" t="s">
        <v>8</v>
      </c>
      <c r="AL161" s="12">
        <v>40</v>
      </c>
      <c r="AM161" s="15">
        <v>982</v>
      </c>
      <c r="AO161" s="10">
        <v>42617</v>
      </c>
      <c r="AP161" s="11" t="s">
        <v>9</v>
      </c>
      <c r="AQ161" s="12">
        <v>2</v>
      </c>
      <c r="AR161" s="15">
        <v>48</v>
      </c>
      <c r="AT161" s="10">
        <v>42647</v>
      </c>
      <c r="AU161" s="11" t="s">
        <v>3</v>
      </c>
      <c r="AV161" s="12">
        <v>43</v>
      </c>
      <c r="AW161" s="15">
        <v>1018.4</v>
      </c>
      <c r="AY161" s="10">
        <v>42678</v>
      </c>
      <c r="AZ161" s="11" t="s">
        <v>4</v>
      </c>
      <c r="BA161" s="12">
        <v>37</v>
      </c>
      <c r="BB161" s="15">
        <v>881.7</v>
      </c>
      <c r="BD161" s="10">
        <v>42708</v>
      </c>
      <c r="BE161" s="11" t="s">
        <v>9</v>
      </c>
      <c r="BF161" s="12">
        <v>4</v>
      </c>
      <c r="BG161" s="15">
        <v>82</v>
      </c>
    </row>
    <row r="162" spans="1:59" s="13" customFormat="1" x14ac:dyDescent="0.3">
      <c r="A162" s="10">
        <v>42374</v>
      </c>
      <c r="B162" s="11" t="s">
        <v>3</v>
      </c>
      <c r="C162" s="12">
        <v>19</v>
      </c>
      <c r="D162" s="15">
        <v>445</v>
      </c>
      <c r="F162" s="91">
        <v>42405</v>
      </c>
      <c r="G162" s="11" t="s">
        <v>4</v>
      </c>
      <c r="H162" s="12">
        <v>12</v>
      </c>
      <c r="I162" s="15">
        <v>239.5</v>
      </c>
      <c r="K162" s="10">
        <v>42434</v>
      </c>
      <c r="L162" s="11" t="s">
        <v>7</v>
      </c>
      <c r="M162" s="12">
        <v>9</v>
      </c>
      <c r="N162" s="15">
        <v>216.36</v>
      </c>
      <c r="P162" s="10">
        <v>42465</v>
      </c>
      <c r="Q162" s="11" t="s">
        <v>3</v>
      </c>
      <c r="R162" s="12">
        <v>29</v>
      </c>
      <c r="S162" s="15">
        <v>708.36</v>
      </c>
      <c r="U162" s="10">
        <v>42495</v>
      </c>
      <c r="V162" s="11" t="s">
        <v>8</v>
      </c>
      <c r="W162" s="12">
        <v>40</v>
      </c>
      <c r="X162" s="15">
        <v>970.96</v>
      </c>
      <c r="Z162" s="10">
        <v>42526</v>
      </c>
      <c r="AA162" s="11" t="s">
        <v>9</v>
      </c>
      <c r="AB162" s="12">
        <v>1</v>
      </c>
      <c r="AC162" s="15">
        <v>28</v>
      </c>
      <c r="AE162" s="10">
        <v>42556</v>
      </c>
      <c r="AF162" s="11" t="s">
        <v>3</v>
      </c>
      <c r="AG162" s="12">
        <v>33</v>
      </c>
      <c r="AH162" s="15">
        <v>753.36</v>
      </c>
      <c r="AJ162" s="10">
        <v>42587</v>
      </c>
      <c r="AK162" s="11" t="s">
        <v>4</v>
      </c>
      <c r="AL162" s="12">
        <v>33</v>
      </c>
      <c r="AM162" s="15">
        <v>825.86</v>
      </c>
      <c r="AO162" s="35">
        <v>42618</v>
      </c>
      <c r="AP162" s="11" t="s">
        <v>5</v>
      </c>
      <c r="AQ162" s="12">
        <v>1</v>
      </c>
      <c r="AR162" s="15">
        <v>28</v>
      </c>
      <c r="AT162" s="10">
        <v>42648</v>
      </c>
      <c r="AU162" s="11" t="s">
        <v>6</v>
      </c>
      <c r="AV162" s="12">
        <v>35</v>
      </c>
      <c r="AW162" s="15">
        <v>865.5</v>
      </c>
      <c r="AY162" s="10">
        <v>42679</v>
      </c>
      <c r="AZ162" s="11" t="s">
        <v>7</v>
      </c>
      <c r="BA162" s="12">
        <v>3</v>
      </c>
      <c r="BB162" s="15">
        <v>74</v>
      </c>
      <c r="BD162" s="10">
        <v>42709</v>
      </c>
      <c r="BE162" s="11" t="s">
        <v>5</v>
      </c>
      <c r="BF162" s="12">
        <v>42</v>
      </c>
      <c r="BG162" s="15">
        <v>964.5</v>
      </c>
    </row>
    <row r="163" spans="1:59" s="13" customFormat="1" x14ac:dyDescent="0.3">
      <c r="A163" s="10">
        <v>42375</v>
      </c>
      <c r="B163" s="11" t="s">
        <v>6</v>
      </c>
      <c r="C163" s="12">
        <v>32</v>
      </c>
      <c r="D163" s="15">
        <v>762.5</v>
      </c>
      <c r="F163" s="10">
        <v>42406</v>
      </c>
      <c r="G163" s="11" t="s">
        <v>7</v>
      </c>
      <c r="H163" s="12">
        <v>9</v>
      </c>
      <c r="I163" s="15">
        <v>232</v>
      </c>
      <c r="K163" s="10">
        <v>42435</v>
      </c>
      <c r="L163" s="11" t="s">
        <v>9</v>
      </c>
      <c r="M163" s="12">
        <v>3</v>
      </c>
      <c r="N163" s="15">
        <v>81</v>
      </c>
      <c r="P163" s="10">
        <v>42466</v>
      </c>
      <c r="Q163" s="11" t="s">
        <v>6</v>
      </c>
      <c r="R163" s="12">
        <v>30</v>
      </c>
      <c r="S163" s="15">
        <v>695.86</v>
      </c>
      <c r="U163" s="10">
        <v>42496</v>
      </c>
      <c r="V163" s="11" t="s">
        <v>4</v>
      </c>
      <c r="W163" s="12">
        <v>37</v>
      </c>
      <c r="X163" s="15">
        <v>896.86</v>
      </c>
      <c r="Z163" s="10">
        <v>42527</v>
      </c>
      <c r="AA163" s="11" t="s">
        <v>5</v>
      </c>
      <c r="AB163" s="12">
        <v>35</v>
      </c>
      <c r="AC163" s="15">
        <v>856.36</v>
      </c>
      <c r="AE163" s="10">
        <v>42557</v>
      </c>
      <c r="AF163" s="11" t="s">
        <v>6</v>
      </c>
      <c r="AG163" s="12">
        <v>33</v>
      </c>
      <c r="AH163" s="15">
        <v>791.9</v>
      </c>
      <c r="AJ163" s="10">
        <v>42588</v>
      </c>
      <c r="AK163" s="11" t="s">
        <v>7</v>
      </c>
      <c r="AL163" s="12">
        <v>10</v>
      </c>
      <c r="AM163" s="15">
        <v>244.36</v>
      </c>
      <c r="AO163" s="10">
        <v>42619</v>
      </c>
      <c r="AP163" s="11" t="s">
        <v>3</v>
      </c>
      <c r="AQ163" s="12">
        <v>34</v>
      </c>
      <c r="AR163" s="15">
        <v>787</v>
      </c>
      <c r="AT163" s="10">
        <v>42649</v>
      </c>
      <c r="AU163" s="11" t="s">
        <v>8</v>
      </c>
      <c r="AV163" s="12">
        <v>36</v>
      </c>
      <c r="AW163" s="15">
        <v>845</v>
      </c>
      <c r="AY163" s="10">
        <v>42680</v>
      </c>
      <c r="AZ163" s="11" t="s">
        <v>9</v>
      </c>
      <c r="BA163" s="12">
        <v>4</v>
      </c>
      <c r="BB163" s="15">
        <v>102</v>
      </c>
      <c r="BD163" s="10">
        <v>42710</v>
      </c>
      <c r="BE163" s="11" t="s">
        <v>3</v>
      </c>
      <c r="BF163" s="12">
        <v>48</v>
      </c>
      <c r="BG163" s="15">
        <v>1170.2</v>
      </c>
    </row>
    <row r="164" spans="1:59" s="13" customFormat="1" x14ac:dyDescent="0.3">
      <c r="A164" s="10">
        <v>42376</v>
      </c>
      <c r="B164" s="11" t="s">
        <v>8</v>
      </c>
      <c r="C164" s="12">
        <v>31</v>
      </c>
      <c r="D164" s="15">
        <v>773</v>
      </c>
      <c r="F164" s="10">
        <v>42407</v>
      </c>
      <c r="G164" s="11" t="s">
        <v>9</v>
      </c>
      <c r="H164" s="12">
        <v>6</v>
      </c>
      <c r="I164" s="15">
        <v>157</v>
      </c>
      <c r="K164" s="10">
        <v>42436</v>
      </c>
      <c r="L164" s="11" t="s">
        <v>5</v>
      </c>
      <c r="M164" s="12">
        <v>30</v>
      </c>
      <c r="N164" s="15">
        <v>699.5</v>
      </c>
      <c r="P164" s="10">
        <v>42467</v>
      </c>
      <c r="Q164" s="11" t="s">
        <v>8</v>
      </c>
      <c r="R164" s="12">
        <v>33</v>
      </c>
      <c r="S164" s="15">
        <v>791.36</v>
      </c>
      <c r="U164" s="10">
        <v>42497</v>
      </c>
      <c r="V164" s="11" t="s">
        <v>7</v>
      </c>
      <c r="W164" s="12">
        <v>8</v>
      </c>
      <c r="X164" s="15">
        <v>200.36</v>
      </c>
      <c r="Z164" s="10">
        <v>42528</v>
      </c>
      <c r="AA164" s="11" t="s">
        <v>3</v>
      </c>
      <c r="AB164" s="12">
        <v>34</v>
      </c>
      <c r="AC164" s="15">
        <v>795.36</v>
      </c>
      <c r="AE164" s="10">
        <v>42558</v>
      </c>
      <c r="AF164" s="11" t="s">
        <v>8</v>
      </c>
      <c r="AG164" s="12">
        <v>33</v>
      </c>
      <c r="AH164" s="15">
        <v>797.18</v>
      </c>
      <c r="AJ164" s="10">
        <v>42589</v>
      </c>
      <c r="AK164" s="11" t="s">
        <v>9</v>
      </c>
      <c r="AL164" s="12">
        <v>9</v>
      </c>
      <c r="AM164" s="15">
        <v>200.36</v>
      </c>
      <c r="AO164" s="10">
        <v>42620</v>
      </c>
      <c r="AP164" s="11" t="s">
        <v>6</v>
      </c>
      <c r="AQ164" s="12">
        <v>39</v>
      </c>
      <c r="AR164" s="15">
        <v>893.86</v>
      </c>
      <c r="AT164" s="10">
        <v>42650</v>
      </c>
      <c r="AU164" s="11" t="s">
        <v>4</v>
      </c>
      <c r="AV164" s="12">
        <v>33</v>
      </c>
      <c r="AW164" s="15">
        <v>813.5</v>
      </c>
      <c r="AY164" s="10">
        <v>42681</v>
      </c>
      <c r="AZ164" s="11" t="s">
        <v>5</v>
      </c>
      <c r="BA164" s="12">
        <v>38</v>
      </c>
      <c r="BB164" s="15">
        <v>870.7</v>
      </c>
      <c r="BD164" s="10">
        <v>42711</v>
      </c>
      <c r="BE164" s="11" t="s">
        <v>6</v>
      </c>
      <c r="BF164" s="12">
        <v>44</v>
      </c>
      <c r="BG164" s="15">
        <v>1001.5</v>
      </c>
    </row>
    <row r="165" spans="1:59" s="13" customFormat="1" x14ac:dyDescent="0.3">
      <c r="A165" s="10">
        <v>42377</v>
      </c>
      <c r="B165" s="11" t="s">
        <v>4</v>
      </c>
      <c r="C165" s="12">
        <v>18</v>
      </c>
      <c r="D165" s="15">
        <v>408.5</v>
      </c>
      <c r="F165" s="91">
        <v>42408</v>
      </c>
      <c r="G165" s="11" t="s">
        <v>5</v>
      </c>
      <c r="H165" s="12">
        <v>17</v>
      </c>
      <c r="I165" s="15">
        <v>357.5</v>
      </c>
      <c r="K165" s="10">
        <v>42437</v>
      </c>
      <c r="L165" s="11" t="s">
        <v>3</v>
      </c>
      <c r="M165" s="12">
        <v>27</v>
      </c>
      <c r="N165" s="15">
        <v>632.36</v>
      </c>
      <c r="P165" s="10">
        <v>42468</v>
      </c>
      <c r="Q165" s="11" t="s">
        <v>4</v>
      </c>
      <c r="R165" s="12">
        <v>33</v>
      </c>
      <c r="S165" s="15">
        <v>790.5</v>
      </c>
      <c r="U165" s="10">
        <v>42498</v>
      </c>
      <c r="V165" s="11" t="s">
        <v>9</v>
      </c>
      <c r="W165" s="12">
        <v>3</v>
      </c>
      <c r="X165" s="15">
        <v>81</v>
      </c>
      <c r="Z165" s="10">
        <v>42529</v>
      </c>
      <c r="AA165" s="11" t="s">
        <v>6</v>
      </c>
      <c r="AB165" s="12">
        <v>39</v>
      </c>
      <c r="AC165" s="15">
        <v>982.1</v>
      </c>
      <c r="AE165" s="10">
        <v>42559</v>
      </c>
      <c r="AF165" s="11" t="s">
        <v>4</v>
      </c>
      <c r="AG165" s="12">
        <v>41</v>
      </c>
      <c r="AH165" s="15">
        <v>985.86</v>
      </c>
      <c r="AJ165" s="10">
        <v>42590</v>
      </c>
      <c r="AK165" s="11" t="s">
        <v>5</v>
      </c>
      <c r="AL165" s="12">
        <v>38</v>
      </c>
      <c r="AM165" s="15">
        <v>909.86</v>
      </c>
      <c r="AO165" s="10">
        <v>42621</v>
      </c>
      <c r="AP165" s="11" t="s">
        <v>8</v>
      </c>
      <c r="AQ165" s="12">
        <v>38</v>
      </c>
      <c r="AR165" s="15">
        <v>906.76</v>
      </c>
      <c r="AT165" s="10">
        <v>42651</v>
      </c>
      <c r="AU165" s="11" t="s">
        <v>7</v>
      </c>
      <c r="AV165" s="12">
        <v>9</v>
      </c>
      <c r="AW165" s="15">
        <v>238</v>
      </c>
      <c r="AY165" s="36">
        <v>42682</v>
      </c>
      <c r="AZ165" s="11" t="s">
        <v>3</v>
      </c>
      <c r="BA165" s="12">
        <v>31</v>
      </c>
      <c r="BB165" s="15">
        <v>747.5</v>
      </c>
      <c r="BD165" s="10">
        <v>42712</v>
      </c>
      <c r="BE165" s="11" t="s">
        <v>8</v>
      </c>
      <c r="BF165" s="12">
        <v>51</v>
      </c>
      <c r="BG165" s="15">
        <v>1205.7</v>
      </c>
    </row>
    <row r="166" spans="1:59" s="13" customFormat="1" x14ac:dyDescent="0.3">
      <c r="A166" s="10">
        <v>42378</v>
      </c>
      <c r="B166" s="11" t="s">
        <v>7</v>
      </c>
      <c r="C166" s="12">
        <v>8</v>
      </c>
      <c r="D166" s="15">
        <v>195</v>
      </c>
      <c r="F166" s="10">
        <v>42409</v>
      </c>
      <c r="G166" s="11" t="s">
        <v>3</v>
      </c>
      <c r="H166" s="12">
        <v>33</v>
      </c>
      <c r="I166" s="15">
        <v>803</v>
      </c>
      <c r="K166" s="10">
        <v>42438</v>
      </c>
      <c r="L166" s="11" t="s">
        <v>6</v>
      </c>
      <c r="M166" s="12">
        <v>29</v>
      </c>
      <c r="N166" s="15">
        <v>708.06</v>
      </c>
      <c r="P166" s="10">
        <v>42469</v>
      </c>
      <c r="Q166" s="11" t="s">
        <v>7</v>
      </c>
      <c r="R166" s="12">
        <v>4</v>
      </c>
      <c r="S166" s="15">
        <v>104</v>
      </c>
      <c r="U166" s="10">
        <v>42499</v>
      </c>
      <c r="V166" s="11" t="s">
        <v>5</v>
      </c>
      <c r="W166" s="12">
        <v>35</v>
      </c>
      <c r="X166" s="15">
        <v>785.86</v>
      </c>
      <c r="Z166" s="10">
        <v>42530</v>
      </c>
      <c r="AA166" s="11" t="s">
        <v>8</v>
      </c>
      <c r="AB166" s="12">
        <v>47</v>
      </c>
      <c r="AC166" s="15">
        <v>1158.2</v>
      </c>
      <c r="AE166" s="10">
        <v>42560</v>
      </c>
      <c r="AF166" s="11" t="s">
        <v>7</v>
      </c>
      <c r="AG166" s="12">
        <v>6</v>
      </c>
      <c r="AH166" s="15">
        <v>148.36000000000001</v>
      </c>
      <c r="AJ166" s="10">
        <v>42591</v>
      </c>
      <c r="AK166" s="11" t="s">
        <v>3</v>
      </c>
      <c r="AL166" s="12">
        <v>49</v>
      </c>
      <c r="AM166" s="15">
        <v>1158.3599999999999</v>
      </c>
      <c r="AO166" s="10">
        <v>42622</v>
      </c>
      <c r="AP166" s="11" t="s">
        <v>4</v>
      </c>
      <c r="AQ166" s="12">
        <v>37</v>
      </c>
      <c r="AR166" s="15">
        <v>891.86</v>
      </c>
      <c r="AT166" s="10">
        <v>42652</v>
      </c>
      <c r="AU166" s="11" t="s">
        <v>9</v>
      </c>
      <c r="AV166" s="12">
        <v>5</v>
      </c>
      <c r="AW166" s="15">
        <v>121</v>
      </c>
      <c r="AY166" s="10">
        <v>42683</v>
      </c>
      <c r="AZ166" s="11" t="s">
        <v>6</v>
      </c>
      <c r="BA166" s="12">
        <v>40</v>
      </c>
      <c r="BB166" s="15">
        <v>951.5</v>
      </c>
      <c r="BD166" s="10">
        <v>42713</v>
      </c>
      <c r="BE166" s="11" t="s">
        <v>4</v>
      </c>
      <c r="BF166" s="12">
        <v>31</v>
      </c>
      <c r="BG166" s="15">
        <v>751.7</v>
      </c>
    </row>
    <row r="167" spans="1:59" s="13" customFormat="1" x14ac:dyDescent="0.3">
      <c r="A167" s="10">
        <v>42379</v>
      </c>
      <c r="B167" s="11" t="s">
        <v>9</v>
      </c>
      <c r="C167" s="12">
        <v>3</v>
      </c>
      <c r="D167" s="15">
        <v>68</v>
      </c>
      <c r="F167" s="10">
        <v>42410</v>
      </c>
      <c r="G167" s="11" t="s">
        <v>6</v>
      </c>
      <c r="H167" s="12">
        <v>36</v>
      </c>
      <c r="I167" s="15">
        <v>852.5</v>
      </c>
      <c r="K167" s="10">
        <v>42439</v>
      </c>
      <c r="L167" s="11" t="s">
        <v>8</v>
      </c>
      <c r="M167" s="12">
        <v>33</v>
      </c>
      <c r="N167" s="15">
        <v>772.36</v>
      </c>
      <c r="P167" s="10">
        <v>42470</v>
      </c>
      <c r="Q167" s="11" t="s">
        <v>9</v>
      </c>
      <c r="R167" s="12">
        <v>2</v>
      </c>
      <c r="S167" s="15">
        <v>40</v>
      </c>
      <c r="U167" s="10">
        <v>42500</v>
      </c>
      <c r="V167" s="11" t="s">
        <v>3</v>
      </c>
      <c r="W167" s="12">
        <v>33</v>
      </c>
      <c r="X167" s="15">
        <v>805.2</v>
      </c>
      <c r="Z167" s="10">
        <v>42531</v>
      </c>
      <c r="AA167" s="11" t="s">
        <v>4</v>
      </c>
      <c r="AB167" s="12">
        <v>32</v>
      </c>
      <c r="AC167" s="15">
        <v>777.86</v>
      </c>
      <c r="AE167" s="10">
        <v>42561</v>
      </c>
      <c r="AF167" s="11" t="s">
        <v>9</v>
      </c>
      <c r="AG167" s="12">
        <v>0</v>
      </c>
      <c r="AH167" s="15">
        <v>0</v>
      </c>
      <c r="AJ167" s="10">
        <v>42592</v>
      </c>
      <c r="AK167" s="11" t="s">
        <v>6</v>
      </c>
      <c r="AL167" s="12">
        <v>42</v>
      </c>
      <c r="AM167" s="15">
        <v>1017.86</v>
      </c>
      <c r="AO167" s="10">
        <v>42623</v>
      </c>
      <c r="AP167" s="11" t="s">
        <v>7</v>
      </c>
      <c r="AQ167" s="12">
        <v>6</v>
      </c>
      <c r="AR167" s="15">
        <v>160</v>
      </c>
      <c r="AT167" s="35">
        <v>42653</v>
      </c>
      <c r="AU167" s="11" t="s">
        <v>5</v>
      </c>
      <c r="AV167" s="12">
        <v>27</v>
      </c>
      <c r="AW167" s="15">
        <v>600.5</v>
      </c>
      <c r="AY167" s="10">
        <v>42684</v>
      </c>
      <c r="AZ167" s="11" t="s">
        <v>8</v>
      </c>
      <c r="BA167" s="12">
        <v>44</v>
      </c>
      <c r="BB167" s="15">
        <v>1075.4000000000001</v>
      </c>
      <c r="BD167" s="10">
        <v>42714</v>
      </c>
      <c r="BE167" s="11" t="s">
        <v>7</v>
      </c>
      <c r="BF167" s="12">
        <v>8</v>
      </c>
      <c r="BG167" s="15">
        <v>190</v>
      </c>
    </row>
    <row r="168" spans="1:59" s="13" customFormat="1" x14ac:dyDescent="0.3">
      <c r="A168" s="10">
        <v>42380</v>
      </c>
      <c r="B168" s="11" t="s">
        <v>5</v>
      </c>
      <c r="C168" s="12">
        <v>25</v>
      </c>
      <c r="D168" s="15">
        <v>586</v>
      </c>
      <c r="F168" s="10">
        <v>42411</v>
      </c>
      <c r="G168" s="11" t="s">
        <v>8</v>
      </c>
      <c r="H168" s="12">
        <v>29</v>
      </c>
      <c r="I168" s="15">
        <v>690.4</v>
      </c>
      <c r="K168" s="10">
        <v>42440</v>
      </c>
      <c r="L168" s="11" t="s">
        <v>4</v>
      </c>
      <c r="M168" s="12">
        <v>28</v>
      </c>
      <c r="N168" s="15">
        <v>686.5</v>
      </c>
      <c r="P168" s="10">
        <v>42471</v>
      </c>
      <c r="Q168" s="11" t="s">
        <v>5</v>
      </c>
      <c r="R168" s="12">
        <v>28</v>
      </c>
      <c r="S168" s="15">
        <v>666.06</v>
      </c>
      <c r="U168" s="10">
        <v>42501</v>
      </c>
      <c r="V168" s="11" t="s">
        <v>6</v>
      </c>
      <c r="W168" s="12">
        <v>27</v>
      </c>
      <c r="X168" s="15">
        <v>653.70000000000005</v>
      </c>
      <c r="Z168" s="10">
        <v>42532</v>
      </c>
      <c r="AA168" s="11" t="s">
        <v>7</v>
      </c>
      <c r="AB168" s="12">
        <v>9</v>
      </c>
      <c r="AC168" s="15">
        <v>219.36</v>
      </c>
      <c r="AE168" s="10">
        <v>42562</v>
      </c>
      <c r="AF168" s="11" t="s">
        <v>5</v>
      </c>
      <c r="AG168" s="12">
        <v>38</v>
      </c>
      <c r="AH168" s="15">
        <v>893.86</v>
      </c>
      <c r="AJ168" s="10">
        <v>42593</v>
      </c>
      <c r="AK168" s="11" t="s">
        <v>8</v>
      </c>
      <c r="AL168" s="12">
        <v>41</v>
      </c>
      <c r="AM168" s="15">
        <v>964.36</v>
      </c>
      <c r="AO168" s="10">
        <v>42624</v>
      </c>
      <c r="AP168" s="11" t="s">
        <v>9</v>
      </c>
      <c r="AQ168" s="12">
        <v>2</v>
      </c>
      <c r="AR168" s="15">
        <v>48</v>
      </c>
      <c r="AT168" s="10">
        <v>42654</v>
      </c>
      <c r="AU168" s="11" t="s">
        <v>3</v>
      </c>
      <c r="AV168" s="12">
        <v>44</v>
      </c>
      <c r="AW168" s="15">
        <v>1053</v>
      </c>
      <c r="AY168" s="35">
        <v>42685</v>
      </c>
      <c r="AZ168" s="11" t="s">
        <v>4</v>
      </c>
      <c r="BA168" s="12">
        <v>25</v>
      </c>
      <c r="BB168" s="15">
        <v>605.70000000000005</v>
      </c>
      <c r="BD168" s="10">
        <v>42715</v>
      </c>
      <c r="BE168" s="11" t="s">
        <v>9</v>
      </c>
      <c r="BF168" s="12">
        <v>6</v>
      </c>
      <c r="BG168" s="15">
        <v>144</v>
      </c>
    </row>
    <row r="169" spans="1:59" s="13" customFormat="1" x14ac:dyDescent="0.3">
      <c r="A169" s="10">
        <v>42381</v>
      </c>
      <c r="B169" s="11" t="s">
        <v>3</v>
      </c>
      <c r="C169" s="12">
        <v>29</v>
      </c>
      <c r="D169" s="15">
        <v>687</v>
      </c>
      <c r="F169" s="10">
        <v>42412</v>
      </c>
      <c r="G169" s="11" t="s">
        <v>4</v>
      </c>
      <c r="H169" s="12">
        <v>36</v>
      </c>
      <c r="I169" s="15">
        <v>885.5</v>
      </c>
      <c r="K169" s="10">
        <v>42441</v>
      </c>
      <c r="L169" s="11" t="s">
        <v>7</v>
      </c>
      <c r="M169" s="12">
        <v>6</v>
      </c>
      <c r="N169" s="15">
        <v>172</v>
      </c>
      <c r="P169" s="10">
        <v>42472</v>
      </c>
      <c r="Q169" s="11" t="s">
        <v>3</v>
      </c>
      <c r="R169" s="12">
        <v>40</v>
      </c>
      <c r="S169" s="15">
        <v>964.36</v>
      </c>
      <c r="U169" s="10">
        <v>42502</v>
      </c>
      <c r="V169" s="11" t="s">
        <v>8</v>
      </c>
      <c r="W169" s="12">
        <v>45</v>
      </c>
      <c r="X169" s="15">
        <v>1061.3599999999999</v>
      </c>
      <c r="Z169" s="10">
        <v>42533</v>
      </c>
      <c r="AA169" s="11" t="s">
        <v>9</v>
      </c>
      <c r="AB169" s="12">
        <v>4</v>
      </c>
      <c r="AC169" s="15">
        <v>96</v>
      </c>
      <c r="AE169" s="10">
        <v>42563</v>
      </c>
      <c r="AF169" s="11" t="s">
        <v>3</v>
      </c>
      <c r="AG169" s="12">
        <v>50</v>
      </c>
      <c r="AH169" s="15">
        <v>1171.3599999999999</v>
      </c>
      <c r="AJ169" s="10">
        <v>42594</v>
      </c>
      <c r="AK169" s="11" t="s">
        <v>4</v>
      </c>
      <c r="AL169" s="12">
        <v>29</v>
      </c>
      <c r="AM169" s="15">
        <v>663.86</v>
      </c>
      <c r="AO169" s="10">
        <v>42625</v>
      </c>
      <c r="AP169" s="11" t="s">
        <v>5</v>
      </c>
      <c r="AQ169" s="12">
        <v>36</v>
      </c>
      <c r="AR169" s="15">
        <v>818.86</v>
      </c>
      <c r="AT169" s="10">
        <v>42655</v>
      </c>
      <c r="AU169" s="11" t="s">
        <v>6</v>
      </c>
      <c r="AV169" s="12">
        <v>43</v>
      </c>
      <c r="AW169" s="15">
        <v>1008.5</v>
      </c>
      <c r="AY169" s="10">
        <v>42686</v>
      </c>
      <c r="AZ169" s="11" t="s">
        <v>7</v>
      </c>
      <c r="BA169" s="12">
        <v>7</v>
      </c>
      <c r="BB169" s="15">
        <v>154</v>
      </c>
      <c r="BD169" s="10">
        <v>42716</v>
      </c>
      <c r="BE169" s="11" t="s">
        <v>5</v>
      </c>
      <c r="BF169" s="12">
        <v>26</v>
      </c>
      <c r="BG169" s="15">
        <v>587.5</v>
      </c>
    </row>
    <row r="170" spans="1:59" s="13" customFormat="1" x14ac:dyDescent="0.3">
      <c r="A170" s="10">
        <v>42382</v>
      </c>
      <c r="B170" s="11" t="s">
        <v>6</v>
      </c>
      <c r="C170" s="12">
        <v>38</v>
      </c>
      <c r="D170" s="15">
        <v>904.5</v>
      </c>
      <c r="F170" s="10">
        <v>42413</v>
      </c>
      <c r="G170" s="11" t="s">
        <v>7</v>
      </c>
      <c r="H170" s="12">
        <v>8</v>
      </c>
      <c r="I170" s="15">
        <v>204</v>
      </c>
      <c r="K170" s="10">
        <v>42442</v>
      </c>
      <c r="L170" s="11" t="s">
        <v>9</v>
      </c>
      <c r="M170" s="12">
        <v>3</v>
      </c>
      <c r="N170" s="15">
        <v>84</v>
      </c>
      <c r="P170" s="10">
        <v>42473</v>
      </c>
      <c r="Q170" s="11" t="s">
        <v>6</v>
      </c>
      <c r="R170" s="12">
        <v>37</v>
      </c>
      <c r="S170" s="15">
        <v>883.1</v>
      </c>
      <c r="U170" s="10">
        <v>42503</v>
      </c>
      <c r="V170" s="11" t="s">
        <v>4</v>
      </c>
      <c r="W170" s="12">
        <v>28</v>
      </c>
      <c r="X170" s="15">
        <v>665.26</v>
      </c>
      <c r="Z170" s="10">
        <v>42534</v>
      </c>
      <c r="AA170" s="11" t="s">
        <v>5</v>
      </c>
      <c r="AB170" s="12">
        <v>40</v>
      </c>
      <c r="AC170" s="15">
        <v>958.06</v>
      </c>
      <c r="AE170" s="10">
        <v>42564</v>
      </c>
      <c r="AF170" s="11" t="s">
        <v>6</v>
      </c>
      <c r="AG170" s="12">
        <v>38</v>
      </c>
      <c r="AH170" s="15">
        <v>907.5</v>
      </c>
      <c r="AJ170" s="10">
        <v>42595</v>
      </c>
      <c r="AK170" s="11" t="s">
        <v>7</v>
      </c>
      <c r="AL170" s="12">
        <v>12</v>
      </c>
      <c r="AM170" s="15">
        <v>281.36</v>
      </c>
      <c r="AO170" s="10">
        <v>42626</v>
      </c>
      <c r="AP170" s="11" t="s">
        <v>3</v>
      </c>
      <c r="AQ170" s="12">
        <v>39</v>
      </c>
      <c r="AR170" s="15">
        <v>955.36</v>
      </c>
      <c r="AT170" s="10">
        <v>42656</v>
      </c>
      <c r="AU170" s="11" t="s">
        <v>8</v>
      </c>
      <c r="AV170" s="12">
        <v>36</v>
      </c>
      <c r="AW170" s="15">
        <v>832.4</v>
      </c>
      <c r="AY170" s="10">
        <v>42687</v>
      </c>
      <c r="AZ170" s="11" t="s">
        <v>9</v>
      </c>
      <c r="BA170" s="12">
        <v>4</v>
      </c>
      <c r="BB170" s="15">
        <v>104</v>
      </c>
      <c r="BD170" s="10">
        <v>42717</v>
      </c>
      <c r="BE170" s="11" t="s">
        <v>3</v>
      </c>
      <c r="BF170" s="12">
        <v>53</v>
      </c>
      <c r="BG170" s="15">
        <v>1239.4000000000001</v>
      </c>
    </row>
    <row r="171" spans="1:59" s="13" customFormat="1" x14ac:dyDescent="0.3">
      <c r="A171" s="10">
        <v>42383</v>
      </c>
      <c r="B171" s="11" t="s">
        <v>8</v>
      </c>
      <c r="C171" s="12">
        <v>18</v>
      </c>
      <c r="D171" s="15">
        <v>436.1</v>
      </c>
      <c r="F171" s="10">
        <v>42414</v>
      </c>
      <c r="G171" s="11" t="s">
        <v>9</v>
      </c>
      <c r="H171" s="12">
        <v>3</v>
      </c>
      <c r="I171" s="15">
        <v>84</v>
      </c>
      <c r="K171" s="10">
        <v>42443</v>
      </c>
      <c r="L171" s="11" t="s">
        <v>5</v>
      </c>
      <c r="M171" s="12">
        <v>23</v>
      </c>
      <c r="N171" s="15">
        <v>570.5</v>
      </c>
      <c r="P171" s="10">
        <v>42474</v>
      </c>
      <c r="Q171" s="11" t="s">
        <v>8</v>
      </c>
      <c r="R171" s="12">
        <v>32</v>
      </c>
      <c r="S171" s="15">
        <v>764.2</v>
      </c>
      <c r="U171" s="10">
        <v>42504</v>
      </c>
      <c r="V171" s="11" t="s">
        <v>7</v>
      </c>
      <c r="W171" s="12">
        <v>9</v>
      </c>
      <c r="X171" s="15">
        <v>214.36</v>
      </c>
      <c r="Z171" s="10">
        <v>42535</v>
      </c>
      <c r="AA171" s="11" t="s">
        <v>3</v>
      </c>
      <c r="AB171" s="12">
        <v>45</v>
      </c>
      <c r="AC171" s="15">
        <v>1070.56</v>
      </c>
      <c r="AE171" s="10">
        <v>42565</v>
      </c>
      <c r="AF171" s="11" t="s">
        <v>8</v>
      </c>
      <c r="AG171" s="12">
        <v>38</v>
      </c>
      <c r="AH171" s="15">
        <v>893.36</v>
      </c>
      <c r="AJ171" s="10">
        <v>42596</v>
      </c>
      <c r="AK171" s="11" t="s">
        <v>9</v>
      </c>
      <c r="AL171" s="12">
        <v>1</v>
      </c>
      <c r="AM171" s="15">
        <v>25</v>
      </c>
      <c r="AO171" s="10">
        <v>42627</v>
      </c>
      <c r="AP171" s="11" t="s">
        <v>6</v>
      </c>
      <c r="AQ171" s="12">
        <v>39</v>
      </c>
      <c r="AR171" s="15">
        <v>943.5</v>
      </c>
      <c r="AT171" s="10">
        <v>42657</v>
      </c>
      <c r="AU171" s="11" t="s">
        <v>4</v>
      </c>
      <c r="AV171" s="12">
        <v>42</v>
      </c>
      <c r="AW171" s="15">
        <v>1055.5</v>
      </c>
      <c r="AY171" s="10">
        <v>42688</v>
      </c>
      <c r="AZ171" s="11" t="s">
        <v>5</v>
      </c>
      <c r="BA171" s="12">
        <v>41</v>
      </c>
      <c r="BB171" s="15">
        <v>971.7</v>
      </c>
      <c r="BD171" s="10">
        <v>42718</v>
      </c>
      <c r="BE171" s="11" t="s">
        <v>6</v>
      </c>
      <c r="BF171" s="12">
        <v>39</v>
      </c>
      <c r="BG171" s="15">
        <v>923.5</v>
      </c>
    </row>
    <row r="172" spans="1:59" s="13" customFormat="1" x14ac:dyDescent="0.3">
      <c r="A172" s="10">
        <v>42384</v>
      </c>
      <c r="B172" s="11" t="s">
        <v>4</v>
      </c>
      <c r="C172" s="12">
        <v>21</v>
      </c>
      <c r="D172" s="15">
        <v>515.5</v>
      </c>
      <c r="F172" s="35">
        <v>42415</v>
      </c>
      <c r="G172" s="11" t="s">
        <v>5</v>
      </c>
      <c r="H172" s="12">
        <v>17</v>
      </c>
      <c r="I172" s="15">
        <v>385.5</v>
      </c>
      <c r="K172" s="10">
        <v>42444</v>
      </c>
      <c r="L172" s="11" t="s">
        <v>3</v>
      </c>
      <c r="M172" s="12">
        <v>24</v>
      </c>
      <c r="N172" s="15">
        <v>590</v>
      </c>
      <c r="P172" s="10">
        <v>42475</v>
      </c>
      <c r="Q172" s="11" t="s">
        <v>4</v>
      </c>
      <c r="R172" s="12">
        <v>42</v>
      </c>
      <c r="S172" s="15">
        <v>999.26</v>
      </c>
      <c r="U172" s="10">
        <v>42505</v>
      </c>
      <c r="V172" s="11" t="s">
        <v>9</v>
      </c>
      <c r="W172" s="12">
        <v>3</v>
      </c>
      <c r="X172" s="15">
        <v>71</v>
      </c>
      <c r="Z172" s="10">
        <v>42536</v>
      </c>
      <c r="AA172" s="11" t="s">
        <v>6</v>
      </c>
      <c r="AB172" s="12">
        <v>40</v>
      </c>
      <c r="AC172" s="15">
        <v>956.86</v>
      </c>
      <c r="AE172" s="10">
        <v>42566</v>
      </c>
      <c r="AF172" s="11" t="s">
        <v>4</v>
      </c>
      <c r="AG172" s="12">
        <v>42</v>
      </c>
      <c r="AH172" s="15">
        <v>1012.86</v>
      </c>
      <c r="AJ172" s="10">
        <v>42597</v>
      </c>
      <c r="AK172" s="11" t="s">
        <v>5</v>
      </c>
      <c r="AL172" s="12">
        <v>33</v>
      </c>
      <c r="AM172" s="15">
        <v>778.86</v>
      </c>
      <c r="AO172" s="10">
        <v>42628</v>
      </c>
      <c r="AP172" s="11" t="s">
        <v>8</v>
      </c>
      <c r="AQ172" s="12">
        <v>41</v>
      </c>
      <c r="AR172" s="15">
        <v>952.76</v>
      </c>
      <c r="AT172" s="10">
        <v>42658</v>
      </c>
      <c r="AU172" s="11" t="s">
        <v>7</v>
      </c>
      <c r="AV172" s="12">
        <v>9</v>
      </c>
      <c r="AW172" s="15">
        <v>220</v>
      </c>
      <c r="AY172" s="10">
        <v>42689</v>
      </c>
      <c r="AZ172" s="11" t="s">
        <v>3</v>
      </c>
      <c r="BA172" s="12">
        <v>47</v>
      </c>
      <c r="BB172" s="15">
        <v>1112</v>
      </c>
      <c r="BD172" s="10">
        <v>42719</v>
      </c>
      <c r="BE172" s="11" t="s">
        <v>8</v>
      </c>
      <c r="BF172" s="12">
        <v>43</v>
      </c>
      <c r="BG172" s="15">
        <v>1038.0999999999999</v>
      </c>
    </row>
    <row r="173" spans="1:59" s="13" customFormat="1" x14ac:dyDescent="0.3">
      <c r="A173" s="10">
        <v>42385</v>
      </c>
      <c r="B173" s="11" t="s">
        <v>7</v>
      </c>
      <c r="C173" s="12">
        <v>6</v>
      </c>
      <c r="D173" s="15">
        <v>150</v>
      </c>
      <c r="F173" s="10">
        <v>42416</v>
      </c>
      <c r="G173" s="11" t="s">
        <v>3</v>
      </c>
      <c r="H173" s="12">
        <v>25</v>
      </c>
      <c r="I173" s="15">
        <v>596</v>
      </c>
      <c r="K173" s="10">
        <v>42445</v>
      </c>
      <c r="L173" s="11" t="s">
        <v>6</v>
      </c>
      <c r="M173" s="12">
        <v>29</v>
      </c>
      <c r="N173" s="15">
        <v>708.7</v>
      </c>
      <c r="P173" s="10">
        <v>42476</v>
      </c>
      <c r="Q173" s="11" t="s">
        <v>7</v>
      </c>
      <c r="R173" s="12">
        <v>6</v>
      </c>
      <c r="S173" s="15">
        <v>148.36000000000001</v>
      </c>
      <c r="U173" s="10">
        <v>42506</v>
      </c>
      <c r="V173" s="11" t="s">
        <v>5</v>
      </c>
      <c r="W173" s="12">
        <v>32</v>
      </c>
      <c r="X173" s="15">
        <v>733.36</v>
      </c>
      <c r="Z173" s="10">
        <v>42537</v>
      </c>
      <c r="AA173" s="11" t="s">
        <v>8</v>
      </c>
      <c r="AB173" s="12">
        <v>32</v>
      </c>
      <c r="AC173" s="15">
        <v>767.56</v>
      </c>
      <c r="AE173" s="10">
        <v>42567</v>
      </c>
      <c r="AF173" s="11" t="s">
        <v>7</v>
      </c>
      <c r="AG173" s="12">
        <v>8</v>
      </c>
      <c r="AH173" s="15">
        <v>211</v>
      </c>
      <c r="AJ173" s="10">
        <v>42598</v>
      </c>
      <c r="AK173" s="11" t="s">
        <v>3</v>
      </c>
      <c r="AL173" s="12">
        <v>34</v>
      </c>
      <c r="AM173" s="15">
        <v>785</v>
      </c>
      <c r="AO173" s="10">
        <v>42629</v>
      </c>
      <c r="AP173" s="11" t="s">
        <v>4</v>
      </c>
      <c r="AQ173" s="12">
        <v>30</v>
      </c>
      <c r="AR173" s="15">
        <v>719.86</v>
      </c>
      <c r="AT173" s="10">
        <v>42659</v>
      </c>
      <c r="AU173" s="11" t="s">
        <v>9</v>
      </c>
      <c r="AV173" s="12">
        <v>4</v>
      </c>
      <c r="AW173" s="15">
        <v>88</v>
      </c>
      <c r="AY173" s="10">
        <v>42690</v>
      </c>
      <c r="AZ173" s="11" t="s">
        <v>6</v>
      </c>
      <c r="BA173" s="12">
        <v>51</v>
      </c>
      <c r="BB173" s="15">
        <v>1208.7</v>
      </c>
      <c r="BD173" s="10">
        <v>42720</v>
      </c>
      <c r="BE173" s="11" t="s">
        <v>4</v>
      </c>
      <c r="BF173" s="12">
        <v>39</v>
      </c>
      <c r="BG173" s="15">
        <v>906.5</v>
      </c>
    </row>
    <row r="174" spans="1:59" s="13" customFormat="1" x14ac:dyDescent="0.3">
      <c r="A174" s="10">
        <v>42386</v>
      </c>
      <c r="B174" s="11" t="s">
        <v>9</v>
      </c>
      <c r="C174" s="12">
        <v>2</v>
      </c>
      <c r="D174" s="15">
        <v>52</v>
      </c>
      <c r="F174" s="10">
        <v>42417</v>
      </c>
      <c r="G174" s="11" t="s">
        <v>6</v>
      </c>
      <c r="H174" s="12">
        <v>26</v>
      </c>
      <c r="I174" s="15">
        <v>612.5</v>
      </c>
      <c r="K174" s="10">
        <v>42446</v>
      </c>
      <c r="L174" s="11" t="s">
        <v>8</v>
      </c>
      <c r="M174" s="12">
        <v>29</v>
      </c>
      <c r="N174" s="15">
        <v>692.2</v>
      </c>
      <c r="P174" s="10">
        <v>42477</v>
      </c>
      <c r="Q174" s="11" t="s">
        <v>9</v>
      </c>
      <c r="R174" s="12">
        <v>1</v>
      </c>
      <c r="S174" s="15">
        <v>25</v>
      </c>
      <c r="U174" s="10">
        <v>42507</v>
      </c>
      <c r="V174" s="11" t="s">
        <v>3</v>
      </c>
      <c r="W174" s="12">
        <v>40</v>
      </c>
      <c r="X174" s="15">
        <v>941.36</v>
      </c>
      <c r="Z174" s="10">
        <v>42538</v>
      </c>
      <c r="AA174" s="11" t="s">
        <v>4</v>
      </c>
      <c r="AB174" s="12">
        <v>34</v>
      </c>
      <c r="AC174" s="15">
        <v>817.86</v>
      </c>
      <c r="AE174" s="10">
        <v>42568</v>
      </c>
      <c r="AF174" s="11" t="s">
        <v>9</v>
      </c>
      <c r="AG174" s="12">
        <v>5</v>
      </c>
      <c r="AH174" s="15">
        <v>121</v>
      </c>
      <c r="AJ174" s="10">
        <v>42599</v>
      </c>
      <c r="AK174" s="11" t="s">
        <v>6</v>
      </c>
      <c r="AL174" s="12">
        <v>44</v>
      </c>
      <c r="AM174" s="15">
        <v>1092.5</v>
      </c>
      <c r="AO174" s="10">
        <v>42630</v>
      </c>
      <c r="AP174" s="11" t="s">
        <v>7</v>
      </c>
      <c r="AQ174" s="12">
        <v>6</v>
      </c>
      <c r="AR174" s="15">
        <v>134</v>
      </c>
      <c r="AT174" s="10">
        <v>42660</v>
      </c>
      <c r="AU174" s="11" t="s">
        <v>5</v>
      </c>
      <c r="AV174" s="12">
        <v>38</v>
      </c>
      <c r="AW174" s="15">
        <v>867.5</v>
      </c>
      <c r="AY174" s="10">
        <v>42691</v>
      </c>
      <c r="AZ174" s="11" t="s">
        <v>8</v>
      </c>
      <c r="BA174" s="12">
        <v>40</v>
      </c>
      <c r="BB174" s="15">
        <v>987.4</v>
      </c>
      <c r="BD174" s="10">
        <v>42721</v>
      </c>
      <c r="BE174" s="11" t="s">
        <v>7</v>
      </c>
      <c r="BF174" s="12">
        <v>1</v>
      </c>
      <c r="BG174" s="15">
        <v>22</v>
      </c>
    </row>
    <row r="175" spans="1:59" s="13" customFormat="1" x14ac:dyDescent="0.3">
      <c r="A175" s="35">
        <v>42387</v>
      </c>
      <c r="B175" s="11" t="s">
        <v>5</v>
      </c>
      <c r="C175" s="12">
        <v>15</v>
      </c>
      <c r="D175" s="15">
        <v>359.5</v>
      </c>
      <c r="F175" s="10">
        <v>42418</v>
      </c>
      <c r="G175" s="11" t="s">
        <v>8</v>
      </c>
      <c r="H175" s="12">
        <v>30</v>
      </c>
      <c r="I175" s="15">
        <v>744</v>
      </c>
      <c r="K175" s="10">
        <v>42447</v>
      </c>
      <c r="L175" s="11" t="s">
        <v>4</v>
      </c>
      <c r="M175" s="12">
        <v>28</v>
      </c>
      <c r="N175" s="15">
        <v>638.86</v>
      </c>
      <c r="P175" s="10">
        <v>42478</v>
      </c>
      <c r="Q175" s="11" t="s">
        <v>5</v>
      </c>
      <c r="R175" s="12">
        <v>30</v>
      </c>
      <c r="S175" s="15">
        <v>673.06</v>
      </c>
      <c r="U175" s="10">
        <v>42508</v>
      </c>
      <c r="V175" s="11" t="s">
        <v>6</v>
      </c>
      <c r="W175" s="12">
        <v>33</v>
      </c>
      <c r="X175" s="15">
        <v>797.86</v>
      </c>
      <c r="Z175" s="10">
        <v>42539</v>
      </c>
      <c r="AA175" s="11" t="s">
        <v>7</v>
      </c>
      <c r="AB175" s="12">
        <v>7</v>
      </c>
      <c r="AC175" s="15">
        <v>182</v>
      </c>
      <c r="AE175" s="10">
        <v>42569</v>
      </c>
      <c r="AF175" s="11" t="s">
        <v>5</v>
      </c>
      <c r="AG175" s="12">
        <v>36</v>
      </c>
      <c r="AH175" s="15">
        <v>836.36</v>
      </c>
      <c r="AJ175" s="10">
        <v>42600</v>
      </c>
      <c r="AK175" s="11" t="s">
        <v>8</v>
      </c>
      <c r="AL175" s="12">
        <v>33</v>
      </c>
      <c r="AM175" s="15">
        <v>768.76</v>
      </c>
      <c r="AO175" s="10">
        <v>42631</v>
      </c>
      <c r="AP175" s="11" t="s">
        <v>9</v>
      </c>
      <c r="AQ175" s="12">
        <v>2</v>
      </c>
      <c r="AR175" s="15">
        <v>40</v>
      </c>
      <c r="AT175" s="10">
        <v>42661</v>
      </c>
      <c r="AU175" s="11" t="s">
        <v>3</v>
      </c>
      <c r="AV175" s="12">
        <v>42</v>
      </c>
      <c r="AW175" s="15">
        <v>995</v>
      </c>
      <c r="AY175" s="10">
        <v>42692</v>
      </c>
      <c r="AZ175" s="11" t="s">
        <v>4</v>
      </c>
      <c r="BA175" s="12">
        <v>34</v>
      </c>
      <c r="BB175" s="15">
        <v>861.7</v>
      </c>
      <c r="BD175" s="10">
        <v>42722</v>
      </c>
      <c r="BE175" s="11" t="s">
        <v>9</v>
      </c>
      <c r="BF175" s="12">
        <v>7</v>
      </c>
      <c r="BG175" s="15">
        <v>162</v>
      </c>
    </row>
    <row r="176" spans="1:59" s="13" customFormat="1" x14ac:dyDescent="0.3">
      <c r="A176" s="10">
        <v>42388</v>
      </c>
      <c r="B176" s="11" t="s">
        <v>3</v>
      </c>
      <c r="C176" s="12">
        <v>31</v>
      </c>
      <c r="D176" s="15">
        <v>764.1</v>
      </c>
      <c r="F176" s="10">
        <v>42419</v>
      </c>
      <c r="G176" s="11" t="s">
        <v>4</v>
      </c>
      <c r="H176" s="12">
        <v>16</v>
      </c>
      <c r="I176" s="15">
        <v>362.5</v>
      </c>
      <c r="K176" s="10">
        <v>42448</v>
      </c>
      <c r="L176" s="11" t="s">
        <v>7</v>
      </c>
      <c r="M176" s="12">
        <v>11</v>
      </c>
      <c r="N176" s="15">
        <v>282.36</v>
      </c>
      <c r="P176" s="10">
        <v>42479</v>
      </c>
      <c r="Q176" s="11" t="s">
        <v>3</v>
      </c>
      <c r="R176" s="12">
        <v>43</v>
      </c>
      <c r="S176" s="15">
        <v>1017.36</v>
      </c>
      <c r="U176" s="10">
        <v>42509</v>
      </c>
      <c r="V176" s="11" t="s">
        <v>8</v>
      </c>
      <c r="W176" s="12">
        <v>33</v>
      </c>
      <c r="X176" s="15">
        <v>807.36</v>
      </c>
      <c r="Z176" s="10">
        <v>42540</v>
      </c>
      <c r="AA176" s="11" t="s">
        <v>9</v>
      </c>
      <c r="AB176" s="12">
        <v>8</v>
      </c>
      <c r="AC176" s="15">
        <v>218</v>
      </c>
      <c r="AE176" s="10">
        <v>42570</v>
      </c>
      <c r="AF176" s="11" t="s">
        <v>3</v>
      </c>
      <c r="AG176" s="12">
        <v>31</v>
      </c>
      <c r="AH176" s="15">
        <v>733</v>
      </c>
      <c r="AJ176" s="10">
        <v>42601</v>
      </c>
      <c r="AK176" s="11" t="s">
        <v>4</v>
      </c>
      <c r="AL176" s="12">
        <v>24</v>
      </c>
      <c r="AM176" s="15">
        <v>578.86</v>
      </c>
      <c r="AO176" s="10">
        <v>42632</v>
      </c>
      <c r="AP176" s="11" t="s">
        <v>5</v>
      </c>
      <c r="AQ176" s="12">
        <v>35</v>
      </c>
      <c r="AR176" s="15">
        <v>776.86</v>
      </c>
      <c r="AT176" s="10">
        <v>42662</v>
      </c>
      <c r="AU176" s="11" t="s">
        <v>6</v>
      </c>
      <c r="AV176" s="12">
        <v>43</v>
      </c>
      <c r="AW176" s="15">
        <v>1013.9</v>
      </c>
      <c r="AY176" s="10">
        <v>42693</v>
      </c>
      <c r="AZ176" s="11" t="s">
        <v>7</v>
      </c>
      <c r="BA176" s="12">
        <v>8</v>
      </c>
      <c r="BB176" s="15">
        <v>179</v>
      </c>
      <c r="BD176" s="10">
        <v>42723</v>
      </c>
      <c r="BE176" s="11" t="s">
        <v>5</v>
      </c>
      <c r="BF176" s="12">
        <v>41</v>
      </c>
      <c r="BG176" s="15">
        <v>961.5</v>
      </c>
    </row>
    <row r="177" spans="1:59" s="13" customFormat="1" x14ac:dyDescent="0.3">
      <c r="A177" s="10">
        <v>42389</v>
      </c>
      <c r="B177" s="11" t="s">
        <v>6</v>
      </c>
      <c r="C177" s="12">
        <v>27</v>
      </c>
      <c r="D177" s="15">
        <v>648.9</v>
      </c>
      <c r="F177" s="10">
        <v>42420</v>
      </c>
      <c r="G177" s="11" t="s">
        <v>7</v>
      </c>
      <c r="H177" s="12">
        <v>7</v>
      </c>
      <c r="I177" s="15">
        <v>169</v>
      </c>
      <c r="K177" s="10">
        <v>42449</v>
      </c>
      <c r="L177" s="11" t="s">
        <v>9</v>
      </c>
      <c r="M177" s="12">
        <v>4</v>
      </c>
      <c r="N177" s="15">
        <v>110</v>
      </c>
      <c r="P177" s="10">
        <v>42480</v>
      </c>
      <c r="Q177" s="11" t="s">
        <v>6</v>
      </c>
      <c r="R177" s="12">
        <v>30</v>
      </c>
      <c r="S177" s="15">
        <v>752.1</v>
      </c>
      <c r="U177" s="10">
        <v>42510</v>
      </c>
      <c r="V177" s="11" t="s">
        <v>4</v>
      </c>
      <c r="W177" s="12">
        <v>39</v>
      </c>
      <c r="X177" s="15">
        <v>969.06</v>
      </c>
      <c r="Z177" s="10">
        <v>42541</v>
      </c>
      <c r="AA177" s="11" t="s">
        <v>5</v>
      </c>
      <c r="AB177" s="12">
        <v>30</v>
      </c>
      <c r="AC177" s="15">
        <v>714.36</v>
      </c>
      <c r="AE177" s="10">
        <v>42571</v>
      </c>
      <c r="AF177" s="11" t="s">
        <v>6</v>
      </c>
      <c r="AG177" s="12">
        <v>44</v>
      </c>
      <c r="AH177" s="15">
        <v>1028.8599999999999</v>
      </c>
      <c r="AJ177" s="10">
        <v>42602</v>
      </c>
      <c r="AK177" s="11" t="s">
        <v>7</v>
      </c>
      <c r="AL177" s="12">
        <v>15</v>
      </c>
      <c r="AM177" s="15">
        <v>362.36</v>
      </c>
      <c r="AO177" s="10">
        <v>42633</v>
      </c>
      <c r="AP177" s="11" t="s">
        <v>3</v>
      </c>
      <c r="AQ177" s="12">
        <v>37</v>
      </c>
      <c r="AR177" s="15">
        <v>869.36</v>
      </c>
      <c r="AT177" s="10">
        <v>42663</v>
      </c>
      <c r="AU177" s="11" t="s">
        <v>8</v>
      </c>
      <c r="AV177" s="12">
        <v>42</v>
      </c>
      <c r="AW177" s="15">
        <v>1029</v>
      </c>
      <c r="AY177" s="10">
        <v>42694</v>
      </c>
      <c r="AZ177" s="11" t="s">
        <v>9</v>
      </c>
      <c r="BA177" s="12">
        <v>5</v>
      </c>
      <c r="BB177" s="15">
        <v>127</v>
      </c>
      <c r="BD177" s="10">
        <v>42724</v>
      </c>
      <c r="BE177" s="11" t="s">
        <v>3</v>
      </c>
      <c r="BF177" s="12">
        <v>54</v>
      </c>
      <c r="BG177" s="15">
        <v>1319.2</v>
      </c>
    </row>
    <row r="178" spans="1:59" s="13" customFormat="1" x14ac:dyDescent="0.3">
      <c r="A178" s="10">
        <v>42390</v>
      </c>
      <c r="B178" s="11" t="s">
        <v>8</v>
      </c>
      <c r="C178" s="12">
        <v>29</v>
      </c>
      <c r="D178" s="15">
        <v>697</v>
      </c>
      <c r="F178" s="10">
        <v>42421</v>
      </c>
      <c r="G178" s="11" t="s">
        <v>9</v>
      </c>
      <c r="H178" s="12">
        <v>2</v>
      </c>
      <c r="I178" s="15">
        <v>52</v>
      </c>
      <c r="K178" s="91">
        <v>42450</v>
      </c>
      <c r="L178" s="11" t="s">
        <v>5</v>
      </c>
      <c r="M178" s="12">
        <v>17</v>
      </c>
      <c r="N178" s="15">
        <v>384.86</v>
      </c>
      <c r="P178" s="10">
        <v>42481</v>
      </c>
      <c r="Q178" s="11" t="s">
        <v>8</v>
      </c>
      <c r="R178" s="12">
        <v>32</v>
      </c>
      <c r="S178" s="15">
        <v>752.56</v>
      </c>
      <c r="U178" s="10">
        <v>42511</v>
      </c>
      <c r="V178" s="11" t="s">
        <v>7</v>
      </c>
      <c r="W178" s="12">
        <v>5</v>
      </c>
      <c r="X178" s="15">
        <v>109.36</v>
      </c>
      <c r="Z178" s="10">
        <v>42542</v>
      </c>
      <c r="AA178" s="11" t="s">
        <v>3</v>
      </c>
      <c r="AB178" s="12">
        <v>32</v>
      </c>
      <c r="AC178" s="15">
        <v>747.36</v>
      </c>
      <c r="AE178" s="10">
        <v>42572</v>
      </c>
      <c r="AF178" s="11" t="s">
        <v>8</v>
      </c>
      <c r="AG178" s="12">
        <v>34</v>
      </c>
      <c r="AH178" s="15">
        <v>802.36</v>
      </c>
      <c r="AJ178" s="10">
        <v>42603</v>
      </c>
      <c r="AK178" s="11" t="s">
        <v>9</v>
      </c>
      <c r="AL178" s="12">
        <v>6</v>
      </c>
      <c r="AM178" s="15">
        <v>136</v>
      </c>
      <c r="AO178" s="10">
        <v>42634</v>
      </c>
      <c r="AP178" s="11" t="s">
        <v>6</v>
      </c>
      <c r="AQ178" s="12">
        <v>40</v>
      </c>
      <c r="AR178" s="15">
        <v>947.96</v>
      </c>
      <c r="AT178" s="10">
        <v>42664</v>
      </c>
      <c r="AU178" s="11" t="s">
        <v>4</v>
      </c>
      <c r="AV178" s="12">
        <v>49</v>
      </c>
      <c r="AW178" s="15">
        <v>1164.5</v>
      </c>
      <c r="AY178" s="10">
        <v>42695</v>
      </c>
      <c r="AZ178" s="11" t="s">
        <v>5</v>
      </c>
      <c r="BA178" s="12">
        <v>51</v>
      </c>
      <c r="BB178" s="15">
        <v>1197.4000000000001</v>
      </c>
      <c r="BD178" s="10">
        <v>42725</v>
      </c>
      <c r="BE178" s="11" t="s">
        <v>6</v>
      </c>
      <c r="BF178" s="12">
        <v>43</v>
      </c>
      <c r="BG178" s="15">
        <v>1038.7</v>
      </c>
    </row>
    <row r="179" spans="1:59" s="13" customFormat="1" x14ac:dyDescent="0.3">
      <c r="A179" s="10">
        <v>42391</v>
      </c>
      <c r="B179" s="11" t="s">
        <v>4</v>
      </c>
      <c r="C179" s="12">
        <v>23</v>
      </c>
      <c r="D179" s="15">
        <v>534.5</v>
      </c>
      <c r="F179" s="10">
        <v>42422</v>
      </c>
      <c r="G179" s="11" t="s">
        <v>5</v>
      </c>
      <c r="H179" s="12">
        <v>24</v>
      </c>
      <c r="I179" s="15">
        <v>561.5</v>
      </c>
      <c r="K179" s="10">
        <v>42451</v>
      </c>
      <c r="L179" s="11" t="s">
        <v>3</v>
      </c>
      <c r="M179" s="12">
        <v>47</v>
      </c>
      <c r="N179" s="15">
        <v>1110.56</v>
      </c>
      <c r="P179" s="10">
        <v>42482</v>
      </c>
      <c r="Q179" s="11" t="s">
        <v>4</v>
      </c>
      <c r="R179" s="12">
        <v>33</v>
      </c>
      <c r="S179" s="15">
        <v>804.1</v>
      </c>
      <c r="U179" s="10">
        <v>42512</v>
      </c>
      <c r="V179" s="11" t="s">
        <v>9</v>
      </c>
      <c r="W179" s="12">
        <v>2</v>
      </c>
      <c r="X179" s="15">
        <v>56</v>
      </c>
      <c r="Z179" s="10">
        <v>42543</v>
      </c>
      <c r="AA179" s="11" t="s">
        <v>6</v>
      </c>
      <c r="AB179" s="12">
        <v>33</v>
      </c>
      <c r="AC179" s="15">
        <v>785.9</v>
      </c>
      <c r="AE179" s="10">
        <v>42573</v>
      </c>
      <c r="AF179" s="11" t="s">
        <v>4</v>
      </c>
      <c r="AG179" s="12">
        <v>35</v>
      </c>
      <c r="AH179" s="15">
        <v>822.86</v>
      </c>
      <c r="AJ179" s="10">
        <v>42604</v>
      </c>
      <c r="AK179" s="11" t="s">
        <v>5</v>
      </c>
      <c r="AL179" s="12">
        <v>34</v>
      </c>
      <c r="AM179" s="15">
        <v>776.36</v>
      </c>
      <c r="AO179" s="10">
        <v>42635</v>
      </c>
      <c r="AP179" s="11" t="s">
        <v>8</v>
      </c>
      <c r="AQ179" s="12">
        <v>40</v>
      </c>
      <c r="AR179" s="15">
        <v>958.4</v>
      </c>
      <c r="AT179" s="10">
        <v>42665</v>
      </c>
      <c r="AU179" s="11" t="s">
        <v>7</v>
      </c>
      <c r="AV179" s="12">
        <v>8</v>
      </c>
      <c r="AW179" s="15">
        <v>190</v>
      </c>
      <c r="AY179" s="10">
        <v>42696</v>
      </c>
      <c r="AZ179" s="11" t="s">
        <v>3</v>
      </c>
      <c r="BA179" s="12">
        <v>44</v>
      </c>
      <c r="BB179" s="15">
        <v>1045.5999999999999</v>
      </c>
      <c r="BD179" s="10">
        <v>42726</v>
      </c>
      <c r="BE179" s="11" t="s">
        <v>8</v>
      </c>
      <c r="BF179" s="12">
        <v>30</v>
      </c>
      <c r="BG179" s="15">
        <v>727.7</v>
      </c>
    </row>
    <row r="180" spans="1:59" s="13" customFormat="1" x14ac:dyDescent="0.3">
      <c r="A180" s="10">
        <v>42392</v>
      </c>
      <c r="B180" s="11" t="s">
        <v>7</v>
      </c>
      <c r="C180" s="12">
        <v>3</v>
      </c>
      <c r="D180" s="15">
        <v>82</v>
      </c>
      <c r="F180" s="10">
        <v>42423</v>
      </c>
      <c r="G180" s="11" t="s">
        <v>3</v>
      </c>
      <c r="H180" s="12">
        <v>28</v>
      </c>
      <c r="I180" s="15">
        <v>679.5</v>
      </c>
      <c r="K180" s="10">
        <v>42452</v>
      </c>
      <c r="L180" s="11" t="s">
        <v>6</v>
      </c>
      <c r="M180" s="12">
        <v>29</v>
      </c>
      <c r="N180" s="15">
        <v>712.5</v>
      </c>
      <c r="P180" s="10">
        <v>42483</v>
      </c>
      <c r="Q180" s="11" t="s">
        <v>7</v>
      </c>
      <c r="R180" s="12">
        <v>7</v>
      </c>
      <c r="S180" s="15">
        <v>171.36</v>
      </c>
      <c r="U180" s="10">
        <v>42513</v>
      </c>
      <c r="V180" s="11" t="s">
        <v>5</v>
      </c>
      <c r="W180" s="12">
        <v>30</v>
      </c>
      <c r="X180" s="15">
        <v>714.36</v>
      </c>
      <c r="Z180" s="10">
        <v>42544</v>
      </c>
      <c r="AA180" s="11" t="s">
        <v>8</v>
      </c>
      <c r="AB180" s="12">
        <v>40</v>
      </c>
      <c r="AC180" s="15">
        <v>953.36</v>
      </c>
      <c r="AE180" s="10">
        <v>42574</v>
      </c>
      <c r="AF180" s="11" t="s">
        <v>7</v>
      </c>
      <c r="AG180" s="12">
        <v>12</v>
      </c>
      <c r="AH180" s="15">
        <v>287.36</v>
      </c>
      <c r="AJ180" s="10">
        <v>42605</v>
      </c>
      <c r="AK180" s="11" t="s">
        <v>3</v>
      </c>
      <c r="AL180" s="12">
        <v>44</v>
      </c>
      <c r="AM180" s="15">
        <v>1069.3599999999999</v>
      </c>
      <c r="AO180" s="10">
        <v>42636</v>
      </c>
      <c r="AP180" s="11" t="s">
        <v>4</v>
      </c>
      <c r="AQ180" s="12">
        <v>36</v>
      </c>
      <c r="AR180" s="15">
        <v>865.86</v>
      </c>
      <c r="AT180" s="10">
        <v>42666</v>
      </c>
      <c r="AU180" s="11" t="s">
        <v>9</v>
      </c>
      <c r="AV180" s="12">
        <v>7</v>
      </c>
      <c r="AW180" s="15">
        <v>188</v>
      </c>
      <c r="AY180" s="36">
        <v>42697</v>
      </c>
      <c r="AZ180" s="11" t="s">
        <v>6</v>
      </c>
      <c r="BA180" s="12">
        <v>14</v>
      </c>
      <c r="BB180" s="15">
        <v>342.5</v>
      </c>
      <c r="BD180" s="36">
        <v>42727</v>
      </c>
      <c r="BE180" s="11" t="s">
        <v>4</v>
      </c>
      <c r="BF180" s="12">
        <v>29</v>
      </c>
      <c r="BG180" s="15">
        <v>690.5</v>
      </c>
    </row>
    <row r="181" spans="1:59" s="13" customFormat="1" x14ac:dyDescent="0.3">
      <c r="A181" s="10">
        <v>42393</v>
      </c>
      <c r="B181" s="11" t="s">
        <v>9</v>
      </c>
      <c r="C181" s="12">
        <v>0</v>
      </c>
      <c r="D181" s="15">
        <v>0</v>
      </c>
      <c r="F181" s="10">
        <v>42424</v>
      </c>
      <c r="G181" s="11" t="s">
        <v>6</v>
      </c>
      <c r="H181" s="12">
        <v>24</v>
      </c>
      <c r="I181" s="15">
        <v>553.26</v>
      </c>
      <c r="K181" s="10">
        <v>42453</v>
      </c>
      <c r="L181" s="11" t="s">
        <v>8</v>
      </c>
      <c r="M181" s="12">
        <v>38</v>
      </c>
      <c r="N181" s="15">
        <v>888.36</v>
      </c>
      <c r="P181" s="10">
        <v>42484</v>
      </c>
      <c r="Q181" s="11" t="s">
        <v>9</v>
      </c>
      <c r="R181" s="12">
        <v>2</v>
      </c>
      <c r="S181" s="15">
        <v>36.36</v>
      </c>
      <c r="U181" s="10">
        <v>42514</v>
      </c>
      <c r="V181" s="11" t="s">
        <v>3</v>
      </c>
      <c r="W181" s="12">
        <v>36</v>
      </c>
      <c r="X181" s="15">
        <v>865.36</v>
      </c>
      <c r="Z181" s="10">
        <v>42545</v>
      </c>
      <c r="AA181" s="11" t="s">
        <v>4</v>
      </c>
      <c r="AB181" s="12">
        <v>35</v>
      </c>
      <c r="AC181" s="15">
        <v>825.96</v>
      </c>
      <c r="AE181" s="10">
        <v>42575</v>
      </c>
      <c r="AF181" s="11" t="s">
        <v>9</v>
      </c>
      <c r="AG181" s="12">
        <v>4</v>
      </c>
      <c r="AH181" s="15">
        <v>107</v>
      </c>
      <c r="AJ181" s="10">
        <v>42606</v>
      </c>
      <c r="AK181" s="11" t="s">
        <v>6</v>
      </c>
      <c r="AL181" s="12">
        <v>38</v>
      </c>
      <c r="AM181" s="15">
        <v>923.86</v>
      </c>
      <c r="AO181" s="10">
        <v>42637</v>
      </c>
      <c r="AP181" s="11" t="s">
        <v>7</v>
      </c>
      <c r="AQ181" s="12">
        <v>10</v>
      </c>
      <c r="AR181" s="15">
        <v>254</v>
      </c>
      <c r="AT181" s="10">
        <v>42667</v>
      </c>
      <c r="AU181" s="11" t="s">
        <v>5</v>
      </c>
      <c r="AV181" s="12">
        <v>43</v>
      </c>
      <c r="AW181" s="15">
        <v>1009.5</v>
      </c>
      <c r="AY181" s="35">
        <v>42698</v>
      </c>
      <c r="AZ181" s="11" t="s">
        <v>8</v>
      </c>
      <c r="BA181" s="12">
        <v>0</v>
      </c>
      <c r="BB181" s="15">
        <v>0</v>
      </c>
      <c r="BD181" s="35">
        <v>42728</v>
      </c>
      <c r="BE181" s="11" t="s">
        <v>7</v>
      </c>
      <c r="BF181" s="12">
        <v>0</v>
      </c>
      <c r="BG181" s="15">
        <v>0</v>
      </c>
    </row>
    <row r="182" spans="1:59" s="13" customFormat="1" x14ac:dyDescent="0.3">
      <c r="A182" s="10">
        <v>42394</v>
      </c>
      <c r="B182" s="11" t="s">
        <v>5</v>
      </c>
      <c r="C182" s="12">
        <v>22</v>
      </c>
      <c r="D182" s="15">
        <v>539.5</v>
      </c>
      <c r="F182" s="10">
        <v>42425</v>
      </c>
      <c r="G182" s="11" t="s">
        <v>8</v>
      </c>
      <c r="H182" s="12">
        <v>36</v>
      </c>
      <c r="I182" s="15">
        <v>872.36</v>
      </c>
      <c r="K182" s="10">
        <v>42454</v>
      </c>
      <c r="L182" s="11" t="s">
        <v>4</v>
      </c>
      <c r="M182" s="12">
        <v>23</v>
      </c>
      <c r="N182" s="15">
        <v>549.86</v>
      </c>
      <c r="P182" s="10">
        <v>42485</v>
      </c>
      <c r="Q182" s="11" t="s">
        <v>5</v>
      </c>
      <c r="R182" s="12">
        <v>36</v>
      </c>
      <c r="S182" s="15">
        <v>851.86</v>
      </c>
      <c r="U182" s="10">
        <v>42515</v>
      </c>
      <c r="V182" s="11" t="s">
        <v>6</v>
      </c>
      <c r="W182" s="12">
        <v>27</v>
      </c>
      <c r="X182" s="15">
        <v>647.70000000000005</v>
      </c>
      <c r="Z182" s="10">
        <v>42546</v>
      </c>
      <c r="AA182" s="11" t="s">
        <v>7</v>
      </c>
      <c r="AB182" s="12">
        <v>9</v>
      </c>
      <c r="AC182" s="15">
        <v>224.36</v>
      </c>
      <c r="AE182" s="10">
        <v>42576</v>
      </c>
      <c r="AF182" s="11" t="s">
        <v>5</v>
      </c>
      <c r="AG182" s="12">
        <v>31</v>
      </c>
      <c r="AH182" s="15">
        <v>706.36</v>
      </c>
      <c r="AJ182" s="10">
        <v>42607</v>
      </c>
      <c r="AK182" s="11" t="s">
        <v>8</v>
      </c>
      <c r="AL182" s="12">
        <v>35</v>
      </c>
      <c r="AM182" s="15">
        <v>813.76</v>
      </c>
      <c r="AO182" s="10">
        <v>42638</v>
      </c>
      <c r="AP182" s="11" t="s">
        <v>9</v>
      </c>
      <c r="AQ182" s="12">
        <v>4</v>
      </c>
      <c r="AR182" s="15">
        <v>87</v>
      </c>
      <c r="AT182" s="10">
        <v>42668</v>
      </c>
      <c r="AU182" s="11" t="s">
        <v>3</v>
      </c>
      <c r="AV182" s="12">
        <v>47</v>
      </c>
      <c r="AW182" s="15">
        <v>1133.4000000000001</v>
      </c>
      <c r="AY182" s="35">
        <v>42699</v>
      </c>
      <c r="AZ182" s="11" t="s">
        <v>4</v>
      </c>
      <c r="BA182" s="12">
        <v>3</v>
      </c>
      <c r="BB182" s="15">
        <v>62</v>
      </c>
      <c r="BD182" s="35">
        <v>42729</v>
      </c>
      <c r="BE182" s="11" t="s">
        <v>9</v>
      </c>
      <c r="BF182" s="12">
        <v>0</v>
      </c>
      <c r="BG182" s="15">
        <v>0</v>
      </c>
    </row>
    <row r="183" spans="1:59" s="13" customFormat="1" x14ac:dyDescent="0.3">
      <c r="A183" s="10">
        <v>42395</v>
      </c>
      <c r="B183" s="11" t="s">
        <v>3</v>
      </c>
      <c r="C183" s="12">
        <v>33</v>
      </c>
      <c r="D183" s="15">
        <v>816</v>
      </c>
      <c r="F183" s="10">
        <v>42426</v>
      </c>
      <c r="G183" s="11" t="s">
        <v>4</v>
      </c>
      <c r="H183" s="12">
        <v>31</v>
      </c>
      <c r="I183" s="15">
        <v>767</v>
      </c>
      <c r="K183" s="10">
        <v>42455</v>
      </c>
      <c r="L183" s="11" t="s">
        <v>7</v>
      </c>
      <c r="M183" s="12">
        <v>4</v>
      </c>
      <c r="N183" s="15">
        <v>109</v>
      </c>
      <c r="P183" s="10">
        <v>42486</v>
      </c>
      <c r="Q183" s="11" t="s">
        <v>3</v>
      </c>
      <c r="R183" s="12">
        <v>30</v>
      </c>
      <c r="S183" s="15">
        <v>692.36</v>
      </c>
      <c r="U183" s="10">
        <v>42516</v>
      </c>
      <c r="V183" s="11" t="s">
        <v>8</v>
      </c>
      <c r="W183" s="12">
        <v>38</v>
      </c>
      <c r="X183" s="15">
        <v>879.36</v>
      </c>
      <c r="Z183" s="10">
        <v>42547</v>
      </c>
      <c r="AA183" s="11" t="s">
        <v>9</v>
      </c>
      <c r="AB183" s="12">
        <v>9</v>
      </c>
      <c r="AC183" s="15">
        <v>244</v>
      </c>
      <c r="AE183" s="10">
        <v>42577</v>
      </c>
      <c r="AF183" s="11" t="s">
        <v>3</v>
      </c>
      <c r="AG183" s="12">
        <v>38</v>
      </c>
      <c r="AH183" s="15">
        <v>928.36</v>
      </c>
      <c r="AJ183" s="10">
        <v>42608</v>
      </c>
      <c r="AK183" s="11" t="s">
        <v>4</v>
      </c>
      <c r="AL183" s="12">
        <v>28</v>
      </c>
      <c r="AM183" s="15">
        <v>663.86</v>
      </c>
      <c r="AO183" s="10">
        <v>42639</v>
      </c>
      <c r="AP183" s="11" t="s">
        <v>5</v>
      </c>
      <c r="AQ183" s="12">
        <v>33</v>
      </c>
      <c r="AR183" s="15">
        <v>719.96</v>
      </c>
      <c r="AT183" s="10">
        <v>42669</v>
      </c>
      <c r="AU183" s="11" t="s">
        <v>6</v>
      </c>
      <c r="AV183" s="12">
        <v>43</v>
      </c>
      <c r="AW183" s="15">
        <v>1029.5</v>
      </c>
      <c r="AY183" s="10">
        <v>42700</v>
      </c>
      <c r="AZ183" s="11" t="s">
        <v>7</v>
      </c>
      <c r="BA183" s="12">
        <v>6</v>
      </c>
      <c r="BB183" s="15">
        <v>126</v>
      </c>
      <c r="BD183" s="35">
        <v>42730</v>
      </c>
      <c r="BE183" s="11" t="s">
        <v>5</v>
      </c>
      <c r="BF183" s="12">
        <v>9</v>
      </c>
      <c r="BG183" s="15">
        <v>210</v>
      </c>
    </row>
    <row r="184" spans="1:59" s="13" customFormat="1" x14ac:dyDescent="0.3">
      <c r="A184" s="10">
        <v>42396</v>
      </c>
      <c r="B184" s="11" t="s">
        <v>6</v>
      </c>
      <c r="C184" s="12">
        <v>33</v>
      </c>
      <c r="D184" s="15">
        <v>790.5</v>
      </c>
      <c r="F184" s="10">
        <v>42427</v>
      </c>
      <c r="G184" s="11" t="s">
        <v>7</v>
      </c>
      <c r="H184" s="12">
        <v>8</v>
      </c>
      <c r="I184" s="15">
        <v>222</v>
      </c>
      <c r="K184" s="10">
        <v>42456</v>
      </c>
      <c r="L184" s="11" t="s">
        <v>9</v>
      </c>
      <c r="M184" s="12">
        <v>6</v>
      </c>
      <c r="N184" s="15">
        <v>146.36000000000001</v>
      </c>
      <c r="P184" s="10">
        <v>42487</v>
      </c>
      <c r="Q184" s="11" t="s">
        <v>6</v>
      </c>
      <c r="R184" s="12">
        <v>28</v>
      </c>
      <c r="S184" s="15">
        <v>679.9</v>
      </c>
      <c r="U184" s="10">
        <v>42517</v>
      </c>
      <c r="V184" s="11" t="s">
        <v>4</v>
      </c>
      <c r="W184" s="12">
        <v>22</v>
      </c>
      <c r="X184" s="15">
        <v>533.67999999999995</v>
      </c>
      <c r="Z184" s="10">
        <v>42548</v>
      </c>
      <c r="AA184" s="11" t="s">
        <v>5</v>
      </c>
      <c r="AB184" s="12">
        <v>43</v>
      </c>
      <c r="AC184" s="15">
        <v>1007.36</v>
      </c>
      <c r="AE184" s="10">
        <v>42578</v>
      </c>
      <c r="AF184" s="11" t="s">
        <v>6</v>
      </c>
      <c r="AG184" s="12">
        <v>48</v>
      </c>
      <c r="AH184" s="15">
        <v>1157.8599999999999</v>
      </c>
      <c r="AJ184" s="10">
        <v>42609</v>
      </c>
      <c r="AK184" s="11" t="s">
        <v>7</v>
      </c>
      <c r="AL184" s="12">
        <v>7</v>
      </c>
      <c r="AM184" s="15">
        <v>160.36000000000001</v>
      </c>
      <c r="AO184" s="10">
        <v>42640</v>
      </c>
      <c r="AP184" s="11" t="s">
        <v>3</v>
      </c>
      <c r="AQ184" s="12">
        <v>39</v>
      </c>
      <c r="AR184" s="15">
        <v>939.36</v>
      </c>
      <c r="AT184" s="10">
        <v>42670</v>
      </c>
      <c r="AU184" s="11" t="s">
        <v>8</v>
      </c>
      <c r="AV184" s="12">
        <v>45</v>
      </c>
      <c r="AW184" s="15">
        <v>1084.0999999999999</v>
      </c>
      <c r="AY184" s="10">
        <v>42701</v>
      </c>
      <c r="AZ184" s="11" t="s">
        <v>9</v>
      </c>
      <c r="BA184" s="12">
        <v>3</v>
      </c>
      <c r="BB184" s="15">
        <v>78</v>
      </c>
      <c r="BD184" s="10">
        <v>42731</v>
      </c>
      <c r="BE184" s="11" t="s">
        <v>3</v>
      </c>
      <c r="BF184" s="12">
        <v>19</v>
      </c>
      <c r="BG184" s="15">
        <v>469.2</v>
      </c>
    </row>
    <row r="185" spans="1:59" s="13" customFormat="1" x14ac:dyDescent="0.3">
      <c r="A185" s="10">
        <v>42397</v>
      </c>
      <c r="B185" s="11" t="s">
        <v>8</v>
      </c>
      <c r="C185" s="12">
        <v>29</v>
      </c>
      <c r="D185" s="15">
        <v>686.4</v>
      </c>
      <c r="F185" s="10">
        <v>42428</v>
      </c>
      <c r="G185" s="11" t="s">
        <v>9</v>
      </c>
      <c r="H185" s="12">
        <v>4</v>
      </c>
      <c r="I185" s="15">
        <v>104</v>
      </c>
      <c r="K185" s="10">
        <v>42457</v>
      </c>
      <c r="L185" s="11" t="s">
        <v>5</v>
      </c>
      <c r="M185" s="12">
        <v>26</v>
      </c>
      <c r="N185" s="15">
        <v>591.05999999999995</v>
      </c>
      <c r="P185" s="10">
        <v>42488</v>
      </c>
      <c r="Q185" s="11" t="s">
        <v>8</v>
      </c>
      <c r="R185" s="12">
        <v>33</v>
      </c>
      <c r="S185" s="15">
        <v>769.76</v>
      </c>
      <c r="U185" s="10">
        <v>42518</v>
      </c>
      <c r="V185" s="11" t="s">
        <v>7</v>
      </c>
      <c r="W185" s="12">
        <v>9</v>
      </c>
      <c r="X185" s="15">
        <v>233</v>
      </c>
      <c r="Z185" s="10">
        <v>42549</v>
      </c>
      <c r="AA185" s="11" t="s">
        <v>3</v>
      </c>
      <c r="AB185" s="12">
        <v>32</v>
      </c>
      <c r="AC185" s="15">
        <v>752.36</v>
      </c>
      <c r="AE185" s="10">
        <v>42579</v>
      </c>
      <c r="AF185" s="11" t="s">
        <v>8</v>
      </c>
      <c r="AG185" s="12">
        <v>42</v>
      </c>
      <c r="AH185" s="15">
        <v>1002.36</v>
      </c>
      <c r="AJ185" s="10">
        <v>42610</v>
      </c>
      <c r="AK185" s="11" t="s">
        <v>9</v>
      </c>
      <c r="AL185" s="12">
        <v>6</v>
      </c>
      <c r="AM185" s="15">
        <v>142</v>
      </c>
      <c r="AO185" s="10">
        <v>42641</v>
      </c>
      <c r="AP185" s="11" t="s">
        <v>6</v>
      </c>
      <c r="AQ185" s="12">
        <v>33</v>
      </c>
      <c r="AR185" s="15">
        <v>779.5</v>
      </c>
      <c r="AT185" s="10">
        <v>42671</v>
      </c>
      <c r="AU185" s="11" t="s">
        <v>4</v>
      </c>
      <c r="AV185" s="12">
        <v>34</v>
      </c>
      <c r="AW185" s="15">
        <v>829.9</v>
      </c>
      <c r="AY185" s="10">
        <v>42702</v>
      </c>
      <c r="AZ185" s="11" t="s">
        <v>5</v>
      </c>
      <c r="BA185" s="12">
        <v>42</v>
      </c>
      <c r="BB185" s="15">
        <v>1012.7</v>
      </c>
      <c r="BD185" s="10">
        <v>42732</v>
      </c>
      <c r="BE185" s="11" t="s">
        <v>6</v>
      </c>
      <c r="BF185" s="12">
        <v>26</v>
      </c>
      <c r="BG185" s="15">
        <v>635.9</v>
      </c>
    </row>
    <row r="186" spans="1:59" s="13" customFormat="1" x14ac:dyDescent="0.3">
      <c r="A186" s="10">
        <v>42398</v>
      </c>
      <c r="B186" s="11" t="s">
        <v>4</v>
      </c>
      <c r="C186" s="12">
        <v>24</v>
      </c>
      <c r="D186" s="15">
        <v>552.5</v>
      </c>
      <c r="F186" s="10">
        <v>42429</v>
      </c>
      <c r="G186" s="11" t="s">
        <v>5</v>
      </c>
      <c r="H186" s="12">
        <v>23</v>
      </c>
      <c r="I186" s="15">
        <v>542.70000000000005</v>
      </c>
      <c r="K186" s="10">
        <v>42458</v>
      </c>
      <c r="L186" s="11" t="s">
        <v>3</v>
      </c>
      <c r="M186" s="12">
        <v>40</v>
      </c>
      <c r="N186" s="15">
        <v>968.4</v>
      </c>
      <c r="P186" s="10">
        <v>42489</v>
      </c>
      <c r="Q186" s="11" t="s">
        <v>4</v>
      </c>
      <c r="R186" s="12">
        <v>41</v>
      </c>
      <c r="S186" s="15">
        <v>993.86</v>
      </c>
      <c r="U186" s="10">
        <v>42519</v>
      </c>
      <c r="V186" s="11" t="s">
        <v>9</v>
      </c>
      <c r="W186" s="12">
        <v>7</v>
      </c>
      <c r="X186" s="15">
        <v>173.36</v>
      </c>
      <c r="Z186" s="10">
        <v>42550</v>
      </c>
      <c r="AA186" s="11" t="s">
        <v>6</v>
      </c>
      <c r="AB186" s="12">
        <v>32</v>
      </c>
      <c r="AC186" s="15">
        <v>738.26</v>
      </c>
      <c r="AE186" s="10">
        <v>42580</v>
      </c>
      <c r="AF186" s="11" t="s">
        <v>4</v>
      </c>
      <c r="AG186" s="12">
        <v>29</v>
      </c>
      <c r="AH186" s="15">
        <v>689.86</v>
      </c>
      <c r="AJ186" s="10">
        <v>42611</v>
      </c>
      <c r="AK186" s="11" t="s">
        <v>5</v>
      </c>
      <c r="AL186" s="12">
        <v>32</v>
      </c>
      <c r="AM186" s="15">
        <v>729.36</v>
      </c>
      <c r="AO186" s="10">
        <v>42642</v>
      </c>
      <c r="AP186" s="11" t="s">
        <v>8</v>
      </c>
      <c r="AQ186" s="12">
        <v>49</v>
      </c>
      <c r="AR186" s="15">
        <v>1189.58</v>
      </c>
      <c r="AT186" s="10">
        <v>42672</v>
      </c>
      <c r="AU186" s="11" t="s">
        <v>7</v>
      </c>
      <c r="AV186" s="12">
        <v>9</v>
      </c>
      <c r="AW186" s="15">
        <v>223</v>
      </c>
      <c r="AY186" s="10">
        <v>42703</v>
      </c>
      <c r="AZ186" s="11" t="s">
        <v>3</v>
      </c>
      <c r="BA186" s="12">
        <v>39</v>
      </c>
      <c r="BB186" s="15">
        <v>942</v>
      </c>
      <c r="BD186" s="10">
        <v>42733</v>
      </c>
      <c r="BE186" s="11" t="s">
        <v>8</v>
      </c>
      <c r="BF186" s="12">
        <v>22</v>
      </c>
      <c r="BG186" s="15">
        <v>532</v>
      </c>
    </row>
    <row r="187" spans="1:59" s="13" customFormat="1" x14ac:dyDescent="0.3">
      <c r="A187" s="10">
        <v>42399</v>
      </c>
      <c r="B187" s="11" t="s">
        <v>7</v>
      </c>
      <c r="C187" s="12">
        <v>3</v>
      </c>
      <c r="D187" s="15">
        <v>82</v>
      </c>
      <c r="F187" s="10"/>
      <c r="G187" s="11"/>
      <c r="H187" s="12"/>
      <c r="I187" s="15"/>
      <c r="K187" s="10">
        <v>42459</v>
      </c>
      <c r="L187" s="11" t="s">
        <v>6</v>
      </c>
      <c r="M187" s="12">
        <v>36</v>
      </c>
      <c r="N187" s="15">
        <v>870.7</v>
      </c>
      <c r="P187" s="10">
        <v>42490</v>
      </c>
      <c r="Q187" s="11" t="s">
        <v>7</v>
      </c>
      <c r="R187" s="12">
        <v>4</v>
      </c>
      <c r="S187" s="15">
        <v>110</v>
      </c>
      <c r="U187" s="35">
        <v>42520</v>
      </c>
      <c r="V187" s="11" t="s">
        <v>5</v>
      </c>
      <c r="W187" s="12">
        <v>4</v>
      </c>
      <c r="X187" s="15">
        <v>107</v>
      </c>
      <c r="Z187" s="10">
        <v>42551</v>
      </c>
      <c r="AA187" s="11" t="s">
        <v>8</v>
      </c>
      <c r="AB187" s="12">
        <v>44</v>
      </c>
      <c r="AC187" s="15">
        <v>1049.3599999999999</v>
      </c>
      <c r="AE187" s="10">
        <v>42581</v>
      </c>
      <c r="AF187" s="11" t="s">
        <v>7</v>
      </c>
      <c r="AG187" s="12">
        <v>16</v>
      </c>
      <c r="AH187" s="15">
        <v>386.36</v>
      </c>
      <c r="AJ187" s="10">
        <v>42612</v>
      </c>
      <c r="AK187" s="11" t="s">
        <v>3</v>
      </c>
      <c r="AL187" s="12">
        <v>36</v>
      </c>
      <c r="AM187" s="15">
        <v>815.36</v>
      </c>
      <c r="AO187" s="10">
        <v>42643</v>
      </c>
      <c r="AP187" s="11" t="s">
        <v>4</v>
      </c>
      <c r="AQ187" s="12">
        <v>30</v>
      </c>
      <c r="AR187" s="15">
        <v>722.5</v>
      </c>
      <c r="AT187" s="10">
        <v>42673</v>
      </c>
      <c r="AU187" s="11" t="s">
        <v>9</v>
      </c>
      <c r="AV187" s="12">
        <v>4</v>
      </c>
      <c r="AW187" s="15">
        <v>94</v>
      </c>
      <c r="AY187" s="10">
        <v>42704</v>
      </c>
      <c r="AZ187" s="11" t="s">
        <v>6</v>
      </c>
      <c r="BA187" s="12">
        <v>48</v>
      </c>
      <c r="BB187" s="15">
        <v>1174.7</v>
      </c>
      <c r="BD187" s="10">
        <v>42734</v>
      </c>
      <c r="BE187" s="11" t="s">
        <v>4</v>
      </c>
      <c r="BF187" s="12">
        <v>22</v>
      </c>
      <c r="BG187" s="15">
        <v>538</v>
      </c>
    </row>
    <row r="188" spans="1:59" s="13" customFormat="1" x14ac:dyDescent="0.3">
      <c r="A188" s="10">
        <v>42400</v>
      </c>
      <c r="B188" s="11" t="s">
        <v>9</v>
      </c>
      <c r="C188" s="12">
        <v>1</v>
      </c>
      <c r="D188" s="15">
        <v>26</v>
      </c>
      <c r="F188" s="10"/>
      <c r="G188" s="11"/>
      <c r="H188" s="12"/>
      <c r="I188" s="15"/>
      <c r="K188" s="10">
        <v>42460</v>
      </c>
      <c r="L188" s="11" t="s">
        <v>8</v>
      </c>
      <c r="M188" s="12">
        <v>31</v>
      </c>
      <c r="N188" s="15">
        <v>746.2</v>
      </c>
      <c r="P188" s="10"/>
      <c r="Q188" s="11"/>
      <c r="R188" s="12"/>
      <c r="S188" s="15"/>
      <c r="U188" s="10">
        <v>42521</v>
      </c>
      <c r="V188" s="11" t="s">
        <v>3</v>
      </c>
      <c r="W188" s="12">
        <v>46</v>
      </c>
      <c r="X188" s="15">
        <v>1086.3599999999999</v>
      </c>
      <c r="Z188" s="10"/>
      <c r="AA188" s="11"/>
      <c r="AB188" s="12"/>
      <c r="AC188" s="15"/>
      <c r="AE188" s="10">
        <v>42582</v>
      </c>
      <c r="AF188" s="11" t="s">
        <v>9</v>
      </c>
      <c r="AG188" s="12">
        <v>4</v>
      </c>
      <c r="AH188" s="15">
        <v>108</v>
      </c>
      <c r="AJ188" s="10">
        <v>42613</v>
      </c>
      <c r="AK188" s="11" t="s">
        <v>6</v>
      </c>
      <c r="AL188" s="12">
        <v>33</v>
      </c>
      <c r="AM188" s="15">
        <v>828.5</v>
      </c>
      <c r="AO188" s="10"/>
      <c r="AP188" s="11"/>
      <c r="AQ188" s="12"/>
      <c r="AR188" s="15"/>
      <c r="AT188" s="10">
        <v>42674</v>
      </c>
      <c r="AU188" s="11" t="s">
        <v>5</v>
      </c>
      <c r="AV188" s="12">
        <v>42</v>
      </c>
      <c r="AW188" s="15">
        <v>988.2</v>
      </c>
      <c r="AY188" s="10"/>
      <c r="AZ188" s="11"/>
      <c r="BA188" s="12"/>
      <c r="BB188" s="15"/>
      <c r="BD188" s="35">
        <v>42735</v>
      </c>
      <c r="BE188" s="11" t="s">
        <v>7</v>
      </c>
      <c r="BF188" s="12">
        <v>2</v>
      </c>
      <c r="BG188" s="15">
        <v>46</v>
      </c>
    </row>
    <row r="189" spans="1:59" s="13" customFormat="1" ht="3" customHeight="1" x14ac:dyDescent="0.3">
      <c r="A189" s="10"/>
      <c r="B189" s="11"/>
      <c r="C189" s="12"/>
      <c r="D189" s="15"/>
      <c r="F189" s="10"/>
      <c r="G189" s="11"/>
      <c r="H189" s="12"/>
      <c r="I189" s="15"/>
      <c r="K189" s="10"/>
      <c r="L189" s="11"/>
      <c r="M189" s="12"/>
      <c r="N189" s="15"/>
      <c r="P189" s="10"/>
      <c r="Q189" s="11"/>
      <c r="R189" s="12"/>
      <c r="S189" s="15"/>
      <c r="U189" s="10"/>
      <c r="V189" s="11"/>
      <c r="W189" s="12"/>
      <c r="X189" s="15"/>
      <c r="Z189" s="10"/>
      <c r="AA189" s="11"/>
      <c r="AB189" s="12"/>
      <c r="AC189" s="15"/>
      <c r="AE189" s="10"/>
      <c r="AF189" s="11"/>
      <c r="AG189" s="12"/>
      <c r="AH189" s="15"/>
      <c r="AJ189" s="10"/>
      <c r="AK189" s="11"/>
      <c r="AL189" s="12"/>
      <c r="AM189" s="15"/>
      <c r="AO189" s="10"/>
      <c r="AP189" s="11"/>
      <c r="AQ189" s="12"/>
      <c r="AR189" s="15"/>
      <c r="AT189" s="10"/>
      <c r="AU189" s="11"/>
      <c r="AV189" s="12"/>
      <c r="AW189" s="15"/>
      <c r="AY189" s="10"/>
      <c r="AZ189" s="11"/>
      <c r="BA189" s="12"/>
      <c r="BB189" s="15"/>
      <c r="BD189" s="10"/>
      <c r="BE189" s="11"/>
      <c r="BF189" s="12"/>
      <c r="BG189" s="15"/>
    </row>
    <row r="190" spans="1:59" s="13" customFormat="1" x14ac:dyDescent="0.3">
      <c r="A190" s="10"/>
      <c r="B190" s="43" t="s">
        <v>287</v>
      </c>
      <c r="C190" s="12">
        <v>551</v>
      </c>
      <c r="D190" s="15">
        <v>13221.5</v>
      </c>
      <c r="F190" s="10"/>
      <c r="G190" s="43" t="s">
        <v>287</v>
      </c>
      <c r="H190" s="12">
        <v>607</v>
      </c>
      <c r="I190" s="15">
        <v>14492.82</v>
      </c>
      <c r="K190" s="10"/>
      <c r="L190" s="43" t="s">
        <v>287</v>
      </c>
      <c r="M190" s="12">
        <v>752</v>
      </c>
      <c r="N190" s="15">
        <v>18046.099999999999</v>
      </c>
      <c r="P190" s="10"/>
      <c r="Q190" s="43" t="s">
        <v>287</v>
      </c>
      <c r="R190" s="12">
        <v>727</v>
      </c>
      <c r="S190" s="15">
        <v>17352.98</v>
      </c>
      <c r="U190" s="10"/>
      <c r="V190" s="43" t="s">
        <v>287</v>
      </c>
      <c r="W190" s="12">
        <v>792</v>
      </c>
      <c r="X190" s="15">
        <v>18905.14</v>
      </c>
      <c r="Z190" s="10"/>
      <c r="AA190" s="43" t="s">
        <v>287</v>
      </c>
      <c r="AB190" s="12">
        <v>871</v>
      </c>
      <c r="AC190" s="15">
        <v>20885.82</v>
      </c>
      <c r="AE190" s="10"/>
      <c r="AF190" s="43" t="s">
        <v>287</v>
      </c>
      <c r="AG190" s="12">
        <v>825</v>
      </c>
      <c r="AH190" s="15">
        <v>19635.78</v>
      </c>
      <c r="AJ190" s="10"/>
      <c r="AK190" s="43" t="s">
        <v>287</v>
      </c>
      <c r="AL190" s="12">
        <v>905</v>
      </c>
      <c r="AM190" s="15">
        <v>21554.28</v>
      </c>
      <c r="AO190" s="10"/>
      <c r="AP190" s="43" t="s">
        <v>287</v>
      </c>
      <c r="AQ190" s="12">
        <v>807</v>
      </c>
      <c r="AR190" s="15">
        <v>19061.78</v>
      </c>
      <c r="AT190" s="10"/>
      <c r="AU190" s="43" t="s">
        <v>287</v>
      </c>
      <c r="AV190" s="12">
        <v>904</v>
      </c>
      <c r="AW190" s="15">
        <v>21569.3</v>
      </c>
      <c r="AY190" s="10"/>
      <c r="AZ190" s="43" t="s">
        <v>287</v>
      </c>
      <c r="BA190" s="12">
        <v>833</v>
      </c>
      <c r="BB190" s="15">
        <v>19899.8</v>
      </c>
      <c r="BD190" s="10"/>
      <c r="BE190" s="43" t="s">
        <v>287</v>
      </c>
      <c r="BF190" s="12">
        <v>836</v>
      </c>
      <c r="BG190" s="15">
        <v>19949.900000000001</v>
      </c>
    </row>
    <row r="191" spans="1:59" s="13" customFormat="1" x14ac:dyDescent="0.3">
      <c r="A191" s="10"/>
      <c r="B191" s="43" t="s">
        <v>288</v>
      </c>
      <c r="C191" s="15">
        <v>26.24</v>
      </c>
      <c r="D191" s="44">
        <v>24</v>
      </c>
      <c r="F191" s="10"/>
      <c r="G191" s="43" t="s">
        <v>288</v>
      </c>
      <c r="H191" s="15">
        <v>28.9</v>
      </c>
      <c r="I191" s="44">
        <v>23.88</v>
      </c>
      <c r="K191" s="10"/>
      <c r="L191" s="43" t="s">
        <v>288</v>
      </c>
      <c r="M191" s="15">
        <v>32.700000000000003</v>
      </c>
      <c r="N191" s="44">
        <v>24</v>
      </c>
      <c r="P191" s="10"/>
      <c r="Q191" s="43" t="s">
        <v>288</v>
      </c>
      <c r="R191" s="15">
        <v>34.619999999999997</v>
      </c>
      <c r="S191" s="44">
        <v>23.87</v>
      </c>
      <c r="U191" s="10"/>
      <c r="V191" s="43" t="s">
        <v>288</v>
      </c>
      <c r="W191" s="15">
        <v>37.71</v>
      </c>
      <c r="X191" s="44">
        <v>23.87</v>
      </c>
      <c r="Z191" s="10"/>
      <c r="AA191" s="43" t="s">
        <v>288</v>
      </c>
      <c r="AB191" s="15">
        <v>39.590000000000003</v>
      </c>
      <c r="AC191" s="44">
        <v>23.98</v>
      </c>
      <c r="AE191" s="10"/>
      <c r="AF191" s="43" t="s">
        <v>288</v>
      </c>
      <c r="AG191" s="15">
        <v>41.25</v>
      </c>
      <c r="AH191" s="44">
        <v>23.8</v>
      </c>
      <c r="AJ191" s="10"/>
      <c r="AK191" s="43" t="s">
        <v>288</v>
      </c>
      <c r="AL191" s="15">
        <v>39.35</v>
      </c>
      <c r="AM191" s="44">
        <v>23.82</v>
      </c>
      <c r="AO191" s="10"/>
      <c r="AP191" s="43" t="s">
        <v>288</v>
      </c>
      <c r="AQ191" s="15">
        <v>38.43</v>
      </c>
      <c r="AR191" s="44">
        <v>23.62</v>
      </c>
      <c r="AT191" s="10"/>
      <c r="AU191" s="43" t="s">
        <v>288</v>
      </c>
      <c r="AV191" s="15">
        <v>43.05</v>
      </c>
      <c r="AW191" s="44">
        <v>23.86</v>
      </c>
      <c r="AY191" s="10"/>
      <c r="AZ191" s="43" t="s">
        <v>288</v>
      </c>
      <c r="BA191" s="15">
        <v>43.84</v>
      </c>
      <c r="BB191" s="44">
        <v>23.89</v>
      </c>
      <c r="BD191" s="10"/>
      <c r="BE191" s="43" t="s">
        <v>288</v>
      </c>
      <c r="BF191" s="15">
        <v>39.81</v>
      </c>
      <c r="BG191" s="44">
        <v>23.86</v>
      </c>
    </row>
    <row r="192" spans="1:59" s="13" customFormat="1" x14ac:dyDescent="0.3">
      <c r="A192" s="10"/>
      <c r="B192" s="11"/>
      <c r="C192" s="12"/>
      <c r="D192" s="15"/>
      <c r="F192" s="10"/>
      <c r="G192" s="11"/>
      <c r="H192" s="12"/>
      <c r="I192" s="15"/>
      <c r="K192" s="10"/>
      <c r="L192" s="11"/>
      <c r="M192" s="12"/>
      <c r="N192" s="15"/>
      <c r="P192" s="10"/>
      <c r="Q192" s="11"/>
      <c r="R192" s="12"/>
      <c r="S192" s="15"/>
      <c r="U192" s="10"/>
      <c r="V192" s="11"/>
      <c r="W192" s="12"/>
      <c r="X192" s="15"/>
      <c r="Z192" s="10"/>
      <c r="AA192" s="11"/>
      <c r="AB192" s="12"/>
      <c r="AC192" s="15"/>
      <c r="AE192" s="10"/>
      <c r="AF192" s="11"/>
      <c r="AG192" s="12"/>
      <c r="AH192" s="15"/>
      <c r="AJ192" s="10"/>
      <c r="AK192" s="11"/>
      <c r="AL192" s="12"/>
      <c r="AM192" s="15"/>
      <c r="AO192" s="10"/>
      <c r="AP192" s="11"/>
      <c r="AQ192" s="12"/>
      <c r="AR192" s="15"/>
      <c r="AT192" s="10"/>
      <c r="AU192" s="11"/>
      <c r="AV192" s="12"/>
      <c r="AW192" s="15"/>
      <c r="AY192" s="10"/>
      <c r="AZ192" s="11"/>
      <c r="BA192" s="12"/>
      <c r="BB192" s="15"/>
      <c r="BD192" s="10"/>
      <c r="BE192" s="11"/>
      <c r="BF192" s="12"/>
      <c r="BG192" s="15"/>
    </row>
    <row r="193" spans="1:59" s="13" customFormat="1" x14ac:dyDescent="0.3">
      <c r="A193" s="10"/>
      <c r="B193" s="11"/>
      <c r="C193" s="12"/>
      <c r="D193" s="15"/>
      <c r="F193" s="10"/>
      <c r="G193" s="11"/>
      <c r="H193" s="12">
        <v>1158</v>
      </c>
      <c r="I193" s="15">
        <v>27714.32</v>
      </c>
      <c r="K193" s="10"/>
      <c r="L193" s="11"/>
      <c r="M193" s="12">
        <v>1910</v>
      </c>
      <c r="N193" s="15">
        <v>45760.42</v>
      </c>
      <c r="P193" s="10"/>
      <c r="Q193" s="11"/>
      <c r="R193" s="12">
        <v>2637</v>
      </c>
      <c r="S193" s="15">
        <v>63113.4</v>
      </c>
      <c r="U193" s="10"/>
      <c r="V193" s="11"/>
      <c r="W193" s="12">
        <v>3429</v>
      </c>
      <c r="X193" s="15">
        <v>82018.539999999994</v>
      </c>
      <c r="Z193" s="10"/>
      <c r="AA193" s="11"/>
      <c r="AB193" s="12">
        <v>4300</v>
      </c>
      <c r="AC193" s="15">
        <v>102904.36</v>
      </c>
      <c r="AE193" s="10"/>
      <c r="AF193" s="11"/>
      <c r="AG193" s="12">
        <v>5125</v>
      </c>
      <c r="AH193" s="15">
        <v>122540.14</v>
      </c>
      <c r="AJ193" s="10"/>
      <c r="AK193" s="11"/>
      <c r="AL193" s="12">
        <v>6030</v>
      </c>
      <c r="AM193" s="15">
        <v>144094.42000000001</v>
      </c>
      <c r="AO193" s="10"/>
      <c r="AP193" s="11"/>
      <c r="AQ193" s="12">
        <v>6837</v>
      </c>
      <c r="AR193" s="15">
        <v>163156.20000000001</v>
      </c>
      <c r="AT193" s="10"/>
      <c r="AU193" s="11"/>
      <c r="AV193" s="12">
        <v>7741</v>
      </c>
      <c r="AW193" s="15">
        <v>184725.5</v>
      </c>
      <c r="AY193" s="10"/>
      <c r="AZ193" s="11"/>
      <c r="BA193" s="12">
        <v>8574</v>
      </c>
      <c r="BB193" s="15">
        <v>204625.3</v>
      </c>
      <c r="BD193" s="10"/>
      <c r="BE193" s="11"/>
      <c r="BF193" s="12">
        <v>9410</v>
      </c>
      <c r="BG193" s="15">
        <v>224575.2</v>
      </c>
    </row>
    <row r="194" spans="1:59" s="13" customFormat="1" x14ac:dyDescent="0.3">
      <c r="A194" s="10"/>
      <c r="B194" s="11"/>
      <c r="C194" s="12"/>
      <c r="D194" s="15"/>
      <c r="F194" s="10"/>
      <c r="G194" s="11"/>
      <c r="H194" s="12"/>
      <c r="I194" s="44">
        <v>23.93</v>
      </c>
      <c r="K194" s="10"/>
      <c r="L194" s="11"/>
      <c r="M194" s="12"/>
      <c r="N194" s="44">
        <v>23.96</v>
      </c>
      <c r="P194" s="10"/>
      <c r="Q194" s="11"/>
      <c r="R194" s="12"/>
      <c r="S194" s="44">
        <v>23.93</v>
      </c>
      <c r="U194" s="10"/>
      <c r="V194" s="11"/>
      <c r="W194" s="12"/>
      <c r="X194" s="44">
        <v>23.92</v>
      </c>
      <c r="Z194" s="10"/>
      <c r="AA194" s="11"/>
      <c r="AB194" s="12"/>
      <c r="AC194" s="44">
        <v>23.93</v>
      </c>
      <c r="AE194" s="10"/>
      <c r="AF194" s="11"/>
      <c r="AG194" s="12"/>
      <c r="AH194" s="44">
        <v>23.91</v>
      </c>
      <c r="AJ194" s="10"/>
      <c r="AK194" s="11"/>
      <c r="AL194" s="12"/>
      <c r="AM194" s="44">
        <v>23.9</v>
      </c>
      <c r="AO194" s="10"/>
      <c r="AP194" s="11"/>
      <c r="AQ194" s="12"/>
      <c r="AR194" s="44">
        <v>23.86</v>
      </c>
      <c r="AT194" s="10"/>
      <c r="AU194" s="11"/>
      <c r="AV194" s="12"/>
      <c r="AW194" s="44">
        <v>23.86</v>
      </c>
      <c r="AY194" s="10"/>
      <c r="AZ194" s="11"/>
      <c r="BA194" s="12"/>
      <c r="BB194" s="44">
        <v>23.87</v>
      </c>
      <c r="BD194" s="10"/>
      <c r="BE194" s="11"/>
      <c r="BF194" s="12"/>
      <c r="BG194" s="44">
        <v>23.87</v>
      </c>
    </row>
  </sheetData>
  <phoneticPr fontId="19" type="noConversion"/>
  <conditionalFormatting sqref="C74">
    <cfRule type="cellIs" dxfId="372" priority="304" operator="equal">
      <formula>0</formula>
    </cfRule>
  </conditionalFormatting>
  <conditionalFormatting sqref="AV113">
    <cfRule type="cellIs" dxfId="371" priority="303" operator="equal">
      <formula>0</formula>
    </cfRule>
  </conditionalFormatting>
  <conditionalFormatting sqref="BA113">
    <cfRule type="cellIs" dxfId="370" priority="302" operator="equal">
      <formula>0</formula>
    </cfRule>
  </conditionalFormatting>
  <conditionalFormatting sqref="AQ113">
    <cfRule type="cellIs" dxfId="369" priority="301" operator="equal">
      <formula>0</formula>
    </cfRule>
  </conditionalFormatting>
  <conditionalFormatting sqref="AL113">
    <cfRule type="cellIs" dxfId="368" priority="300" operator="equal">
      <formula>0</formula>
    </cfRule>
  </conditionalFormatting>
  <conditionalFormatting sqref="AG113">
    <cfRule type="cellIs" dxfId="367" priority="299" operator="equal">
      <formula>0</formula>
    </cfRule>
  </conditionalFormatting>
  <conditionalFormatting sqref="AB113">
    <cfRule type="cellIs" dxfId="366" priority="298" operator="equal">
      <formula>0</formula>
    </cfRule>
  </conditionalFormatting>
  <conditionalFormatting sqref="W113">
    <cfRule type="cellIs" dxfId="365" priority="297" operator="equal">
      <formula>0</formula>
    </cfRule>
  </conditionalFormatting>
  <conditionalFormatting sqref="R113">
    <cfRule type="cellIs" dxfId="364" priority="296" operator="equal">
      <formula>0</formula>
    </cfRule>
  </conditionalFormatting>
  <conditionalFormatting sqref="M113">
    <cfRule type="cellIs" dxfId="363" priority="295" operator="equal">
      <formula>0</formula>
    </cfRule>
  </conditionalFormatting>
  <conditionalFormatting sqref="C113">
    <cfRule type="cellIs" dxfId="362" priority="294" operator="equal">
      <formula>0</formula>
    </cfRule>
  </conditionalFormatting>
  <conditionalFormatting sqref="H113">
    <cfRule type="cellIs" dxfId="361" priority="293" operator="equal">
      <formula>0</formula>
    </cfRule>
  </conditionalFormatting>
  <conditionalFormatting sqref="C41:D71">
    <cfRule type="cellIs" dxfId="360" priority="292" operator="equal">
      <formula>0</formula>
    </cfRule>
  </conditionalFormatting>
  <conditionalFormatting sqref="H41:I50 H52:I53 H51 H55:I68 I54">
    <cfRule type="cellIs" dxfId="359" priority="279" operator="equal">
      <formula>0</formula>
    </cfRule>
  </conditionalFormatting>
  <conditionalFormatting sqref="M41:N71">
    <cfRule type="cellIs" dxfId="358" priority="278" operator="equal">
      <formula>0</formula>
    </cfRule>
  </conditionalFormatting>
  <conditionalFormatting sqref="R41:S70">
    <cfRule type="cellIs" dxfId="357" priority="277" operator="equal">
      <formula>0</formula>
    </cfRule>
  </conditionalFormatting>
  <conditionalFormatting sqref="W41:X71">
    <cfRule type="cellIs" dxfId="356" priority="276" operator="equal">
      <formula>0</formula>
    </cfRule>
  </conditionalFormatting>
  <conditionalFormatting sqref="AB41:AC66 AB68:AC69 AC67">
    <cfRule type="cellIs" dxfId="355" priority="275" operator="equal">
      <formula>0</formula>
    </cfRule>
  </conditionalFormatting>
  <conditionalFormatting sqref="AB70:AC70">
    <cfRule type="cellIs" dxfId="354" priority="274" operator="equal">
      <formula>0</formula>
    </cfRule>
  </conditionalFormatting>
  <conditionalFormatting sqref="AG41:AH71">
    <cfRule type="cellIs" dxfId="353" priority="273" operator="equal">
      <formula>0</formula>
    </cfRule>
  </conditionalFormatting>
  <conditionalFormatting sqref="BF56:BG71">
    <cfRule type="cellIs" dxfId="352" priority="268" operator="equal">
      <formula>0</formula>
    </cfRule>
  </conditionalFormatting>
  <conditionalFormatting sqref="I51">
    <cfRule type="cellIs" dxfId="351" priority="267" operator="equal">
      <formula>0</formula>
    </cfRule>
  </conditionalFormatting>
  <conditionalFormatting sqref="H74">
    <cfRule type="cellIs" dxfId="350" priority="266" operator="equal">
      <formula>0</formula>
    </cfRule>
  </conditionalFormatting>
  <conditionalFormatting sqref="N75">
    <cfRule type="cellIs" dxfId="349" priority="264" operator="equal">
      <formula>0</formula>
    </cfRule>
  </conditionalFormatting>
  <conditionalFormatting sqref="M74">
    <cfRule type="cellIs" dxfId="348" priority="209" operator="equal">
      <formula>0</formula>
    </cfRule>
  </conditionalFormatting>
  <conditionalFormatting sqref="M76">
    <cfRule type="cellIs" dxfId="347" priority="171" operator="equal">
      <formula>0</formula>
    </cfRule>
  </conditionalFormatting>
  <conditionalFormatting sqref="N76">
    <cfRule type="cellIs" dxfId="346" priority="170" operator="equal">
      <formula>0</formula>
    </cfRule>
  </conditionalFormatting>
  <conditionalFormatting sqref="S75">
    <cfRule type="cellIs" dxfId="345" priority="122" operator="equal">
      <formula>0</formula>
    </cfRule>
  </conditionalFormatting>
  <conditionalFormatting sqref="R74">
    <cfRule type="cellIs" dxfId="344" priority="121" operator="equal">
      <formula>0</formula>
    </cfRule>
  </conditionalFormatting>
  <conditionalFormatting sqref="R76">
    <cfRule type="cellIs" dxfId="343" priority="120" operator="equal">
      <formula>0</formula>
    </cfRule>
  </conditionalFormatting>
  <conditionalFormatting sqref="S76">
    <cfRule type="cellIs" dxfId="342" priority="119" operator="equal">
      <formula>0</formula>
    </cfRule>
  </conditionalFormatting>
  <conditionalFormatting sqref="R73:S78">
    <cfRule type="cellIs" dxfId="341" priority="118" operator="equal">
      <formula>0</formula>
    </cfRule>
  </conditionalFormatting>
  <conditionalFormatting sqref="X75">
    <cfRule type="cellIs" dxfId="340" priority="117" operator="equal">
      <formula>0</formula>
    </cfRule>
  </conditionalFormatting>
  <conditionalFormatting sqref="W74">
    <cfRule type="cellIs" dxfId="339" priority="116" operator="equal">
      <formula>0</formula>
    </cfRule>
  </conditionalFormatting>
  <conditionalFormatting sqref="W76">
    <cfRule type="cellIs" dxfId="338" priority="115" operator="equal">
      <formula>0</formula>
    </cfRule>
  </conditionalFormatting>
  <conditionalFormatting sqref="X76">
    <cfRule type="cellIs" dxfId="337" priority="114" operator="equal">
      <formula>0</formula>
    </cfRule>
  </conditionalFormatting>
  <conditionalFormatting sqref="W73:X78">
    <cfRule type="cellIs" dxfId="336" priority="113" operator="equal">
      <formula>0</formula>
    </cfRule>
  </conditionalFormatting>
  <conditionalFormatting sqref="AC75">
    <cfRule type="cellIs" dxfId="335" priority="112" operator="equal">
      <formula>0</formula>
    </cfRule>
  </conditionalFormatting>
  <conditionalFormatting sqref="AB74">
    <cfRule type="cellIs" dxfId="334" priority="111" operator="equal">
      <formula>0</formula>
    </cfRule>
  </conditionalFormatting>
  <conditionalFormatting sqref="AB76">
    <cfRule type="cellIs" dxfId="333" priority="110" operator="equal">
      <formula>0</formula>
    </cfRule>
  </conditionalFormatting>
  <conditionalFormatting sqref="AC76">
    <cfRule type="cellIs" dxfId="332" priority="109" operator="equal">
      <formula>0</formula>
    </cfRule>
  </conditionalFormatting>
  <conditionalFormatting sqref="AB74:AC78">
    <cfRule type="cellIs" dxfId="331" priority="108" operator="equal">
      <formula>0</formula>
    </cfRule>
  </conditionalFormatting>
  <conditionalFormatting sqref="AH75">
    <cfRule type="cellIs" dxfId="330" priority="107" operator="equal">
      <formula>0</formula>
    </cfRule>
  </conditionalFormatting>
  <conditionalFormatting sqref="AG74">
    <cfRule type="cellIs" dxfId="329" priority="106" operator="equal">
      <formula>0</formula>
    </cfRule>
  </conditionalFormatting>
  <conditionalFormatting sqref="AG76">
    <cfRule type="cellIs" dxfId="328" priority="105" operator="equal">
      <formula>0</formula>
    </cfRule>
  </conditionalFormatting>
  <conditionalFormatting sqref="AH76">
    <cfRule type="cellIs" dxfId="327" priority="104" operator="equal">
      <formula>0</formula>
    </cfRule>
  </conditionalFormatting>
  <conditionalFormatting sqref="AG73:AH78">
    <cfRule type="cellIs" dxfId="326" priority="103" operator="equal">
      <formula>0</formula>
    </cfRule>
  </conditionalFormatting>
  <conditionalFormatting sqref="AM75">
    <cfRule type="cellIs" dxfId="325" priority="102" operator="equal">
      <formula>0</formula>
    </cfRule>
  </conditionalFormatting>
  <conditionalFormatting sqref="AL74">
    <cfRule type="cellIs" dxfId="324" priority="101" operator="equal">
      <formula>0</formula>
    </cfRule>
  </conditionalFormatting>
  <conditionalFormatting sqref="AL76">
    <cfRule type="cellIs" dxfId="323" priority="100" operator="equal">
      <formula>0</formula>
    </cfRule>
  </conditionalFormatting>
  <conditionalFormatting sqref="AM76">
    <cfRule type="cellIs" dxfId="322" priority="99" operator="equal">
      <formula>0</formula>
    </cfRule>
  </conditionalFormatting>
  <conditionalFormatting sqref="AL73:AM78">
    <cfRule type="cellIs" dxfId="321" priority="98" operator="equal">
      <formula>0</formula>
    </cfRule>
  </conditionalFormatting>
  <conditionalFormatting sqref="AQ76">
    <cfRule type="cellIs" dxfId="320" priority="95" operator="equal">
      <formula>0</formula>
    </cfRule>
  </conditionalFormatting>
  <conditionalFormatting sqref="AR76">
    <cfRule type="cellIs" dxfId="319" priority="94" operator="equal">
      <formula>0</formula>
    </cfRule>
  </conditionalFormatting>
  <conditionalFormatting sqref="AQ76:AR78">
    <cfRule type="cellIs" dxfId="318" priority="93" operator="equal">
      <formula>0</formula>
    </cfRule>
  </conditionalFormatting>
  <conditionalFormatting sqref="AW75">
    <cfRule type="cellIs" dxfId="317" priority="92" operator="equal">
      <formula>0</formula>
    </cfRule>
  </conditionalFormatting>
  <conditionalFormatting sqref="AV74">
    <cfRule type="cellIs" dxfId="316" priority="91" operator="equal">
      <formula>0</formula>
    </cfRule>
  </conditionalFormatting>
  <conditionalFormatting sqref="AV76">
    <cfRule type="cellIs" dxfId="315" priority="90" operator="equal">
      <formula>0</formula>
    </cfRule>
  </conditionalFormatting>
  <conditionalFormatting sqref="AW76">
    <cfRule type="cellIs" dxfId="314" priority="89" operator="equal">
      <formula>0</formula>
    </cfRule>
  </conditionalFormatting>
  <conditionalFormatting sqref="AV73:AW78">
    <cfRule type="cellIs" dxfId="313" priority="88" operator="equal">
      <formula>0</formula>
    </cfRule>
  </conditionalFormatting>
  <conditionalFormatting sqref="BB75">
    <cfRule type="cellIs" dxfId="312" priority="87" operator="equal">
      <formula>0</formula>
    </cfRule>
  </conditionalFormatting>
  <conditionalFormatting sqref="BA74">
    <cfRule type="cellIs" dxfId="311" priority="86" operator="equal">
      <formula>0</formula>
    </cfRule>
  </conditionalFormatting>
  <conditionalFormatting sqref="BA76">
    <cfRule type="cellIs" dxfId="310" priority="85" operator="equal">
      <formula>0</formula>
    </cfRule>
  </conditionalFormatting>
  <conditionalFormatting sqref="BB76">
    <cfRule type="cellIs" dxfId="309" priority="84" operator="equal">
      <formula>0</formula>
    </cfRule>
  </conditionalFormatting>
  <conditionalFormatting sqref="BA73:BB78">
    <cfRule type="cellIs" dxfId="308" priority="83" operator="equal">
      <formula>0</formula>
    </cfRule>
  </conditionalFormatting>
  <conditionalFormatting sqref="BG75">
    <cfRule type="cellIs" dxfId="307" priority="82" operator="equal">
      <formula>0</formula>
    </cfRule>
  </conditionalFormatting>
  <conditionalFormatting sqref="BF74">
    <cfRule type="cellIs" dxfId="306" priority="81" operator="equal">
      <formula>0</formula>
    </cfRule>
  </conditionalFormatting>
  <conditionalFormatting sqref="BF76">
    <cfRule type="cellIs" dxfId="305" priority="80" operator="equal">
      <formula>0</formula>
    </cfRule>
  </conditionalFormatting>
  <conditionalFormatting sqref="BG76">
    <cfRule type="cellIs" dxfId="304" priority="79" operator="equal">
      <formula>0</formula>
    </cfRule>
  </conditionalFormatting>
  <conditionalFormatting sqref="BF73:BG78">
    <cfRule type="cellIs" dxfId="303" priority="78" operator="equal">
      <formula>0</formula>
    </cfRule>
  </conditionalFormatting>
  <conditionalFormatting sqref="AB73">
    <cfRule type="cellIs" dxfId="302" priority="77" operator="equal">
      <formula>0</formula>
    </cfRule>
  </conditionalFormatting>
  <conditionalFormatting sqref="AC73">
    <cfRule type="cellIs" dxfId="301" priority="76" operator="equal">
      <formula>0</formula>
    </cfRule>
  </conditionalFormatting>
  <conditionalFormatting sqref="AJ75">
    <cfRule type="cellIs" dxfId="300" priority="75" operator="equal">
      <formula>0</formula>
    </cfRule>
  </conditionalFormatting>
  <conditionalFormatting sqref="AR75">
    <cfRule type="cellIs" dxfId="299" priority="74" operator="equal">
      <formula>0</formula>
    </cfRule>
  </conditionalFormatting>
  <conditionalFormatting sqref="AQ74">
    <cfRule type="cellIs" dxfId="298" priority="73" operator="equal">
      <formula>0</formula>
    </cfRule>
  </conditionalFormatting>
  <conditionalFormatting sqref="AQ74:AR75">
    <cfRule type="cellIs" dxfId="297" priority="72" operator="equal">
      <formula>0</formula>
    </cfRule>
  </conditionalFormatting>
  <conditionalFormatting sqref="AQ73">
    <cfRule type="cellIs" dxfId="296" priority="71" operator="equal">
      <formula>0</formula>
    </cfRule>
  </conditionalFormatting>
  <conditionalFormatting sqref="AR73">
    <cfRule type="cellIs" dxfId="295" priority="70" operator="equal">
      <formula>0</formula>
    </cfRule>
  </conditionalFormatting>
  <conditionalFormatting sqref="C35">
    <cfRule type="cellIs" dxfId="294" priority="69" operator="equal">
      <formula>0</formula>
    </cfRule>
  </conditionalFormatting>
  <conditionalFormatting sqref="H35">
    <cfRule type="cellIs" dxfId="293" priority="68" operator="equal">
      <formula>0</formula>
    </cfRule>
  </conditionalFormatting>
  <conditionalFormatting sqref="M35">
    <cfRule type="cellIs" dxfId="292" priority="67" operator="equal">
      <formula>0</formula>
    </cfRule>
  </conditionalFormatting>
  <conditionalFormatting sqref="R35">
    <cfRule type="cellIs" dxfId="291" priority="66" operator="equal">
      <formula>0</formula>
    </cfRule>
  </conditionalFormatting>
  <conditionalFormatting sqref="AG35">
    <cfRule type="cellIs" dxfId="290" priority="56" operator="equal">
      <formula>0</formula>
    </cfRule>
  </conditionalFormatting>
  <conditionalFormatting sqref="AL35">
    <cfRule type="cellIs" dxfId="289" priority="54" operator="equal">
      <formula>0</formula>
    </cfRule>
  </conditionalFormatting>
  <conditionalFormatting sqref="W35">
    <cfRule type="cellIs" dxfId="288" priority="57" operator="equal">
      <formula>0</formula>
    </cfRule>
  </conditionalFormatting>
  <conditionalFormatting sqref="BA35">
    <cfRule type="cellIs" dxfId="287" priority="49" operator="equal">
      <formula>0</formula>
    </cfRule>
  </conditionalFormatting>
  <conditionalFormatting sqref="AV35">
    <cfRule type="cellIs" dxfId="286" priority="53" operator="equal">
      <formula>0</formula>
    </cfRule>
  </conditionalFormatting>
  <conditionalFormatting sqref="BF35">
    <cfRule type="cellIs" dxfId="285" priority="52" operator="equal">
      <formula>0</formula>
    </cfRule>
  </conditionalFormatting>
  <conditionalFormatting sqref="AB35">
    <cfRule type="cellIs" dxfId="284" priority="51" operator="equal">
      <formula>0</formula>
    </cfRule>
  </conditionalFormatting>
  <conditionalFormatting sqref="AQ35">
    <cfRule type="cellIs" dxfId="283" priority="50" operator="equal">
      <formula>0</formula>
    </cfRule>
  </conditionalFormatting>
  <conditionalFormatting sqref="AL41:AM61 AL63:AM71 AM62">
    <cfRule type="cellIs" dxfId="282" priority="23" operator="equal">
      <formula>0</formula>
    </cfRule>
  </conditionalFormatting>
  <conditionalFormatting sqref="D2:D32">
    <cfRule type="cellIs" dxfId="281" priority="43" operator="equal">
      <formula>0</formula>
    </cfRule>
  </conditionalFormatting>
  <conditionalFormatting sqref="C2:C32">
    <cfRule type="cellIs" dxfId="280" priority="24" operator="equal">
      <formula>0</formula>
    </cfRule>
  </conditionalFormatting>
  <conditionalFormatting sqref="I2:I30">
    <cfRule type="cellIs" dxfId="279" priority="22" operator="equal">
      <formula>0</formula>
    </cfRule>
  </conditionalFormatting>
  <conditionalFormatting sqref="N2:N32">
    <cfRule type="cellIs" dxfId="278" priority="21" operator="equal">
      <formula>0</formula>
    </cfRule>
  </conditionalFormatting>
  <conditionalFormatting sqref="S2:S31">
    <cfRule type="cellIs" dxfId="277" priority="20" operator="equal">
      <formula>0</formula>
    </cfRule>
  </conditionalFormatting>
  <conditionalFormatting sqref="X2:X32">
    <cfRule type="cellIs" dxfId="276" priority="19" operator="equal">
      <formula>0</formula>
    </cfRule>
  </conditionalFormatting>
  <conditionalFormatting sqref="AC2:AC31">
    <cfRule type="cellIs" dxfId="275" priority="18" operator="equal">
      <formula>0</formula>
    </cfRule>
  </conditionalFormatting>
  <conditionalFormatting sqref="AH2:AH32">
    <cfRule type="cellIs" dxfId="274" priority="17" operator="equal">
      <formula>0</formula>
    </cfRule>
  </conditionalFormatting>
  <conditionalFormatting sqref="AM2:AM32">
    <cfRule type="cellIs" dxfId="273" priority="16" operator="equal">
      <formula>0</formula>
    </cfRule>
  </conditionalFormatting>
  <conditionalFormatting sqref="H2:H30">
    <cfRule type="cellIs" dxfId="272" priority="15" operator="equal">
      <formula>0</formula>
    </cfRule>
  </conditionalFormatting>
  <conditionalFormatting sqref="M2:M32">
    <cfRule type="cellIs" dxfId="271" priority="14" operator="equal">
      <formula>0</formula>
    </cfRule>
  </conditionalFormatting>
  <conditionalFormatting sqref="R2:R31">
    <cfRule type="cellIs" dxfId="270" priority="13" operator="equal">
      <formula>0</formula>
    </cfRule>
  </conditionalFormatting>
  <conditionalFormatting sqref="W2:W32">
    <cfRule type="cellIs" dxfId="269" priority="12" operator="equal">
      <formula>0</formula>
    </cfRule>
  </conditionalFormatting>
  <conditionalFormatting sqref="AB2:AB31">
    <cfRule type="cellIs" dxfId="268" priority="11" operator="equal">
      <formula>0</formula>
    </cfRule>
  </conditionalFormatting>
  <conditionalFormatting sqref="AG2:AG32">
    <cfRule type="cellIs" dxfId="267" priority="10" operator="equal">
      <formula>0</formula>
    </cfRule>
  </conditionalFormatting>
  <conditionalFormatting sqref="AL2:AL32">
    <cfRule type="cellIs" dxfId="266" priority="9" operator="equal">
      <formula>0</formula>
    </cfRule>
  </conditionalFormatting>
  <conditionalFormatting sqref="AQ2:AQ31">
    <cfRule type="cellIs" dxfId="265" priority="8" operator="equal">
      <formula>0</formula>
    </cfRule>
  </conditionalFormatting>
  <conditionalFormatting sqref="AV2:AV32">
    <cfRule type="cellIs" dxfId="264" priority="7" operator="equal">
      <formula>0</formula>
    </cfRule>
  </conditionalFormatting>
  <conditionalFormatting sqref="BA2:BA31">
    <cfRule type="cellIs" dxfId="263" priority="6" operator="equal">
      <formula>0</formula>
    </cfRule>
  </conditionalFormatting>
  <conditionalFormatting sqref="BF2:BF32">
    <cfRule type="cellIs" dxfId="262" priority="5" operator="equal">
      <formula>0</formula>
    </cfRule>
  </conditionalFormatting>
  <conditionalFormatting sqref="AR2:AR31">
    <cfRule type="cellIs" dxfId="261" priority="4" operator="equal">
      <formula>0</formula>
    </cfRule>
  </conditionalFormatting>
  <conditionalFormatting sqref="AW2:AW32">
    <cfRule type="cellIs" dxfId="260" priority="3" operator="equal">
      <formula>0</formula>
    </cfRule>
  </conditionalFormatting>
  <conditionalFormatting sqref="BB2:BB31">
    <cfRule type="cellIs" dxfId="259" priority="2" operator="equal">
      <formula>0</formula>
    </cfRule>
  </conditionalFormatting>
  <conditionalFormatting sqref="BG2:BG32">
    <cfRule type="cellIs" dxfId="258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A252"/>
  <sheetViews>
    <sheetView zoomScale="65" zoomScaleNormal="65" workbookViewId="0">
      <pane ySplit="5" topLeftCell="A6" activePane="bottomLeft" state="frozen"/>
      <selection activeCell="H30" sqref="H30"/>
      <selection pane="bottomLeft" activeCell="C30" sqref="C30"/>
    </sheetView>
  </sheetViews>
  <sheetFormatPr defaultColWidth="8.77734375" defaultRowHeight="13.8" x14ac:dyDescent="0.3"/>
  <cols>
    <col min="1" max="1" width="13.109375" style="10" bestFit="1" customWidth="1"/>
    <col min="2" max="2" width="9.109375" style="11" customWidth="1"/>
    <col min="3" max="3" width="9.5546875" style="12" bestFit="1" customWidth="1"/>
    <col min="4" max="4" width="1.77734375" style="13" customWidth="1"/>
    <col min="5" max="5" width="13.109375" style="10" bestFit="1" customWidth="1"/>
    <col min="6" max="6" width="6.6640625" style="11" bestFit="1" customWidth="1"/>
    <col min="7" max="7" width="7.77734375" style="12" bestFit="1" customWidth="1"/>
    <col min="8" max="8" width="1.77734375" style="13" customWidth="1"/>
    <col min="9" max="9" width="13.109375" style="10" bestFit="1" customWidth="1"/>
    <col min="10" max="10" width="7.109375" style="11" bestFit="1" customWidth="1"/>
    <col min="11" max="11" width="8.77734375" style="12" bestFit="1" customWidth="1"/>
    <col min="12" max="12" width="1.77734375" style="13" customWidth="1"/>
    <col min="13" max="13" width="13.109375" style="10" bestFit="1" customWidth="1"/>
    <col min="14" max="14" width="6.6640625" style="11" bestFit="1" customWidth="1"/>
    <col min="15" max="15" width="8.77734375" style="12" bestFit="1" customWidth="1"/>
    <col min="16" max="16" width="1.77734375" style="13" customWidth="1"/>
    <col min="17" max="17" width="13.109375" style="10" bestFit="1" customWidth="1"/>
    <col min="18" max="18" width="6.6640625" style="11" bestFit="1" customWidth="1"/>
    <col min="19" max="19" width="8.77734375" style="12" bestFit="1" customWidth="1"/>
    <col min="20" max="20" width="1.77734375" style="13" customWidth="1"/>
    <col min="21" max="21" width="13.109375" style="10" bestFit="1" customWidth="1"/>
    <col min="22" max="22" width="6.6640625" style="11" bestFit="1" customWidth="1"/>
    <col min="23" max="23" width="8.77734375" style="12" bestFit="1" customWidth="1"/>
    <col min="24" max="24" width="1.77734375" style="13" customWidth="1"/>
    <col min="25" max="25" width="13.109375" style="10" bestFit="1" customWidth="1"/>
    <col min="26" max="26" width="6.6640625" style="11" bestFit="1" customWidth="1"/>
    <col min="27" max="27" width="8.77734375" style="12" bestFit="1" customWidth="1"/>
    <col min="28" max="28" width="1.77734375" style="13" customWidth="1"/>
    <col min="29" max="29" width="13.77734375" style="10" bestFit="1" customWidth="1"/>
    <col min="30" max="30" width="6.6640625" style="11" bestFit="1" customWidth="1"/>
    <col min="31" max="31" width="8.6640625" style="12" bestFit="1" customWidth="1"/>
    <col min="32" max="32" width="1.77734375" style="13" customWidth="1"/>
    <col min="33" max="33" width="13.109375" style="10" bestFit="1" customWidth="1"/>
    <col min="34" max="34" width="6.6640625" style="11" bestFit="1" customWidth="1"/>
    <col min="35" max="35" width="7.77734375" style="12" customWidth="1"/>
    <col min="36" max="36" width="1.77734375" style="13" customWidth="1"/>
    <col min="37" max="37" width="13.109375" style="10" bestFit="1" customWidth="1"/>
    <col min="38" max="38" width="6.6640625" style="11" bestFit="1" customWidth="1"/>
    <col min="39" max="39" width="8.6640625" style="12" bestFit="1" customWidth="1"/>
    <col min="40" max="40" width="1.77734375" style="13" customWidth="1"/>
    <col min="41" max="41" width="13.109375" style="10" bestFit="1" customWidth="1"/>
    <col min="42" max="42" width="6.6640625" style="11" bestFit="1" customWidth="1"/>
    <col min="43" max="43" width="8.6640625" style="12" bestFit="1" customWidth="1"/>
    <col min="44" max="44" width="1.77734375" style="13" customWidth="1"/>
    <col min="45" max="45" width="13.109375" style="10" bestFit="1" customWidth="1"/>
    <col min="46" max="46" width="7.77734375" style="11" bestFit="1" customWidth="1"/>
    <col min="47" max="47" width="8.77734375" style="12" bestFit="1" customWidth="1"/>
    <col min="48" max="48" width="1.77734375" style="13" customWidth="1"/>
    <col min="49" max="16384" width="8.77734375" style="13"/>
  </cols>
  <sheetData>
    <row r="1" spans="1:47" ht="18" x14ac:dyDescent="0.35">
      <c r="A1" s="10" t="s">
        <v>480</v>
      </c>
      <c r="B1" s="11">
        <v>170</v>
      </c>
      <c r="E1" s="87" t="s">
        <v>547</v>
      </c>
    </row>
    <row r="2" spans="1:47" x14ac:dyDescent="0.3">
      <c r="A2" s="86">
        <v>2019</v>
      </c>
    </row>
    <row r="3" spans="1:47" x14ac:dyDescent="0.3">
      <c r="A3" s="86" t="s">
        <v>481</v>
      </c>
    </row>
    <row r="5" spans="1:47" s="4" customFormat="1" ht="14.4" x14ac:dyDescent="0.3">
      <c r="A5" s="1" t="s">
        <v>0</v>
      </c>
      <c r="B5" s="2" t="s">
        <v>1</v>
      </c>
      <c r="C5" s="3" t="s">
        <v>2</v>
      </c>
      <c r="E5" s="1" t="s">
        <v>0</v>
      </c>
      <c r="F5" s="2" t="s">
        <v>1</v>
      </c>
      <c r="G5" s="3" t="s">
        <v>2</v>
      </c>
      <c r="I5" s="1" t="s">
        <v>0</v>
      </c>
      <c r="J5" s="2" t="s">
        <v>1</v>
      </c>
      <c r="K5" s="3" t="s">
        <v>2</v>
      </c>
      <c r="M5" s="1" t="s">
        <v>0</v>
      </c>
      <c r="N5" s="2" t="s">
        <v>1</v>
      </c>
      <c r="O5" s="3" t="s">
        <v>2</v>
      </c>
      <c r="Q5" s="1" t="s">
        <v>0</v>
      </c>
      <c r="R5" s="2" t="s">
        <v>1</v>
      </c>
      <c r="S5" s="3" t="s">
        <v>2</v>
      </c>
      <c r="U5" s="1" t="s">
        <v>0</v>
      </c>
      <c r="V5" s="2" t="s">
        <v>1</v>
      </c>
      <c r="W5" s="3" t="s">
        <v>2</v>
      </c>
      <c r="Y5" s="1" t="s">
        <v>0</v>
      </c>
      <c r="Z5" s="2" t="s">
        <v>1</v>
      </c>
      <c r="AA5" s="3" t="s">
        <v>2</v>
      </c>
      <c r="AC5" s="1" t="s">
        <v>0</v>
      </c>
      <c r="AD5" s="2" t="s">
        <v>1</v>
      </c>
      <c r="AE5" s="3" t="s">
        <v>2</v>
      </c>
      <c r="AG5" s="1" t="s">
        <v>0</v>
      </c>
      <c r="AH5" s="2" t="s">
        <v>1</v>
      </c>
      <c r="AI5" s="3" t="s">
        <v>2</v>
      </c>
      <c r="AK5" s="1" t="s">
        <v>0</v>
      </c>
      <c r="AL5" s="2" t="s">
        <v>1</v>
      </c>
      <c r="AM5" s="3" t="s">
        <v>2</v>
      </c>
      <c r="AO5" s="1" t="s">
        <v>0</v>
      </c>
      <c r="AP5" s="2" t="s">
        <v>1</v>
      </c>
      <c r="AQ5" s="3" t="s">
        <v>2</v>
      </c>
      <c r="AS5" s="1" t="s">
        <v>0</v>
      </c>
      <c r="AT5" s="2" t="s">
        <v>1</v>
      </c>
      <c r="AU5" s="3" t="s">
        <v>2</v>
      </c>
    </row>
    <row r="6" spans="1:47" s="4" customFormat="1" ht="14.4" x14ac:dyDescent="0.3">
      <c r="A6" s="1">
        <v>43831</v>
      </c>
      <c r="B6" s="136" t="s">
        <v>604</v>
      </c>
      <c r="C6" s="137">
        <f>IFERROR('Boarding Tallies'!$C2+'Daycare Tallies'!$C2,"")</f>
        <v>26</v>
      </c>
      <c r="D6" s="139"/>
      <c r="E6" s="1">
        <v>43862</v>
      </c>
      <c r="F6" s="136" t="s">
        <v>607</v>
      </c>
      <c r="G6" s="137">
        <f>IFERROR('Boarding Tallies'!$G2+'Daycare Tallies'!$H2,"")</f>
        <v>0</v>
      </c>
      <c r="H6" s="139"/>
      <c r="I6" s="1">
        <v>43891</v>
      </c>
      <c r="J6" s="136" t="s">
        <v>608</v>
      </c>
      <c r="K6" s="137">
        <f>IFERROR('Boarding Tallies'!$K2+'Daycare Tallies'!$M2,"")</f>
        <v>0</v>
      </c>
      <c r="L6" s="139"/>
      <c r="M6" s="1">
        <v>43922</v>
      </c>
      <c r="N6" s="136" t="s">
        <v>604</v>
      </c>
      <c r="O6" s="137">
        <f>IFERROR('Boarding Tallies'!$O2+'Daycare Tallies'!$R2,"")</f>
        <v>0</v>
      </c>
      <c r="Q6" s="1">
        <v>43952</v>
      </c>
      <c r="R6" s="136" t="s">
        <v>606</v>
      </c>
      <c r="S6" s="137">
        <f>IFERROR('Boarding Tallies'!$S2+'Daycare Tallies'!$W2,"")</f>
        <v>0</v>
      </c>
      <c r="U6" s="1">
        <v>43983</v>
      </c>
      <c r="V6" s="136" t="s">
        <v>609</v>
      </c>
      <c r="W6" s="137">
        <f>IFERROR('Boarding Tallies'!$W2+'Daycare Tallies'!$AB2,"")</f>
        <v>0</v>
      </c>
      <c r="Y6" s="1">
        <v>44013</v>
      </c>
      <c r="Z6" s="136" t="s">
        <v>604</v>
      </c>
      <c r="AA6" s="137">
        <f>IFERROR('Boarding Tallies'!$AA2+'Daycare Tallies'!$AG2,"")</f>
        <v>0</v>
      </c>
      <c r="AC6" s="1">
        <v>44044</v>
      </c>
      <c r="AD6" s="136" t="s">
        <v>607</v>
      </c>
      <c r="AE6" s="137">
        <f>IFERROR('Boarding Tallies'!$AE2+'Daycare Tallies'!$AL2,"")</f>
        <v>0</v>
      </c>
      <c r="AG6" s="1">
        <v>44075</v>
      </c>
      <c r="AH6" s="136" t="s">
        <v>610</v>
      </c>
      <c r="AI6" s="137">
        <f>IFERROR('Boarding Tallies'!$AI2+'Daycare Tallies'!$AQ2,"")</f>
        <v>0</v>
      </c>
      <c r="AK6" s="1">
        <v>44105</v>
      </c>
      <c r="AL6" s="136" t="s">
        <v>605</v>
      </c>
      <c r="AM6" s="137">
        <f>IFERROR('Boarding Tallies'!$AM2+'Daycare Tallies'!$AV2,"")</f>
        <v>0</v>
      </c>
      <c r="AO6" s="1">
        <v>44136</v>
      </c>
      <c r="AP6" s="136" t="s">
        <v>608</v>
      </c>
      <c r="AQ6" s="137">
        <f>IFERROR('Boarding Tallies'!$AQ2+'Daycare Tallies'!$BA2,"")</f>
        <v>0</v>
      </c>
      <c r="AS6" s="1">
        <v>44166</v>
      </c>
      <c r="AT6" s="136" t="s">
        <v>610</v>
      </c>
      <c r="AU6" s="137">
        <f>IFERROR('Boarding Tallies'!$AU2+'Daycare Tallies'!$BF2,"")</f>
        <v>0</v>
      </c>
    </row>
    <row r="7" spans="1:47" s="4" customFormat="1" ht="14.4" x14ac:dyDescent="0.3">
      <c r="A7" s="1">
        <v>43832</v>
      </c>
      <c r="B7" s="136" t="s">
        <v>605</v>
      </c>
      <c r="C7" s="137">
        <f>IFERROR('Boarding Tallies'!$C3+'Daycare Tallies'!$C3,"")</f>
        <v>19</v>
      </c>
      <c r="D7" s="139"/>
      <c r="E7" s="1">
        <v>43863</v>
      </c>
      <c r="F7" s="136" t="s">
        <v>608</v>
      </c>
      <c r="G7" s="137">
        <f>IFERROR('Boarding Tallies'!$G3+'Daycare Tallies'!$H3,"")</f>
        <v>0</v>
      </c>
      <c r="H7" s="139"/>
      <c r="I7" s="1">
        <v>43892</v>
      </c>
      <c r="J7" s="136" t="s">
        <v>609</v>
      </c>
      <c r="K7" s="137">
        <f>IFERROR('Boarding Tallies'!$K3+'Daycare Tallies'!$M3,"")</f>
        <v>0</v>
      </c>
      <c r="L7" s="139"/>
      <c r="M7" s="1">
        <v>43923</v>
      </c>
      <c r="N7" s="136" t="s">
        <v>605</v>
      </c>
      <c r="O7" s="137">
        <f>IFERROR('Boarding Tallies'!$O3+'Daycare Tallies'!$R3,"")</f>
        <v>0</v>
      </c>
      <c r="Q7" s="1">
        <v>43953</v>
      </c>
      <c r="R7" s="136" t="s">
        <v>607</v>
      </c>
      <c r="S7" s="137">
        <f>IFERROR('Boarding Tallies'!$S3+'Daycare Tallies'!$W3,"")</f>
        <v>0</v>
      </c>
      <c r="U7" s="1">
        <v>43984</v>
      </c>
      <c r="V7" s="136" t="s">
        <v>610</v>
      </c>
      <c r="W7" s="137">
        <f>IFERROR('Boarding Tallies'!$W3+'Daycare Tallies'!$AB3,"")</f>
        <v>0</v>
      </c>
      <c r="Y7" s="1">
        <v>44014</v>
      </c>
      <c r="Z7" s="136" t="s">
        <v>605</v>
      </c>
      <c r="AA7" s="137">
        <f>IFERROR('Boarding Tallies'!$AA3+'Daycare Tallies'!$AG3,"")</f>
        <v>0</v>
      </c>
      <c r="AC7" s="1">
        <v>44045</v>
      </c>
      <c r="AD7" s="136" t="s">
        <v>608</v>
      </c>
      <c r="AE7" s="137">
        <f>IFERROR('Boarding Tallies'!$AE3+'Daycare Tallies'!$AL3,"")</f>
        <v>0</v>
      </c>
      <c r="AG7" s="1">
        <v>44076</v>
      </c>
      <c r="AH7" s="136" t="s">
        <v>604</v>
      </c>
      <c r="AI7" s="137">
        <f>IFERROR('Boarding Tallies'!$AI3+'Daycare Tallies'!$AQ3,"")</f>
        <v>0</v>
      </c>
      <c r="AK7" s="1">
        <v>44106</v>
      </c>
      <c r="AL7" s="136" t="s">
        <v>606</v>
      </c>
      <c r="AM7" s="137">
        <f>IFERROR('Boarding Tallies'!$AM3+'Daycare Tallies'!$AV3,"")</f>
        <v>0</v>
      </c>
      <c r="AO7" s="1">
        <v>44137</v>
      </c>
      <c r="AP7" s="136" t="s">
        <v>609</v>
      </c>
      <c r="AQ7" s="137">
        <f>IFERROR('Boarding Tallies'!$AQ3+'Daycare Tallies'!$BA3,"")</f>
        <v>0</v>
      </c>
      <c r="AS7" s="1">
        <v>44167</v>
      </c>
      <c r="AT7" s="136" t="s">
        <v>604</v>
      </c>
      <c r="AU7" s="137">
        <f>IFERROR('Boarding Tallies'!$AU3+'Daycare Tallies'!$BF3,"")</f>
        <v>0</v>
      </c>
    </row>
    <row r="8" spans="1:47" s="4" customFormat="1" ht="14.4" x14ac:dyDescent="0.3">
      <c r="A8" s="1">
        <v>43833</v>
      </c>
      <c r="B8" s="136" t="s">
        <v>606</v>
      </c>
      <c r="C8" s="137">
        <f>IFERROR('Boarding Tallies'!$C4+'Daycare Tallies'!$C4,"")</f>
        <v>22</v>
      </c>
      <c r="D8" s="139"/>
      <c r="E8" s="1">
        <v>43864</v>
      </c>
      <c r="F8" s="136" t="s">
        <v>609</v>
      </c>
      <c r="G8" s="137">
        <f>IFERROR('Boarding Tallies'!$G4+'Daycare Tallies'!$H4,"")</f>
        <v>0</v>
      </c>
      <c r="H8" s="139"/>
      <c r="I8" s="1">
        <v>43893</v>
      </c>
      <c r="J8" s="136" t="s">
        <v>610</v>
      </c>
      <c r="K8" s="137">
        <f>IFERROR('Boarding Tallies'!$K4+'Daycare Tallies'!$M4,"")</f>
        <v>0</v>
      </c>
      <c r="L8" s="139"/>
      <c r="M8" s="1">
        <v>43924</v>
      </c>
      <c r="N8" s="136" t="s">
        <v>606</v>
      </c>
      <c r="O8" s="137">
        <f>IFERROR('Boarding Tallies'!$O4+'Daycare Tallies'!$R4,"")</f>
        <v>0</v>
      </c>
      <c r="Q8" s="1">
        <v>43954</v>
      </c>
      <c r="R8" s="136" t="s">
        <v>608</v>
      </c>
      <c r="S8" s="137">
        <f>IFERROR('Boarding Tallies'!$S4+'Daycare Tallies'!$W4,"")</f>
        <v>0</v>
      </c>
      <c r="U8" s="1">
        <v>43985</v>
      </c>
      <c r="V8" s="136" t="s">
        <v>604</v>
      </c>
      <c r="W8" s="137">
        <f>IFERROR('Boarding Tallies'!$W4+'Daycare Tallies'!$AB4,"")</f>
        <v>0</v>
      </c>
      <c r="Y8" s="1">
        <v>44015</v>
      </c>
      <c r="Z8" s="136" t="s">
        <v>606</v>
      </c>
      <c r="AA8" s="137">
        <f>IFERROR('Boarding Tallies'!$AA4+'Daycare Tallies'!$AG4,"")</f>
        <v>0</v>
      </c>
      <c r="AC8" s="1">
        <v>44046</v>
      </c>
      <c r="AD8" s="136" t="s">
        <v>609</v>
      </c>
      <c r="AE8" s="137">
        <f>IFERROR('Boarding Tallies'!$AE4+'Daycare Tallies'!$AL4,"")</f>
        <v>0</v>
      </c>
      <c r="AG8" s="1">
        <v>44077</v>
      </c>
      <c r="AH8" s="136" t="s">
        <v>605</v>
      </c>
      <c r="AI8" s="137">
        <f>IFERROR('Boarding Tallies'!$AI4+'Daycare Tallies'!$AQ4,"")</f>
        <v>0</v>
      </c>
      <c r="AK8" s="1">
        <v>44107</v>
      </c>
      <c r="AL8" s="136" t="s">
        <v>607</v>
      </c>
      <c r="AM8" s="137">
        <f>IFERROR('Boarding Tallies'!$AM4+'Daycare Tallies'!$AV4,"")</f>
        <v>0</v>
      </c>
      <c r="AO8" s="1">
        <v>44138</v>
      </c>
      <c r="AP8" s="136" t="s">
        <v>610</v>
      </c>
      <c r="AQ8" s="137">
        <f>IFERROR('Boarding Tallies'!$AQ4+'Daycare Tallies'!$BA4,"")</f>
        <v>0</v>
      </c>
      <c r="AS8" s="1">
        <v>44168</v>
      </c>
      <c r="AT8" s="136" t="s">
        <v>605</v>
      </c>
      <c r="AU8" s="137">
        <f>IFERROR('Boarding Tallies'!$AU4+'Daycare Tallies'!$BF4,"")</f>
        <v>0</v>
      </c>
    </row>
    <row r="9" spans="1:47" s="4" customFormat="1" ht="14.4" x14ac:dyDescent="0.3">
      <c r="A9" s="1">
        <v>43834</v>
      </c>
      <c r="B9" s="136" t="s">
        <v>607</v>
      </c>
      <c r="C9" s="137">
        <f>IFERROR('Boarding Tallies'!$C5+'Daycare Tallies'!$C5,"")</f>
        <v>23</v>
      </c>
      <c r="D9" s="139"/>
      <c r="E9" s="1">
        <v>43865</v>
      </c>
      <c r="F9" s="136" t="s">
        <v>610</v>
      </c>
      <c r="G9" s="137">
        <f>IFERROR('Boarding Tallies'!$G5+'Daycare Tallies'!$H5,"")</f>
        <v>0</v>
      </c>
      <c r="H9" s="139"/>
      <c r="I9" s="1">
        <v>43894</v>
      </c>
      <c r="J9" s="136" t="s">
        <v>604</v>
      </c>
      <c r="K9" s="137">
        <f>IFERROR('Boarding Tallies'!$K5+'Daycare Tallies'!$M5,"")</f>
        <v>0</v>
      </c>
      <c r="L9" s="139"/>
      <c r="M9" s="1">
        <v>43925</v>
      </c>
      <c r="N9" s="136" t="s">
        <v>607</v>
      </c>
      <c r="O9" s="137">
        <f>IFERROR('Boarding Tallies'!$O5+'Daycare Tallies'!$R5,"")</f>
        <v>0</v>
      </c>
      <c r="Q9" s="1">
        <v>43955</v>
      </c>
      <c r="R9" s="136" t="s">
        <v>609</v>
      </c>
      <c r="S9" s="137">
        <f>IFERROR('Boarding Tallies'!$S5+'Daycare Tallies'!$W5,"")</f>
        <v>0</v>
      </c>
      <c r="U9" s="1">
        <v>43986</v>
      </c>
      <c r="V9" s="136" t="s">
        <v>605</v>
      </c>
      <c r="W9" s="137">
        <f>IFERROR('Boarding Tallies'!$W5+'Daycare Tallies'!$AB5,"")</f>
        <v>0</v>
      </c>
      <c r="Y9" s="1">
        <v>44016</v>
      </c>
      <c r="Z9" s="136" t="s">
        <v>607</v>
      </c>
      <c r="AA9" s="137">
        <f>IFERROR('Boarding Tallies'!$AA5+'Daycare Tallies'!$AG5,"")</f>
        <v>0</v>
      </c>
      <c r="AC9" s="1">
        <v>44047</v>
      </c>
      <c r="AD9" s="136" t="s">
        <v>610</v>
      </c>
      <c r="AE9" s="137">
        <f>IFERROR('Boarding Tallies'!$AE5+'Daycare Tallies'!$AL5,"")</f>
        <v>0</v>
      </c>
      <c r="AG9" s="1">
        <v>44078</v>
      </c>
      <c r="AH9" s="136" t="s">
        <v>606</v>
      </c>
      <c r="AI9" s="137">
        <f>IFERROR('Boarding Tallies'!$AI5+'Daycare Tallies'!$AQ5,"")</f>
        <v>0</v>
      </c>
      <c r="AK9" s="1">
        <v>44108</v>
      </c>
      <c r="AL9" s="136" t="s">
        <v>608</v>
      </c>
      <c r="AM9" s="137">
        <f>IFERROR('Boarding Tallies'!$AM5+'Daycare Tallies'!$AV5,"")</f>
        <v>0</v>
      </c>
      <c r="AO9" s="1">
        <v>44139</v>
      </c>
      <c r="AP9" s="136" t="s">
        <v>604</v>
      </c>
      <c r="AQ9" s="137">
        <f>IFERROR('Boarding Tallies'!$AQ5+'Daycare Tallies'!$BA5,"")</f>
        <v>0</v>
      </c>
      <c r="AS9" s="1">
        <v>44169</v>
      </c>
      <c r="AT9" s="136" t="s">
        <v>606</v>
      </c>
      <c r="AU9" s="137">
        <f>IFERROR('Boarding Tallies'!$AU5+'Daycare Tallies'!$BF5,"")</f>
        <v>0</v>
      </c>
    </row>
    <row r="10" spans="1:47" s="4" customFormat="1" ht="14.4" x14ac:dyDescent="0.3">
      <c r="A10" s="1">
        <v>43835</v>
      </c>
      <c r="B10" s="136" t="s">
        <v>608</v>
      </c>
      <c r="C10" s="137">
        <f>IFERROR('Boarding Tallies'!$C6+'Daycare Tallies'!$C6,"")</f>
        <v>10</v>
      </c>
      <c r="D10" s="139"/>
      <c r="E10" s="1">
        <v>43866</v>
      </c>
      <c r="F10" s="136" t="s">
        <v>604</v>
      </c>
      <c r="G10" s="137">
        <f>IFERROR('Boarding Tallies'!$G6+'Daycare Tallies'!$H6,"")</f>
        <v>0</v>
      </c>
      <c r="H10" s="139"/>
      <c r="I10" s="1">
        <v>43895</v>
      </c>
      <c r="J10" s="136" t="s">
        <v>605</v>
      </c>
      <c r="K10" s="137">
        <f>IFERROR('Boarding Tallies'!$K6+'Daycare Tallies'!$M6,"")</f>
        <v>0</v>
      </c>
      <c r="L10" s="139"/>
      <c r="M10" s="1">
        <v>43926</v>
      </c>
      <c r="N10" s="136" t="s">
        <v>608</v>
      </c>
      <c r="O10" s="137">
        <f>IFERROR('Boarding Tallies'!$O6+'Daycare Tallies'!$R6,"")</f>
        <v>0</v>
      </c>
      <c r="Q10" s="1">
        <v>43956</v>
      </c>
      <c r="R10" s="136" t="s">
        <v>610</v>
      </c>
      <c r="S10" s="137">
        <f>IFERROR('Boarding Tallies'!$S6+'Daycare Tallies'!$W6,"")</f>
        <v>0</v>
      </c>
      <c r="U10" s="1">
        <v>43987</v>
      </c>
      <c r="V10" s="136" t="s">
        <v>606</v>
      </c>
      <c r="W10" s="137">
        <f>IFERROR('Boarding Tallies'!$W6+'Daycare Tallies'!$AB6,"")</f>
        <v>0</v>
      </c>
      <c r="Y10" s="1">
        <v>44017</v>
      </c>
      <c r="Z10" s="136" t="s">
        <v>608</v>
      </c>
      <c r="AA10" s="137">
        <f>IFERROR('Boarding Tallies'!$AA6+'Daycare Tallies'!$AG6,"")</f>
        <v>0</v>
      </c>
      <c r="AC10" s="1">
        <v>44048</v>
      </c>
      <c r="AD10" s="136" t="s">
        <v>604</v>
      </c>
      <c r="AE10" s="137">
        <f>IFERROR('Boarding Tallies'!$AE6+'Daycare Tallies'!$AL6,"")</f>
        <v>0</v>
      </c>
      <c r="AG10" s="1">
        <v>44079</v>
      </c>
      <c r="AH10" s="136" t="s">
        <v>607</v>
      </c>
      <c r="AI10" s="137">
        <f>IFERROR('Boarding Tallies'!$AI6+'Daycare Tallies'!$AQ6,"")</f>
        <v>0</v>
      </c>
      <c r="AK10" s="1">
        <v>44109</v>
      </c>
      <c r="AL10" s="136" t="s">
        <v>609</v>
      </c>
      <c r="AM10" s="137">
        <f>IFERROR('Boarding Tallies'!$AM6+'Daycare Tallies'!$AV6,"")</f>
        <v>0</v>
      </c>
      <c r="AO10" s="1">
        <v>44140</v>
      </c>
      <c r="AP10" s="136" t="s">
        <v>605</v>
      </c>
      <c r="AQ10" s="137">
        <f>IFERROR('Boarding Tallies'!$AQ6+'Daycare Tallies'!$BA6,"")</f>
        <v>0</v>
      </c>
      <c r="AS10" s="1">
        <v>44170</v>
      </c>
      <c r="AT10" s="136" t="s">
        <v>607</v>
      </c>
      <c r="AU10" s="137">
        <f>IFERROR('Boarding Tallies'!$AU6+'Daycare Tallies'!$BF6,"")</f>
        <v>0</v>
      </c>
    </row>
    <row r="11" spans="1:47" s="4" customFormat="1" ht="14.4" x14ac:dyDescent="0.3">
      <c r="A11" s="1">
        <v>43836</v>
      </c>
      <c r="B11" s="136" t="s">
        <v>609</v>
      </c>
      <c r="C11" s="137">
        <f>IFERROR('Boarding Tallies'!$C7+'Daycare Tallies'!$C7,"")</f>
        <v>8</v>
      </c>
      <c r="D11" s="139"/>
      <c r="E11" s="1">
        <v>43867</v>
      </c>
      <c r="F11" s="136" t="s">
        <v>605</v>
      </c>
      <c r="G11" s="137">
        <f>IFERROR('Boarding Tallies'!$G7+'Daycare Tallies'!$H7,"")</f>
        <v>0</v>
      </c>
      <c r="H11" s="139"/>
      <c r="I11" s="1">
        <v>43896</v>
      </c>
      <c r="J11" s="136" t="s">
        <v>606</v>
      </c>
      <c r="K11" s="137">
        <f>IFERROR('Boarding Tallies'!$K7+'Daycare Tallies'!$M7,"")</f>
        <v>0</v>
      </c>
      <c r="L11" s="139"/>
      <c r="M11" s="1">
        <v>43927</v>
      </c>
      <c r="N11" s="136" t="s">
        <v>609</v>
      </c>
      <c r="O11" s="137">
        <f>IFERROR('Boarding Tallies'!$O7+'Daycare Tallies'!$R7,"")</f>
        <v>0</v>
      </c>
      <c r="Q11" s="1">
        <v>43957</v>
      </c>
      <c r="R11" s="136" t="s">
        <v>604</v>
      </c>
      <c r="S11" s="137">
        <f>IFERROR('Boarding Tallies'!$S7+'Daycare Tallies'!$W7,"")</f>
        <v>0</v>
      </c>
      <c r="U11" s="1">
        <v>43988</v>
      </c>
      <c r="V11" s="136" t="s">
        <v>607</v>
      </c>
      <c r="W11" s="137">
        <f>IFERROR('Boarding Tallies'!$W7+'Daycare Tallies'!$AB7,"")</f>
        <v>0</v>
      </c>
      <c r="Y11" s="1">
        <v>44018</v>
      </c>
      <c r="Z11" s="136" t="s">
        <v>609</v>
      </c>
      <c r="AA11" s="137">
        <f>IFERROR('Boarding Tallies'!$AA7+'Daycare Tallies'!$AG7,"")</f>
        <v>0</v>
      </c>
      <c r="AC11" s="1">
        <v>44049</v>
      </c>
      <c r="AD11" s="136" t="s">
        <v>605</v>
      </c>
      <c r="AE11" s="137">
        <f>IFERROR('Boarding Tallies'!$AE7+'Daycare Tallies'!$AL7,"")</f>
        <v>0</v>
      </c>
      <c r="AG11" s="1">
        <v>44080</v>
      </c>
      <c r="AH11" s="136" t="s">
        <v>608</v>
      </c>
      <c r="AI11" s="137">
        <f>IFERROR('Boarding Tallies'!$AI7+'Daycare Tallies'!$AQ7,"")</f>
        <v>0</v>
      </c>
      <c r="AK11" s="1">
        <v>44110</v>
      </c>
      <c r="AL11" s="136" t="s">
        <v>610</v>
      </c>
      <c r="AM11" s="137">
        <f>IFERROR('Boarding Tallies'!$AM7+'Daycare Tallies'!$AV7,"")</f>
        <v>0</v>
      </c>
      <c r="AO11" s="1">
        <v>44141</v>
      </c>
      <c r="AP11" s="136" t="s">
        <v>606</v>
      </c>
      <c r="AQ11" s="137">
        <f>IFERROR('Boarding Tallies'!$AQ7+'Daycare Tallies'!$BA7,"")</f>
        <v>0</v>
      </c>
      <c r="AS11" s="1">
        <v>44171</v>
      </c>
      <c r="AT11" s="136" t="s">
        <v>608</v>
      </c>
      <c r="AU11" s="137">
        <f>IFERROR('Boarding Tallies'!$AU7+'Daycare Tallies'!$BF7,"")</f>
        <v>0</v>
      </c>
    </row>
    <row r="12" spans="1:47" s="4" customFormat="1" ht="14.4" x14ac:dyDescent="0.3">
      <c r="A12" s="1">
        <v>43837</v>
      </c>
      <c r="B12" s="136" t="s">
        <v>610</v>
      </c>
      <c r="C12" s="137">
        <f>IFERROR('Boarding Tallies'!$C8+'Daycare Tallies'!$C8,"")</f>
        <v>6</v>
      </c>
      <c r="D12" s="139"/>
      <c r="E12" s="1">
        <v>43868</v>
      </c>
      <c r="F12" s="136" t="s">
        <v>606</v>
      </c>
      <c r="G12" s="137">
        <f>IFERROR('Boarding Tallies'!$G8+'Daycare Tallies'!$H8,"")</f>
        <v>0</v>
      </c>
      <c r="H12" s="139"/>
      <c r="I12" s="1">
        <v>43897</v>
      </c>
      <c r="J12" s="136" t="s">
        <v>607</v>
      </c>
      <c r="K12" s="137">
        <f>IFERROR('Boarding Tallies'!$K8+'Daycare Tallies'!$M8,"")</f>
        <v>0</v>
      </c>
      <c r="L12" s="139"/>
      <c r="M12" s="1">
        <v>43928</v>
      </c>
      <c r="N12" s="136" t="s">
        <v>610</v>
      </c>
      <c r="O12" s="137">
        <f>IFERROR('Boarding Tallies'!$O8+'Daycare Tallies'!$R8,"")</f>
        <v>0</v>
      </c>
      <c r="Q12" s="1">
        <v>43958</v>
      </c>
      <c r="R12" s="136" t="s">
        <v>605</v>
      </c>
      <c r="S12" s="137">
        <f>IFERROR('Boarding Tallies'!$S8+'Daycare Tallies'!$W8,"")</f>
        <v>0</v>
      </c>
      <c r="U12" s="1">
        <v>43989</v>
      </c>
      <c r="V12" s="136" t="s">
        <v>608</v>
      </c>
      <c r="W12" s="137">
        <f>IFERROR('Boarding Tallies'!$W8+'Daycare Tallies'!$AB8,"")</f>
        <v>0</v>
      </c>
      <c r="Y12" s="1">
        <v>44019</v>
      </c>
      <c r="Z12" s="136" t="s">
        <v>610</v>
      </c>
      <c r="AA12" s="137">
        <f>IFERROR('Boarding Tallies'!$AA8+'Daycare Tallies'!$AG8,"")</f>
        <v>0</v>
      </c>
      <c r="AC12" s="1">
        <v>44050</v>
      </c>
      <c r="AD12" s="136" t="s">
        <v>606</v>
      </c>
      <c r="AE12" s="137">
        <f>IFERROR('Boarding Tallies'!$AE8+'Daycare Tallies'!$AL8,"")</f>
        <v>0</v>
      </c>
      <c r="AG12" s="1">
        <v>44081</v>
      </c>
      <c r="AH12" s="136" t="s">
        <v>609</v>
      </c>
      <c r="AI12" s="137">
        <f>IFERROR('Boarding Tallies'!$AI8+'Daycare Tallies'!$AQ8,"")</f>
        <v>0</v>
      </c>
      <c r="AK12" s="1">
        <v>44111</v>
      </c>
      <c r="AL12" s="136" t="s">
        <v>604</v>
      </c>
      <c r="AM12" s="137">
        <f>IFERROR('Boarding Tallies'!$AM8+'Daycare Tallies'!$AV8,"")</f>
        <v>0</v>
      </c>
      <c r="AO12" s="1">
        <v>44142</v>
      </c>
      <c r="AP12" s="136" t="s">
        <v>607</v>
      </c>
      <c r="AQ12" s="137">
        <f>IFERROR('Boarding Tallies'!$AQ8+'Daycare Tallies'!$BA8,"")</f>
        <v>0</v>
      </c>
      <c r="AS12" s="1">
        <v>44172</v>
      </c>
      <c r="AT12" s="136" t="s">
        <v>609</v>
      </c>
      <c r="AU12" s="137">
        <f>IFERROR('Boarding Tallies'!$AU8+'Daycare Tallies'!$BF8,"")</f>
        <v>0</v>
      </c>
    </row>
    <row r="13" spans="1:47" s="4" customFormat="1" ht="14.4" x14ac:dyDescent="0.3">
      <c r="A13" s="1">
        <v>43838</v>
      </c>
      <c r="B13" s="136" t="s">
        <v>604</v>
      </c>
      <c r="C13" s="137">
        <f>IFERROR('Boarding Tallies'!$C9+'Daycare Tallies'!$C9,"")</f>
        <v>5</v>
      </c>
      <c r="D13" s="139"/>
      <c r="E13" s="1">
        <v>43869</v>
      </c>
      <c r="F13" s="136" t="s">
        <v>607</v>
      </c>
      <c r="G13" s="137">
        <f>IFERROR('Boarding Tallies'!$G9+'Daycare Tallies'!$H9,"")</f>
        <v>0</v>
      </c>
      <c r="H13" s="139"/>
      <c r="I13" s="1">
        <v>43898</v>
      </c>
      <c r="J13" s="136" t="s">
        <v>608</v>
      </c>
      <c r="K13" s="137">
        <f>IFERROR('Boarding Tallies'!$K9+'Daycare Tallies'!$M9,"")</f>
        <v>0</v>
      </c>
      <c r="L13" s="139"/>
      <c r="M13" s="1">
        <v>43929</v>
      </c>
      <c r="N13" s="136" t="s">
        <v>604</v>
      </c>
      <c r="O13" s="137">
        <f>IFERROR('Boarding Tallies'!$O9+'Daycare Tallies'!$R9,"")</f>
        <v>0</v>
      </c>
      <c r="Q13" s="1">
        <v>43959</v>
      </c>
      <c r="R13" s="136" t="s">
        <v>606</v>
      </c>
      <c r="S13" s="137">
        <f>IFERROR('Boarding Tallies'!$S9+'Daycare Tallies'!$W9,"")</f>
        <v>0</v>
      </c>
      <c r="U13" s="1">
        <v>43990</v>
      </c>
      <c r="V13" s="136" t="s">
        <v>609</v>
      </c>
      <c r="W13" s="137">
        <f>IFERROR('Boarding Tallies'!$W9+'Daycare Tallies'!$AB9,"")</f>
        <v>0</v>
      </c>
      <c r="Y13" s="1">
        <v>44020</v>
      </c>
      <c r="Z13" s="136" t="s">
        <v>604</v>
      </c>
      <c r="AA13" s="137">
        <f>IFERROR('Boarding Tallies'!$AA9+'Daycare Tallies'!$AG9,"")</f>
        <v>0</v>
      </c>
      <c r="AC13" s="1">
        <v>44051</v>
      </c>
      <c r="AD13" s="136" t="s">
        <v>607</v>
      </c>
      <c r="AE13" s="137">
        <f>IFERROR('Boarding Tallies'!$AE9+'Daycare Tallies'!$AL9,"")</f>
        <v>0</v>
      </c>
      <c r="AG13" s="1">
        <v>44082</v>
      </c>
      <c r="AH13" s="136" t="s">
        <v>610</v>
      </c>
      <c r="AI13" s="137">
        <f>IFERROR('Boarding Tallies'!$AI9+'Daycare Tallies'!$AQ9,"")</f>
        <v>0</v>
      </c>
      <c r="AK13" s="1">
        <v>44112</v>
      </c>
      <c r="AL13" s="136" t="s">
        <v>605</v>
      </c>
      <c r="AM13" s="137">
        <f>IFERROR('Boarding Tallies'!$AM9+'Daycare Tallies'!$AV9,"")</f>
        <v>0</v>
      </c>
      <c r="AO13" s="1">
        <v>44143</v>
      </c>
      <c r="AP13" s="136" t="s">
        <v>608</v>
      </c>
      <c r="AQ13" s="137">
        <f>IFERROR('Boarding Tallies'!$AQ9+'Daycare Tallies'!$BA9,"")</f>
        <v>0</v>
      </c>
      <c r="AS13" s="1">
        <v>44173</v>
      </c>
      <c r="AT13" s="136" t="s">
        <v>610</v>
      </c>
      <c r="AU13" s="137">
        <f>IFERROR('Boarding Tallies'!$AU9+'Daycare Tallies'!$BF9,"")</f>
        <v>0</v>
      </c>
    </row>
    <row r="14" spans="1:47" s="4" customFormat="1" ht="14.4" x14ac:dyDescent="0.3">
      <c r="A14" s="1">
        <v>43839</v>
      </c>
      <c r="B14" s="136" t="s">
        <v>605</v>
      </c>
      <c r="C14" s="137">
        <f>IFERROR('Boarding Tallies'!$C10+'Daycare Tallies'!$C10,"")</f>
        <v>4</v>
      </c>
      <c r="D14" s="139"/>
      <c r="E14" s="1">
        <v>43870</v>
      </c>
      <c r="F14" s="136" t="s">
        <v>608</v>
      </c>
      <c r="G14" s="137">
        <f>IFERROR('Boarding Tallies'!$G10+'Daycare Tallies'!$H10,"")</f>
        <v>0</v>
      </c>
      <c r="H14" s="139"/>
      <c r="I14" s="1">
        <v>43899</v>
      </c>
      <c r="J14" s="136" t="s">
        <v>609</v>
      </c>
      <c r="K14" s="137">
        <f>IFERROR('Boarding Tallies'!$K10+'Daycare Tallies'!$M10,"")</f>
        <v>0</v>
      </c>
      <c r="L14" s="139"/>
      <c r="M14" s="1">
        <v>43930</v>
      </c>
      <c r="N14" s="136" t="s">
        <v>605</v>
      </c>
      <c r="O14" s="137">
        <f>IFERROR('Boarding Tallies'!$O10+'Daycare Tallies'!$R10,"")</f>
        <v>0</v>
      </c>
      <c r="Q14" s="1">
        <v>43960</v>
      </c>
      <c r="R14" s="136" t="s">
        <v>607</v>
      </c>
      <c r="S14" s="137">
        <f>IFERROR('Boarding Tallies'!$S10+'Daycare Tallies'!$W10,"")</f>
        <v>0</v>
      </c>
      <c r="U14" s="1">
        <v>43991</v>
      </c>
      <c r="V14" s="136" t="s">
        <v>610</v>
      </c>
      <c r="W14" s="137">
        <f>IFERROR('Boarding Tallies'!$W10+'Daycare Tallies'!$AB10,"")</f>
        <v>0</v>
      </c>
      <c r="Y14" s="1">
        <v>44021</v>
      </c>
      <c r="Z14" s="136" t="s">
        <v>605</v>
      </c>
      <c r="AA14" s="137">
        <f>IFERROR('Boarding Tallies'!$AA10+'Daycare Tallies'!$AG10,"")</f>
        <v>0</v>
      </c>
      <c r="AC14" s="1">
        <v>44052</v>
      </c>
      <c r="AD14" s="136" t="s">
        <v>608</v>
      </c>
      <c r="AE14" s="137">
        <f>IFERROR('Boarding Tallies'!$AE10+'Daycare Tallies'!$AL10,"")</f>
        <v>0</v>
      </c>
      <c r="AG14" s="1">
        <v>44083</v>
      </c>
      <c r="AH14" s="136" t="s">
        <v>604</v>
      </c>
      <c r="AI14" s="137">
        <f>IFERROR('Boarding Tallies'!$AI10+'Daycare Tallies'!$AQ10,"")</f>
        <v>0</v>
      </c>
      <c r="AK14" s="1">
        <v>44113</v>
      </c>
      <c r="AL14" s="136" t="s">
        <v>606</v>
      </c>
      <c r="AM14" s="137">
        <f>IFERROR('Boarding Tallies'!$AM10+'Daycare Tallies'!$AV10,"")</f>
        <v>0</v>
      </c>
      <c r="AO14" s="1">
        <v>44144</v>
      </c>
      <c r="AP14" s="136" t="s">
        <v>609</v>
      </c>
      <c r="AQ14" s="137">
        <f>IFERROR('Boarding Tallies'!$AQ10+'Daycare Tallies'!$BA10,"")</f>
        <v>0</v>
      </c>
      <c r="AS14" s="1">
        <v>44174</v>
      </c>
      <c r="AT14" s="136" t="s">
        <v>604</v>
      </c>
      <c r="AU14" s="137">
        <f>IFERROR('Boarding Tallies'!$AU10+'Daycare Tallies'!$BF10,"")</f>
        <v>0</v>
      </c>
    </row>
    <row r="15" spans="1:47" s="4" customFormat="1" ht="14.4" x14ac:dyDescent="0.3">
      <c r="A15" s="1">
        <v>43840</v>
      </c>
      <c r="B15" s="136" t="s">
        <v>606</v>
      </c>
      <c r="C15" s="137">
        <f>IFERROR('Boarding Tallies'!$C11+'Daycare Tallies'!$C11,"")</f>
        <v>9</v>
      </c>
      <c r="D15" s="139"/>
      <c r="E15" s="1">
        <v>43871</v>
      </c>
      <c r="F15" s="136" t="s">
        <v>609</v>
      </c>
      <c r="G15" s="137">
        <f>IFERROR('Boarding Tallies'!$G11+'Daycare Tallies'!$H11,"")</f>
        <v>0</v>
      </c>
      <c r="H15" s="139"/>
      <c r="I15" s="1">
        <v>43900</v>
      </c>
      <c r="J15" s="136" t="s">
        <v>610</v>
      </c>
      <c r="K15" s="137">
        <f>IFERROR('Boarding Tallies'!$K11+'Daycare Tallies'!$M11,"")</f>
        <v>0</v>
      </c>
      <c r="L15" s="139"/>
      <c r="M15" s="1">
        <v>43931</v>
      </c>
      <c r="N15" s="136" t="s">
        <v>606</v>
      </c>
      <c r="O15" s="137">
        <f>IFERROR('Boarding Tallies'!$O11+'Daycare Tallies'!$R11,"")</f>
        <v>0</v>
      </c>
      <c r="Q15" s="1">
        <v>43961</v>
      </c>
      <c r="R15" s="136" t="s">
        <v>608</v>
      </c>
      <c r="S15" s="137">
        <f>IFERROR('Boarding Tallies'!$S11+'Daycare Tallies'!$W11,"")</f>
        <v>0</v>
      </c>
      <c r="U15" s="1">
        <v>43992</v>
      </c>
      <c r="V15" s="136" t="s">
        <v>604</v>
      </c>
      <c r="W15" s="137">
        <f>IFERROR('Boarding Tallies'!$W11+'Daycare Tallies'!$AB11,"")</f>
        <v>0</v>
      </c>
      <c r="Y15" s="1">
        <v>44022</v>
      </c>
      <c r="Z15" s="136" t="s">
        <v>606</v>
      </c>
      <c r="AA15" s="137">
        <f>IFERROR('Boarding Tallies'!$AA11+'Daycare Tallies'!$AG11,"")</f>
        <v>0</v>
      </c>
      <c r="AC15" s="1">
        <v>44053</v>
      </c>
      <c r="AD15" s="136" t="s">
        <v>609</v>
      </c>
      <c r="AE15" s="137">
        <f>IFERROR('Boarding Tallies'!$AE11+'Daycare Tallies'!$AL11,"")</f>
        <v>0</v>
      </c>
      <c r="AG15" s="1">
        <v>44084</v>
      </c>
      <c r="AH15" s="136" t="s">
        <v>605</v>
      </c>
      <c r="AI15" s="137">
        <f>IFERROR('Boarding Tallies'!$AI11+'Daycare Tallies'!$AQ11,"")</f>
        <v>0</v>
      </c>
      <c r="AK15" s="1">
        <v>44114</v>
      </c>
      <c r="AL15" s="136" t="s">
        <v>607</v>
      </c>
      <c r="AM15" s="137">
        <f>IFERROR('Boarding Tallies'!$AM11+'Daycare Tallies'!$AV11,"")</f>
        <v>0</v>
      </c>
      <c r="AO15" s="1">
        <v>44145</v>
      </c>
      <c r="AP15" s="136" t="s">
        <v>610</v>
      </c>
      <c r="AQ15" s="137">
        <f>IFERROR('Boarding Tallies'!$AQ11+'Daycare Tallies'!$BA11,"")</f>
        <v>0</v>
      </c>
      <c r="AS15" s="1">
        <v>44175</v>
      </c>
      <c r="AT15" s="136" t="s">
        <v>605</v>
      </c>
      <c r="AU15" s="137">
        <f>IFERROR('Boarding Tallies'!$AU11+'Daycare Tallies'!$BF11,"")</f>
        <v>0</v>
      </c>
    </row>
    <row r="16" spans="1:47" s="4" customFormat="1" ht="14.4" x14ac:dyDescent="0.3">
      <c r="A16" s="1">
        <v>43841</v>
      </c>
      <c r="B16" s="136" t="s">
        <v>607</v>
      </c>
      <c r="C16" s="137">
        <f>IFERROR('Boarding Tallies'!$C12+'Daycare Tallies'!$C12,"")</f>
        <v>10</v>
      </c>
      <c r="D16" s="139"/>
      <c r="E16" s="1">
        <v>43872</v>
      </c>
      <c r="F16" s="136" t="s">
        <v>610</v>
      </c>
      <c r="G16" s="137">
        <f>IFERROR('Boarding Tallies'!$G12+'Daycare Tallies'!$H12,"")</f>
        <v>0</v>
      </c>
      <c r="H16" s="139"/>
      <c r="I16" s="1">
        <v>43901</v>
      </c>
      <c r="J16" s="136" t="s">
        <v>604</v>
      </c>
      <c r="K16" s="137">
        <f>IFERROR('Boarding Tallies'!$K12+'Daycare Tallies'!$M12,"")</f>
        <v>0</v>
      </c>
      <c r="L16" s="139"/>
      <c r="M16" s="1">
        <v>43932</v>
      </c>
      <c r="N16" s="136" t="s">
        <v>607</v>
      </c>
      <c r="O16" s="137">
        <f>IFERROR('Boarding Tallies'!$O12+'Daycare Tallies'!$R12,"")</f>
        <v>0</v>
      </c>
      <c r="Q16" s="1">
        <v>43962</v>
      </c>
      <c r="R16" s="136" t="s">
        <v>609</v>
      </c>
      <c r="S16" s="137">
        <f>IFERROR('Boarding Tallies'!$S12+'Daycare Tallies'!$W12,"")</f>
        <v>0</v>
      </c>
      <c r="U16" s="1">
        <v>43993</v>
      </c>
      <c r="V16" s="136" t="s">
        <v>605</v>
      </c>
      <c r="W16" s="137">
        <f>IFERROR('Boarding Tallies'!$W12+'Daycare Tallies'!$AB12,"")</f>
        <v>0</v>
      </c>
      <c r="Y16" s="1">
        <v>44023</v>
      </c>
      <c r="Z16" s="136" t="s">
        <v>607</v>
      </c>
      <c r="AA16" s="137">
        <f>IFERROR('Boarding Tallies'!$AA12+'Daycare Tallies'!$AG12,"")</f>
        <v>0</v>
      </c>
      <c r="AC16" s="1">
        <v>44054</v>
      </c>
      <c r="AD16" s="136" t="s">
        <v>610</v>
      </c>
      <c r="AE16" s="137">
        <f>IFERROR('Boarding Tallies'!$AE12+'Daycare Tallies'!$AL12,"")</f>
        <v>0</v>
      </c>
      <c r="AG16" s="1">
        <v>44085</v>
      </c>
      <c r="AH16" s="136" t="s">
        <v>606</v>
      </c>
      <c r="AI16" s="137">
        <f>IFERROR('Boarding Tallies'!$AI12+'Daycare Tallies'!$AQ12,"")</f>
        <v>0</v>
      </c>
      <c r="AK16" s="1">
        <v>44115</v>
      </c>
      <c r="AL16" s="136" t="s">
        <v>608</v>
      </c>
      <c r="AM16" s="137">
        <f>IFERROR('Boarding Tallies'!$AM12+'Daycare Tallies'!$AV12,"")</f>
        <v>0</v>
      </c>
      <c r="AO16" s="1">
        <v>44146</v>
      </c>
      <c r="AP16" s="136" t="s">
        <v>604</v>
      </c>
      <c r="AQ16" s="137">
        <f>IFERROR('Boarding Tallies'!$AQ12+'Daycare Tallies'!$BA12,"")</f>
        <v>0</v>
      </c>
      <c r="AS16" s="1">
        <v>44176</v>
      </c>
      <c r="AT16" s="136" t="s">
        <v>606</v>
      </c>
      <c r="AU16" s="137">
        <f>IFERROR('Boarding Tallies'!$AU12+'Daycare Tallies'!$BF12,"")</f>
        <v>0</v>
      </c>
    </row>
    <row r="17" spans="1:47" s="4" customFormat="1" ht="14.4" x14ac:dyDescent="0.3">
      <c r="A17" s="1">
        <v>43842</v>
      </c>
      <c r="B17" s="136" t="s">
        <v>608</v>
      </c>
      <c r="C17" s="137">
        <f>IFERROR('Boarding Tallies'!$C13+'Daycare Tallies'!$C13,"")</f>
        <v>10</v>
      </c>
      <c r="D17" s="139"/>
      <c r="E17" s="1">
        <v>43873</v>
      </c>
      <c r="F17" s="136" t="s">
        <v>604</v>
      </c>
      <c r="G17" s="137">
        <f>IFERROR('Boarding Tallies'!$G13+'Daycare Tallies'!$H13,"")</f>
        <v>0</v>
      </c>
      <c r="H17" s="139"/>
      <c r="I17" s="1">
        <v>43902</v>
      </c>
      <c r="J17" s="136" t="s">
        <v>605</v>
      </c>
      <c r="K17" s="137">
        <f>IFERROR('Boarding Tallies'!$K13+'Daycare Tallies'!$M13,"")</f>
        <v>0</v>
      </c>
      <c r="L17" s="139"/>
      <c r="M17" s="1">
        <v>43933</v>
      </c>
      <c r="N17" s="136" t="s">
        <v>608</v>
      </c>
      <c r="O17" s="137">
        <f>IFERROR('Boarding Tallies'!$O13+'Daycare Tallies'!$R13,"")</f>
        <v>0</v>
      </c>
      <c r="Q17" s="1">
        <v>43963</v>
      </c>
      <c r="R17" s="136" t="s">
        <v>610</v>
      </c>
      <c r="S17" s="137">
        <f>IFERROR('Boarding Tallies'!$S13+'Daycare Tallies'!$W13,"")</f>
        <v>0</v>
      </c>
      <c r="U17" s="1">
        <v>43994</v>
      </c>
      <c r="V17" s="136" t="s">
        <v>606</v>
      </c>
      <c r="W17" s="137">
        <f>IFERROR('Boarding Tallies'!$W13+'Daycare Tallies'!$AB13,"")</f>
        <v>0</v>
      </c>
      <c r="Y17" s="1">
        <v>44024</v>
      </c>
      <c r="Z17" s="136" t="s">
        <v>608</v>
      </c>
      <c r="AA17" s="137">
        <f>IFERROR('Boarding Tallies'!$AA13+'Daycare Tallies'!$AG13,"")</f>
        <v>0</v>
      </c>
      <c r="AC17" s="1">
        <v>44055</v>
      </c>
      <c r="AD17" s="136" t="s">
        <v>604</v>
      </c>
      <c r="AE17" s="137">
        <f>IFERROR('Boarding Tallies'!$AE13+'Daycare Tallies'!$AL13,"")</f>
        <v>0</v>
      </c>
      <c r="AG17" s="1">
        <v>44086</v>
      </c>
      <c r="AH17" s="136" t="s">
        <v>607</v>
      </c>
      <c r="AI17" s="137">
        <f>IFERROR('Boarding Tallies'!$AI13+'Daycare Tallies'!$AQ13,"")</f>
        <v>0</v>
      </c>
      <c r="AK17" s="1">
        <v>44116</v>
      </c>
      <c r="AL17" s="136" t="s">
        <v>609</v>
      </c>
      <c r="AM17" s="137">
        <f>IFERROR('Boarding Tallies'!$AM13+'Daycare Tallies'!$AV13,"")</f>
        <v>0</v>
      </c>
      <c r="AO17" s="1">
        <v>44147</v>
      </c>
      <c r="AP17" s="136" t="s">
        <v>605</v>
      </c>
      <c r="AQ17" s="137">
        <f>IFERROR('Boarding Tallies'!$AQ13+'Daycare Tallies'!$BA13,"")</f>
        <v>0</v>
      </c>
      <c r="AS17" s="1">
        <v>44177</v>
      </c>
      <c r="AT17" s="136" t="s">
        <v>607</v>
      </c>
      <c r="AU17" s="137">
        <f>IFERROR('Boarding Tallies'!$AU13+'Daycare Tallies'!$BF13,"")</f>
        <v>0</v>
      </c>
    </row>
    <row r="18" spans="1:47" s="4" customFormat="1" ht="14.4" x14ac:dyDescent="0.3">
      <c r="A18" s="1">
        <v>43843</v>
      </c>
      <c r="B18" s="136" t="s">
        <v>609</v>
      </c>
      <c r="C18" s="137">
        <f>IFERROR('Boarding Tallies'!$C14+'Daycare Tallies'!$C14,"")</f>
        <v>9</v>
      </c>
      <c r="D18" s="139"/>
      <c r="E18" s="1">
        <v>43874</v>
      </c>
      <c r="F18" s="136" t="s">
        <v>605</v>
      </c>
      <c r="G18" s="137">
        <f>IFERROR('Boarding Tallies'!$G14+'Daycare Tallies'!$H14,"")</f>
        <v>0</v>
      </c>
      <c r="H18" s="139"/>
      <c r="I18" s="1">
        <v>43903</v>
      </c>
      <c r="J18" s="136" t="s">
        <v>606</v>
      </c>
      <c r="K18" s="137">
        <f>IFERROR('Boarding Tallies'!$K14+'Daycare Tallies'!$M14,"")</f>
        <v>0</v>
      </c>
      <c r="L18" s="139"/>
      <c r="M18" s="1">
        <v>43934</v>
      </c>
      <c r="N18" s="136" t="s">
        <v>609</v>
      </c>
      <c r="O18" s="137">
        <f>IFERROR('Boarding Tallies'!$O14+'Daycare Tallies'!$R14,"")</f>
        <v>0</v>
      </c>
      <c r="Q18" s="1">
        <v>43964</v>
      </c>
      <c r="R18" s="136" t="s">
        <v>604</v>
      </c>
      <c r="S18" s="137">
        <f>IFERROR('Boarding Tallies'!$S14+'Daycare Tallies'!$W14,"")</f>
        <v>0</v>
      </c>
      <c r="U18" s="1">
        <v>43995</v>
      </c>
      <c r="V18" s="136" t="s">
        <v>607</v>
      </c>
      <c r="W18" s="137">
        <f>IFERROR('Boarding Tallies'!$W14+'Daycare Tallies'!$AB14,"")</f>
        <v>0</v>
      </c>
      <c r="Y18" s="1">
        <v>44025</v>
      </c>
      <c r="Z18" s="136" t="s">
        <v>609</v>
      </c>
      <c r="AA18" s="137">
        <f>IFERROR('Boarding Tallies'!$AA14+'Daycare Tallies'!$AG14,"")</f>
        <v>0</v>
      </c>
      <c r="AC18" s="1">
        <v>44056</v>
      </c>
      <c r="AD18" s="136" t="s">
        <v>605</v>
      </c>
      <c r="AE18" s="137">
        <f>IFERROR('Boarding Tallies'!$AE14+'Daycare Tallies'!$AL14,"")</f>
        <v>0</v>
      </c>
      <c r="AG18" s="1">
        <v>44087</v>
      </c>
      <c r="AH18" s="136" t="s">
        <v>608</v>
      </c>
      <c r="AI18" s="137">
        <f>IFERROR('Boarding Tallies'!$AI14+'Daycare Tallies'!$AQ14,"")</f>
        <v>0</v>
      </c>
      <c r="AK18" s="1">
        <v>44117</v>
      </c>
      <c r="AL18" s="136" t="s">
        <v>610</v>
      </c>
      <c r="AM18" s="137">
        <f>IFERROR('Boarding Tallies'!$AM14+'Daycare Tallies'!$AV14,"")</f>
        <v>0</v>
      </c>
      <c r="AO18" s="1">
        <v>44148</v>
      </c>
      <c r="AP18" s="136" t="s">
        <v>606</v>
      </c>
      <c r="AQ18" s="137">
        <f>IFERROR('Boarding Tallies'!$AQ14+'Daycare Tallies'!$BA14,"")</f>
        <v>0</v>
      </c>
      <c r="AS18" s="1">
        <v>44178</v>
      </c>
      <c r="AT18" s="136" t="s">
        <v>608</v>
      </c>
      <c r="AU18" s="137">
        <f>IFERROR('Boarding Tallies'!$AU14+'Daycare Tallies'!$BF14,"")</f>
        <v>0</v>
      </c>
    </row>
    <row r="19" spans="1:47" s="4" customFormat="1" ht="14.4" x14ac:dyDescent="0.3">
      <c r="A19" s="1">
        <v>43844</v>
      </c>
      <c r="B19" s="136" t="s">
        <v>610</v>
      </c>
      <c r="C19" s="137">
        <f>IFERROR('Boarding Tallies'!$C15+'Daycare Tallies'!$C15,"")</f>
        <v>9</v>
      </c>
      <c r="D19" s="139"/>
      <c r="E19" s="1">
        <v>43875</v>
      </c>
      <c r="F19" s="136" t="s">
        <v>606</v>
      </c>
      <c r="G19" s="137">
        <f>IFERROR('Boarding Tallies'!$G15+'Daycare Tallies'!$H15,"")</f>
        <v>0</v>
      </c>
      <c r="H19" s="139"/>
      <c r="I19" s="1">
        <v>43904</v>
      </c>
      <c r="J19" s="136" t="s">
        <v>607</v>
      </c>
      <c r="K19" s="137">
        <f>IFERROR('Boarding Tallies'!$K15+'Daycare Tallies'!$M15,"")</f>
        <v>0</v>
      </c>
      <c r="L19" s="139"/>
      <c r="M19" s="1">
        <v>43935</v>
      </c>
      <c r="N19" s="136" t="s">
        <v>610</v>
      </c>
      <c r="O19" s="137">
        <f>IFERROR('Boarding Tallies'!$O15+'Daycare Tallies'!$R15,"")</f>
        <v>0</v>
      </c>
      <c r="Q19" s="1">
        <v>43965</v>
      </c>
      <c r="R19" s="136" t="s">
        <v>605</v>
      </c>
      <c r="S19" s="137">
        <f>IFERROR('Boarding Tallies'!$S15+'Daycare Tallies'!$W15,"")</f>
        <v>0</v>
      </c>
      <c r="U19" s="1">
        <v>43996</v>
      </c>
      <c r="V19" s="136" t="s">
        <v>608</v>
      </c>
      <c r="W19" s="137">
        <f>IFERROR('Boarding Tallies'!$W15+'Daycare Tallies'!$AB15,"")</f>
        <v>0</v>
      </c>
      <c r="Y19" s="1">
        <v>44026</v>
      </c>
      <c r="Z19" s="136" t="s">
        <v>610</v>
      </c>
      <c r="AA19" s="137">
        <f>IFERROR('Boarding Tallies'!$AA15+'Daycare Tallies'!$AG15,"")</f>
        <v>0</v>
      </c>
      <c r="AC19" s="1">
        <v>44057</v>
      </c>
      <c r="AD19" s="136" t="s">
        <v>606</v>
      </c>
      <c r="AE19" s="137">
        <f>IFERROR('Boarding Tallies'!$AE15+'Daycare Tallies'!$AL15,"")</f>
        <v>0</v>
      </c>
      <c r="AG19" s="1">
        <v>44088</v>
      </c>
      <c r="AH19" s="136" t="s">
        <v>609</v>
      </c>
      <c r="AI19" s="137">
        <f>IFERROR('Boarding Tallies'!$AI15+'Daycare Tallies'!$AQ15,"")</f>
        <v>0</v>
      </c>
      <c r="AK19" s="1">
        <v>44118</v>
      </c>
      <c r="AL19" s="136" t="s">
        <v>604</v>
      </c>
      <c r="AM19" s="137">
        <f>IFERROR('Boarding Tallies'!$AM15+'Daycare Tallies'!$AV15,"")</f>
        <v>0</v>
      </c>
      <c r="AO19" s="1">
        <v>44149</v>
      </c>
      <c r="AP19" s="136" t="s">
        <v>607</v>
      </c>
      <c r="AQ19" s="137">
        <f>IFERROR('Boarding Tallies'!$AQ15+'Daycare Tallies'!$BA15,"")</f>
        <v>0</v>
      </c>
      <c r="AS19" s="1">
        <v>44179</v>
      </c>
      <c r="AT19" s="136" t="s">
        <v>609</v>
      </c>
      <c r="AU19" s="137">
        <f>IFERROR('Boarding Tallies'!$AU15+'Daycare Tallies'!$BF15,"")</f>
        <v>0</v>
      </c>
    </row>
    <row r="20" spans="1:47" s="4" customFormat="1" ht="14.4" x14ac:dyDescent="0.3">
      <c r="A20" s="1">
        <v>43845</v>
      </c>
      <c r="B20" s="136" t="s">
        <v>604</v>
      </c>
      <c r="C20" s="137">
        <f>IFERROR('Boarding Tallies'!$C16+'Daycare Tallies'!$C16,"")</f>
        <v>6</v>
      </c>
      <c r="D20" s="139"/>
      <c r="E20" s="1">
        <v>43876</v>
      </c>
      <c r="F20" s="136" t="s">
        <v>607</v>
      </c>
      <c r="G20" s="137">
        <f>IFERROR('Boarding Tallies'!$G16+'Daycare Tallies'!$H16,"")</f>
        <v>0</v>
      </c>
      <c r="H20" s="139"/>
      <c r="I20" s="1">
        <v>43905</v>
      </c>
      <c r="J20" s="136" t="s">
        <v>608</v>
      </c>
      <c r="K20" s="137">
        <f>IFERROR('Boarding Tallies'!$K16+'Daycare Tallies'!$M16,"")</f>
        <v>0</v>
      </c>
      <c r="L20" s="139"/>
      <c r="M20" s="1">
        <v>43936</v>
      </c>
      <c r="N20" s="136" t="s">
        <v>604</v>
      </c>
      <c r="O20" s="137">
        <f>IFERROR('Boarding Tallies'!$O16+'Daycare Tallies'!$R16,"")</f>
        <v>0</v>
      </c>
      <c r="Q20" s="1">
        <v>43966</v>
      </c>
      <c r="R20" s="136" t="s">
        <v>606</v>
      </c>
      <c r="S20" s="137">
        <f>IFERROR('Boarding Tallies'!$S16+'Daycare Tallies'!$W16,"")</f>
        <v>0</v>
      </c>
      <c r="U20" s="1">
        <v>43997</v>
      </c>
      <c r="V20" s="136" t="s">
        <v>609</v>
      </c>
      <c r="W20" s="137">
        <f>IFERROR('Boarding Tallies'!$W16+'Daycare Tallies'!$AB16,"")</f>
        <v>0</v>
      </c>
      <c r="Y20" s="1">
        <v>44027</v>
      </c>
      <c r="Z20" s="136" t="s">
        <v>604</v>
      </c>
      <c r="AA20" s="137">
        <f>IFERROR('Boarding Tallies'!$AA16+'Daycare Tallies'!$AG16,"")</f>
        <v>0</v>
      </c>
      <c r="AC20" s="1">
        <v>44058</v>
      </c>
      <c r="AD20" s="136" t="s">
        <v>607</v>
      </c>
      <c r="AE20" s="137">
        <f>IFERROR('Boarding Tallies'!$AE16+'Daycare Tallies'!$AL16,"")</f>
        <v>0</v>
      </c>
      <c r="AG20" s="1">
        <v>44089</v>
      </c>
      <c r="AH20" s="136" t="s">
        <v>610</v>
      </c>
      <c r="AI20" s="137">
        <f>IFERROR('Boarding Tallies'!$AI16+'Daycare Tallies'!$AQ16,"")</f>
        <v>0</v>
      </c>
      <c r="AK20" s="1">
        <v>44119</v>
      </c>
      <c r="AL20" s="136" t="s">
        <v>605</v>
      </c>
      <c r="AM20" s="137">
        <f>IFERROR('Boarding Tallies'!$AM16+'Daycare Tallies'!$AV16,"")</f>
        <v>0</v>
      </c>
      <c r="AO20" s="1">
        <v>44150</v>
      </c>
      <c r="AP20" s="136" t="s">
        <v>608</v>
      </c>
      <c r="AQ20" s="137">
        <f>IFERROR('Boarding Tallies'!$AQ16+'Daycare Tallies'!$BA16,"")</f>
        <v>0</v>
      </c>
      <c r="AS20" s="1">
        <v>44180</v>
      </c>
      <c r="AT20" s="136" t="s">
        <v>610</v>
      </c>
      <c r="AU20" s="137">
        <f>IFERROR('Boarding Tallies'!$AU16+'Daycare Tallies'!$BF16,"")</f>
        <v>0</v>
      </c>
    </row>
    <row r="21" spans="1:47" s="4" customFormat="1" ht="14.4" x14ac:dyDescent="0.3">
      <c r="A21" s="1">
        <v>43846</v>
      </c>
      <c r="B21" s="136" t="s">
        <v>605</v>
      </c>
      <c r="C21" s="137">
        <f>IFERROR('Boarding Tallies'!$C17+'Daycare Tallies'!$C17,"")</f>
        <v>4</v>
      </c>
      <c r="D21" s="139"/>
      <c r="E21" s="1">
        <v>43877</v>
      </c>
      <c r="F21" s="136" t="s">
        <v>608</v>
      </c>
      <c r="G21" s="137">
        <f>IFERROR('Boarding Tallies'!$G17+'Daycare Tallies'!$H17,"")</f>
        <v>0</v>
      </c>
      <c r="H21" s="139"/>
      <c r="I21" s="1">
        <v>43906</v>
      </c>
      <c r="J21" s="136" t="s">
        <v>609</v>
      </c>
      <c r="K21" s="137">
        <f>IFERROR('Boarding Tallies'!$K17+'Daycare Tallies'!$M17,"")</f>
        <v>0</v>
      </c>
      <c r="L21" s="139"/>
      <c r="M21" s="1">
        <v>43937</v>
      </c>
      <c r="N21" s="136" t="s">
        <v>605</v>
      </c>
      <c r="O21" s="137">
        <f>IFERROR('Boarding Tallies'!$O17+'Daycare Tallies'!$R17,"")</f>
        <v>0</v>
      </c>
      <c r="Q21" s="1">
        <v>43967</v>
      </c>
      <c r="R21" s="136" t="s">
        <v>607</v>
      </c>
      <c r="S21" s="137">
        <f>IFERROR('Boarding Tallies'!$S17+'Daycare Tallies'!$W17,"")</f>
        <v>0</v>
      </c>
      <c r="U21" s="1">
        <v>43998</v>
      </c>
      <c r="V21" s="136" t="s">
        <v>610</v>
      </c>
      <c r="W21" s="137">
        <f>IFERROR('Boarding Tallies'!$W17+'Daycare Tallies'!$AB17,"")</f>
        <v>0</v>
      </c>
      <c r="Y21" s="1">
        <v>44028</v>
      </c>
      <c r="Z21" s="136" t="s">
        <v>605</v>
      </c>
      <c r="AA21" s="137">
        <f>IFERROR('Boarding Tallies'!$AA17+'Daycare Tallies'!$AG17,"")</f>
        <v>0</v>
      </c>
      <c r="AC21" s="1">
        <v>44059</v>
      </c>
      <c r="AD21" s="136" t="s">
        <v>608</v>
      </c>
      <c r="AE21" s="137">
        <f>IFERROR('Boarding Tallies'!$AE17+'Daycare Tallies'!$AL17,"")</f>
        <v>0</v>
      </c>
      <c r="AG21" s="1">
        <v>44090</v>
      </c>
      <c r="AH21" s="136" t="s">
        <v>604</v>
      </c>
      <c r="AI21" s="137">
        <f>IFERROR('Boarding Tallies'!$AI17+'Daycare Tallies'!$AQ17,"")</f>
        <v>0</v>
      </c>
      <c r="AK21" s="1">
        <v>44120</v>
      </c>
      <c r="AL21" s="136" t="s">
        <v>606</v>
      </c>
      <c r="AM21" s="137">
        <f>IFERROR('Boarding Tallies'!$AM17+'Daycare Tallies'!$AV17,"")</f>
        <v>0</v>
      </c>
      <c r="AO21" s="1">
        <v>44151</v>
      </c>
      <c r="AP21" s="136" t="s">
        <v>609</v>
      </c>
      <c r="AQ21" s="137">
        <f>IFERROR('Boarding Tallies'!$AQ17+'Daycare Tallies'!$BA17,"")</f>
        <v>0</v>
      </c>
      <c r="AS21" s="1">
        <v>44181</v>
      </c>
      <c r="AT21" s="136" t="s">
        <v>604</v>
      </c>
      <c r="AU21" s="137">
        <f>IFERROR('Boarding Tallies'!$AU17+'Daycare Tallies'!$BF17,"")</f>
        <v>0</v>
      </c>
    </row>
    <row r="22" spans="1:47" s="4" customFormat="1" ht="14.4" x14ac:dyDescent="0.3">
      <c r="A22" s="1">
        <v>43847</v>
      </c>
      <c r="B22" s="136" t="s">
        <v>606</v>
      </c>
      <c r="C22" s="137">
        <f>IFERROR('Boarding Tallies'!$C18+'Daycare Tallies'!$C18,"")</f>
        <v>7</v>
      </c>
      <c r="D22" s="139"/>
      <c r="E22" s="1">
        <v>43878</v>
      </c>
      <c r="F22" s="136" t="s">
        <v>609</v>
      </c>
      <c r="G22" s="137">
        <f>IFERROR('Boarding Tallies'!$G18+'Daycare Tallies'!$H18,"")</f>
        <v>0</v>
      </c>
      <c r="H22" s="139"/>
      <c r="I22" s="1">
        <v>43907</v>
      </c>
      <c r="J22" s="136" t="s">
        <v>610</v>
      </c>
      <c r="K22" s="137">
        <f>IFERROR('Boarding Tallies'!$K18+'Daycare Tallies'!$M18,"")</f>
        <v>0</v>
      </c>
      <c r="L22" s="139"/>
      <c r="M22" s="1">
        <v>43938</v>
      </c>
      <c r="N22" s="136" t="s">
        <v>606</v>
      </c>
      <c r="O22" s="137">
        <f>IFERROR('Boarding Tallies'!$O18+'Daycare Tallies'!$R18,"")</f>
        <v>0</v>
      </c>
      <c r="Q22" s="1">
        <v>43968</v>
      </c>
      <c r="R22" s="136" t="s">
        <v>608</v>
      </c>
      <c r="S22" s="137">
        <f>IFERROR('Boarding Tallies'!$S18+'Daycare Tallies'!$W18,"")</f>
        <v>0</v>
      </c>
      <c r="U22" s="1">
        <v>43999</v>
      </c>
      <c r="V22" s="136" t="s">
        <v>604</v>
      </c>
      <c r="W22" s="137">
        <f>IFERROR('Boarding Tallies'!$W18+'Daycare Tallies'!$AB18,"")</f>
        <v>0</v>
      </c>
      <c r="Y22" s="1">
        <v>44029</v>
      </c>
      <c r="Z22" s="136" t="s">
        <v>606</v>
      </c>
      <c r="AA22" s="137">
        <f>IFERROR('Boarding Tallies'!$AA18+'Daycare Tallies'!$AG18,"")</f>
        <v>0</v>
      </c>
      <c r="AC22" s="1">
        <v>44060</v>
      </c>
      <c r="AD22" s="136" t="s">
        <v>609</v>
      </c>
      <c r="AE22" s="137">
        <f>IFERROR('Boarding Tallies'!$AE18+'Daycare Tallies'!$AL18,"")</f>
        <v>0</v>
      </c>
      <c r="AG22" s="1">
        <v>44091</v>
      </c>
      <c r="AH22" s="136" t="s">
        <v>605</v>
      </c>
      <c r="AI22" s="137">
        <f>IFERROR('Boarding Tallies'!$AI18+'Daycare Tallies'!$AQ18,"")</f>
        <v>0</v>
      </c>
      <c r="AK22" s="1">
        <v>44121</v>
      </c>
      <c r="AL22" s="136" t="s">
        <v>607</v>
      </c>
      <c r="AM22" s="137">
        <f>IFERROR('Boarding Tallies'!$AM18+'Daycare Tallies'!$AV18,"")</f>
        <v>0</v>
      </c>
      <c r="AO22" s="1">
        <v>44152</v>
      </c>
      <c r="AP22" s="136" t="s">
        <v>610</v>
      </c>
      <c r="AQ22" s="137">
        <f>IFERROR('Boarding Tallies'!$AQ18+'Daycare Tallies'!$BA18,"")</f>
        <v>0</v>
      </c>
      <c r="AS22" s="1">
        <v>44182</v>
      </c>
      <c r="AT22" s="136" t="s">
        <v>605</v>
      </c>
      <c r="AU22" s="137">
        <f>IFERROR('Boarding Tallies'!$AU18+'Daycare Tallies'!$BF18,"")</f>
        <v>0</v>
      </c>
    </row>
    <row r="23" spans="1:47" s="4" customFormat="1" ht="14.4" x14ac:dyDescent="0.3">
      <c r="A23" s="1">
        <v>43848</v>
      </c>
      <c r="B23" s="136" t="s">
        <v>607</v>
      </c>
      <c r="C23" s="137">
        <f>IFERROR('Boarding Tallies'!$C19+'Daycare Tallies'!$C19,"")</f>
        <v>7</v>
      </c>
      <c r="D23" s="139"/>
      <c r="E23" s="1">
        <v>43879</v>
      </c>
      <c r="F23" s="136" t="s">
        <v>610</v>
      </c>
      <c r="G23" s="137">
        <f>IFERROR('Boarding Tallies'!$G19+'Daycare Tallies'!$H19,"")</f>
        <v>0</v>
      </c>
      <c r="H23" s="139"/>
      <c r="I23" s="1">
        <v>43908</v>
      </c>
      <c r="J23" s="136" t="s">
        <v>604</v>
      </c>
      <c r="K23" s="137">
        <f>IFERROR('Boarding Tallies'!$K19+'Daycare Tallies'!$M19,"")</f>
        <v>0</v>
      </c>
      <c r="L23" s="139"/>
      <c r="M23" s="1">
        <v>43939</v>
      </c>
      <c r="N23" s="136" t="s">
        <v>607</v>
      </c>
      <c r="O23" s="137">
        <f>IFERROR('Boarding Tallies'!$O19+'Daycare Tallies'!$R19,"")</f>
        <v>0</v>
      </c>
      <c r="Q23" s="1">
        <v>43969</v>
      </c>
      <c r="R23" s="136" t="s">
        <v>609</v>
      </c>
      <c r="S23" s="137">
        <f>IFERROR('Boarding Tallies'!$S19+'Daycare Tallies'!$W19,"")</f>
        <v>0</v>
      </c>
      <c r="U23" s="1">
        <v>44000</v>
      </c>
      <c r="V23" s="136" t="s">
        <v>605</v>
      </c>
      <c r="W23" s="137">
        <f>IFERROR('Boarding Tallies'!$W19+'Daycare Tallies'!$AB19,"")</f>
        <v>0</v>
      </c>
      <c r="Y23" s="1">
        <v>44030</v>
      </c>
      <c r="Z23" s="136" t="s">
        <v>607</v>
      </c>
      <c r="AA23" s="137">
        <f>IFERROR('Boarding Tallies'!$AA19+'Daycare Tallies'!$AG19,"")</f>
        <v>0</v>
      </c>
      <c r="AC23" s="1">
        <v>44061</v>
      </c>
      <c r="AD23" s="136" t="s">
        <v>610</v>
      </c>
      <c r="AE23" s="137">
        <f>IFERROR('Boarding Tallies'!$AE19+'Daycare Tallies'!$AL19,"")</f>
        <v>0</v>
      </c>
      <c r="AG23" s="1">
        <v>44092</v>
      </c>
      <c r="AH23" s="136" t="s">
        <v>606</v>
      </c>
      <c r="AI23" s="137">
        <f>IFERROR('Boarding Tallies'!$AI19+'Daycare Tallies'!$AQ19,"")</f>
        <v>0</v>
      </c>
      <c r="AK23" s="1">
        <v>44122</v>
      </c>
      <c r="AL23" s="136" t="s">
        <v>608</v>
      </c>
      <c r="AM23" s="137">
        <f>IFERROR('Boarding Tallies'!$AM19+'Daycare Tallies'!$AV19,"")</f>
        <v>0</v>
      </c>
      <c r="AO23" s="1">
        <v>44153</v>
      </c>
      <c r="AP23" s="136" t="s">
        <v>604</v>
      </c>
      <c r="AQ23" s="137">
        <f>IFERROR('Boarding Tallies'!$AQ19+'Daycare Tallies'!$BA19,"")</f>
        <v>0</v>
      </c>
      <c r="AS23" s="1">
        <v>44183</v>
      </c>
      <c r="AT23" s="136" t="s">
        <v>606</v>
      </c>
      <c r="AU23" s="137">
        <f>IFERROR('Boarding Tallies'!$AU19+'Daycare Tallies'!$BF19,"")</f>
        <v>0</v>
      </c>
    </row>
    <row r="24" spans="1:47" s="4" customFormat="1" ht="14.4" x14ac:dyDescent="0.3">
      <c r="A24" s="1">
        <v>43849</v>
      </c>
      <c r="B24" s="136" t="s">
        <v>608</v>
      </c>
      <c r="C24" s="137">
        <f>IFERROR('Boarding Tallies'!$C20+'Daycare Tallies'!$C20,"")</f>
        <v>7</v>
      </c>
      <c r="D24" s="139"/>
      <c r="E24" s="1">
        <v>43880</v>
      </c>
      <c r="F24" s="136" t="s">
        <v>604</v>
      </c>
      <c r="G24" s="137">
        <f>IFERROR('Boarding Tallies'!$G20+'Daycare Tallies'!$H20,"")</f>
        <v>0</v>
      </c>
      <c r="H24" s="139"/>
      <c r="I24" s="1">
        <v>43909</v>
      </c>
      <c r="J24" s="136" t="s">
        <v>605</v>
      </c>
      <c r="K24" s="137">
        <f>IFERROR('Boarding Tallies'!$K20+'Daycare Tallies'!$M20,"")</f>
        <v>0</v>
      </c>
      <c r="L24" s="139"/>
      <c r="M24" s="1">
        <v>43940</v>
      </c>
      <c r="N24" s="136" t="s">
        <v>608</v>
      </c>
      <c r="O24" s="137">
        <f>IFERROR('Boarding Tallies'!$O20+'Daycare Tallies'!$R20,"")</f>
        <v>0</v>
      </c>
      <c r="Q24" s="1">
        <v>43970</v>
      </c>
      <c r="R24" s="136" t="s">
        <v>610</v>
      </c>
      <c r="S24" s="137">
        <f>IFERROR('Boarding Tallies'!$S20+'Daycare Tallies'!$W20,"")</f>
        <v>0</v>
      </c>
      <c r="U24" s="1">
        <v>44001</v>
      </c>
      <c r="V24" s="136" t="s">
        <v>606</v>
      </c>
      <c r="W24" s="137">
        <f>IFERROR('Boarding Tallies'!$W20+'Daycare Tallies'!$AB20,"")</f>
        <v>0</v>
      </c>
      <c r="Y24" s="1">
        <v>44031</v>
      </c>
      <c r="Z24" s="136" t="s">
        <v>608</v>
      </c>
      <c r="AA24" s="137">
        <f>IFERROR('Boarding Tallies'!$AA20+'Daycare Tallies'!$AG20,"")</f>
        <v>0</v>
      </c>
      <c r="AC24" s="1">
        <v>44062</v>
      </c>
      <c r="AD24" s="136" t="s">
        <v>604</v>
      </c>
      <c r="AE24" s="137">
        <f>IFERROR('Boarding Tallies'!$AE20+'Daycare Tallies'!$AL20,"")</f>
        <v>0</v>
      </c>
      <c r="AG24" s="1">
        <v>44093</v>
      </c>
      <c r="AH24" s="136" t="s">
        <v>607</v>
      </c>
      <c r="AI24" s="137">
        <f>IFERROR('Boarding Tallies'!$AI20+'Daycare Tallies'!$AQ20,"")</f>
        <v>0</v>
      </c>
      <c r="AK24" s="1">
        <v>44123</v>
      </c>
      <c r="AL24" s="136" t="s">
        <v>609</v>
      </c>
      <c r="AM24" s="137">
        <f>IFERROR('Boarding Tallies'!$AM20+'Daycare Tallies'!$AV20,"")</f>
        <v>0</v>
      </c>
      <c r="AO24" s="1">
        <v>44154</v>
      </c>
      <c r="AP24" s="136" t="s">
        <v>605</v>
      </c>
      <c r="AQ24" s="137">
        <f>IFERROR('Boarding Tallies'!$AQ20+'Daycare Tallies'!$BA20,"")</f>
        <v>0</v>
      </c>
      <c r="AS24" s="1">
        <v>44184</v>
      </c>
      <c r="AT24" s="136" t="s">
        <v>607</v>
      </c>
      <c r="AU24" s="137">
        <f>IFERROR('Boarding Tallies'!$AU20+'Daycare Tallies'!$BF20,"")</f>
        <v>0</v>
      </c>
    </row>
    <row r="25" spans="1:47" s="4" customFormat="1" ht="14.4" x14ac:dyDescent="0.3">
      <c r="A25" s="1">
        <v>43850</v>
      </c>
      <c r="B25" s="136" t="s">
        <v>609</v>
      </c>
      <c r="C25" s="137">
        <f>IFERROR('Boarding Tallies'!$C21+'Daycare Tallies'!$C21,"")</f>
        <v>2</v>
      </c>
      <c r="D25" s="139"/>
      <c r="E25" s="1">
        <v>43881</v>
      </c>
      <c r="F25" s="136" t="s">
        <v>605</v>
      </c>
      <c r="G25" s="137">
        <f>IFERROR('Boarding Tallies'!$G21+'Daycare Tallies'!$H21,"")</f>
        <v>0</v>
      </c>
      <c r="H25" s="139"/>
      <c r="I25" s="1">
        <v>43910</v>
      </c>
      <c r="J25" s="136" t="s">
        <v>606</v>
      </c>
      <c r="K25" s="137">
        <f>IFERROR('Boarding Tallies'!$K21+'Daycare Tallies'!$M21,"")</f>
        <v>0</v>
      </c>
      <c r="L25" s="139"/>
      <c r="M25" s="1">
        <v>43941</v>
      </c>
      <c r="N25" s="136" t="s">
        <v>609</v>
      </c>
      <c r="O25" s="137">
        <f>IFERROR('Boarding Tallies'!$O21+'Daycare Tallies'!$R21,"")</f>
        <v>0</v>
      </c>
      <c r="Q25" s="1">
        <v>43971</v>
      </c>
      <c r="R25" s="136" t="s">
        <v>604</v>
      </c>
      <c r="S25" s="137">
        <f>IFERROR('Boarding Tallies'!$S21+'Daycare Tallies'!$W21,"")</f>
        <v>0</v>
      </c>
      <c r="U25" s="1">
        <v>44002</v>
      </c>
      <c r="V25" s="136" t="s">
        <v>607</v>
      </c>
      <c r="W25" s="137">
        <f>IFERROR('Boarding Tallies'!$W21+'Daycare Tallies'!$AB21,"")</f>
        <v>0</v>
      </c>
      <c r="Y25" s="1">
        <v>44032</v>
      </c>
      <c r="Z25" s="136" t="s">
        <v>609</v>
      </c>
      <c r="AA25" s="137">
        <f>IFERROR('Boarding Tallies'!$AA21+'Daycare Tallies'!$AG21,"")</f>
        <v>0</v>
      </c>
      <c r="AC25" s="1">
        <v>44063</v>
      </c>
      <c r="AD25" s="136" t="s">
        <v>605</v>
      </c>
      <c r="AE25" s="137">
        <f>IFERROR('Boarding Tallies'!$AE21+'Daycare Tallies'!$AL21,"")</f>
        <v>0</v>
      </c>
      <c r="AG25" s="1">
        <v>44094</v>
      </c>
      <c r="AH25" s="136" t="s">
        <v>608</v>
      </c>
      <c r="AI25" s="137">
        <f>IFERROR('Boarding Tallies'!$AI21+'Daycare Tallies'!$AQ21,"")</f>
        <v>0</v>
      </c>
      <c r="AK25" s="1">
        <v>44124</v>
      </c>
      <c r="AL25" s="136" t="s">
        <v>610</v>
      </c>
      <c r="AM25" s="137">
        <f>IFERROR('Boarding Tallies'!$AM21+'Daycare Tallies'!$AV21,"")</f>
        <v>0</v>
      </c>
      <c r="AO25" s="1">
        <v>44155</v>
      </c>
      <c r="AP25" s="136" t="s">
        <v>606</v>
      </c>
      <c r="AQ25" s="137">
        <f>IFERROR('Boarding Tallies'!$AQ21+'Daycare Tallies'!$BA21,"")</f>
        <v>0</v>
      </c>
      <c r="AS25" s="1">
        <v>44185</v>
      </c>
      <c r="AT25" s="136" t="s">
        <v>608</v>
      </c>
      <c r="AU25" s="137">
        <f>IFERROR('Boarding Tallies'!$AU21+'Daycare Tallies'!$BF21,"")</f>
        <v>0</v>
      </c>
    </row>
    <row r="26" spans="1:47" s="4" customFormat="1" ht="14.4" x14ac:dyDescent="0.3">
      <c r="A26" s="1">
        <v>43851</v>
      </c>
      <c r="B26" s="136" t="s">
        <v>610</v>
      </c>
      <c r="C26" s="137">
        <f>IFERROR('Boarding Tallies'!$C22+'Daycare Tallies'!$C22,"")</f>
        <v>2</v>
      </c>
      <c r="D26" s="139"/>
      <c r="E26" s="1">
        <v>43882</v>
      </c>
      <c r="F26" s="136" t="s">
        <v>606</v>
      </c>
      <c r="G26" s="137">
        <f>IFERROR('Boarding Tallies'!$G22+'Daycare Tallies'!$H22,"")</f>
        <v>0</v>
      </c>
      <c r="H26" s="139"/>
      <c r="I26" s="1">
        <v>43911</v>
      </c>
      <c r="J26" s="136" t="s">
        <v>607</v>
      </c>
      <c r="K26" s="137">
        <f>IFERROR('Boarding Tallies'!$K22+'Daycare Tallies'!$M22,"")</f>
        <v>0</v>
      </c>
      <c r="L26" s="139"/>
      <c r="M26" s="1">
        <v>43942</v>
      </c>
      <c r="N26" s="136" t="s">
        <v>610</v>
      </c>
      <c r="O26" s="137">
        <f>IFERROR('Boarding Tallies'!$O22+'Daycare Tallies'!$R22,"")</f>
        <v>0</v>
      </c>
      <c r="Q26" s="1">
        <v>43972</v>
      </c>
      <c r="R26" s="136" t="s">
        <v>605</v>
      </c>
      <c r="S26" s="137">
        <f>IFERROR('Boarding Tallies'!$S22+'Daycare Tallies'!$W22,"")</f>
        <v>0</v>
      </c>
      <c r="U26" s="1">
        <v>44003</v>
      </c>
      <c r="V26" s="136" t="s">
        <v>608</v>
      </c>
      <c r="W26" s="137">
        <f>IFERROR('Boarding Tallies'!$W22+'Daycare Tallies'!$AB22,"")</f>
        <v>0</v>
      </c>
      <c r="Y26" s="1">
        <v>44033</v>
      </c>
      <c r="Z26" s="136" t="s">
        <v>610</v>
      </c>
      <c r="AA26" s="137">
        <f>IFERROR('Boarding Tallies'!$AA22+'Daycare Tallies'!$AG22,"")</f>
        <v>0</v>
      </c>
      <c r="AC26" s="1">
        <v>44064</v>
      </c>
      <c r="AD26" s="136" t="s">
        <v>606</v>
      </c>
      <c r="AE26" s="137">
        <f>IFERROR('Boarding Tallies'!$AE22+'Daycare Tallies'!$AL22,"")</f>
        <v>0</v>
      </c>
      <c r="AG26" s="1">
        <v>44095</v>
      </c>
      <c r="AH26" s="136" t="s">
        <v>609</v>
      </c>
      <c r="AI26" s="137">
        <f>IFERROR('Boarding Tallies'!$AI22+'Daycare Tallies'!$AQ22,"")</f>
        <v>0</v>
      </c>
      <c r="AK26" s="1">
        <v>44125</v>
      </c>
      <c r="AL26" s="136" t="s">
        <v>604</v>
      </c>
      <c r="AM26" s="137">
        <f>IFERROR('Boarding Tallies'!$AM22+'Daycare Tallies'!$AV22,"")</f>
        <v>0</v>
      </c>
      <c r="AO26" s="1">
        <v>44156</v>
      </c>
      <c r="AP26" s="136" t="s">
        <v>607</v>
      </c>
      <c r="AQ26" s="137">
        <f>IFERROR('Boarding Tallies'!$AQ22+'Daycare Tallies'!$BA22,"")</f>
        <v>0</v>
      </c>
      <c r="AS26" s="1">
        <v>44186</v>
      </c>
      <c r="AT26" s="136" t="s">
        <v>609</v>
      </c>
      <c r="AU26" s="137">
        <f>IFERROR('Boarding Tallies'!$AU22+'Daycare Tallies'!$BF22,"")</f>
        <v>0</v>
      </c>
    </row>
    <row r="27" spans="1:47" s="4" customFormat="1" ht="14.4" x14ac:dyDescent="0.3">
      <c r="A27" s="1">
        <v>43852</v>
      </c>
      <c r="B27" s="136" t="s">
        <v>604</v>
      </c>
      <c r="C27" s="137">
        <f>IFERROR('Boarding Tallies'!$C23+'Daycare Tallies'!$C23,"")</f>
        <v>2</v>
      </c>
      <c r="D27" s="139"/>
      <c r="E27" s="1">
        <v>43883</v>
      </c>
      <c r="F27" s="136" t="s">
        <v>607</v>
      </c>
      <c r="G27" s="137">
        <f>IFERROR('Boarding Tallies'!$G23+'Daycare Tallies'!$H23,"")</f>
        <v>0</v>
      </c>
      <c r="H27" s="139"/>
      <c r="I27" s="1">
        <v>43912</v>
      </c>
      <c r="J27" s="136" t="s">
        <v>608</v>
      </c>
      <c r="K27" s="137">
        <f>IFERROR('Boarding Tallies'!$K23+'Daycare Tallies'!$M23,"")</f>
        <v>0</v>
      </c>
      <c r="L27" s="139"/>
      <c r="M27" s="1">
        <v>43943</v>
      </c>
      <c r="N27" s="136" t="s">
        <v>604</v>
      </c>
      <c r="O27" s="137">
        <f>IFERROR('Boarding Tallies'!$O23+'Daycare Tallies'!$R23,"")</f>
        <v>0</v>
      </c>
      <c r="Q27" s="1">
        <v>43973</v>
      </c>
      <c r="R27" s="136" t="s">
        <v>606</v>
      </c>
      <c r="S27" s="137">
        <f>IFERROR('Boarding Tallies'!$S23+'Daycare Tallies'!$W23,"")</f>
        <v>0</v>
      </c>
      <c r="U27" s="1">
        <v>44004</v>
      </c>
      <c r="V27" s="136" t="s">
        <v>609</v>
      </c>
      <c r="W27" s="137">
        <f>IFERROR('Boarding Tallies'!$W23+'Daycare Tallies'!$AB23,"")</f>
        <v>0</v>
      </c>
      <c r="Y27" s="1">
        <v>44034</v>
      </c>
      <c r="Z27" s="136" t="s">
        <v>604</v>
      </c>
      <c r="AA27" s="137">
        <f>IFERROR('Boarding Tallies'!$AA23+'Daycare Tallies'!$AG23,"")</f>
        <v>0</v>
      </c>
      <c r="AC27" s="1">
        <v>44065</v>
      </c>
      <c r="AD27" s="136" t="s">
        <v>607</v>
      </c>
      <c r="AE27" s="137">
        <f>IFERROR('Boarding Tallies'!$AE23+'Daycare Tallies'!$AL23,"")</f>
        <v>0</v>
      </c>
      <c r="AG27" s="1">
        <v>44096</v>
      </c>
      <c r="AH27" s="136" t="s">
        <v>610</v>
      </c>
      <c r="AI27" s="137">
        <f>IFERROR('Boarding Tallies'!$AI23+'Daycare Tallies'!$AQ23,"")</f>
        <v>0</v>
      </c>
      <c r="AK27" s="1">
        <v>44126</v>
      </c>
      <c r="AL27" s="136" t="s">
        <v>605</v>
      </c>
      <c r="AM27" s="137">
        <f>IFERROR('Boarding Tallies'!$AM23+'Daycare Tallies'!$AV23,"")</f>
        <v>0</v>
      </c>
      <c r="AO27" s="1">
        <v>44157</v>
      </c>
      <c r="AP27" s="136" t="s">
        <v>608</v>
      </c>
      <c r="AQ27" s="137">
        <f>IFERROR('Boarding Tallies'!$AQ23+'Daycare Tallies'!$BA23,"")</f>
        <v>0</v>
      </c>
      <c r="AS27" s="1">
        <v>44187</v>
      </c>
      <c r="AT27" s="136" t="s">
        <v>610</v>
      </c>
      <c r="AU27" s="137">
        <f>IFERROR('Boarding Tallies'!$AU23+'Daycare Tallies'!$BF23,"")</f>
        <v>0</v>
      </c>
    </row>
    <row r="28" spans="1:47" s="4" customFormat="1" ht="14.4" x14ac:dyDescent="0.3">
      <c r="A28" s="1">
        <v>43853</v>
      </c>
      <c r="B28" s="136" t="s">
        <v>605</v>
      </c>
      <c r="C28" s="137">
        <f>IFERROR('Boarding Tallies'!$C24+'Daycare Tallies'!$C24,"")</f>
        <v>2</v>
      </c>
      <c r="D28" s="139"/>
      <c r="E28" s="1">
        <v>43884</v>
      </c>
      <c r="F28" s="136" t="s">
        <v>608</v>
      </c>
      <c r="G28" s="137">
        <f>IFERROR('Boarding Tallies'!$G24+'Daycare Tallies'!$H24,"")</f>
        <v>0</v>
      </c>
      <c r="H28" s="139"/>
      <c r="I28" s="1">
        <v>43913</v>
      </c>
      <c r="J28" s="136" t="s">
        <v>609</v>
      </c>
      <c r="K28" s="137">
        <f>IFERROR('Boarding Tallies'!$K24+'Daycare Tallies'!$M24,"")</f>
        <v>0</v>
      </c>
      <c r="L28" s="139"/>
      <c r="M28" s="1">
        <v>43944</v>
      </c>
      <c r="N28" s="136" t="s">
        <v>605</v>
      </c>
      <c r="O28" s="137">
        <f>IFERROR('Boarding Tallies'!$O24+'Daycare Tallies'!$R24,"")</f>
        <v>0</v>
      </c>
      <c r="Q28" s="1">
        <v>43974</v>
      </c>
      <c r="R28" s="136" t="s">
        <v>607</v>
      </c>
      <c r="S28" s="137">
        <f>IFERROR('Boarding Tallies'!$S24+'Daycare Tallies'!$W24,"")</f>
        <v>0</v>
      </c>
      <c r="U28" s="1">
        <v>44005</v>
      </c>
      <c r="V28" s="136" t="s">
        <v>610</v>
      </c>
      <c r="W28" s="137">
        <f>IFERROR('Boarding Tallies'!$W24+'Daycare Tallies'!$AB24,"")</f>
        <v>0</v>
      </c>
      <c r="Y28" s="1">
        <v>44035</v>
      </c>
      <c r="Z28" s="136" t="s">
        <v>605</v>
      </c>
      <c r="AA28" s="137">
        <f>IFERROR('Boarding Tallies'!$AA24+'Daycare Tallies'!$AG24,"")</f>
        <v>0</v>
      </c>
      <c r="AC28" s="1">
        <v>44066</v>
      </c>
      <c r="AD28" s="136" t="s">
        <v>608</v>
      </c>
      <c r="AE28" s="137">
        <f>IFERROR('Boarding Tallies'!$AE24+'Daycare Tallies'!$AL24,"")</f>
        <v>0</v>
      </c>
      <c r="AG28" s="1">
        <v>44097</v>
      </c>
      <c r="AH28" s="136" t="s">
        <v>604</v>
      </c>
      <c r="AI28" s="137">
        <f>IFERROR('Boarding Tallies'!$AI24+'Daycare Tallies'!$AQ24,"")</f>
        <v>0</v>
      </c>
      <c r="AK28" s="1">
        <v>44127</v>
      </c>
      <c r="AL28" s="136" t="s">
        <v>606</v>
      </c>
      <c r="AM28" s="137">
        <f>IFERROR('Boarding Tallies'!$AM24+'Daycare Tallies'!$AV24,"")</f>
        <v>0</v>
      </c>
      <c r="AO28" s="1">
        <v>44158</v>
      </c>
      <c r="AP28" s="136" t="s">
        <v>609</v>
      </c>
      <c r="AQ28" s="137">
        <f>IFERROR('Boarding Tallies'!$AQ24+'Daycare Tallies'!$BA24,"")</f>
        <v>0</v>
      </c>
      <c r="AS28" s="1">
        <v>44188</v>
      </c>
      <c r="AT28" s="136" t="s">
        <v>604</v>
      </c>
      <c r="AU28" s="137">
        <f>IFERROR('Boarding Tallies'!$AU24+'Daycare Tallies'!$BF24,"")</f>
        <v>0</v>
      </c>
    </row>
    <row r="29" spans="1:47" s="4" customFormat="1" ht="14.4" x14ac:dyDescent="0.3">
      <c r="A29" s="1">
        <v>43854</v>
      </c>
      <c r="B29" s="136" t="s">
        <v>606</v>
      </c>
      <c r="C29" s="137">
        <f>IFERROR('Boarding Tallies'!$C25+'Daycare Tallies'!$C25,"")</f>
        <v>1</v>
      </c>
      <c r="D29" s="139"/>
      <c r="E29" s="1">
        <v>43885</v>
      </c>
      <c r="F29" s="136" t="s">
        <v>609</v>
      </c>
      <c r="G29" s="137">
        <f>IFERROR('Boarding Tallies'!$G25+'Daycare Tallies'!$H25,"")</f>
        <v>0</v>
      </c>
      <c r="H29" s="139"/>
      <c r="I29" s="1">
        <v>43914</v>
      </c>
      <c r="J29" s="136" t="s">
        <v>610</v>
      </c>
      <c r="K29" s="137">
        <f>IFERROR('Boarding Tallies'!$K25+'Daycare Tallies'!$M25,"")</f>
        <v>0</v>
      </c>
      <c r="L29" s="139"/>
      <c r="M29" s="1">
        <v>43945</v>
      </c>
      <c r="N29" s="136" t="s">
        <v>606</v>
      </c>
      <c r="O29" s="137">
        <f>IFERROR('Boarding Tallies'!$O25+'Daycare Tallies'!$R25,"")</f>
        <v>0</v>
      </c>
      <c r="Q29" s="1">
        <v>43975</v>
      </c>
      <c r="R29" s="136" t="s">
        <v>608</v>
      </c>
      <c r="S29" s="137">
        <f>IFERROR('Boarding Tallies'!$S25+'Daycare Tallies'!$W25,"")</f>
        <v>0</v>
      </c>
      <c r="U29" s="1">
        <v>44006</v>
      </c>
      <c r="V29" s="136" t="s">
        <v>604</v>
      </c>
      <c r="W29" s="137">
        <f>IFERROR('Boarding Tallies'!$W25+'Daycare Tallies'!$AB25,"")</f>
        <v>0</v>
      </c>
      <c r="Y29" s="1">
        <v>44036</v>
      </c>
      <c r="Z29" s="136" t="s">
        <v>606</v>
      </c>
      <c r="AA29" s="137">
        <f>IFERROR('Boarding Tallies'!$AA25+'Daycare Tallies'!$AG25,"")</f>
        <v>0</v>
      </c>
      <c r="AC29" s="1">
        <v>44067</v>
      </c>
      <c r="AD29" s="136" t="s">
        <v>609</v>
      </c>
      <c r="AE29" s="137">
        <f>IFERROR('Boarding Tallies'!$AE25+'Daycare Tallies'!$AL25,"")</f>
        <v>0</v>
      </c>
      <c r="AG29" s="1">
        <v>44098</v>
      </c>
      <c r="AH29" s="136" t="s">
        <v>605</v>
      </c>
      <c r="AI29" s="137">
        <f>IFERROR('Boarding Tallies'!$AI25+'Daycare Tallies'!$AQ25,"")</f>
        <v>0</v>
      </c>
      <c r="AK29" s="1">
        <v>44128</v>
      </c>
      <c r="AL29" s="136" t="s">
        <v>607</v>
      </c>
      <c r="AM29" s="137">
        <f>IFERROR('Boarding Tallies'!$AM25+'Daycare Tallies'!$AV25,"")</f>
        <v>0</v>
      </c>
      <c r="AO29" s="1">
        <v>44159</v>
      </c>
      <c r="AP29" s="136" t="s">
        <v>610</v>
      </c>
      <c r="AQ29" s="137">
        <f>IFERROR('Boarding Tallies'!$AQ25+'Daycare Tallies'!$BA25,"")</f>
        <v>0</v>
      </c>
      <c r="AS29" s="1">
        <v>44189</v>
      </c>
      <c r="AT29" s="136" t="s">
        <v>605</v>
      </c>
      <c r="AU29" s="137">
        <f>IFERROR('Boarding Tallies'!$AU25+'Daycare Tallies'!$BF25,"")</f>
        <v>0</v>
      </c>
    </row>
    <row r="30" spans="1:47" s="4" customFormat="1" ht="14.4" x14ac:dyDescent="0.3">
      <c r="A30" s="1">
        <v>43855</v>
      </c>
      <c r="B30" s="136" t="s">
        <v>607</v>
      </c>
      <c r="C30" s="137">
        <f>IFERROR('Boarding Tallies'!$C26+'Daycare Tallies'!$C26,"")</f>
        <v>2</v>
      </c>
      <c r="D30" s="139"/>
      <c r="E30" s="1">
        <v>43886</v>
      </c>
      <c r="F30" s="136" t="s">
        <v>610</v>
      </c>
      <c r="G30" s="137">
        <f>IFERROR('Boarding Tallies'!$G26+'Daycare Tallies'!$H26,"")</f>
        <v>0</v>
      </c>
      <c r="H30" s="139"/>
      <c r="I30" s="1">
        <v>43915</v>
      </c>
      <c r="J30" s="136" t="s">
        <v>604</v>
      </c>
      <c r="K30" s="137">
        <f>IFERROR('Boarding Tallies'!$K26+'Daycare Tallies'!$M26,"")</f>
        <v>0</v>
      </c>
      <c r="L30" s="139"/>
      <c r="M30" s="1">
        <v>43946</v>
      </c>
      <c r="N30" s="136" t="s">
        <v>607</v>
      </c>
      <c r="O30" s="137">
        <f>IFERROR('Boarding Tallies'!$O26+'Daycare Tallies'!$R26,"")</f>
        <v>0</v>
      </c>
      <c r="Q30" s="1">
        <v>43976</v>
      </c>
      <c r="R30" s="136" t="s">
        <v>609</v>
      </c>
      <c r="S30" s="137">
        <f>IFERROR('Boarding Tallies'!$S26+'Daycare Tallies'!$W26,"")</f>
        <v>0</v>
      </c>
      <c r="U30" s="1">
        <v>44007</v>
      </c>
      <c r="V30" s="136" t="s">
        <v>605</v>
      </c>
      <c r="W30" s="137">
        <f>IFERROR('Boarding Tallies'!$W26+'Daycare Tallies'!$AB26,"")</f>
        <v>0</v>
      </c>
      <c r="Y30" s="1">
        <v>44037</v>
      </c>
      <c r="Z30" s="136" t="s">
        <v>607</v>
      </c>
      <c r="AA30" s="137">
        <f>IFERROR('Boarding Tallies'!$AA26+'Daycare Tallies'!$AG26,"")</f>
        <v>0</v>
      </c>
      <c r="AC30" s="1">
        <v>44068</v>
      </c>
      <c r="AD30" s="136" t="s">
        <v>610</v>
      </c>
      <c r="AE30" s="137">
        <f>IFERROR('Boarding Tallies'!$AE26+'Daycare Tallies'!$AL26,"")</f>
        <v>0</v>
      </c>
      <c r="AG30" s="1">
        <v>44099</v>
      </c>
      <c r="AH30" s="136" t="s">
        <v>606</v>
      </c>
      <c r="AI30" s="137">
        <f>IFERROR('Boarding Tallies'!$AI26+'Daycare Tallies'!$AQ26,"")</f>
        <v>0</v>
      </c>
      <c r="AK30" s="1">
        <v>44129</v>
      </c>
      <c r="AL30" s="136" t="s">
        <v>608</v>
      </c>
      <c r="AM30" s="137">
        <f>IFERROR('Boarding Tallies'!$AM26+'Daycare Tallies'!$AV26,"")</f>
        <v>0</v>
      </c>
      <c r="AO30" s="1">
        <v>44160</v>
      </c>
      <c r="AP30" s="136" t="s">
        <v>604</v>
      </c>
      <c r="AQ30" s="137">
        <f>IFERROR('Boarding Tallies'!$AQ26+'Daycare Tallies'!$BA26,"")</f>
        <v>0</v>
      </c>
      <c r="AS30" s="1">
        <v>44190</v>
      </c>
      <c r="AT30" s="136" t="s">
        <v>606</v>
      </c>
      <c r="AU30" s="137">
        <f>IFERROR('Boarding Tallies'!$AU26+'Daycare Tallies'!$BF26,"")</f>
        <v>0</v>
      </c>
    </row>
    <row r="31" spans="1:47" s="4" customFormat="1" ht="14.4" x14ac:dyDescent="0.3">
      <c r="A31" s="1">
        <v>43856</v>
      </c>
      <c r="B31" s="136" t="s">
        <v>608</v>
      </c>
      <c r="C31" s="137">
        <f>IFERROR('Boarding Tallies'!$C27+'Daycare Tallies'!$C27,"")</f>
        <v>0</v>
      </c>
      <c r="D31" s="139"/>
      <c r="E31" s="1">
        <v>43887</v>
      </c>
      <c r="F31" s="136" t="s">
        <v>604</v>
      </c>
      <c r="G31" s="137">
        <f>IFERROR('Boarding Tallies'!$G27+'Daycare Tallies'!$H27,"")</f>
        <v>0</v>
      </c>
      <c r="H31" s="139"/>
      <c r="I31" s="1">
        <v>43916</v>
      </c>
      <c r="J31" s="136" t="s">
        <v>605</v>
      </c>
      <c r="K31" s="137">
        <f>IFERROR('Boarding Tallies'!$K27+'Daycare Tallies'!$M27,"")</f>
        <v>0</v>
      </c>
      <c r="L31" s="139"/>
      <c r="M31" s="1">
        <v>43947</v>
      </c>
      <c r="N31" s="136" t="s">
        <v>608</v>
      </c>
      <c r="O31" s="137">
        <f>IFERROR('Boarding Tallies'!$O27+'Daycare Tallies'!$R27,"")</f>
        <v>0</v>
      </c>
      <c r="Q31" s="1">
        <v>43977</v>
      </c>
      <c r="R31" s="136" t="s">
        <v>610</v>
      </c>
      <c r="S31" s="137">
        <f>IFERROR('Boarding Tallies'!$S27+'Daycare Tallies'!$W27,"")</f>
        <v>0</v>
      </c>
      <c r="U31" s="1">
        <v>44008</v>
      </c>
      <c r="V31" s="136" t="s">
        <v>606</v>
      </c>
      <c r="W31" s="137">
        <f>IFERROR('Boarding Tallies'!$W27+'Daycare Tallies'!$AB27,"")</f>
        <v>0</v>
      </c>
      <c r="Y31" s="1">
        <v>44038</v>
      </c>
      <c r="Z31" s="136" t="s">
        <v>608</v>
      </c>
      <c r="AA31" s="137">
        <f>IFERROR('Boarding Tallies'!$AA27+'Daycare Tallies'!$AG27,"")</f>
        <v>0</v>
      </c>
      <c r="AC31" s="1">
        <v>44069</v>
      </c>
      <c r="AD31" s="136" t="s">
        <v>604</v>
      </c>
      <c r="AE31" s="137">
        <f>IFERROR('Boarding Tallies'!$AE27+'Daycare Tallies'!$AL27,"")</f>
        <v>0</v>
      </c>
      <c r="AG31" s="1">
        <v>44100</v>
      </c>
      <c r="AH31" s="136" t="s">
        <v>607</v>
      </c>
      <c r="AI31" s="137">
        <f>IFERROR('Boarding Tallies'!$AI27+'Daycare Tallies'!$AQ27,"")</f>
        <v>0</v>
      </c>
      <c r="AK31" s="1">
        <v>44130</v>
      </c>
      <c r="AL31" s="136" t="s">
        <v>609</v>
      </c>
      <c r="AM31" s="137">
        <f>IFERROR('Boarding Tallies'!$AM27+'Daycare Tallies'!$AV27,"")</f>
        <v>0</v>
      </c>
      <c r="AO31" s="1">
        <v>44161</v>
      </c>
      <c r="AP31" s="136" t="s">
        <v>605</v>
      </c>
      <c r="AQ31" s="137">
        <f>IFERROR('Boarding Tallies'!$AQ27+'Daycare Tallies'!$BA27,"")</f>
        <v>0</v>
      </c>
      <c r="AS31" s="1">
        <v>44191</v>
      </c>
      <c r="AT31" s="136" t="s">
        <v>607</v>
      </c>
      <c r="AU31" s="137">
        <f>IFERROR('Boarding Tallies'!$AU27+'Daycare Tallies'!$BF27,"")</f>
        <v>0</v>
      </c>
    </row>
    <row r="32" spans="1:47" s="4" customFormat="1" ht="14.4" x14ac:dyDescent="0.3">
      <c r="A32" s="1">
        <v>43857</v>
      </c>
      <c r="B32" s="136" t="s">
        <v>609</v>
      </c>
      <c r="C32" s="137">
        <f>IFERROR('Boarding Tallies'!$C28+'Daycare Tallies'!$C28,"")</f>
        <v>1</v>
      </c>
      <c r="D32" s="139"/>
      <c r="E32" s="1">
        <v>43888</v>
      </c>
      <c r="F32" s="136" t="s">
        <v>605</v>
      </c>
      <c r="G32" s="137">
        <f>IFERROR('Boarding Tallies'!$G28+'Daycare Tallies'!$H28,"")</f>
        <v>0</v>
      </c>
      <c r="H32" s="139"/>
      <c r="I32" s="1">
        <v>43917</v>
      </c>
      <c r="J32" s="136" t="s">
        <v>606</v>
      </c>
      <c r="K32" s="137">
        <f>IFERROR('Boarding Tallies'!$K28+'Daycare Tallies'!$M28,"")</f>
        <v>0</v>
      </c>
      <c r="L32" s="139"/>
      <c r="M32" s="1">
        <v>43948</v>
      </c>
      <c r="N32" s="136" t="s">
        <v>609</v>
      </c>
      <c r="O32" s="137">
        <f>IFERROR('Boarding Tallies'!$O28+'Daycare Tallies'!$R28,"")</f>
        <v>0</v>
      </c>
      <c r="Q32" s="1">
        <v>43978</v>
      </c>
      <c r="R32" s="136" t="s">
        <v>604</v>
      </c>
      <c r="S32" s="137">
        <f>IFERROR('Boarding Tallies'!$S28+'Daycare Tallies'!$W28,"")</f>
        <v>0</v>
      </c>
      <c r="U32" s="1">
        <v>44009</v>
      </c>
      <c r="V32" s="136" t="s">
        <v>607</v>
      </c>
      <c r="W32" s="137">
        <f>IFERROR('Boarding Tallies'!$W28+'Daycare Tallies'!$AB28,"")</f>
        <v>0</v>
      </c>
      <c r="Y32" s="1">
        <v>44039</v>
      </c>
      <c r="Z32" s="136" t="s">
        <v>609</v>
      </c>
      <c r="AA32" s="137">
        <f>IFERROR('Boarding Tallies'!$AA28+'Daycare Tallies'!$AG28,"")</f>
        <v>0</v>
      </c>
      <c r="AC32" s="1">
        <v>44070</v>
      </c>
      <c r="AD32" s="136" t="s">
        <v>605</v>
      </c>
      <c r="AE32" s="137">
        <f>IFERROR('Boarding Tallies'!$AE28+'Daycare Tallies'!$AL28,"")</f>
        <v>0</v>
      </c>
      <c r="AG32" s="1">
        <v>44101</v>
      </c>
      <c r="AH32" s="136" t="s">
        <v>608</v>
      </c>
      <c r="AI32" s="137">
        <f>IFERROR('Boarding Tallies'!$AI28+'Daycare Tallies'!$AQ28,"")</f>
        <v>0</v>
      </c>
      <c r="AK32" s="1">
        <v>44131</v>
      </c>
      <c r="AL32" s="136" t="s">
        <v>610</v>
      </c>
      <c r="AM32" s="137">
        <f>IFERROR('Boarding Tallies'!$AM28+'Daycare Tallies'!$AV28,"")</f>
        <v>0</v>
      </c>
      <c r="AO32" s="1">
        <v>44162</v>
      </c>
      <c r="AP32" s="136" t="s">
        <v>606</v>
      </c>
      <c r="AQ32" s="137">
        <f>IFERROR('Boarding Tallies'!$AQ28+'Daycare Tallies'!$BA28,"")</f>
        <v>0</v>
      </c>
      <c r="AS32" s="1">
        <v>44192</v>
      </c>
      <c r="AT32" s="136" t="s">
        <v>608</v>
      </c>
      <c r="AU32" s="137">
        <f>IFERROR('Boarding Tallies'!$AU28+'Daycare Tallies'!$BF28,"")</f>
        <v>0</v>
      </c>
    </row>
    <row r="33" spans="1:47" s="4" customFormat="1" ht="14.4" x14ac:dyDescent="0.3">
      <c r="A33" s="1">
        <v>43858</v>
      </c>
      <c r="B33" s="136" t="s">
        <v>610</v>
      </c>
      <c r="C33" s="137">
        <f>IFERROR('Boarding Tallies'!$C29+'Daycare Tallies'!$C29,"")</f>
        <v>1</v>
      </c>
      <c r="D33" s="139"/>
      <c r="E33" s="1">
        <v>43889</v>
      </c>
      <c r="F33" s="136" t="s">
        <v>606</v>
      </c>
      <c r="G33" s="137">
        <f>IFERROR('Boarding Tallies'!$G29+'Daycare Tallies'!$H29,"")</f>
        <v>0</v>
      </c>
      <c r="H33" s="139"/>
      <c r="I33" s="1">
        <v>43918</v>
      </c>
      <c r="J33" s="136" t="s">
        <v>607</v>
      </c>
      <c r="K33" s="137">
        <f>IFERROR('Boarding Tallies'!$K29+'Daycare Tallies'!$M29,"")</f>
        <v>0</v>
      </c>
      <c r="L33" s="139"/>
      <c r="M33" s="1">
        <v>43949</v>
      </c>
      <c r="N33" s="136" t="s">
        <v>610</v>
      </c>
      <c r="O33" s="137">
        <f>IFERROR('Boarding Tallies'!$O29+'Daycare Tallies'!$R29,"")</f>
        <v>0</v>
      </c>
      <c r="Q33" s="1">
        <v>43979</v>
      </c>
      <c r="R33" s="136" t="s">
        <v>605</v>
      </c>
      <c r="S33" s="137">
        <f>IFERROR('Boarding Tallies'!$S29+'Daycare Tallies'!$W29,"")</f>
        <v>0</v>
      </c>
      <c r="U33" s="1">
        <v>44010</v>
      </c>
      <c r="V33" s="136" t="s">
        <v>608</v>
      </c>
      <c r="W33" s="137">
        <f>IFERROR('Boarding Tallies'!$W29+'Daycare Tallies'!$AB29,"")</f>
        <v>0</v>
      </c>
      <c r="Y33" s="1">
        <v>44040</v>
      </c>
      <c r="Z33" s="136" t="s">
        <v>610</v>
      </c>
      <c r="AA33" s="137">
        <f>IFERROR('Boarding Tallies'!$AA29+'Daycare Tallies'!$AG29,"")</f>
        <v>0</v>
      </c>
      <c r="AC33" s="1">
        <v>44071</v>
      </c>
      <c r="AD33" s="136" t="s">
        <v>606</v>
      </c>
      <c r="AE33" s="137">
        <f>IFERROR('Boarding Tallies'!$AE29+'Daycare Tallies'!$AL29,"")</f>
        <v>0</v>
      </c>
      <c r="AG33" s="1">
        <v>44102</v>
      </c>
      <c r="AH33" s="136" t="s">
        <v>609</v>
      </c>
      <c r="AI33" s="137">
        <f>IFERROR('Boarding Tallies'!$AI29+'Daycare Tallies'!$AQ29,"")</f>
        <v>0</v>
      </c>
      <c r="AK33" s="1">
        <v>44132</v>
      </c>
      <c r="AL33" s="136" t="s">
        <v>604</v>
      </c>
      <c r="AM33" s="137">
        <f>IFERROR('Boarding Tallies'!$AM29+'Daycare Tallies'!$AV29,"")</f>
        <v>0</v>
      </c>
      <c r="AO33" s="1">
        <v>44163</v>
      </c>
      <c r="AP33" s="136" t="s">
        <v>607</v>
      </c>
      <c r="AQ33" s="137">
        <f>IFERROR('Boarding Tallies'!$AQ29+'Daycare Tallies'!$BA29,"")</f>
        <v>0</v>
      </c>
      <c r="AS33" s="1">
        <v>44193</v>
      </c>
      <c r="AT33" s="136" t="s">
        <v>609</v>
      </c>
      <c r="AU33" s="137">
        <f>IFERROR('Boarding Tallies'!$AU29+'Daycare Tallies'!$BF29,"")</f>
        <v>0</v>
      </c>
    </row>
    <row r="34" spans="1:47" s="4" customFormat="1" ht="14.4" x14ac:dyDescent="0.3">
      <c r="A34" s="1">
        <v>43859</v>
      </c>
      <c r="B34" s="136" t="s">
        <v>604</v>
      </c>
      <c r="C34" s="137">
        <f>IFERROR('Boarding Tallies'!$C30+'Daycare Tallies'!$C30,"")</f>
        <v>3</v>
      </c>
      <c r="D34" s="139"/>
      <c r="E34" s="1">
        <v>43890</v>
      </c>
      <c r="F34" s="136" t="s">
        <v>607</v>
      </c>
      <c r="G34" s="137">
        <f>IFERROR('Boarding Tallies'!$G30+'Daycare Tallies'!$H30,"")</f>
        <v>0</v>
      </c>
      <c r="H34" s="139"/>
      <c r="I34" s="1">
        <v>43919</v>
      </c>
      <c r="J34" s="136" t="s">
        <v>608</v>
      </c>
      <c r="K34" s="137">
        <f>IFERROR('Boarding Tallies'!$K30+'Daycare Tallies'!$M30,"")</f>
        <v>0</v>
      </c>
      <c r="L34" s="139"/>
      <c r="M34" s="1">
        <v>43950</v>
      </c>
      <c r="N34" s="136" t="s">
        <v>604</v>
      </c>
      <c r="O34" s="137">
        <f>IFERROR('Boarding Tallies'!$O30+'Daycare Tallies'!$R30,"")</f>
        <v>0</v>
      </c>
      <c r="Q34" s="1">
        <v>43980</v>
      </c>
      <c r="R34" s="136" t="s">
        <v>606</v>
      </c>
      <c r="S34" s="137">
        <f>IFERROR('Boarding Tallies'!$S30+'Daycare Tallies'!$W30,"")</f>
        <v>0</v>
      </c>
      <c r="U34" s="1">
        <v>44011</v>
      </c>
      <c r="V34" s="136" t="s">
        <v>609</v>
      </c>
      <c r="W34" s="137">
        <f>IFERROR('Boarding Tallies'!$W30+'Daycare Tallies'!$AB30,"")</f>
        <v>0</v>
      </c>
      <c r="Y34" s="1">
        <v>44041</v>
      </c>
      <c r="Z34" s="136" t="s">
        <v>604</v>
      </c>
      <c r="AA34" s="137">
        <f>IFERROR('Boarding Tallies'!$AA30+'Daycare Tallies'!$AG30,"")</f>
        <v>0</v>
      </c>
      <c r="AC34" s="1">
        <v>44072</v>
      </c>
      <c r="AD34" s="136" t="s">
        <v>607</v>
      </c>
      <c r="AE34" s="137">
        <f>IFERROR('Boarding Tallies'!$AE30+'Daycare Tallies'!$AL30,"")</f>
        <v>0</v>
      </c>
      <c r="AG34" s="1">
        <v>44103</v>
      </c>
      <c r="AH34" s="136" t="s">
        <v>610</v>
      </c>
      <c r="AI34" s="137">
        <f>IFERROR('Boarding Tallies'!$AI30+'Daycare Tallies'!$AQ30,"")</f>
        <v>0</v>
      </c>
      <c r="AK34" s="1">
        <v>44133</v>
      </c>
      <c r="AL34" s="136" t="s">
        <v>605</v>
      </c>
      <c r="AM34" s="137">
        <f>IFERROR('Boarding Tallies'!$AM30+'Daycare Tallies'!$AV30,"")</f>
        <v>0</v>
      </c>
      <c r="AO34" s="1">
        <v>44164</v>
      </c>
      <c r="AP34" s="136" t="s">
        <v>608</v>
      </c>
      <c r="AQ34" s="137">
        <f>IFERROR('Boarding Tallies'!$AQ30+'Daycare Tallies'!$BA30,"")</f>
        <v>0</v>
      </c>
      <c r="AS34" s="1">
        <v>44194</v>
      </c>
      <c r="AT34" s="136" t="s">
        <v>610</v>
      </c>
      <c r="AU34" s="137">
        <f>IFERROR('Boarding Tallies'!$AU30+'Daycare Tallies'!$BF30,"")</f>
        <v>0</v>
      </c>
    </row>
    <row r="35" spans="1:47" s="4" customFormat="1" ht="14.4" x14ac:dyDescent="0.3">
      <c r="A35" s="1">
        <v>43860</v>
      </c>
      <c r="B35" s="136" t="s">
        <v>605</v>
      </c>
      <c r="C35" s="137">
        <f>IFERROR('Boarding Tallies'!$C31+'Daycare Tallies'!$C31,"")</f>
        <v>3</v>
      </c>
      <c r="D35" s="139"/>
      <c r="E35" s="1"/>
      <c r="F35" s="2"/>
      <c r="G35" s="137"/>
      <c r="H35" s="139"/>
      <c r="I35" s="1">
        <v>43920</v>
      </c>
      <c r="J35" s="136" t="s">
        <v>609</v>
      </c>
      <c r="K35" s="137">
        <f>IFERROR('Boarding Tallies'!$K31+'Daycare Tallies'!$M31,"")</f>
        <v>0</v>
      </c>
      <c r="L35" s="139"/>
      <c r="M35" s="1">
        <v>43951</v>
      </c>
      <c r="N35" s="136" t="s">
        <v>605</v>
      </c>
      <c r="O35" s="137">
        <f>IFERROR('Boarding Tallies'!$O31+'Daycare Tallies'!$R31,"")</f>
        <v>0</v>
      </c>
      <c r="Q35" s="1">
        <v>43981</v>
      </c>
      <c r="R35" s="136" t="s">
        <v>607</v>
      </c>
      <c r="S35" s="137">
        <f>IFERROR('Boarding Tallies'!$S31+'Daycare Tallies'!$W31,"")</f>
        <v>0</v>
      </c>
      <c r="U35" s="1">
        <v>44012</v>
      </c>
      <c r="V35" s="136" t="s">
        <v>610</v>
      </c>
      <c r="W35" s="137">
        <f>IFERROR('Boarding Tallies'!$W31+'Daycare Tallies'!$AB31,"")</f>
        <v>0</v>
      </c>
      <c r="Y35" s="1">
        <v>44042</v>
      </c>
      <c r="Z35" s="136" t="s">
        <v>605</v>
      </c>
      <c r="AA35" s="137">
        <f>IFERROR('Boarding Tallies'!$AA31+'Daycare Tallies'!$AG31,"")</f>
        <v>0</v>
      </c>
      <c r="AC35" s="1">
        <v>44073</v>
      </c>
      <c r="AD35" s="136" t="s">
        <v>608</v>
      </c>
      <c r="AE35" s="137">
        <f>IFERROR('Boarding Tallies'!$AE31+'Daycare Tallies'!$AL31,"")</f>
        <v>0</v>
      </c>
      <c r="AG35" s="1">
        <v>44104</v>
      </c>
      <c r="AH35" s="136" t="s">
        <v>604</v>
      </c>
      <c r="AI35" s="137">
        <f>IFERROR('Boarding Tallies'!$AI31+'Daycare Tallies'!$AQ31,"")</f>
        <v>0</v>
      </c>
      <c r="AK35" s="1">
        <v>44134</v>
      </c>
      <c r="AL35" s="136" t="s">
        <v>606</v>
      </c>
      <c r="AM35" s="137">
        <f>IFERROR('Boarding Tallies'!$AM31+'Daycare Tallies'!$AV31,"")</f>
        <v>0</v>
      </c>
      <c r="AO35" s="1">
        <v>44165</v>
      </c>
      <c r="AP35" s="136" t="s">
        <v>609</v>
      </c>
      <c r="AQ35" s="137">
        <f>IFERROR('Boarding Tallies'!$AQ31+'Daycare Tallies'!$BA31,"")</f>
        <v>0</v>
      </c>
      <c r="AS35" s="1">
        <v>44195</v>
      </c>
      <c r="AT35" s="136" t="s">
        <v>604</v>
      </c>
      <c r="AU35" s="137">
        <f>IFERROR('Boarding Tallies'!$AU31+'Daycare Tallies'!$BF31,"")</f>
        <v>0</v>
      </c>
    </row>
    <row r="36" spans="1:47" s="4" customFormat="1" ht="14.4" x14ac:dyDescent="0.3">
      <c r="A36" s="1">
        <v>43861</v>
      </c>
      <c r="B36" s="136" t="s">
        <v>606</v>
      </c>
      <c r="C36" s="137">
        <f>IFERROR('Boarding Tallies'!$C32+'Daycare Tallies'!$C32,"")</f>
        <v>3</v>
      </c>
      <c r="D36" s="139"/>
      <c r="E36" s="1"/>
      <c r="F36" s="2"/>
      <c r="G36" s="137"/>
      <c r="H36" s="139"/>
      <c r="I36" s="1">
        <v>43921</v>
      </c>
      <c r="J36" s="136" t="s">
        <v>610</v>
      </c>
      <c r="K36" s="137">
        <f>IFERROR('Boarding Tallies'!$K32+'Daycare Tallies'!$M32,"")</f>
        <v>0</v>
      </c>
      <c r="L36" s="139"/>
      <c r="M36" s="1"/>
      <c r="N36" s="2"/>
      <c r="O36" s="137"/>
      <c r="Q36" s="1">
        <v>43982</v>
      </c>
      <c r="R36" s="136" t="s">
        <v>608</v>
      </c>
      <c r="S36" s="137">
        <f>IFERROR('Boarding Tallies'!$S32+'Daycare Tallies'!$W32,"")</f>
        <v>0</v>
      </c>
      <c r="U36" s="1"/>
      <c r="V36" s="2"/>
      <c r="W36" s="137"/>
      <c r="Y36" s="1">
        <v>44043</v>
      </c>
      <c r="Z36" s="136" t="s">
        <v>606</v>
      </c>
      <c r="AA36" s="137">
        <f>IFERROR('Boarding Tallies'!$AA32+'Daycare Tallies'!$AG32,"")</f>
        <v>0</v>
      </c>
      <c r="AC36" s="1">
        <v>44074</v>
      </c>
      <c r="AD36" s="136" t="s">
        <v>609</v>
      </c>
      <c r="AE36" s="137">
        <f>IFERROR('Boarding Tallies'!$AE32+'Daycare Tallies'!$AL32,"")</f>
        <v>0</v>
      </c>
      <c r="AG36" s="1"/>
      <c r="AH36" s="2"/>
      <c r="AI36" s="137"/>
      <c r="AK36" s="1">
        <v>44135</v>
      </c>
      <c r="AL36" s="136" t="s">
        <v>607</v>
      </c>
      <c r="AM36" s="137">
        <f>IFERROR('Boarding Tallies'!$AM32+'Daycare Tallies'!$AV32,"")</f>
        <v>0</v>
      </c>
      <c r="AO36" s="1"/>
      <c r="AP36" s="2"/>
      <c r="AQ36" s="3"/>
      <c r="AS36" s="1">
        <v>44196</v>
      </c>
      <c r="AT36" s="136" t="s">
        <v>605</v>
      </c>
      <c r="AU36" s="137">
        <f>IFERROR('Boarding Tallies'!$AU32+'Daycare Tallies'!$BF32,"")</f>
        <v>0</v>
      </c>
    </row>
    <row r="37" spans="1:47" s="4" customFormat="1" ht="2.4" customHeight="1" x14ac:dyDescent="0.3">
      <c r="A37" s="1"/>
      <c r="B37" s="2"/>
      <c r="C37" s="137">
        <f>IFERROR('Boarding Tallies'!$C33+'Daycare Tallies'!$C33,"")</f>
        <v>0</v>
      </c>
      <c r="E37" s="1"/>
      <c r="F37" s="2"/>
      <c r="G37" s="3"/>
      <c r="I37" s="1"/>
      <c r="J37" s="2"/>
      <c r="K37" s="3"/>
      <c r="M37" s="1"/>
      <c r="N37" s="2"/>
      <c r="O37" s="3"/>
      <c r="Q37" s="1"/>
      <c r="R37" s="2"/>
      <c r="S37" s="3"/>
      <c r="U37" s="1"/>
      <c r="V37" s="2"/>
      <c r="W37" s="3"/>
      <c r="Y37" s="1"/>
      <c r="Z37" s="2"/>
      <c r="AA37" s="3"/>
      <c r="AC37" s="1"/>
      <c r="AD37" s="2"/>
      <c r="AE37" s="3"/>
      <c r="AG37" s="1"/>
      <c r="AH37" s="2"/>
      <c r="AI37" s="3"/>
      <c r="AK37" s="1"/>
      <c r="AL37" s="2"/>
      <c r="AM37" s="3"/>
      <c r="AO37" s="1"/>
      <c r="AP37" s="2"/>
      <c r="AQ37" s="3"/>
      <c r="AS37" s="1"/>
      <c r="AT37" s="2"/>
      <c r="AU37" s="3"/>
    </row>
    <row r="38" spans="1:47" s="4" customFormat="1" ht="14.4" x14ac:dyDescent="0.3">
      <c r="A38" s="10" t="s">
        <v>10</v>
      </c>
      <c r="B38" s="7">
        <f>SUM(C6:C36)</f>
        <v>223</v>
      </c>
      <c r="C38" s="45">
        <f>(B38/B82)-1</f>
        <v>-0.46646600293277762</v>
      </c>
      <c r="D38" s="10"/>
      <c r="E38" s="10" t="s">
        <v>10</v>
      </c>
      <c r="F38" s="7">
        <f>SUM(G6:G36)</f>
        <v>0</v>
      </c>
      <c r="G38" s="45">
        <f>(F38/F82)-1</f>
        <v>-1</v>
      </c>
      <c r="H38" s="10"/>
      <c r="I38" s="10" t="s">
        <v>10</v>
      </c>
      <c r="J38" s="12">
        <f>IF(ISBLANK(K36), 0,SUM(K6:K36))</f>
        <v>0</v>
      </c>
      <c r="K38" s="45" t="e">
        <f>(J38/J82)-1</f>
        <v>#REF!</v>
      </c>
      <c r="L38" s="13"/>
      <c r="M38" s="10" t="s">
        <v>10</v>
      </c>
      <c r="N38" s="12">
        <f>IF(ISBLANK(O35), 0,SUM(O6:O36))</f>
        <v>0</v>
      </c>
      <c r="O38" s="45" t="e">
        <f>(N38/N82)-1</f>
        <v>#REF!</v>
      </c>
      <c r="P38" s="13"/>
      <c r="Q38" s="10" t="s">
        <v>10</v>
      </c>
      <c r="R38" s="12">
        <f>IF(ISBLANK(S36), 0,SUM(S6:S36))</f>
        <v>0</v>
      </c>
      <c r="S38" s="45" t="e">
        <f>(R38/R82)-1</f>
        <v>#REF!</v>
      </c>
      <c r="T38" s="13"/>
      <c r="U38" s="10" t="s">
        <v>10</v>
      </c>
      <c r="V38" s="12">
        <f>IF(ISBLANK(W35), 0,SUM(W6:W36))</f>
        <v>0</v>
      </c>
      <c r="W38" s="45" t="e">
        <f>(V38/V82)-1</f>
        <v>#REF!</v>
      </c>
      <c r="X38" s="13"/>
      <c r="Y38" s="10" t="s">
        <v>10</v>
      </c>
      <c r="Z38" s="12">
        <f>IF(ISBLANK(AA36), 0,SUM(AA6:AA36))</f>
        <v>0</v>
      </c>
      <c r="AA38" s="45" t="e">
        <f>(Z38/Z82)-1</f>
        <v>#REF!</v>
      </c>
      <c r="AB38" s="13"/>
      <c r="AC38" s="10" t="s">
        <v>10</v>
      </c>
      <c r="AD38" s="12">
        <f>IF(ISBLANK(AE36), 0,SUM(AE6:AE36))</f>
        <v>0</v>
      </c>
      <c r="AE38" s="45" t="e">
        <f>(AD38/AD82)-1</f>
        <v>#REF!</v>
      </c>
      <c r="AF38" s="13"/>
      <c r="AG38" s="10" t="s">
        <v>10</v>
      </c>
      <c r="AH38" s="12">
        <f>IF(ISBLANK(AI35), 0,SUM(AI6:AI36))</f>
        <v>0</v>
      </c>
      <c r="AI38" s="45" t="e">
        <f>(AH38/AH82)-1</f>
        <v>#REF!</v>
      </c>
      <c r="AJ38" s="13"/>
      <c r="AK38" s="10" t="s">
        <v>10</v>
      </c>
      <c r="AL38" s="12">
        <f>IF(ISBLANK(AM36), 0,SUM(AM6:AM36))</f>
        <v>0</v>
      </c>
      <c r="AM38" s="45" t="e">
        <f>(AL38/AL82)-1</f>
        <v>#REF!</v>
      </c>
      <c r="AN38" s="13"/>
      <c r="AO38" s="10" t="s">
        <v>10</v>
      </c>
      <c r="AP38" s="12">
        <f>IF(ISBLANK(AQ35), 0,SUM(AQ6:AQ36))</f>
        <v>0</v>
      </c>
      <c r="AQ38" s="45" t="e">
        <f>(AP38/AP82)-1</f>
        <v>#REF!</v>
      </c>
      <c r="AR38" s="13"/>
      <c r="AS38" s="10" t="s">
        <v>10</v>
      </c>
      <c r="AT38" s="12">
        <f>IF(ISBLANK(AU36), 0,SUM(AU6:AU36))</f>
        <v>0</v>
      </c>
      <c r="AU38" s="45" t="e">
        <f>(AT38/AT82)-1</f>
        <v>#REF!</v>
      </c>
    </row>
    <row r="39" spans="1:47" s="4" customFormat="1" ht="14.4" x14ac:dyDescent="0.3">
      <c r="A39" s="10" t="s">
        <v>489</v>
      </c>
      <c r="B39" s="7">
        <f>B38/(31*170)*100</f>
        <v>4.2314990512333965</v>
      </c>
      <c r="C39" s="45"/>
      <c r="D39" s="10"/>
      <c r="E39" s="10"/>
      <c r="F39" s="7">
        <f>F38/(28*170)*100</f>
        <v>0</v>
      </c>
      <c r="G39" s="45"/>
      <c r="H39" s="10"/>
      <c r="I39" s="10"/>
      <c r="J39" s="7">
        <f>J38/(31*170)*100</f>
        <v>0</v>
      </c>
      <c r="K39" s="45"/>
      <c r="L39" s="13"/>
      <c r="M39" s="10"/>
      <c r="N39" s="7">
        <f>N38/(30*170)*100</f>
        <v>0</v>
      </c>
      <c r="O39" s="45"/>
      <c r="P39" s="13"/>
      <c r="Q39" s="10"/>
      <c r="R39" s="7">
        <f>R38/(31*170)*100</f>
        <v>0</v>
      </c>
      <c r="S39" s="45"/>
      <c r="T39" s="13"/>
      <c r="U39" s="10"/>
      <c r="V39" s="7">
        <f>V38/(30*170)*100</f>
        <v>0</v>
      </c>
      <c r="W39" s="45"/>
      <c r="X39" s="13"/>
      <c r="Y39" s="10"/>
      <c r="Z39" s="7">
        <f>Z38/(31*170)*100</f>
        <v>0</v>
      </c>
      <c r="AA39" s="45"/>
      <c r="AB39" s="13"/>
      <c r="AC39" s="10"/>
      <c r="AD39" s="7">
        <f>AD38/(31*170)*100</f>
        <v>0</v>
      </c>
      <c r="AE39" s="12"/>
      <c r="AF39" s="13"/>
      <c r="AG39" s="10"/>
      <c r="AH39" s="12"/>
      <c r="AI39" s="12"/>
      <c r="AJ39" s="13"/>
      <c r="AK39" s="10"/>
      <c r="AL39" s="12"/>
      <c r="AM39" s="12"/>
      <c r="AN39" s="13"/>
      <c r="AO39" s="10"/>
      <c r="AP39" s="12"/>
      <c r="AQ39" s="12"/>
      <c r="AR39" s="13"/>
      <c r="AS39" s="10"/>
      <c r="AT39" s="12"/>
      <c r="AU39" s="12"/>
    </row>
    <row r="40" spans="1:47" s="4" customFormat="1" ht="14.4" x14ac:dyDescent="0.3">
      <c r="A40" s="35" t="s">
        <v>14</v>
      </c>
      <c r="B40" s="7">
        <f>SUM(AU80, C6:C35)</f>
        <v>220</v>
      </c>
      <c r="C40" s="45" t="e">
        <f>(B40/B84)-1</f>
        <v>#REF!</v>
      </c>
      <c r="D40" s="13"/>
      <c r="E40" s="10" t="s">
        <v>14</v>
      </c>
      <c r="F40" s="7">
        <f>SUM(C36, G6:G32)</f>
        <v>3</v>
      </c>
      <c r="G40" s="45" t="e">
        <f>(F40/F84)-1</f>
        <v>#REF!</v>
      </c>
      <c r="H40" s="13"/>
      <c r="I40" s="10" t="s">
        <v>14</v>
      </c>
      <c r="J40" s="12" t="e">
        <f>IF(J43=0,0,SUM(G33,K6:K35))</f>
        <v>#REF!</v>
      </c>
      <c r="K40" s="45" t="e">
        <f>(J40/J84)-1</f>
        <v>#REF!</v>
      </c>
      <c r="L40" s="13"/>
      <c r="M40" s="10" t="s">
        <v>14</v>
      </c>
      <c r="N40" s="12" t="e">
        <f>IF(N43=0,0,SUM(K33,O6:O35))</f>
        <v>#REF!</v>
      </c>
      <c r="O40" s="45" t="e">
        <f>(N40/N84)-1</f>
        <v>#REF!</v>
      </c>
      <c r="P40" s="13"/>
      <c r="Q40" s="10" t="s">
        <v>14</v>
      </c>
      <c r="R40" s="12" t="e">
        <f>IF(R43=0,0,SUM(O35,S6:S35))</f>
        <v>#REF!</v>
      </c>
      <c r="S40" s="45" t="e">
        <f>(R40/R84)-1</f>
        <v>#REF!</v>
      </c>
      <c r="T40" s="13"/>
      <c r="U40" s="10" t="s">
        <v>14</v>
      </c>
      <c r="V40" s="12" t="e">
        <f>IF(V43=0,0,SUM(S36,W6:W34))</f>
        <v>#REF!</v>
      </c>
      <c r="W40" s="45" t="e">
        <f>(V40/V84)-1</f>
        <v>#REF!</v>
      </c>
      <c r="X40" s="13"/>
      <c r="Y40" s="10" t="s">
        <v>14</v>
      </c>
      <c r="Z40" s="12" t="e">
        <f>IF(Z43=0,0,SUM(W35,AA6:AA35))</f>
        <v>#REF!</v>
      </c>
      <c r="AA40" s="45" t="e">
        <f>(Z40/Z84)-1</f>
        <v>#REF!</v>
      </c>
      <c r="AB40" s="13"/>
      <c r="AC40" s="10" t="s">
        <v>14</v>
      </c>
      <c r="AD40" s="12" t="e">
        <f>IF(AD43=0,0,SUM(AA36,AE6:AE35))</f>
        <v>#REF!</v>
      </c>
      <c r="AE40" s="12"/>
      <c r="AF40" s="13"/>
      <c r="AG40" s="10" t="s">
        <v>14</v>
      </c>
      <c r="AH40" s="12" t="e">
        <f>IF(AH43=0,0,SUM(AE36,AI6:AI34))</f>
        <v>#REF!</v>
      </c>
      <c r="AI40" s="12"/>
      <c r="AJ40" s="13"/>
      <c r="AK40" s="10" t="s">
        <v>14</v>
      </c>
      <c r="AL40" s="12" t="e">
        <f>IF(AL43=0,0,SUM(AI35,AM6:AM35))</f>
        <v>#REF!</v>
      </c>
      <c r="AM40" s="12"/>
      <c r="AN40" s="13"/>
      <c r="AO40" s="10" t="s">
        <v>14</v>
      </c>
      <c r="AP40" s="12" t="e">
        <f>IF(AP43=0,0,SUM(AM36,AQ6:AQ34))</f>
        <v>#REF!</v>
      </c>
      <c r="AQ40" s="12"/>
      <c r="AR40" s="13"/>
      <c r="AS40" s="10" t="s">
        <v>14</v>
      </c>
      <c r="AT40" s="12" t="e">
        <f>IF(AT43=0,0,SUM(AQ35,AU6:AU35))</f>
        <v>#REF!</v>
      </c>
      <c r="AU40" s="12"/>
    </row>
    <row r="41" spans="1:47" s="4" customFormat="1" ht="14.4" x14ac:dyDescent="0.3">
      <c r="A41" s="35" t="s">
        <v>11</v>
      </c>
      <c r="B41" s="7">
        <f>SUM(B40)</f>
        <v>220</v>
      </c>
      <c r="C41" s="45" t="e">
        <f>(B41/B85)-1</f>
        <v>#DIV/0!</v>
      </c>
      <c r="D41" s="13"/>
      <c r="E41" s="10" t="s">
        <v>11</v>
      </c>
      <c r="F41" s="7">
        <f>SUM(B41,F40)</f>
        <v>223</v>
      </c>
      <c r="G41" s="45" t="e">
        <f>(F41/F85)-1</f>
        <v>#DIV/0!</v>
      </c>
      <c r="H41" s="13"/>
      <c r="I41" s="10" t="s">
        <v>11</v>
      </c>
      <c r="J41" s="12" t="e">
        <f>IF(J43=0,0,SUM(F41,J40))</f>
        <v>#REF!</v>
      </c>
      <c r="K41" s="45" t="e">
        <f>(J41/J85)-1</f>
        <v>#REF!</v>
      </c>
      <c r="L41" s="13"/>
      <c r="M41" s="10" t="s">
        <v>11</v>
      </c>
      <c r="N41" s="12" t="e">
        <f>IF(N43=0,0,SUM(J41,N40))</f>
        <v>#REF!</v>
      </c>
      <c r="O41" s="45" t="e">
        <f>(N41/N85)-1</f>
        <v>#REF!</v>
      </c>
      <c r="P41" s="13"/>
      <c r="Q41" s="10" t="s">
        <v>11</v>
      </c>
      <c r="R41" s="12" t="e">
        <f>IF(R43=0,0,SUM(N41,R40))</f>
        <v>#REF!</v>
      </c>
      <c r="S41" s="45" t="e">
        <f>(R41/R85)-1</f>
        <v>#REF!</v>
      </c>
      <c r="T41" s="13"/>
      <c r="U41" s="10" t="s">
        <v>11</v>
      </c>
      <c r="V41" s="12" t="e">
        <f>IF(V43=0,0,SUM(R41,V40))</f>
        <v>#REF!</v>
      </c>
      <c r="W41" s="45" t="e">
        <f>(V41/V85)-1</f>
        <v>#REF!</v>
      </c>
      <c r="X41" s="13"/>
      <c r="Y41" s="10" t="s">
        <v>11</v>
      </c>
      <c r="Z41" s="12" t="e">
        <f>IF(Z43=0,0,SUM(V41,Z40))</f>
        <v>#REF!</v>
      </c>
      <c r="AA41" s="45" t="e">
        <f>(Z41/Z85)-1</f>
        <v>#REF!</v>
      </c>
      <c r="AB41" s="13"/>
      <c r="AC41" s="10" t="s">
        <v>11</v>
      </c>
      <c r="AD41" s="12" t="e">
        <f>IF(AD43=0,0,SUM(Z41,AD40))</f>
        <v>#REF!</v>
      </c>
      <c r="AE41" s="12"/>
      <c r="AF41" s="13"/>
      <c r="AG41" s="10" t="s">
        <v>11</v>
      </c>
      <c r="AH41" s="12" t="e">
        <f>IF(AH43=0,0,SUM(AD41,AH40))</f>
        <v>#REF!</v>
      </c>
      <c r="AI41" s="12"/>
      <c r="AJ41" s="13"/>
      <c r="AK41" s="10" t="s">
        <v>11</v>
      </c>
      <c r="AL41" s="12" t="e">
        <f>IF(AL43=0,0,SUM(AH41,AL40))</f>
        <v>#REF!</v>
      </c>
      <c r="AM41" s="12"/>
      <c r="AN41" s="13"/>
      <c r="AO41" s="10" t="s">
        <v>11</v>
      </c>
      <c r="AP41" s="12" t="e">
        <f>IF(AP43=0,0,SUM(AL41,AP40))</f>
        <v>#REF!</v>
      </c>
      <c r="AQ41" s="12"/>
      <c r="AR41" s="13"/>
      <c r="AS41" s="10" t="s">
        <v>11</v>
      </c>
      <c r="AT41" s="12" t="e">
        <f>IF(AT43=0,0,SUM(AP41,AT40))</f>
        <v>#REF!</v>
      </c>
      <c r="AU41" s="12"/>
    </row>
    <row r="42" spans="1:47" s="4" customFormat="1" ht="14.4" x14ac:dyDescent="0.3">
      <c r="A42" s="35" t="s">
        <v>392</v>
      </c>
      <c r="B42" s="7">
        <f>B40/(COUNT(A6:A36)/7)</f>
        <v>49.677419354838705</v>
      </c>
      <c r="C42" s="15" t="e">
        <f>VLOOKUP(MONTH(A6),#REF!,5,FALSE)</f>
        <v>#REF!</v>
      </c>
      <c r="D42" s="13"/>
      <c r="E42" s="10" t="s">
        <v>392</v>
      </c>
      <c r="F42" s="7">
        <f>F40/(COUNT(E6:E36)/7)</f>
        <v>0.72413793103448265</v>
      </c>
      <c r="G42" s="15" t="e">
        <f>VLOOKUP(MONTH(E6),#REF!,5,FALSE)</f>
        <v>#REF!</v>
      </c>
      <c r="H42" s="13"/>
      <c r="I42" s="10" t="s">
        <v>392</v>
      </c>
      <c r="J42" s="12" t="e">
        <f>IF(J43=0,0,J40/(COUNT(I6:I36)/7))</f>
        <v>#REF!</v>
      </c>
      <c r="K42" s="15" t="e">
        <f>VLOOKUP(MONTH(I6),#REF!,5,FALSE)</f>
        <v>#REF!</v>
      </c>
      <c r="L42" s="13"/>
      <c r="M42" s="10" t="s">
        <v>392</v>
      </c>
      <c r="N42" s="12" t="e">
        <f>IF(N43=0,0,N40/(COUNT(M6:M36)/7))</f>
        <v>#REF!</v>
      </c>
      <c r="O42" s="15" t="e">
        <f>VLOOKUP(MONTH(M6),#REF!,5,FALSE)</f>
        <v>#REF!</v>
      </c>
      <c r="P42" s="13"/>
      <c r="Q42" s="10" t="s">
        <v>392</v>
      </c>
      <c r="R42" s="12" t="e">
        <f>IF(R43=0,0,R40/(COUNT(Q6:Q36)/7))</f>
        <v>#REF!</v>
      </c>
      <c r="S42" s="15" t="e">
        <f>VLOOKUP(MONTH(Q6),#REF!,5,FALSE)</f>
        <v>#REF!</v>
      </c>
      <c r="T42" s="13"/>
      <c r="U42" s="10" t="s">
        <v>392</v>
      </c>
      <c r="V42" s="12" t="e">
        <f>IF(V43=0,0,V40/(COUNT(U6:U36)/7))</f>
        <v>#REF!</v>
      </c>
      <c r="W42" s="15" t="e">
        <f>VLOOKUP(MONTH(U6),#REF!,5,FALSE)</f>
        <v>#REF!</v>
      </c>
      <c r="X42" s="13"/>
      <c r="Y42" s="10" t="s">
        <v>392</v>
      </c>
      <c r="Z42" s="12" t="e">
        <f>IF(Z43=0,0,Z40/(COUNT(Y6:Y36)/7))</f>
        <v>#REF!</v>
      </c>
      <c r="AA42" s="15" t="e">
        <f>VLOOKUP(MONTH(Y6),#REF!,5,FALSE)</f>
        <v>#REF!</v>
      </c>
      <c r="AB42" s="13"/>
      <c r="AC42" s="10" t="s">
        <v>392</v>
      </c>
      <c r="AD42" s="12" t="e">
        <f>IF(AD43=0,0,AD40/(COUNT(AC6:AC36)/7))</f>
        <v>#REF!</v>
      </c>
      <c r="AE42" s="15" t="e">
        <f>VLOOKUP(MONTH(AC6),#REF!,5,FALSE)</f>
        <v>#REF!</v>
      </c>
      <c r="AF42" s="13"/>
      <c r="AG42" s="10" t="s">
        <v>392</v>
      </c>
      <c r="AH42" s="12" t="e">
        <f>IF(AH43=0,0,AH40/(COUNT(AG6:AG36)/7))</f>
        <v>#REF!</v>
      </c>
      <c r="AI42" s="15" t="e">
        <f>VLOOKUP(MONTH(AG6),#REF!,5,FALSE)</f>
        <v>#REF!</v>
      </c>
      <c r="AJ42" s="13"/>
      <c r="AK42" s="10" t="s">
        <v>392</v>
      </c>
      <c r="AL42" s="12" t="e">
        <f>IF(AL43=0,0,AL40/(COUNT(AK6:AK36)/7))</f>
        <v>#REF!</v>
      </c>
      <c r="AM42" s="15" t="e">
        <f>VLOOKUP(MONTH(AK6),#REF!,5,FALSE)</f>
        <v>#REF!</v>
      </c>
      <c r="AN42" s="13"/>
      <c r="AO42" s="10" t="s">
        <v>392</v>
      </c>
      <c r="AP42" s="12" t="e">
        <f>IF(AP43=0,0,AP40/(COUNT(AO6:AO36)/7))</f>
        <v>#REF!</v>
      </c>
      <c r="AQ42" s="15" t="e">
        <f>VLOOKUP(MONTH(AO6),#REF!,5,FALSE)</f>
        <v>#REF!</v>
      </c>
      <c r="AR42" s="13"/>
      <c r="AS42" s="10" t="s">
        <v>392</v>
      </c>
      <c r="AT42" s="12" t="e">
        <f>IF(AT43=0,0,AT40/(COUNT(AS6:AS36)/7))</f>
        <v>#REF!</v>
      </c>
      <c r="AU42" s="15" t="e">
        <f>VLOOKUP(MONTH(AS6),#REF!,5,FALSE)</f>
        <v>#REF!</v>
      </c>
    </row>
    <row r="43" spans="1:47" s="4" customFormat="1" ht="14.4" x14ac:dyDescent="0.3">
      <c r="A43" s="10" t="s">
        <v>12</v>
      </c>
      <c r="B43" s="7" t="e">
        <f>VLOOKUP(MONTH(A6),#REF!,3,FALSE)</f>
        <v>#REF!</v>
      </c>
      <c r="C43" s="12" t="e">
        <f>VLOOKUP(MONTH(A6),#REF!,4,FALSE)</f>
        <v>#REF!</v>
      </c>
      <c r="D43" s="13"/>
      <c r="E43" s="10" t="s">
        <v>12</v>
      </c>
      <c r="F43" s="7" t="e">
        <f>VLOOKUP(MONTH(E6),#REF!,3,FALSE)</f>
        <v>#REF!</v>
      </c>
      <c r="G43" s="12" t="e">
        <f>VLOOKUP(MONTH(E6),#REF!,4,FALSE)</f>
        <v>#REF!</v>
      </c>
      <c r="H43" s="13"/>
      <c r="I43" s="10" t="s">
        <v>12</v>
      </c>
      <c r="J43" s="12" t="e">
        <f>VLOOKUP(MONTH(I6),#REF!,3,FALSE)</f>
        <v>#REF!</v>
      </c>
      <c r="K43" s="12" t="e">
        <f>VLOOKUP(MONTH(I6),#REF!,4,FALSE)</f>
        <v>#REF!</v>
      </c>
      <c r="L43" s="13"/>
      <c r="M43" s="10" t="s">
        <v>12</v>
      </c>
      <c r="N43" s="12" t="e">
        <f>VLOOKUP(MONTH(M6),#REF!,3,FALSE)</f>
        <v>#REF!</v>
      </c>
      <c r="O43" s="12" t="e">
        <f>VLOOKUP(MONTH(M6),#REF!,4,FALSE)</f>
        <v>#REF!</v>
      </c>
      <c r="P43" s="13"/>
      <c r="Q43" s="10" t="s">
        <v>12</v>
      </c>
      <c r="R43" s="12" t="e">
        <f>VLOOKUP(MONTH(Q6),#REF!,3,FALSE)</f>
        <v>#REF!</v>
      </c>
      <c r="S43" s="12" t="e">
        <f>VLOOKUP(MONTH(Q6),#REF!,4,FALSE)</f>
        <v>#REF!</v>
      </c>
      <c r="T43" s="13"/>
      <c r="U43" s="10" t="s">
        <v>12</v>
      </c>
      <c r="V43" s="12" t="e">
        <f>VLOOKUP(MONTH(U6),#REF!,3,FALSE)</f>
        <v>#REF!</v>
      </c>
      <c r="W43" s="12" t="e">
        <f>VLOOKUP(MONTH(U6),#REF!,4,FALSE)</f>
        <v>#REF!</v>
      </c>
      <c r="X43" s="13"/>
      <c r="Y43" s="10" t="s">
        <v>12</v>
      </c>
      <c r="Z43" s="12" t="e">
        <f>VLOOKUP(MONTH(Y6),#REF!,3,FALSE)</f>
        <v>#REF!</v>
      </c>
      <c r="AA43" s="12" t="e">
        <f>VLOOKUP(MONTH(Y6),#REF!,4,FALSE)</f>
        <v>#REF!</v>
      </c>
      <c r="AB43" s="13"/>
      <c r="AC43" s="10" t="s">
        <v>12</v>
      </c>
      <c r="AD43" s="12" t="e">
        <f>VLOOKUP(MONTH(AC6),#REF!,3,FALSE)</f>
        <v>#REF!</v>
      </c>
      <c r="AE43" s="12" t="e">
        <f>VLOOKUP(MONTH(AC6),#REF!,4,FALSE)</f>
        <v>#REF!</v>
      </c>
      <c r="AF43" s="13"/>
      <c r="AG43" s="10" t="s">
        <v>12</v>
      </c>
      <c r="AH43" s="12" t="e">
        <f>VLOOKUP(MONTH(AG6),#REF!,3,FALSE)</f>
        <v>#REF!</v>
      </c>
      <c r="AI43" s="12" t="e">
        <f>VLOOKUP(MONTH(AG6),#REF!,4,FALSE)</f>
        <v>#REF!</v>
      </c>
      <c r="AJ43" s="13"/>
      <c r="AK43" s="10" t="s">
        <v>12</v>
      </c>
      <c r="AL43" s="12" t="e">
        <f>VLOOKUP(MONTH(AK6),#REF!,3,FALSE)</f>
        <v>#REF!</v>
      </c>
      <c r="AM43" s="12" t="e">
        <f>VLOOKUP(MONTH(AK6),#REF!,4,FALSE)</f>
        <v>#REF!</v>
      </c>
      <c r="AN43" s="13"/>
      <c r="AO43" s="10" t="s">
        <v>12</v>
      </c>
      <c r="AP43" s="12" t="e">
        <f>VLOOKUP(MONTH(AO6),#REF!,3,FALSE)</f>
        <v>#REF!</v>
      </c>
      <c r="AQ43" s="12" t="e">
        <f>VLOOKUP(MONTH(AO6),#REF!,4,FALSE)</f>
        <v>#REF!</v>
      </c>
      <c r="AR43" s="13"/>
      <c r="AS43" s="10" t="s">
        <v>12</v>
      </c>
      <c r="AT43" s="12" t="e">
        <f>VLOOKUP(MONTH(AS6),#REF!,3,FALSE)</f>
        <v>#REF!</v>
      </c>
      <c r="AU43" s="12" t="e">
        <f>VLOOKUP(MONTH(AS6),#REF!,4,FALSE)</f>
        <v>#REF!</v>
      </c>
    </row>
    <row r="44" spans="1:47" s="4" customFormat="1" ht="14.4" x14ac:dyDescent="0.3">
      <c r="A44" s="10" t="s">
        <v>13</v>
      </c>
      <c r="B44" s="12" t="e">
        <f>B43</f>
        <v>#REF!</v>
      </c>
      <c r="C44" s="12" t="e">
        <f>SUM(C43)</f>
        <v>#REF!</v>
      </c>
      <c r="D44" s="13"/>
      <c r="E44" s="10" t="s">
        <v>13</v>
      </c>
      <c r="F44" s="12" t="e">
        <f>SUM(B44,F43)</f>
        <v>#REF!</v>
      </c>
      <c r="G44" s="12" t="e">
        <f>SUM(C44,G43)</f>
        <v>#REF!</v>
      </c>
      <c r="H44" s="13"/>
      <c r="I44" s="10" t="s">
        <v>13</v>
      </c>
      <c r="J44" s="12" t="e">
        <f>IF(J43=0,0,SUM(F44,J43))</f>
        <v>#REF!</v>
      </c>
      <c r="K44" s="12" t="e">
        <f>IF(J43=0,0,SUM(G44,K43))</f>
        <v>#REF!</v>
      </c>
      <c r="L44" s="13"/>
      <c r="M44" s="10" t="s">
        <v>13</v>
      </c>
      <c r="N44" s="12" t="e">
        <f>IF(N43=0,0,SUM(J44,N43))</f>
        <v>#REF!</v>
      </c>
      <c r="O44" s="12" t="e">
        <f>IF(N43=0,0,SUM(K44,O43))</f>
        <v>#REF!</v>
      </c>
      <c r="P44" s="13"/>
      <c r="Q44" s="10" t="s">
        <v>13</v>
      </c>
      <c r="R44" s="12" t="e">
        <f>IF(R43=0,0,SUM(N44,R43))</f>
        <v>#REF!</v>
      </c>
      <c r="S44" s="12" t="e">
        <f>IF(R43=0,0,SUM(O44,S43))</f>
        <v>#REF!</v>
      </c>
      <c r="T44" s="13"/>
      <c r="U44" s="10" t="s">
        <v>13</v>
      </c>
      <c r="V44" s="12" t="e">
        <f>IF(V43=0,0,SUM(R44,V43))</f>
        <v>#REF!</v>
      </c>
      <c r="W44" s="12" t="e">
        <f>IF(V43=0,0,SUM(S44,W43))</f>
        <v>#REF!</v>
      </c>
      <c r="X44" s="13"/>
      <c r="Y44" s="10" t="s">
        <v>13</v>
      </c>
      <c r="Z44" s="12" t="e">
        <f>IF(Z43=0,0,SUM(V44,Z43))</f>
        <v>#REF!</v>
      </c>
      <c r="AA44" s="12" t="e">
        <f>IF(Z43=0,0,SUM(W44,AA43))</f>
        <v>#REF!</v>
      </c>
      <c r="AB44" s="13"/>
      <c r="AC44" s="10" t="s">
        <v>13</v>
      </c>
      <c r="AD44" s="12" t="e">
        <f>IF(AD43=0,0,SUM(Z44,AD43))</f>
        <v>#REF!</v>
      </c>
      <c r="AE44" s="12" t="e">
        <f>IF(AD43=0,0,SUM(AA44,AE43))</f>
        <v>#REF!</v>
      </c>
      <c r="AF44" s="13"/>
      <c r="AG44" s="10" t="s">
        <v>13</v>
      </c>
      <c r="AH44" s="12" t="e">
        <f>IF(AH43=0,0,SUM(AD44,AH43))</f>
        <v>#REF!</v>
      </c>
      <c r="AI44" s="12" t="e">
        <f>IF(AH43=0,0,SUM(AE44,AI43))</f>
        <v>#REF!</v>
      </c>
      <c r="AJ44" s="13"/>
      <c r="AK44" s="10" t="s">
        <v>13</v>
      </c>
      <c r="AL44" s="12" t="e">
        <f>IF(AL43=0,0,SUM(AH44,AL43))</f>
        <v>#REF!</v>
      </c>
      <c r="AM44" s="12" t="e">
        <f>IF(AL43=0,0,SUM(AI44,AM43))</f>
        <v>#REF!</v>
      </c>
      <c r="AN44" s="13"/>
      <c r="AO44" s="10" t="s">
        <v>13</v>
      </c>
      <c r="AP44" s="12" t="e">
        <f>IF(AP43=0,0,SUM(AL44,AP43))</f>
        <v>#REF!</v>
      </c>
      <c r="AQ44" s="12" t="e">
        <f>IF(AP43=0,0,SUM(AM44,AQ43))</f>
        <v>#REF!</v>
      </c>
      <c r="AR44" s="13"/>
      <c r="AS44" s="10" t="s">
        <v>13</v>
      </c>
      <c r="AT44" s="12" t="e">
        <f>IF(AT43=0,0,SUM(AP44,AT43))</f>
        <v>#REF!</v>
      </c>
      <c r="AU44" s="12" t="e">
        <f>IF(AT43=0,0,SUM(AQ44,AU43))</f>
        <v>#REF!</v>
      </c>
    </row>
    <row r="45" spans="1:47" s="4" customFormat="1" ht="14.4" x14ac:dyDescent="0.3">
      <c r="A45" s="10"/>
      <c r="B45" s="17"/>
      <c r="C45" s="12"/>
      <c r="D45" s="13"/>
      <c r="E45" s="10"/>
      <c r="F45" s="17"/>
      <c r="G45" s="12"/>
      <c r="H45" s="13"/>
      <c r="I45" s="10"/>
      <c r="J45" s="17"/>
      <c r="K45" s="12"/>
      <c r="L45" s="13"/>
      <c r="M45" s="10"/>
      <c r="N45" s="17"/>
      <c r="O45" s="12"/>
      <c r="P45" s="13"/>
      <c r="Q45" s="10"/>
      <c r="R45" s="17"/>
      <c r="S45" s="12"/>
      <c r="T45" s="13"/>
      <c r="U45" s="10"/>
      <c r="V45" s="17"/>
      <c r="W45" s="15"/>
      <c r="X45" s="13"/>
      <c r="Y45" s="10"/>
      <c r="Z45" s="17"/>
      <c r="AA45" s="15"/>
      <c r="AB45" s="13"/>
      <c r="AC45" s="10"/>
      <c r="AD45" s="17"/>
      <c r="AE45" s="12"/>
      <c r="AF45" s="13"/>
      <c r="AG45" s="10"/>
      <c r="AH45" s="17"/>
      <c r="AI45" s="12"/>
      <c r="AJ45" s="13"/>
      <c r="AK45" s="10"/>
      <c r="AL45" s="17"/>
      <c r="AM45" s="12"/>
      <c r="AN45" s="13"/>
      <c r="AO45" s="10"/>
      <c r="AP45" s="17"/>
      <c r="AQ45" s="12"/>
      <c r="AR45" s="13"/>
      <c r="AS45" s="10"/>
      <c r="AT45" s="17"/>
      <c r="AU45" s="15"/>
    </row>
    <row r="46" spans="1:47" s="8" customFormat="1" x14ac:dyDescent="0.3">
      <c r="A46" s="5">
        <v>43466</v>
      </c>
      <c r="B46" s="6" t="s">
        <v>3</v>
      </c>
      <c r="C46" s="7">
        <f>'Boarding Tallies'!$C41+'Daycare Tallies'!$C41</f>
        <v>17</v>
      </c>
      <c r="E46" s="5">
        <v>43497</v>
      </c>
      <c r="F46" s="6" t="s">
        <v>4</v>
      </c>
      <c r="G46" s="7">
        <f>'Boarding Tallies'!G41+'Daycare Tallies'!H41</f>
        <v>88</v>
      </c>
      <c r="I46" s="5">
        <v>43525</v>
      </c>
      <c r="J46" s="6" t="s">
        <v>4</v>
      </c>
      <c r="K46" s="7">
        <f>'Boarding Tallies'!K41+'Daycare Tallies'!M41</f>
        <v>115</v>
      </c>
      <c r="M46" s="5">
        <v>43556</v>
      </c>
      <c r="N46" s="6" t="s">
        <v>5</v>
      </c>
      <c r="O46" s="7">
        <f>'Boarding Tallies'!O41+'Daycare Tallies'!R41</f>
        <v>70</v>
      </c>
      <c r="Q46" s="5">
        <v>43586</v>
      </c>
      <c r="R46" s="6" t="s">
        <v>6</v>
      </c>
      <c r="S46" s="7">
        <f>'Boarding Tallies'!S41+'Daycare Tallies'!W41</f>
        <v>86</v>
      </c>
      <c r="U46" s="5">
        <v>43617</v>
      </c>
      <c r="V46" s="6" t="s">
        <v>7</v>
      </c>
      <c r="W46" s="7">
        <f>'Boarding Tallies'!W41+'Daycare Tallies'!AB41</f>
        <v>43</v>
      </c>
      <c r="Y46" s="5">
        <v>43647</v>
      </c>
      <c r="Z46" s="6" t="s">
        <v>5</v>
      </c>
      <c r="AA46" s="7">
        <f>'Boarding Tallies'!AA41+'Daycare Tallies'!AG41</f>
        <v>92</v>
      </c>
      <c r="AC46" s="5">
        <v>43678</v>
      </c>
      <c r="AD46" s="6" t="s">
        <v>8</v>
      </c>
      <c r="AE46" s="7">
        <f>'Boarding Tallies'!AE41+'Daycare Tallies'!AL41</f>
        <v>101</v>
      </c>
      <c r="AG46" s="5">
        <v>43709</v>
      </c>
      <c r="AH46" s="6" t="s">
        <v>9</v>
      </c>
      <c r="AI46" s="9">
        <f>'Boarding Tallies'!AI41+'Daycare Tallies'!AQ41</f>
        <v>70</v>
      </c>
      <c r="AK46" s="5">
        <v>43739</v>
      </c>
      <c r="AL46" s="6" t="s">
        <v>3</v>
      </c>
      <c r="AM46" s="7">
        <f>'Boarding Tallies'!AM41+'Daycare Tallies'!AV41</f>
        <v>77</v>
      </c>
      <c r="AO46" s="5">
        <v>43770</v>
      </c>
      <c r="AP46" s="6" t="s">
        <v>4</v>
      </c>
      <c r="AQ46" s="7">
        <f>'Boarding Tallies'!AQ41+'Daycare Tallies'!BA41</f>
        <v>82</v>
      </c>
      <c r="AS46" s="5">
        <v>43800</v>
      </c>
      <c r="AT46" s="6" t="s">
        <v>9</v>
      </c>
      <c r="AU46" s="7">
        <f>'Boarding Tallies'!AU41+'Daycare Tallies'!BF41</f>
        <v>26</v>
      </c>
    </row>
    <row r="47" spans="1:47" s="8" customFormat="1" x14ac:dyDescent="0.3">
      <c r="A47" s="5">
        <v>43467</v>
      </c>
      <c r="B47" s="6" t="s">
        <v>6</v>
      </c>
      <c r="C47" s="7">
        <f>'Boarding Tallies'!$C42+'Daycare Tallies'!$C42</f>
        <v>76</v>
      </c>
      <c r="E47" s="5">
        <v>43498</v>
      </c>
      <c r="F47" s="6" t="s">
        <v>7</v>
      </c>
      <c r="G47" s="7">
        <f>'Boarding Tallies'!G42+'Daycare Tallies'!H42</f>
        <v>35</v>
      </c>
      <c r="I47" s="5">
        <v>43526</v>
      </c>
      <c r="J47" s="6" t="s">
        <v>7</v>
      </c>
      <c r="K47" s="7">
        <f>'Boarding Tallies'!K42+'Daycare Tallies'!M42</f>
        <v>66</v>
      </c>
      <c r="M47" s="5">
        <v>43557</v>
      </c>
      <c r="N47" s="6" t="s">
        <v>3</v>
      </c>
      <c r="O47" s="7">
        <f>'Boarding Tallies'!O42+'Daycare Tallies'!R42</f>
        <v>80</v>
      </c>
      <c r="Q47" s="5">
        <v>43587</v>
      </c>
      <c r="R47" s="6" t="s">
        <v>8</v>
      </c>
      <c r="S47" s="7">
        <f>'Boarding Tallies'!S42+'Daycare Tallies'!W42</f>
        <v>75</v>
      </c>
      <c r="U47" s="5">
        <v>43618</v>
      </c>
      <c r="V47" s="6" t="s">
        <v>9</v>
      </c>
      <c r="W47" s="7">
        <f>'Boarding Tallies'!W42+'Daycare Tallies'!AB42</f>
        <v>23</v>
      </c>
      <c r="Y47" s="5">
        <v>43648</v>
      </c>
      <c r="Z47" s="6" t="s">
        <v>3</v>
      </c>
      <c r="AA47" s="7">
        <f>'Boarding Tallies'!AA42+'Daycare Tallies'!AG42</f>
        <v>83</v>
      </c>
      <c r="AC47" s="5">
        <v>43679</v>
      </c>
      <c r="AD47" s="6" t="s">
        <v>4</v>
      </c>
      <c r="AE47" s="7">
        <f>'Boarding Tallies'!AE42+'Daycare Tallies'!AL42</f>
        <v>116</v>
      </c>
      <c r="AG47" s="5">
        <v>43710</v>
      </c>
      <c r="AH47" s="6" t="s">
        <v>5</v>
      </c>
      <c r="AI47" s="9">
        <f>'Boarding Tallies'!AI42+'Daycare Tallies'!AQ42</f>
        <v>28</v>
      </c>
      <c r="AK47" s="5">
        <v>43740</v>
      </c>
      <c r="AL47" s="6" t="s">
        <v>6</v>
      </c>
      <c r="AM47" s="7">
        <f>'Boarding Tallies'!AM42+'Daycare Tallies'!AV42</f>
        <v>89</v>
      </c>
      <c r="AO47" s="5">
        <v>43771</v>
      </c>
      <c r="AP47" s="6" t="s">
        <v>7</v>
      </c>
      <c r="AQ47" s="7">
        <f>'Boarding Tallies'!AQ42+'Daycare Tallies'!BA42</f>
        <v>51</v>
      </c>
      <c r="AS47" s="5">
        <v>43801</v>
      </c>
      <c r="AT47" s="6" t="s">
        <v>5</v>
      </c>
      <c r="AU47" s="7">
        <f>'Boarding Tallies'!AU42+'Daycare Tallies'!BF42</f>
        <v>11</v>
      </c>
    </row>
    <row r="48" spans="1:47" s="8" customFormat="1" x14ac:dyDescent="0.3">
      <c r="A48" s="5">
        <v>43468</v>
      </c>
      <c r="B48" s="6" t="s">
        <v>8</v>
      </c>
      <c r="C48" s="7">
        <f>'Boarding Tallies'!$C43+'Daycare Tallies'!$C43</f>
        <v>61</v>
      </c>
      <c r="E48" s="5">
        <v>43499</v>
      </c>
      <c r="F48" s="6" t="s">
        <v>9</v>
      </c>
      <c r="G48" s="7">
        <f>'Boarding Tallies'!G43+'Daycare Tallies'!H43</f>
        <v>28</v>
      </c>
      <c r="I48" s="5">
        <v>43527</v>
      </c>
      <c r="J48" s="6" t="s">
        <v>9</v>
      </c>
      <c r="K48" s="7">
        <f>'Boarding Tallies'!K43+'Daycare Tallies'!M43</f>
        <v>36</v>
      </c>
      <c r="M48" s="5">
        <v>43558</v>
      </c>
      <c r="N48" s="6" t="s">
        <v>6</v>
      </c>
      <c r="O48" s="7">
        <f>'Boarding Tallies'!O43+'Daycare Tallies'!R43</f>
        <v>65</v>
      </c>
      <c r="Q48" s="5">
        <v>43588</v>
      </c>
      <c r="R48" s="6" t="s">
        <v>4</v>
      </c>
      <c r="S48" s="7">
        <f>'Boarding Tallies'!S43+'Daycare Tallies'!W43</f>
        <v>85</v>
      </c>
      <c r="U48" s="5">
        <v>43619</v>
      </c>
      <c r="V48" s="6" t="s">
        <v>5</v>
      </c>
      <c r="W48" s="7">
        <f>'Boarding Tallies'!W43+'Daycare Tallies'!AB43</f>
        <v>63</v>
      </c>
      <c r="Y48" s="5">
        <v>43649</v>
      </c>
      <c r="Z48" s="6" t="s">
        <v>6</v>
      </c>
      <c r="AA48" s="7">
        <f>'Boarding Tallies'!AA43+'Daycare Tallies'!AG43</f>
        <v>108</v>
      </c>
      <c r="AC48" s="5">
        <v>43680</v>
      </c>
      <c r="AD48" s="6" t="s">
        <v>7</v>
      </c>
      <c r="AE48" s="7">
        <f>'Boarding Tallies'!AE43+'Daycare Tallies'!AL43</f>
        <v>77</v>
      </c>
      <c r="AG48" s="5">
        <v>43711</v>
      </c>
      <c r="AH48" s="6" t="s">
        <v>3</v>
      </c>
      <c r="AI48" s="9">
        <f>'Boarding Tallies'!AI43+'Daycare Tallies'!AQ43</f>
        <v>86</v>
      </c>
      <c r="AK48" s="5">
        <v>43741</v>
      </c>
      <c r="AL48" s="6" t="s">
        <v>8</v>
      </c>
      <c r="AM48" s="7">
        <f>'Boarding Tallies'!AM43+'Daycare Tallies'!AV43</f>
        <v>102</v>
      </c>
      <c r="AO48" s="5">
        <v>43772</v>
      </c>
      <c r="AP48" s="6" t="s">
        <v>9</v>
      </c>
      <c r="AQ48" s="7">
        <f>'Boarding Tallies'!AQ43+'Daycare Tallies'!BA43</f>
        <v>26</v>
      </c>
      <c r="AS48" s="5">
        <v>43802</v>
      </c>
      <c r="AT48" s="6" t="s">
        <v>3</v>
      </c>
      <c r="AU48" s="7">
        <f>'Boarding Tallies'!AU43+'Daycare Tallies'!BF43</f>
        <v>13</v>
      </c>
    </row>
    <row r="49" spans="1:47" s="8" customFormat="1" x14ac:dyDescent="0.3">
      <c r="A49" s="5">
        <v>43469</v>
      </c>
      <c r="B49" s="6" t="s">
        <v>4</v>
      </c>
      <c r="C49" s="7">
        <f>'Boarding Tallies'!$C44+'Daycare Tallies'!$C44</f>
        <v>82</v>
      </c>
      <c r="E49" s="5">
        <v>43500</v>
      </c>
      <c r="F49" s="6" t="s">
        <v>5</v>
      </c>
      <c r="G49" s="7">
        <f>'Boarding Tallies'!G44+'Daycare Tallies'!H44</f>
        <v>54</v>
      </c>
      <c r="I49" s="5">
        <v>43528</v>
      </c>
      <c r="J49" s="6" t="s">
        <v>5</v>
      </c>
      <c r="K49" s="7">
        <f>'Boarding Tallies'!K44+'Daycare Tallies'!M44</f>
        <v>23</v>
      </c>
      <c r="M49" s="5">
        <v>43559</v>
      </c>
      <c r="N49" s="6" t="s">
        <v>8</v>
      </c>
      <c r="O49" s="7">
        <f>'Boarding Tallies'!O44+'Daycare Tallies'!R44</f>
        <v>81</v>
      </c>
      <c r="Q49" s="5">
        <v>43589</v>
      </c>
      <c r="R49" s="6" t="s">
        <v>7</v>
      </c>
      <c r="S49" s="7">
        <f>'Boarding Tallies'!S44+'Daycare Tallies'!W44</f>
        <v>39</v>
      </c>
      <c r="U49" s="5">
        <v>43620</v>
      </c>
      <c r="V49" s="6" t="s">
        <v>3</v>
      </c>
      <c r="W49" s="7">
        <f>'Boarding Tallies'!W44+'Daycare Tallies'!AB44</f>
        <v>97</v>
      </c>
      <c r="Y49" s="5">
        <v>43650</v>
      </c>
      <c r="Z49" s="6" t="s">
        <v>8</v>
      </c>
      <c r="AA49" s="7">
        <f>'Boarding Tallies'!AA44+'Daycare Tallies'!AG44</f>
        <v>80</v>
      </c>
      <c r="AC49" s="5">
        <v>43681</v>
      </c>
      <c r="AD49" s="6" t="s">
        <v>9</v>
      </c>
      <c r="AE49" s="7">
        <f>'Boarding Tallies'!AE44+'Daycare Tallies'!AL44</f>
        <v>54</v>
      </c>
      <c r="AG49" s="5">
        <v>43712</v>
      </c>
      <c r="AH49" s="6" t="s">
        <v>6</v>
      </c>
      <c r="AI49" s="9">
        <f>'Boarding Tallies'!AI44+'Daycare Tallies'!AQ44</f>
        <v>94</v>
      </c>
      <c r="AK49" s="5">
        <v>43742</v>
      </c>
      <c r="AL49" s="6" t="s">
        <v>4</v>
      </c>
      <c r="AM49" s="7">
        <f>'Boarding Tallies'!AM44+'Daycare Tallies'!AV44</f>
        <v>104</v>
      </c>
      <c r="AO49" s="5">
        <v>43773</v>
      </c>
      <c r="AP49" s="6" t="s">
        <v>5</v>
      </c>
      <c r="AQ49" s="7">
        <f>'Boarding Tallies'!AQ44+'Daycare Tallies'!BA44</f>
        <v>88</v>
      </c>
      <c r="AS49" s="5">
        <v>43803</v>
      </c>
      <c r="AT49" s="6" t="s">
        <v>6</v>
      </c>
      <c r="AU49" s="7">
        <f>'Boarding Tallies'!AU44+'Daycare Tallies'!BF44</f>
        <v>85</v>
      </c>
    </row>
    <row r="50" spans="1:47" s="8" customFormat="1" x14ac:dyDescent="0.3">
      <c r="A50" s="5">
        <v>43470</v>
      </c>
      <c r="B50" s="6" t="s">
        <v>7</v>
      </c>
      <c r="C50" s="7">
        <f>'Boarding Tallies'!$C45+'Daycare Tallies'!$C45</f>
        <v>35</v>
      </c>
      <c r="E50" s="5">
        <v>43501</v>
      </c>
      <c r="F50" s="6" t="s">
        <v>3</v>
      </c>
      <c r="G50" s="7">
        <f>'Boarding Tallies'!G45+'Daycare Tallies'!H45</f>
        <v>75</v>
      </c>
      <c r="I50" s="5">
        <v>43529</v>
      </c>
      <c r="J50" s="6" t="s">
        <v>3</v>
      </c>
      <c r="K50" s="7">
        <f>'Boarding Tallies'!K45+'Daycare Tallies'!M45</f>
        <v>103</v>
      </c>
      <c r="M50" s="5">
        <v>43560</v>
      </c>
      <c r="N50" s="6" t="s">
        <v>4</v>
      </c>
      <c r="O50" s="7">
        <f>'Boarding Tallies'!O45+'Daycare Tallies'!R45</f>
        <v>64</v>
      </c>
      <c r="Q50" s="5">
        <v>43590</v>
      </c>
      <c r="R50" s="6" t="s">
        <v>9</v>
      </c>
      <c r="S50" s="7">
        <f>'Boarding Tallies'!S45+'Daycare Tallies'!W45</f>
        <v>24</v>
      </c>
      <c r="U50" s="5">
        <v>43621</v>
      </c>
      <c r="V50" s="6" t="s">
        <v>6</v>
      </c>
      <c r="W50" s="7">
        <f>'Boarding Tallies'!W45+'Daycare Tallies'!AB45</f>
        <v>86</v>
      </c>
      <c r="Y50" s="5">
        <v>43651</v>
      </c>
      <c r="Z50" s="6" t="s">
        <v>4</v>
      </c>
      <c r="AA50" s="7">
        <f>'Boarding Tallies'!AA45+'Daycare Tallies'!AG45</f>
        <v>103</v>
      </c>
      <c r="AC50" s="5">
        <v>43682</v>
      </c>
      <c r="AD50" s="6" t="s">
        <v>5</v>
      </c>
      <c r="AE50" s="7">
        <f>'Boarding Tallies'!AE45+'Daycare Tallies'!AL45</f>
        <v>83</v>
      </c>
      <c r="AG50" s="5">
        <v>43713</v>
      </c>
      <c r="AH50" s="6" t="s">
        <v>8</v>
      </c>
      <c r="AI50" s="9">
        <f>'Boarding Tallies'!AI45+'Daycare Tallies'!AQ45</f>
        <v>105</v>
      </c>
      <c r="AK50" s="5">
        <v>43743</v>
      </c>
      <c r="AL50" s="6" t="s">
        <v>7</v>
      </c>
      <c r="AM50" s="7">
        <f>'Boarding Tallies'!AM45+'Daycare Tallies'!AV45</f>
        <v>71</v>
      </c>
      <c r="AO50" s="5">
        <v>43774</v>
      </c>
      <c r="AP50" s="6" t="s">
        <v>3</v>
      </c>
      <c r="AQ50" s="7">
        <f>'Boarding Tallies'!AQ45+'Daycare Tallies'!BA45</f>
        <v>88</v>
      </c>
      <c r="AS50" s="5">
        <v>43804</v>
      </c>
      <c r="AT50" s="6" t="s">
        <v>8</v>
      </c>
      <c r="AU50" s="7">
        <f>'Boarding Tallies'!AU45+'Daycare Tallies'!BF45</f>
        <v>89</v>
      </c>
    </row>
    <row r="51" spans="1:47" s="8" customFormat="1" x14ac:dyDescent="0.3">
      <c r="A51" s="5">
        <v>43471</v>
      </c>
      <c r="B51" s="6" t="s">
        <v>9</v>
      </c>
      <c r="C51" s="7">
        <f>'Boarding Tallies'!$C46+'Daycare Tallies'!$C46</f>
        <v>23</v>
      </c>
      <c r="E51" s="5">
        <v>43502</v>
      </c>
      <c r="F51" s="6" t="s">
        <v>6</v>
      </c>
      <c r="G51" s="7">
        <f>'Boarding Tallies'!G46+'Daycare Tallies'!H46</f>
        <v>79</v>
      </c>
      <c r="I51" s="5">
        <v>43530</v>
      </c>
      <c r="J51" s="6" t="s">
        <v>6</v>
      </c>
      <c r="K51" s="7">
        <f>'Boarding Tallies'!K46+'Daycare Tallies'!M46</f>
        <v>79</v>
      </c>
      <c r="M51" s="5">
        <v>43561</v>
      </c>
      <c r="N51" s="6" t="s">
        <v>7</v>
      </c>
      <c r="O51" s="7">
        <f>'Boarding Tallies'!O46+'Daycare Tallies'!R46</f>
        <v>29</v>
      </c>
      <c r="Q51" s="5">
        <v>43591</v>
      </c>
      <c r="R51" s="6" t="s">
        <v>5</v>
      </c>
      <c r="S51" s="7">
        <f>'Boarding Tallies'!S46+'Daycare Tallies'!W46</f>
        <v>57</v>
      </c>
      <c r="U51" s="5">
        <v>43622</v>
      </c>
      <c r="V51" s="6" t="s">
        <v>8</v>
      </c>
      <c r="W51" s="7">
        <f>'Boarding Tallies'!W46+'Daycare Tallies'!AB46</f>
        <v>94</v>
      </c>
      <c r="Y51" s="5">
        <v>43652</v>
      </c>
      <c r="Z51" s="6" t="s">
        <v>7</v>
      </c>
      <c r="AA51" s="7">
        <f>'Boarding Tallies'!AA46+'Daycare Tallies'!AG46</f>
        <v>69</v>
      </c>
      <c r="AC51" s="5">
        <v>43683</v>
      </c>
      <c r="AD51" s="6" t="s">
        <v>3</v>
      </c>
      <c r="AE51" s="7">
        <f>'Boarding Tallies'!AE46+'Daycare Tallies'!AL46</f>
        <v>108</v>
      </c>
      <c r="AG51" s="5">
        <v>43714</v>
      </c>
      <c r="AH51" s="6" t="s">
        <v>4</v>
      </c>
      <c r="AI51" s="9">
        <f>'Boarding Tallies'!AI46+'Daycare Tallies'!AQ46</f>
        <v>83</v>
      </c>
      <c r="AK51" s="5">
        <v>43744</v>
      </c>
      <c r="AL51" s="6" t="s">
        <v>9</v>
      </c>
      <c r="AM51" s="7">
        <f>'Boarding Tallies'!AM46+'Daycare Tallies'!AV46</f>
        <v>31</v>
      </c>
      <c r="AO51" s="5">
        <v>43775</v>
      </c>
      <c r="AP51" s="6" t="s">
        <v>6</v>
      </c>
      <c r="AQ51" s="7">
        <f>'Boarding Tallies'!AQ46+'Daycare Tallies'!BA46</f>
        <v>93</v>
      </c>
      <c r="AS51" s="5">
        <v>43805</v>
      </c>
      <c r="AT51" s="6" t="s">
        <v>4</v>
      </c>
      <c r="AU51" s="7">
        <f>'Boarding Tallies'!AU46+'Daycare Tallies'!BF46</f>
        <v>79</v>
      </c>
    </row>
    <row r="52" spans="1:47" s="8" customFormat="1" x14ac:dyDescent="0.3">
      <c r="A52" s="5">
        <v>43472</v>
      </c>
      <c r="B52" s="6" t="s">
        <v>5</v>
      </c>
      <c r="C52" s="7">
        <f>'Boarding Tallies'!$C47+'Daycare Tallies'!$C47</f>
        <v>72</v>
      </c>
      <c r="E52" s="5">
        <v>43503</v>
      </c>
      <c r="F52" s="6" t="s">
        <v>8</v>
      </c>
      <c r="G52" s="7">
        <f>'Boarding Tallies'!G47+'Daycare Tallies'!H47</f>
        <v>79</v>
      </c>
      <c r="I52" s="5">
        <v>43531</v>
      </c>
      <c r="J52" s="6" t="s">
        <v>8</v>
      </c>
      <c r="K52" s="7">
        <f>'Boarding Tallies'!K47+'Daycare Tallies'!M47</f>
        <v>105</v>
      </c>
      <c r="M52" s="5">
        <v>43562</v>
      </c>
      <c r="N52" s="6" t="s">
        <v>9</v>
      </c>
      <c r="O52" s="7">
        <f>'Boarding Tallies'!O47+'Daycare Tallies'!R47</f>
        <v>14</v>
      </c>
      <c r="Q52" s="5">
        <v>43592</v>
      </c>
      <c r="R52" s="6" t="s">
        <v>3</v>
      </c>
      <c r="S52" s="7">
        <f>'Boarding Tallies'!S47+'Daycare Tallies'!W47</f>
        <v>79</v>
      </c>
      <c r="U52" s="5">
        <v>43623</v>
      </c>
      <c r="V52" s="6" t="s">
        <v>4</v>
      </c>
      <c r="W52" s="7">
        <f>'Boarding Tallies'!W47+'Daycare Tallies'!AB47</f>
        <v>92</v>
      </c>
      <c r="Y52" s="5">
        <v>43653</v>
      </c>
      <c r="Z52" s="6" t="s">
        <v>9</v>
      </c>
      <c r="AA52" s="7">
        <f>'Boarding Tallies'!AA47+'Daycare Tallies'!AG47</f>
        <v>43</v>
      </c>
      <c r="AC52" s="5">
        <v>43684</v>
      </c>
      <c r="AD52" s="6" t="s">
        <v>6</v>
      </c>
      <c r="AE52" s="7">
        <f>'Boarding Tallies'!AE47+'Daycare Tallies'!AL47</f>
        <v>96</v>
      </c>
      <c r="AG52" s="5">
        <v>43715</v>
      </c>
      <c r="AH52" s="6" t="s">
        <v>7</v>
      </c>
      <c r="AI52" s="9">
        <f>'Boarding Tallies'!AI47+'Daycare Tallies'!AQ47</f>
        <v>54</v>
      </c>
      <c r="AK52" s="5">
        <v>43745</v>
      </c>
      <c r="AL52" s="6" t="s">
        <v>5</v>
      </c>
      <c r="AM52" s="7">
        <f>'Boarding Tallies'!AM47+'Daycare Tallies'!AV47</f>
        <v>89</v>
      </c>
      <c r="AO52" s="5">
        <v>43776</v>
      </c>
      <c r="AP52" s="6" t="s">
        <v>8</v>
      </c>
      <c r="AQ52" s="7">
        <f>'Boarding Tallies'!AQ47+'Daycare Tallies'!BA47</f>
        <v>96</v>
      </c>
      <c r="AS52" s="5">
        <v>43806</v>
      </c>
      <c r="AT52" s="6" t="s">
        <v>7</v>
      </c>
      <c r="AU52" s="7">
        <f>'Boarding Tallies'!AU47+'Daycare Tallies'!BF47</f>
        <v>54</v>
      </c>
    </row>
    <row r="53" spans="1:47" s="8" customFormat="1" x14ac:dyDescent="0.3">
      <c r="A53" s="5">
        <v>43473</v>
      </c>
      <c r="B53" s="6" t="s">
        <v>3</v>
      </c>
      <c r="C53" s="7">
        <f>'Boarding Tallies'!$C48+'Daycare Tallies'!$C48</f>
        <v>59</v>
      </c>
      <c r="E53" s="5">
        <v>43504</v>
      </c>
      <c r="F53" s="6" t="s">
        <v>4</v>
      </c>
      <c r="G53" s="7">
        <f>'Boarding Tallies'!G48+'Daycare Tallies'!H48</f>
        <v>100</v>
      </c>
      <c r="I53" s="5">
        <v>43532</v>
      </c>
      <c r="J53" s="6" t="s">
        <v>4</v>
      </c>
      <c r="K53" s="7">
        <f>'Boarding Tallies'!K48+'Daycare Tallies'!M48</f>
        <v>82</v>
      </c>
      <c r="M53" s="5">
        <v>43563</v>
      </c>
      <c r="N53" s="6" t="s">
        <v>5</v>
      </c>
      <c r="O53" s="7">
        <f>'Boarding Tallies'!O48+'Daycare Tallies'!R48</f>
        <v>51</v>
      </c>
      <c r="Q53" s="5">
        <v>43593</v>
      </c>
      <c r="R53" s="6" t="s">
        <v>6</v>
      </c>
      <c r="S53" s="7">
        <f>'Boarding Tallies'!S48+'Daycare Tallies'!W48</f>
        <v>79</v>
      </c>
      <c r="U53" s="5">
        <v>43624</v>
      </c>
      <c r="V53" s="6" t="s">
        <v>7</v>
      </c>
      <c r="W53" s="7">
        <f>'Boarding Tallies'!W48+'Daycare Tallies'!AB48</f>
        <v>63</v>
      </c>
      <c r="Y53" s="5">
        <v>43654</v>
      </c>
      <c r="Z53" s="6" t="s">
        <v>5</v>
      </c>
      <c r="AA53" s="7">
        <f>'Boarding Tallies'!AA48+'Daycare Tallies'!AG48</f>
        <v>94</v>
      </c>
      <c r="AC53" s="5">
        <v>43685</v>
      </c>
      <c r="AD53" s="6" t="s">
        <v>8</v>
      </c>
      <c r="AE53" s="7">
        <f>'Boarding Tallies'!AE48+'Daycare Tallies'!AL48</f>
        <v>124</v>
      </c>
      <c r="AG53" s="5">
        <v>43716</v>
      </c>
      <c r="AH53" s="6" t="s">
        <v>9</v>
      </c>
      <c r="AI53" s="9">
        <f>'Boarding Tallies'!AI48+'Daycare Tallies'!AQ48</f>
        <v>26</v>
      </c>
      <c r="AK53" s="5">
        <v>43746</v>
      </c>
      <c r="AL53" s="6" t="s">
        <v>3</v>
      </c>
      <c r="AM53" s="7">
        <f>'Boarding Tallies'!AM48+'Daycare Tallies'!AV48</f>
        <v>84</v>
      </c>
      <c r="AO53" s="5">
        <v>43777</v>
      </c>
      <c r="AP53" s="6" t="s">
        <v>4</v>
      </c>
      <c r="AQ53" s="7">
        <f>'Boarding Tallies'!AQ48+'Daycare Tallies'!BA48</f>
        <v>95</v>
      </c>
      <c r="AS53" s="5">
        <v>43807</v>
      </c>
      <c r="AT53" s="6" t="s">
        <v>9</v>
      </c>
      <c r="AU53" s="7">
        <f>'Boarding Tallies'!AU48+'Daycare Tallies'!BF48</f>
        <v>24</v>
      </c>
    </row>
    <row r="54" spans="1:47" s="8" customFormat="1" x14ac:dyDescent="0.3">
      <c r="A54" s="5">
        <v>43474</v>
      </c>
      <c r="B54" s="6" t="s">
        <v>6</v>
      </c>
      <c r="C54" s="7">
        <f>'Boarding Tallies'!$C49+'Daycare Tallies'!$C49</f>
        <v>67</v>
      </c>
      <c r="E54" s="5">
        <v>43505</v>
      </c>
      <c r="F54" s="6" t="s">
        <v>7</v>
      </c>
      <c r="G54" s="7">
        <f>'Boarding Tallies'!G49+'Daycare Tallies'!H49</f>
        <v>50</v>
      </c>
      <c r="I54" s="5">
        <v>43533</v>
      </c>
      <c r="J54" s="6" t="s">
        <v>7</v>
      </c>
      <c r="K54" s="7">
        <f>'Boarding Tallies'!K49+'Daycare Tallies'!M49</f>
        <v>53</v>
      </c>
      <c r="M54" s="5">
        <v>43564</v>
      </c>
      <c r="N54" s="6" t="s">
        <v>3</v>
      </c>
      <c r="O54" s="7">
        <f>'Boarding Tallies'!O49+'Daycare Tallies'!R49</f>
        <v>88</v>
      </c>
      <c r="Q54" s="5">
        <v>43594</v>
      </c>
      <c r="R54" s="6" t="s">
        <v>8</v>
      </c>
      <c r="S54" s="7">
        <f>'Boarding Tallies'!S49+'Daycare Tallies'!W49</f>
        <v>93</v>
      </c>
      <c r="U54" s="5">
        <v>43625</v>
      </c>
      <c r="V54" s="6" t="s">
        <v>9</v>
      </c>
      <c r="W54" s="7">
        <f>'Boarding Tallies'!W49+'Daycare Tallies'!AB49</f>
        <v>48</v>
      </c>
      <c r="Y54" s="5">
        <v>43655</v>
      </c>
      <c r="Z54" s="6" t="s">
        <v>3</v>
      </c>
      <c r="AA54" s="7">
        <f>'Boarding Tallies'!AA49+'Daycare Tallies'!AG49</f>
        <v>111</v>
      </c>
      <c r="AC54" s="5">
        <v>43686</v>
      </c>
      <c r="AD54" s="6" t="s">
        <v>4</v>
      </c>
      <c r="AE54" s="7">
        <f>'Boarding Tallies'!AE49+'Daycare Tallies'!AL49</f>
        <v>127</v>
      </c>
      <c r="AG54" s="5">
        <v>43717</v>
      </c>
      <c r="AH54" s="6" t="s">
        <v>5</v>
      </c>
      <c r="AI54" s="9">
        <f>'Boarding Tallies'!AI49+'Daycare Tallies'!AQ49</f>
        <v>84</v>
      </c>
      <c r="AK54" s="5">
        <v>43747</v>
      </c>
      <c r="AL54" s="6" t="s">
        <v>6</v>
      </c>
      <c r="AM54" s="7">
        <f>'Boarding Tallies'!AM49+'Daycare Tallies'!AV49</f>
        <v>93</v>
      </c>
      <c r="AO54" s="5">
        <v>43778</v>
      </c>
      <c r="AP54" s="6" t="s">
        <v>7</v>
      </c>
      <c r="AQ54" s="7">
        <f>'Boarding Tallies'!AQ49+'Daycare Tallies'!BA49</f>
        <v>42</v>
      </c>
      <c r="AS54" s="5">
        <v>43808</v>
      </c>
      <c r="AT54" s="6" t="s">
        <v>5</v>
      </c>
      <c r="AU54" s="7">
        <f>'Boarding Tallies'!AU49+'Daycare Tallies'!BF49</f>
        <v>77</v>
      </c>
    </row>
    <row r="55" spans="1:47" s="8" customFormat="1" x14ac:dyDescent="0.3">
      <c r="A55" s="5">
        <v>43475</v>
      </c>
      <c r="B55" s="6" t="s">
        <v>8</v>
      </c>
      <c r="C55" s="7">
        <f>'Boarding Tallies'!$C50+'Daycare Tallies'!$C50</f>
        <v>90</v>
      </c>
      <c r="E55" s="5">
        <v>43506</v>
      </c>
      <c r="F55" s="6" t="s">
        <v>9</v>
      </c>
      <c r="G55" s="7">
        <f>'Boarding Tallies'!G50+'Daycare Tallies'!H50</f>
        <v>29</v>
      </c>
      <c r="I55" s="5">
        <v>43534</v>
      </c>
      <c r="J55" s="6" t="s">
        <v>9</v>
      </c>
      <c r="K55" s="7">
        <f>'Boarding Tallies'!K50+'Daycare Tallies'!M50</f>
        <v>42</v>
      </c>
      <c r="M55" s="5">
        <v>43565</v>
      </c>
      <c r="N55" s="6" t="s">
        <v>6</v>
      </c>
      <c r="O55" s="7">
        <f>'Boarding Tallies'!O50+'Daycare Tallies'!R50</f>
        <v>66</v>
      </c>
      <c r="Q55" s="5">
        <v>43595</v>
      </c>
      <c r="R55" s="6" t="s">
        <v>4</v>
      </c>
      <c r="S55" s="7">
        <f>'Boarding Tallies'!S50+'Daycare Tallies'!W50</f>
        <v>86</v>
      </c>
      <c r="U55" s="5">
        <v>43626</v>
      </c>
      <c r="V55" s="6" t="s">
        <v>5</v>
      </c>
      <c r="W55" s="7">
        <f>'Boarding Tallies'!W50+'Daycare Tallies'!AB50</f>
        <v>80</v>
      </c>
      <c r="Y55" s="5">
        <v>43656</v>
      </c>
      <c r="Z55" s="6" t="s">
        <v>6</v>
      </c>
      <c r="AA55" s="7">
        <f>'Boarding Tallies'!AA50+'Daycare Tallies'!AG50</f>
        <v>98</v>
      </c>
      <c r="AC55" s="5">
        <v>43687</v>
      </c>
      <c r="AD55" s="6" t="s">
        <v>7</v>
      </c>
      <c r="AE55" s="7">
        <f>'Boarding Tallies'!AE50+'Daycare Tallies'!AL50</f>
        <v>83</v>
      </c>
      <c r="AG55" s="5">
        <v>43718</v>
      </c>
      <c r="AH55" s="6" t="s">
        <v>3</v>
      </c>
      <c r="AI55" s="9">
        <f>'Boarding Tallies'!AI50+'Daycare Tallies'!AQ50</f>
        <v>93</v>
      </c>
      <c r="AK55" s="5">
        <v>43748</v>
      </c>
      <c r="AL55" s="6" t="s">
        <v>8</v>
      </c>
      <c r="AM55" s="7">
        <f>'Boarding Tallies'!AM50+'Daycare Tallies'!AV50</f>
        <v>110</v>
      </c>
      <c r="AO55" s="5">
        <v>43779</v>
      </c>
      <c r="AP55" s="6" t="s">
        <v>9</v>
      </c>
      <c r="AQ55" s="7">
        <f>'Boarding Tallies'!AQ50+'Daycare Tallies'!BA50</f>
        <v>32</v>
      </c>
      <c r="AS55" s="5">
        <v>43809</v>
      </c>
      <c r="AT55" s="6" t="s">
        <v>3</v>
      </c>
      <c r="AU55" s="7">
        <f>'Boarding Tallies'!AU50+'Daycare Tallies'!BF50</f>
        <v>91</v>
      </c>
    </row>
    <row r="56" spans="1:47" s="8" customFormat="1" x14ac:dyDescent="0.3">
      <c r="A56" s="5">
        <v>43476</v>
      </c>
      <c r="B56" s="6" t="s">
        <v>4</v>
      </c>
      <c r="C56" s="7">
        <f>'Boarding Tallies'!$C51+'Daycare Tallies'!$C51</f>
        <v>89</v>
      </c>
      <c r="E56" s="5">
        <v>43507</v>
      </c>
      <c r="F56" s="6" t="s">
        <v>5</v>
      </c>
      <c r="G56" s="7">
        <f>'Boarding Tallies'!G51+'Daycare Tallies'!H51</f>
        <v>67</v>
      </c>
      <c r="I56" s="5">
        <v>43535</v>
      </c>
      <c r="J56" s="6" t="s">
        <v>5</v>
      </c>
      <c r="K56" s="7">
        <f>'Boarding Tallies'!K51+'Daycare Tallies'!M51</f>
        <v>79</v>
      </c>
      <c r="M56" s="5">
        <v>43566</v>
      </c>
      <c r="N56" s="6" t="s">
        <v>8</v>
      </c>
      <c r="O56" s="7">
        <f>'Boarding Tallies'!O51+'Daycare Tallies'!R51</f>
        <v>97</v>
      </c>
      <c r="Q56" s="5">
        <v>43596</v>
      </c>
      <c r="R56" s="6" t="s">
        <v>7</v>
      </c>
      <c r="S56" s="7">
        <f>'Boarding Tallies'!S51+'Daycare Tallies'!W51</f>
        <v>49</v>
      </c>
      <c r="U56" s="5">
        <v>43627</v>
      </c>
      <c r="V56" s="6" t="s">
        <v>3</v>
      </c>
      <c r="W56" s="7">
        <f>'Boarding Tallies'!W51+'Daycare Tallies'!AB51</f>
        <v>74</v>
      </c>
      <c r="Y56" s="5">
        <v>43657</v>
      </c>
      <c r="Z56" s="6" t="s">
        <v>8</v>
      </c>
      <c r="AA56" s="7">
        <f>'Boarding Tallies'!AA51+'Daycare Tallies'!AG51</f>
        <v>109</v>
      </c>
      <c r="AC56" s="5">
        <v>43688</v>
      </c>
      <c r="AD56" s="6" t="s">
        <v>9</v>
      </c>
      <c r="AE56" s="7">
        <f>'Boarding Tallies'!AE51+'Daycare Tallies'!AL51</f>
        <v>57</v>
      </c>
      <c r="AG56" s="5">
        <v>43719</v>
      </c>
      <c r="AH56" s="6" t="s">
        <v>6</v>
      </c>
      <c r="AI56" s="9">
        <f>'Boarding Tallies'!AI51+'Daycare Tallies'!AQ51</f>
        <v>83</v>
      </c>
      <c r="AK56" s="5">
        <v>43749</v>
      </c>
      <c r="AL56" s="6" t="s">
        <v>4</v>
      </c>
      <c r="AM56" s="7">
        <f>'Boarding Tallies'!AM51+'Daycare Tallies'!AV51</f>
        <v>103</v>
      </c>
      <c r="AO56" s="5">
        <v>43780</v>
      </c>
      <c r="AP56" s="6" t="s">
        <v>5</v>
      </c>
      <c r="AQ56" s="7">
        <f>'Boarding Tallies'!AQ51+'Daycare Tallies'!BA51</f>
        <v>59</v>
      </c>
      <c r="AS56" s="5">
        <v>43810</v>
      </c>
      <c r="AT56" s="6" t="s">
        <v>6</v>
      </c>
      <c r="AU56" s="7">
        <f>'Boarding Tallies'!AU51+'Daycare Tallies'!BF51</f>
        <v>76</v>
      </c>
    </row>
    <row r="57" spans="1:47" s="8" customFormat="1" x14ac:dyDescent="0.3">
      <c r="A57" s="5">
        <v>43477</v>
      </c>
      <c r="B57" s="6" t="s">
        <v>7</v>
      </c>
      <c r="C57" s="7">
        <f>'Boarding Tallies'!$C52+'Daycare Tallies'!$C52</f>
        <v>45</v>
      </c>
      <c r="E57" s="5">
        <v>43508</v>
      </c>
      <c r="F57" s="6" t="s">
        <v>3</v>
      </c>
      <c r="G57" s="7">
        <f>'Boarding Tallies'!G52+'Daycare Tallies'!H52</f>
        <v>74</v>
      </c>
      <c r="I57" s="5">
        <v>43536</v>
      </c>
      <c r="J57" s="6" t="s">
        <v>3</v>
      </c>
      <c r="K57" s="7">
        <f>'Boarding Tallies'!K52+'Daycare Tallies'!M52</f>
        <v>98</v>
      </c>
      <c r="M57" s="5">
        <v>43567</v>
      </c>
      <c r="N57" s="6" t="s">
        <v>4</v>
      </c>
      <c r="O57" s="7">
        <f>'Boarding Tallies'!O52+'Daycare Tallies'!R52</f>
        <v>78</v>
      </c>
      <c r="Q57" s="5">
        <v>43597</v>
      </c>
      <c r="R57" s="6" t="s">
        <v>9</v>
      </c>
      <c r="S57" s="7">
        <f>'Boarding Tallies'!S52+'Daycare Tallies'!W52</f>
        <v>34</v>
      </c>
      <c r="U57" s="5">
        <v>43628</v>
      </c>
      <c r="V57" s="6" t="s">
        <v>6</v>
      </c>
      <c r="W57" s="7">
        <f>'Boarding Tallies'!W52+'Daycare Tallies'!AB52</f>
        <v>99</v>
      </c>
      <c r="Y57" s="5">
        <v>43658</v>
      </c>
      <c r="Z57" s="6" t="s">
        <v>4</v>
      </c>
      <c r="AA57" s="7">
        <f>'Boarding Tallies'!AA52+'Daycare Tallies'!AG52</f>
        <v>86</v>
      </c>
      <c r="AC57" s="5">
        <v>43689</v>
      </c>
      <c r="AD57" s="6" t="s">
        <v>5</v>
      </c>
      <c r="AE57" s="7">
        <f>'Boarding Tallies'!AE52+'Daycare Tallies'!AL52</f>
        <v>84</v>
      </c>
      <c r="AG57" s="5">
        <v>43720</v>
      </c>
      <c r="AH57" s="6" t="s">
        <v>8</v>
      </c>
      <c r="AI57" s="9">
        <f>'Boarding Tallies'!AI52+'Daycare Tallies'!AQ52</f>
        <v>101</v>
      </c>
      <c r="AK57" s="5">
        <v>43750</v>
      </c>
      <c r="AL57" s="6" t="s">
        <v>7</v>
      </c>
      <c r="AM57" s="7">
        <f>'Boarding Tallies'!AM52+'Daycare Tallies'!AV52</f>
        <v>66</v>
      </c>
      <c r="AO57" s="5">
        <v>43781</v>
      </c>
      <c r="AP57" s="6" t="s">
        <v>3</v>
      </c>
      <c r="AQ57" s="7">
        <f>'Boarding Tallies'!AQ52+'Daycare Tallies'!BA52</f>
        <v>83</v>
      </c>
      <c r="AS57" s="5">
        <v>43811</v>
      </c>
      <c r="AT57" s="6" t="s">
        <v>8</v>
      </c>
      <c r="AU57" s="7">
        <f>'Boarding Tallies'!AU52+'Daycare Tallies'!BF52</f>
        <v>84</v>
      </c>
    </row>
    <row r="58" spans="1:47" s="8" customFormat="1" x14ac:dyDescent="0.3">
      <c r="A58" s="5">
        <v>43478</v>
      </c>
      <c r="B58" s="6" t="s">
        <v>9</v>
      </c>
      <c r="C58" s="7">
        <f>'Boarding Tallies'!$C53+'Daycare Tallies'!$C53</f>
        <v>19</v>
      </c>
      <c r="E58" s="5">
        <v>43509</v>
      </c>
      <c r="F58" s="6" t="s">
        <v>6</v>
      </c>
      <c r="G58" s="7">
        <f>'Boarding Tallies'!G53+'Daycare Tallies'!H53</f>
        <v>60</v>
      </c>
      <c r="I58" s="5">
        <v>43537</v>
      </c>
      <c r="J58" s="6" t="s">
        <v>6</v>
      </c>
      <c r="K58" s="7">
        <f>'Boarding Tallies'!K53+'Daycare Tallies'!M53</f>
        <v>83</v>
      </c>
      <c r="M58" s="5">
        <v>43568</v>
      </c>
      <c r="N58" s="6" t="s">
        <v>7</v>
      </c>
      <c r="O58" s="7">
        <f>'Boarding Tallies'!O53+'Daycare Tallies'!R53</f>
        <v>48</v>
      </c>
      <c r="Q58" s="5">
        <v>43598</v>
      </c>
      <c r="R58" s="6" t="s">
        <v>5</v>
      </c>
      <c r="S58" s="7">
        <f>'Boarding Tallies'!S53+'Daycare Tallies'!W53</f>
        <v>73</v>
      </c>
      <c r="U58" s="5">
        <v>43629</v>
      </c>
      <c r="V58" s="6" t="s">
        <v>8</v>
      </c>
      <c r="W58" s="7">
        <f>'Boarding Tallies'!W53+'Daycare Tallies'!AB53</f>
        <v>100</v>
      </c>
      <c r="Y58" s="5">
        <v>43659</v>
      </c>
      <c r="Z58" s="6" t="s">
        <v>7</v>
      </c>
      <c r="AA58" s="7">
        <f>'Boarding Tallies'!AA53+'Daycare Tallies'!AG53</f>
        <v>80</v>
      </c>
      <c r="AC58" s="5">
        <v>43690</v>
      </c>
      <c r="AD58" s="6" t="s">
        <v>3</v>
      </c>
      <c r="AE58" s="7">
        <f>'Boarding Tallies'!AE53+'Daycare Tallies'!AL53</f>
        <v>95</v>
      </c>
      <c r="AG58" s="5">
        <v>43721</v>
      </c>
      <c r="AH58" s="6" t="s">
        <v>4</v>
      </c>
      <c r="AI58" s="9">
        <f>'Boarding Tallies'!AI53+'Daycare Tallies'!AQ53</f>
        <v>106</v>
      </c>
      <c r="AK58" s="5">
        <v>43751</v>
      </c>
      <c r="AL58" s="6" t="s">
        <v>9</v>
      </c>
      <c r="AM58" s="7">
        <f>'Boarding Tallies'!AM53+'Daycare Tallies'!AV53</f>
        <v>44</v>
      </c>
      <c r="AO58" s="5">
        <v>43782</v>
      </c>
      <c r="AP58" s="6" t="s">
        <v>6</v>
      </c>
      <c r="AQ58" s="7">
        <f>'Boarding Tallies'!AQ53+'Daycare Tallies'!BA53</f>
        <v>88</v>
      </c>
      <c r="AS58" s="5">
        <v>43812</v>
      </c>
      <c r="AT58" s="6" t="s">
        <v>4</v>
      </c>
      <c r="AU58" s="7">
        <f>'Boarding Tallies'!AU53+'Daycare Tallies'!BF53</f>
        <v>90</v>
      </c>
    </row>
    <row r="59" spans="1:47" s="8" customFormat="1" x14ac:dyDescent="0.3">
      <c r="A59" s="5">
        <v>43479</v>
      </c>
      <c r="B59" s="6" t="s">
        <v>5</v>
      </c>
      <c r="C59" s="7">
        <f>'Boarding Tallies'!$C54+'Daycare Tallies'!$C54</f>
        <v>60</v>
      </c>
      <c r="E59" s="5">
        <v>43510</v>
      </c>
      <c r="F59" s="6" t="s">
        <v>8</v>
      </c>
      <c r="G59" s="7">
        <f>'Boarding Tallies'!G54+'Daycare Tallies'!H54</f>
        <v>107</v>
      </c>
      <c r="I59" s="5">
        <v>43538</v>
      </c>
      <c r="J59" s="6" t="s">
        <v>8</v>
      </c>
      <c r="K59" s="7">
        <f>'Boarding Tallies'!K54+'Daycare Tallies'!M54</f>
        <v>89</v>
      </c>
      <c r="M59" s="5">
        <v>43569</v>
      </c>
      <c r="N59" s="6" t="s">
        <v>9</v>
      </c>
      <c r="O59" s="7">
        <f>'Boarding Tallies'!O54+'Daycare Tallies'!R54</f>
        <v>29</v>
      </c>
      <c r="Q59" s="5">
        <v>43599</v>
      </c>
      <c r="R59" s="6" t="s">
        <v>3</v>
      </c>
      <c r="S59" s="7">
        <f>'Boarding Tallies'!S54+'Daycare Tallies'!W54</f>
        <v>82</v>
      </c>
      <c r="U59" s="5">
        <v>43630</v>
      </c>
      <c r="V59" s="6" t="s">
        <v>4</v>
      </c>
      <c r="W59" s="7">
        <f>'Boarding Tallies'!W54+'Daycare Tallies'!AB54</f>
        <v>87</v>
      </c>
      <c r="Y59" s="5">
        <v>43660</v>
      </c>
      <c r="Z59" s="6" t="s">
        <v>9</v>
      </c>
      <c r="AA59" s="7">
        <f>'Boarding Tallies'!AA54+'Daycare Tallies'!AG54</f>
        <v>45</v>
      </c>
      <c r="AC59" s="5">
        <v>43691</v>
      </c>
      <c r="AD59" s="6" t="s">
        <v>6</v>
      </c>
      <c r="AE59" s="7">
        <f>'Boarding Tallies'!AE54+'Daycare Tallies'!AL54</f>
        <v>95</v>
      </c>
      <c r="AG59" s="5">
        <v>43722</v>
      </c>
      <c r="AH59" s="6" t="s">
        <v>7</v>
      </c>
      <c r="AI59" s="9">
        <f>'Boarding Tallies'!AI54+'Daycare Tallies'!AQ54</f>
        <v>58</v>
      </c>
      <c r="AK59" s="5">
        <v>43752</v>
      </c>
      <c r="AL59" s="6" t="s">
        <v>5</v>
      </c>
      <c r="AM59" s="7">
        <f>'Boarding Tallies'!AM54+'Daycare Tallies'!AV54</f>
        <v>54</v>
      </c>
      <c r="AO59" s="5">
        <v>43783</v>
      </c>
      <c r="AP59" s="6" t="s">
        <v>8</v>
      </c>
      <c r="AQ59" s="7">
        <f>'Boarding Tallies'!AQ54+'Daycare Tallies'!BA54</f>
        <v>90</v>
      </c>
      <c r="AS59" s="5">
        <v>43813</v>
      </c>
      <c r="AT59" s="6" t="s">
        <v>7</v>
      </c>
      <c r="AU59" s="7">
        <f>'Boarding Tallies'!AU54+'Daycare Tallies'!BF54</f>
        <v>46</v>
      </c>
    </row>
    <row r="60" spans="1:47" s="8" customFormat="1" x14ac:dyDescent="0.3">
      <c r="A60" s="5">
        <v>43480</v>
      </c>
      <c r="B60" s="6" t="s">
        <v>3</v>
      </c>
      <c r="C60" s="7">
        <f>'Boarding Tallies'!$C55+'Daycare Tallies'!$C55</f>
        <v>75</v>
      </c>
      <c r="E60" s="5">
        <v>43511</v>
      </c>
      <c r="F60" s="6" t="s">
        <v>4</v>
      </c>
      <c r="G60" s="7">
        <f>'Boarding Tallies'!G55+'Daycare Tallies'!H55</f>
        <v>80</v>
      </c>
      <c r="I60" s="5">
        <v>43539</v>
      </c>
      <c r="J60" s="6" t="s">
        <v>4</v>
      </c>
      <c r="K60" s="7">
        <f>'Boarding Tallies'!K55+'Daycare Tallies'!M55</f>
        <v>83</v>
      </c>
      <c r="M60" s="5">
        <v>43570</v>
      </c>
      <c r="N60" s="6" t="s">
        <v>5</v>
      </c>
      <c r="O60" s="7">
        <f>'Boarding Tallies'!O55+'Daycare Tallies'!R55</f>
        <v>55</v>
      </c>
      <c r="Q60" s="5">
        <v>43600</v>
      </c>
      <c r="R60" s="6" t="s">
        <v>6</v>
      </c>
      <c r="S60" s="7">
        <f>'Boarding Tallies'!S55+'Daycare Tallies'!W55</f>
        <v>83</v>
      </c>
      <c r="U60" s="5">
        <v>43631</v>
      </c>
      <c r="V60" s="6" t="s">
        <v>7</v>
      </c>
      <c r="W60" s="7">
        <f>'Boarding Tallies'!W55+'Daycare Tallies'!AB55</f>
        <v>66</v>
      </c>
      <c r="Y60" s="5">
        <v>43661</v>
      </c>
      <c r="Z60" s="6" t="s">
        <v>5</v>
      </c>
      <c r="AA60" s="7">
        <f>'Boarding Tallies'!AA55+'Daycare Tallies'!AG55</f>
        <v>87</v>
      </c>
      <c r="AC60" s="5">
        <v>43692</v>
      </c>
      <c r="AD60" s="6" t="s">
        <v>8</v>
      </c>
      <c r="AE60" s="7">
        <f>'Boarding Tallies'!AE55+'Daycare Tallies'!AL55</f>
        <v>107</v>
      </c>
      <c r="AG60" s="5">
        <v>43723</v>
      </c>
      <c r="AH60" s="6" t="s">
        <v>9</v>
      </c>
      <c r="AI60" s="9">
        <f>'Boarding Tallies'!AI55+'Daycare Tallies'!AQ55</f>
        <v>47</v>
      </c>
      <c r="AK60" s="5">
        <v>43753</v>
      </c>
      <c r="AL60" s="6" t="s">
        <v>3</v>
      </c>
      <c r="AM60" s="7">
        <f>'Boarding Tallies'!AM55+'Daycare Tallies'!AV55</f>
        <v>97</v>
      </c>
      <c r="AO60" s="5">
        <v>43784</v>
      </c>
      <c r="AP60" s="6" t="s">
        <v>4</v>
      </c>
      <c r="AQ60" s="7">
        <f>'Boarding Tallies'!AQ55+'Daycare Tallies'!BA55</f>
        <v>94</v>
      </c>
      <c r="AS60" s="5">
        <v>43814</v>
      </c>
      <c r="AT60" s="6" t="s">
        <v>9</v>
      </c>
      <c r="AU60" s="7">
        <f>'Boarding Tallies'!AU55+'Daycare Tallies'!BF55</f>
        <v>25</v>
      </c>
    </row>
    <row r="61" spans="1:47" s="8" customFormat="1" x14ac:dyDescent="0.3">
      <c r="A61" s="5">
        <v>43481</v>
      </c>
      <c r="B61" s="6" t="s">
        <v>6</v>
      </c>
      <c r="C61" s="7">
        <f>'Boarding Tallies'!$C56+'Daycare Tallies'!$C56</f>
        <v>70</v>
      </c>
      <c r="E61" s="5">
        <v>43512</v>
      </c>
      <c r="F61" s="6" t="s">
        <v>7</v>
      </c>
      <c r="G61" s="7">
        <f>'Boarding Tallies'!G56+'Daycare Tallies'!H56</f>
        <v>50</v>
      </c>
      <c r="I61" s="5">
        <v>43540</v>
      </c>
      <c r="J61" s="6" t="s">
        <v>7</v>
      </c>
      <c r="K61" s="7">
        <f>'Boarding Tallies'!K56+'Daycare Tallies'!M56</f>
        <v>48</v>
      </c>
      <c r="M61" s="5">
        <v>43571</v>
      </c>
      <c r="N61" s="6" t="s">
        <v>3</v>
      </c>
      <c r="O61" s="7">
        <f>'Boarding Tallies'!O56+'Daycare Tallies'!R56</f>
        <v>72</v>
      </c>
      <c r="Q61" s="5">
        <v>43601</v>
      </c>
      <c r="R61" s="6" t="s">
        <v>8</v>
      </c>
      <c r="S61" s="7">
        <f>'Boarding Tallies'!S56+'Daycare Tallies'!W56</f>
        <v>107</v>
      </c>
      <c r="U61" s="5">
        <v>43632</v>
      </c>
      <c r="V61" s="6" t="s">
        <v>9</v>
      </c>
      <c r="W61" s="7">
        <f>'Boarding Tallies'!W56+'Daycare Tallies'!AB56</f>
        <v>30</v>
      </c>
      <c r="Y61" s="5">
        <v>43662</v>
      </c>
      <c r="Z61" s="6" t="s">
        <v>3</v>
      </c>
      <c r="AA61" s="7">
        <f>'Boarding Tallies'!AA56+'Daycare Tallies'!AG56</f>
        <v>99</v>
      </c>
      <c r="AC61" s="5">
        <v>43693</v>
      </c>
      <c r="AD61" s="6" t="s">
        <v>4</v>
      </c>
      <c r="AE61" s="7">
        <f>'Boarding Tallies'!AE56+'Daycare Tallies'!AL56</f>
        <v>98</v>
      </c>
      <c r="AG61" s="5">
        <v>43724</v>
      </c>
      <c r="AH61" s="6" t="s">
        <v>5</v>
      </c>
      <c r="AI61" s="9">
        <f>'Boarding Tallies'!AI56+'Daycare Tallies'!AQ56</f>
        <v>87</v>
      </c>
      <c r="AK61" s="5">
        <v>43754</v>
      </c>
      <c r="AL61" s="6" t="s">
        <v>6</v>
      </c>
      <c r="AM61" s="7">
        <f>'Boarding Tallies'!AM56+'Daycare Tallies'!AV56</f>
        <v>103</v>
      </c>
      <c r="AO61" s="5">
        <v>43785</v>
      </c>
      <c r="AP61" s="6" t="s">
        <v>7</v>
      </c>
      <c r="AQ61" s="7">
        <f>'Boarding Tallies'!AQ56+'Daycare Tallies'!BA56</f>
        <v>51</v>
      </c>
      <c r="AS61" s="5">
        <v>43815</v>
      </c>
      <c r="AT61" s="6" t="s">
        <v>5</v>
      </c>
      <c r="AU61" s="7">
        <f>'Boarding Tallies'!AU56+'Daycare Tallies'!BF56</f>
        <v>75</v>
      </c>
    </row>
    <row r="62" spans="1:47" s="8" customFormat="1" x14ac:dyDescent="0.3">
      <c r="A62" s="5">
        <v>43482</v>
      </c>
      <c r="B62" s="6" t="s">
        <v>8</v>
      </c>
      <c r="C62" s="7">
        <f>'Boarding Tallies'!$C57+'Daycare Tallies'!$C57</f>
        <v>68</v>
      </c>
      <c r="E62" s="5">
        <v>43513</v>
      </c>
      <c r="F62" s="6" t="s">
        <v>9</v>
      </c>
      <c r="G62" s="7">
        <f>'Boarding Tallies'!G57+'Daycare Tallies'!H57</f>
        <v>29</v>
      </c>
      <c r="I62" s="5">
        <v>43541</v>
      </c>
      <c r="J62" s="6" t="s">
        <v>9</v>
      </c>
      <c r="K62" s="7">
        <f>'Boarding Tallies'!K57+'Daycare Tallies'!M57</f>
        <v>42</v>
      </c>
      <c r="M62" s="5">
        <v>43572</v>
      </c>
      <c r="N62" s="6" t="s">
        <v>6</v>
      </c>
      <c r="O62" s="7">
        <f>'Boarding Tallies'!O57+'Daycare Tallies'!R57</f>
        <v>87</v>
      </c>
      <c r="Q62" s="5">
        <v>43602</v>
      </c>
      <c r="R62" s="6" t="s">
        <v>4</v>
      </c>
      <c r="S62" s="7">
        <f>'Boarding Tallies'!S57+'Daycare Tallies'!W57</f>
        <v>90</v>
      </c>
      <c r="U62" s="5">
        <v>43633</v>
      </c>
      <c r="V62" s="6" t="s">
        <v>5</v>
      </c>
      <c r="W62" s="7">
        <f>'Boarding Tallies'!W57+'Daycare Tallies'!AB57</f>
        <v>75</v>
      </c>
      <c r="Y62" s="5">
        <v>43663</v>
      </c>
      <c r="Z62" s="6" t="s">
        <v>6</v>
      </c>
      <c r="AA62" s="7">
        <f>'Boarding Tallies'!AA57+'Daycare Tallies'!AG57</f>
        <v>92</v>
      </c>
      <c r="AC62" s="5">
        <v>43694</v>
      </c>
      <c r="AD62" s="6" t="s">
        <v>7</v>
      </c>
      <c r="AE62" s="7">
        <f>'Boarding Tallies'!AE57+'Daycare Tallies'!AL57</f>
        <v>72</v>
      </c>
      <c r="AG62" s="5">
        <v>43725</v>
      </c>
      <c r="AH62" s="6" t="s">
        <v>3</v>
      </c>
      <c r="AI62" s="9">
        <f>'Boarding Tallies'!AI57+'Daycare Tallies'!AQ57</f>
        <v>96</v>
      </c>
      <c r="AK62" s="5">
        <v>43755</v>
      </c>
      <c r="AL62" s="6" t="s">
        <v>8</v>
      </c>
      <c r="AM62" s="7">
        <f>'Boarding Tallies'!AM57+'Daycare Tallies'!AV57</f>
        <v>84</v>
      </c>
      <c r="AO62" s="5">
        <v>43786</v>
      </c>
      <c r="AP62" s="6" t="s">
        <v>9</v>
      </c>
      <c r="AQ62" s="7">
        <f>'Boarding Tallies'!AQ57+'Daycare Tallies'!BA57</f>
        <v>24</v>
      </c>
      <c r="AS62" s="5">
        <v>43816</v>
      </c>
      <c r="AT62" s="6" t="s">
        <v>3</v>
      </c>
      <c r="AU62" s="7">
        <f>'Boarding Tallies'!AU57+'Daycare Tallies'!BF57</f>
        <v>50</v>
      </c>
    </row>
    <row r="63" spans="1:47" s="8" customFormat="1" x14ac:dyDescent="0.3">
      <c r="A63" s="5">
        <v>43483</v>
      </c>
      <c r="B63" s="6" t="s">
        <v>4</v>
      </c>
      <c r="C63" s="7">
        <f>'Boarding Tallies'!$C58+'Daycare Tallies'!$C58</f>
        <v>77</v>
      </c>
      <c r="E63" s="5">
        <v>43514</v>
      </c>
      <c r="F63" s="6" t="s">
        <v>5</v>
      </c>
      <c r="G63" s="7">
        <f>'Boarding Tallies'!G58+'Daycare Tallies'!H58</f>
        <v>47</v>
      </c>
      <c r="I63" s="5">
        <v>43542</v>
      </c>
      <c r="J63" s="6" t="s">
        <v>5</v>
      </c>
      <c r="K63" s="7">
        <f>'Boarding Tallies'!K58+'Daycare Tallies'!M58</f>
        <v>76</v>
      </c>
      <c r="M63" s="5">
        <v>43573</v>
      </c>
      <c r="N63" s="6" t="s">
        <v>8</v>
      </c>
      <c r="O63" s="7">
        <f>'Boarding Tallies'!O58+'Daycare Tallies'!R58</f>
        <v>97</v>
      </c>
      <c r="Q63" s="5">
        <v>43603</v>
      </c>
      <c r="R63" s="6" t="s">
        <v>7</v>
      </c>
      <c r="S63" s="7">
        <f>'Boarding Tallies'!S58+'Daycare Tallies'!W58</f>
        <v>61</v>
      </c>
      <c r="U63" s="5">
        <v>43634</v>
      </c>
      <c r="V63" s="6" t="s">
        <v>3</v>
      </c>
      <c r="W63" s="7">
        <f>'Boarding Tallies'!W58+'Daycare Tallies'!AB58</f>
        <v>91</v>
      </c>
      <c r="Y63" s="5">
        <v>43664</v>
      </c>
      <c r="Z63" s="6" t="s">
        <v>8</v>
      </c>
      <c r="AA63" s="7">
        <f>'Boarding Tallies'!AA58+'Daycare Tallies'!AG58</f>
        <v>97</v>
      </c>
      <c r="AC63" s="5">
        <v>43695</v>
      </c>
      <c r="AD63" s="6" t="s">
        <v>9</v>
      </c>
      <c r="AE63" s="7">
        <f>'Boarding Tallies'!AE58+'Daycare Tallies'!AL58</f>
        <v>49</v>
      </c>
      <c r="AG63" s="5">
        <v>43726</v>
      </c>
      <c r="AH63" s="6" t="s">
        <v>6</v>
      </c>
      <c r="AI63" s="9">
        <f>'Boarding Tallies'!AI58+'Daycare Tallies'!AQ58</f>
        <v>88</v>
      </c>
      <c r="AK63" s="5">
        <v>43756</v>
      </c>
      <c r="AL63" s="6" t="s">
        <v>4</v>
      </c>
      <c r="AM63" s="7">
        <f>'Boarding Tallies'!AM58+'Daycare Tallies'!AV58</f>
        <v>99</v>
      </c>
      <c r="AO63" s="5">
        <v>43787</v>
      </c>
      <c r="AP63" s="6" t="s">
        <v>5</v>
      </c>
      <c r="AQ63" s="7">
        <f>'Boarding Tallies'!AQ58+'Daycare Tallies'!BA58</f>
        <v>75</v>
      </c>
      <c r="AS63" s="5">
        <v>43817</v>
      </c>
      <c r="AT63" s="6" t="s">
        <v>6</v>
      </c>
      <c r="AU63" s="7">
        <f>'Boarding Tallies'!AU58+'Daycare Tallies'!BF58</f>
        <v>86</v>
      </c>
    </row>
    <row r="64" spans="1:47" s="8" customFormat="1" x14ac:dyDescent="0.3">
      <c r="A64" s="5">
        <v>43484</v>
      </c>
      <c r="B64" s="6" t="s">
        <v>7</v>
      </c>
      <c r="C64" s="7">
        <f>'Boarding Tallies'!$C59+'Daycare Tallies'!$C59</f>
        <v>42</v>
      </c>
      <c r="E64" s="5">
        <v>43515</v>
      </c>
      <c r="F64" s="6" t="s">
        <v>3</v>
      </c>
      <c r="G64" s="7">
        <f>'Boarding Tallies'!G59+'Daycare Tallies'!H59</f>
        <v>82</v>
      </c>
      <c r="I64" s="5">
        <v>43543</v>
      </c>
      <c r="J64" s="6" t="s">
        <v>3</v>
      </c>
      <c r="K64" s="7">
        <f>'Boarding Tallies'!K59+'Daycare Tallies'!M59</f>
        <v>79</v>
      </c>
      <c r="M64" s="5">
        <v>43574</v>
      </c>
      <c r="N64" s="6" t="s">
        <v>4</v>
      </c>
      <c r="O64" s="7">
        <f>'Boarding Tallies'!O59+'Daycare Tallies'!R59</f>
        <v>108</v>
      </c>
      <c r="Q64" s="5">
        <v>43604</v>
      </c>
      <c r="R64" s="6" t="s">
        <v>9</v>
      </c>
      <c r="S64" s="7">
        <f>'Boarding Tallies'!S59+'Daycare Tallies'!W59</f>
        <v>36</v>
      </c>
      <c r="U64" s="5">
        <v>43635</v>
      </c>
      <c r="V64" s="6" t="s">
        <v>6</v>
      </c>
      <c r="W64" s="7">
        <f>'Boarding Tallies'!W59+'Daycare Tallies'!AB59</f>
        <v>76</v>
      </c>
      <c r="Y64" s="5">
        <v>43665</v>
      </c>
      <c r="Z64" s="6" t="s">
        <v>4</v>
      </c>
      <c r="AA64" s="7">
        <f>'Boarding Tallies'!AA59+'Daycare Tallies'!AG59</f>
        <v>105</v>
      </c>
      <c r="AC64" s="5">
        <v>43696</v>
      </c>
      <c r="AD64" s="6" t="s">
        <v>5</v>
      </c>
      <c r="AE64" s="7">
        <f>'Boarding Tallies'!AE59+'Daycare Tallies'!AL59</f>
        <v>78</v>
      </c>
      <c r="AG64" s="5">
        <v>43727</v>
      </c>
      <c r="AH64" s="6" t="s">
        <v>8</v>
      </c>
      <c r="AI64" s="9">
        <f>'Boarding Tallies'!AI59+'Daycare Tallies'!AQ59</f>
        <v>103</v>
      </c>
      <c r="AK64" s="5">
        <v>43757</v>
      </c>
      <c r="AL64" s="6" t="s">
        <v>7</v>
      </c>
      <c r="AM64" s="7">
        <f>'Boarding Tallies'!AM59+'Daycare Tallies'!AV59</f>
        <v>60</v>
      </c>
      <c r="AO64" s="5">
        <v>43788</v>
      </c>
      <c r="AP64" s="6" t="s">
        <v>3</v>
      </c>
      <c r="AQ64" s="7">
        <f>'Boarding Tallies'!AQ59+'Daycare Tallies'!BA59</f>
        <v>94</v>
      </c>
      <c r="AS64" s="5">
        <v>43818</v>
      </c>
      <c r="AT64" s="6" t="s">
        <v>8</v>
      </c>
      <c r="AU64" s="7">
        <f>'Boarding Tallies'!AU59+'Daycare Tallies'!BF59</f>
        <v>90</v>
      </c>
    </row>
    <row r="65" spans="1:49" s="8" customFormat="1" x14ac:dyDescent="0.3">
      <c r="A65" s="5">
        <v>43485</v>
      </c>
      <c r="B65" s="6" t="s">
        <v>9</v>
      </c>
      <c r="C65" s="7">
        <f>'Boarding Tallies'!$C60+'Daycare Tallies'!$C60</f>
        <v>30</v>
      </c>
      <c r="E65" s="5">
        <v>43516</v>
      </c>
      <c r="F65" s="6" t="s">
        <v>6</v>
      </c>
      <c r="G65" s="7">
        <f>'Boarding Tallies'!G60+'Daycare Tallies'!H60</f>
        <v>77</v>
      </c>
      <c r="I65" s="5">
        <v>43544</v>
      </c>
      <c r="J65" s="6" t="s">
        <v>6</v>
      </c>
      <c r="K65" s="7">
        <f>'Boarding Tallies'!K60+'Daycare Tallies'!M60</f>
        <v>87</v>
      </c>
      <c r="M65" s="5">
        <v>43575</v>
      </c>
      <c r="N65" s="6" t="s">
        <v>7</v>
      </c>
      <c r="O65" s="7">
        <f>'Boarding Tallies'!O60+'Daycare Tallies'!R60</f>
        <v>95</v>
      </c>
      <c r="Q65" s="5">
        <v>43605</v>
      </c>
      <c r="R65" s="6" t="s">
        <v>5</v>
      </c>
      <c r="S65" s="7">
        <f>'Boarding Tallies'!S60+'Daycare Tallies'!W60</f>
        <v>60</v>
      </c>
      <c r="U65" s="5">
        <v>43636</v>
      </c>
      <c r="V65" s="6" t="s">
        <v>8</v>
      </c>
      <c r="W65" s="7">
        <f>'Boarding Tallies'!W60+'Daycare Tallies'!AB60</f>
        <v>88</v>
      </c>
      <c r="Y65" s="5">
        <v>43666</v>
      </c>
      <c r="Z65" s="6" t="s">
        <v>7</v>
      </c>
      <c r="AA65" s="7">
        <f>'Boarding Tallies'!AA60+'Daycare Tallies'!AG60</f>
        <v>80</v>
      </c>
      <c r="AC65" s="5">
        <v>43697</v>
      </c>
      <c r="AD65" s="6" t="s">
        <v>3</v>
      </c>
      <c r="AE65" s="7">
        <f>'Boarding Tallies'!AE60+'Daycare Tallies'!AL60</f>
        <v>107</v>
      </c>
      <c r="AG65" s="5">
        <v>43728</v>
      </c>
      <c r="AH65" s="6" t="s">
        <v>4</v>
      </c>
      <c r="AI65" s="9">
        <f>'Boarding Tallies'!AI60+'Daycare Tallies'!AQ60</f>
        <v>86</v>
      </c>
      <c r="AK65" s="5">
        <v>43758</v>
      </c>
      <c r="AL65" s="6" t="s">
        <v>9</v>
      </c>
      <c r="AM65" s="7">
        <f>'Boarding Tallies'!AM60+'Daycare Tallies'!AV60</f>
        <v>23</v>
      </c>
      <c r="AO65" s="5">
        <v>43789</v>
      </c>
      <c r="AP65" s="6" t="s">
        <v>6</v>
      </c>
      <c r="AQ65" s="7">
        <f>'Boarding Tallies'!AQ60+'Daycare Tallies'!BA60</f>
        <v>72</v>
      </c>
      <c r="AS65" s="5">
        <v>43819</v>
      </c>
      <c r="AT65" s="6" t="s">
        <v>4</v>
      </c>
      <c r="AU65" s="7">
        <f>'Boarding Tallies'!AU60+'Daycare Tallies'!BF60</f>
        <v>88</v>
      </c>
    </row>
    <row r="66" spans="1:49" s="8" customFormat="1" x14ac:dyDescent="0.3">
      <c r="A66" s="5">
        <v>43486</v>
      </c>
      <c r="B66" s="6" t="s">
        <v>5</v>
      </c>
      <c r="C66" s="7">
        <f>'Boarding Tallies'!$C61+'Daycare Tallies'!$C61</f>
        <v>34</v>
      </c>
      <c r="E66" s="5">
        <v>43517</v>
      </c>
      <c r="F66" s="6" t="s">
        <v>8</v>
      </c>
      <c r="G66" s="7">
        <f>'Boarding Tallies'!G61+'Daycare Tallies'!H61</f>
        <v>103</v>
      </c>
      <c r="I66" s="5">
        <v>43545</v>
      </c>
      <c r="J66" s="6" t="s">
        <v>8</v>
      </c>
      <c r="K66" s="7">
        <f>'Boarding Tallies'!K61+'Daycare Tallies'!M61</f>
        <v>90</v>
      </c>
      <c r="M66" s="5">
        <v>43576</v>
      </c>
      <c r="N66" s="6" t="s">
        <v>9</v>
      </c>
      <c r="O66" s="7">
        <f>'Boarding Tallies'!O61+'Daycare Tallies'!R61</f>
        <v>74</v>
      </c>
      <c r="Q66" s="5">
        <v>43606</v>
      </c>
      <c r="R66" s="6" t="s">
        <v>3</v>
      </c>
      <c r="S66" s="7">
        <f>'Boarding Tallies'!S61+'Daycare Tallies'!W61</f>
        <v>102</v>
      </c>
      <c r="U66" s="5">
        <v>43637</v>
      </c>
      <c r="V66" s="6" t="s">
        <v>4</v>
      </c>
      <c r="W66" s="7">
        <f>'Boarding Tallies'!W61+'Daycare Tallies'!AB61</f>
        <v>84</v>
      </c>
      <c r="Y66" s="5">
        <v>43667</v>
      </c>
      <c r="Z66" s="6" t="s">
        <v>9</v>
      </c>
      <c r="AA66" s="7">
        <f>'Boarding Tallies'!AA61+'Daycare Tallies'!AG61</f>
        <v>46</v>
      </c>
      <c r="AC66" s="5">
        <v>43698</v>
      </c>
      <c r="AD66" s="6" t="s">
        <v>6</v>
      </c>
      <c r="AE66" s="7">
        <f>'Boarding Tallies'!AE61+'Daycare Tallies'!AL61</f>
        <v>86</v>
      </c>
      <c r="AG66" s="5">
        <v>43729</v>
      </c>
      <c r="AH66" s="6" t="s">
        <v>7</v>
      </c>
      <c r="AI66" s="9">
        <f>'Boarding Tallies'!AI61+'Daycare Tallies'!AQ61</f>
        <v>64</v>
      </c>
      <c r="AK66" s="5">
        <v>43759</v>
      </c>
      <c r="AL66" s="6" t="s">
        <v>5</v>
      </c>
      <c r="AM66" s="7">
        <f>'Boarding Tallies'!AM61+'Daycare Tallies'!AV61</f>
        <v>72</v>
      </c>
      <c r="AO66" s="5">
        <v>43790</v>
      </c>
      <c r="AP66" s="6" t="s">
        <v>8</v>
      </c>
      <c r="AQ66" s="7">
        <f>'Boarding Tallies'!AQ61+'Daycare Tallies'!BA61</f>
        <v>84</v>
      </c>
      <c r="AS66" s="5">
        <v>43820</v>
      </c>
      <c r="AT66" s="6" t="s">
        <v>7</v>
      </c>
      <c r="AU66" s="7">
        <f>'Boarding Tallies'!AU61+'Daycare Tallies'!BF61</f>
        <v>68</v>
      </c>
    </row>
    <row r="67" spans="1:49" s="8" customFormat="1" x14ac:dyDescent="0.3">
      <c r="A67" s="5">
        <v>43487</v>
      </c>
      <c r="B67" s="6" t="s">
        <v>3</v>
      </c>
      <c r="C67" s="7">
        <f>'Boarding Tallies'!$C62+'Daycare Tallies'!$C62</f>
        <v>77</v>
      </c>
      <c r="E67" s="5">
        <v>43518</v>
      </c>
      <c r="F67" s="6" t="s">
        <v>4</v>
      </c>
      <c r="G67" s="7">
        <f>'Boarding Tallies'!G62+'Daycare Tallies'!H62</f>
        <v>113</v>
      </c>
      <c r="I67" s="5">
        <v>43546</v>
      </c>
      <c r="J67" s="6" t="s">
        <v>4</v>
      </c>
      <c r="K67" s="7">
        <f>'Boarding Tallies'!K62+'Daycare Tallies'!M62</f>
        <v>81</v>
      </c>
      <c r="M67" s="5">
        <v>43577</v>
      </c>
      <c r="N67" s="6" t="s">
        <v>5</v>
      </c>
      <c r="O67" s="7">
        <f>'Boarding Tallies'!O62+'Daycare Tallies'!R62</f>
        <v>96</v>
      </c>
      <c r="Q67" s="5">
        <v>43607</v>
      </c>
      <c r="R67" s="6" t="s">
        <v>6</v>
      </c>
      <c r="S67" s="7">
        <f>'Boarding Tallies'!S62+'Daycare Tallies'!W62</f>
        <v>80</v>
      </c>
      <c r="U67" s="5">
        <v>43638</v>
      </c>
      <c r="V67" s="6" t="s">
        <v>7</v>
      </c>
      <c r="W67" s="7">
        <f>'Boarding Tallies'!W62+'Daycare Tallies'!AB62</f>
        <v>72</v>
      </c>
      <c r="Y67" s="5">
        <v>43668</v>
      </c>
      <c r="Z67" s="6" t="s">
        <v>5</v>
      </c>
      <c r="AA67" s="7">
        <f>'Boarding Tallies'!AA62+'Daycare Tallies'!AG62</f>
        <v>82</v>
      </c>
      <c r="AC67" s="5">
        <v>43699</v>
      </c>
      <c r="AD67" s="6" t="s">
        <v>8</v>
      </c>
      <c r="AE67" s="7">
        <f>'Boarding Tallies'!AE62+'Daycare Tallies'!AL62</f>
        <v>119</v>
      </c>
      <c r="AG67" s="5">
        <v>43730</v>
      </c>
      <c r="AH67" s="6" t="s">
        <v>9</v>
      </c>
      <c r="AI67" s="9">
        <f>'Boarding Tallies'!AI62+'Daycare Tallies'!AQ62</f>
        <v>34</v>
      </c>
      <c r="AK67" s="5">
        <v>43760</v>
      </c>
      <c r="AL67" s="6" t="s">
        <v>3</v>
      </c>
      <c r="AM67" s="7">
        <f>'Boarding Tallies'!AM62+'Daycare Tallies'!AV62</f>
        <v>71</v>
      </c>
      <c r="AO67" s="5">
        <v>43791</v>
      </c>
      <c r="AP67" s="6" t="s">
        <v>4</v>
      </c>
      <c r="AQ67" s="7">
        <f>'Boarding Tallies'!AQ62+'Daycare Tallies'!BA62</f>
        <v>106</v>
      </c>
      <c r="AS67" s="5">
        <v>43821</v>
      </c>
      <c r="AT67" s="6" t="s">
        <v>9</v>
      </c>
      <c r="AU67" s="7">
        <f>'Boarding Tallies'!AU62+'Daycare Tallies'!BF62</f>
        <v>58</v>
      </c>
    </row>
    <row r="68" spans="1:49" s="8" customFormat="1" x14ac:dyDescent="0.3">
      <c r="A68" s="5">
        <v>43488</v>
      </c>
      <c r="B68" s="6" t="s">
        <v>6</v>
      </c>
      <c r="C68" s="7">
        <f>'Boarding Tallies'!$C63+'Daycare Tallies'!$C63</f>
        <v>75</v>
      </c>
      <c r="E68" s="5">
        <v>43519</v>
      </c>
      <c r="F68" s="6" t="s">
        <v>7</v>
      </c>
      <c r="G68" s="7">
        <f>'Boarding Tallies'!G63+'Daycare Tallies'!H63</f>
        <v>105</v>
      </c>
      <c r="I68" s="5">
        <v>43547</v>
      </c>
      <c r="J68" s="6" t="s">
        <v>7</v>
      </c>
      <c r="K68" s="7">
        <f>'Boarding Tallies'!K63+'Daycare Tallies'!M63</f>
        <v>39</v>
      </c>
      <c r="M68" s="5">
        <v>43578</v>
      </c>
      <c r="N68" s="6" t="s">
        <v>3</v>
      </c>
      <c r="O68" s="7">
        <f>'Boarding Tallies'!O63+'Daycare Tallies'!R63</f>
        <v>118</v>
      </c>
      <c r="Q68" s="5">
        <v>43608</v>
      </c>
      <c r="R68" s="6" t="s">
        <v>8</v>
      </c>
      <c r="S68" s="7">
        <f>'Boarding Tallies'!S63+'Daycare Tallies'!W63</f>
        <v>79</v>
      </c>
      <c r="U68" s="5">
        <v>43639</v>
      </c>
      <c r="V68" s="6" t="s">
        <v>9</v>
      </c>
      <c r="W68" s="7">
        <f>'Boarding Tallies'!W63+'Daycare Tallies'!AB63</f>
        <v>35</v>
      </c>
      <c r="Y68" s="5">
        <v>43669</v>
      </c>
      <c r="Z68" s="6" t="s">
        <v>3</v>
      </c>
      <c r="AA68" s="7">
        <f>'Boarding Tallies'!AA63+'Daycare Tallies'!AG63</f>
        <v>78</v>
      </c>
      <c r="AC68" s="5">
        <v>43700</v>
      </c>
      <c r="AD68" s="6" t="s">
        <v>4</v>
      </c>
      <c r="AE68" s="7">
        <f>'Boarding Tallies'!AE63+'Daycare Tallies'!AL63</f>
        <v>104</v>
      </c>
      <c r="AG68" s="5">
        <v>43731</v>
      </c>
      <c r="AH68" s="6" t="s">
        <v>5</v>
      </c>
      <c r="AI68" s="9">
        <f>'Boarding Tallies'!AI63+'Daycare Tallies'!AQ63</f>
        <v>89</v>
      </c>
      <c r="AK68" s="5">
        <v>43761</v>
      </c>
      <c r="AL68" s="6" t="s">
        <v>6</v>
      </c>
      <c r="AM68" s="7">
        <f>'Boarding Tallies'!AM63+'Daycare Tallies'!AV63</f>
        <v>75</v>
      </c>
      <c r="AO68" s="5">
        <v>43792</v>
      </c>
      <c r="AP68" s="6" t="s">
        <v>7</v>
      </c>
      <c r="AQ68" s="7">
        <f>'Boarding Tallies'!AQ63+'Daycare Tallies'!BA63</f>
        <v>63</v>
      </c>
      <c r="AS68" s="5">
        <v>43822</v>
      </c>
      <c r="AT68" s="6" t="s">
        <v>5</v>
      </c>
      <c r="AU68" s="7">
        <f>'Boarding Tallies'!AU63+'Daycare Tallies'!BF63</f>
        <v>118</v>
      </c>
    </row>
    <row r="69" spans="1:49" s="8" customFormat="1" x14ac:dyDescent="0.3">
      <c r="A69" s="5">
        <v>43489</v>
      </c>
      <c r="B69" s="6" t="s">
        <v>8</v>
      </c>
      <c r="C69" s="7">
        <f>'Boarding Tallies'!$C64+'Daycare Tallies'!$C64</f>
        <v>81</v>
      </c>
      <c r="E69" s="5">
        <v>43520</v>
      </c>
      <c r="F69" s="6" t="s">
        <v>9</v>
      </c>
      <c r="G69" s="7">
        <f>'Boarding Tallies'!G64+'Daycare Tallies'!H64</f>
        <v>85</v>
      </c>
      <c r="I69" s="5">
        <v>43548</v>
      </c>
      <c r="J69" s="6" t="s">
        <v>9</v>
      </c>
      <c r="K69" s="7">
        <f>'Boarding Tallies'!K64+'Daycare Tallies'!M64</f>
        <v>21</v>
      </c>
      <c r="M69" s="5">
        <v>43579</v>
      </c>
      <c r="N69" s="6" t="s">
        <v>6</v>
      </c>
      <c r="O69" s="7">
        <f>'Boarding Tallies'!O64+'Daycare Tallies'!R64</f>
        <v>124</v>
      </c>
      <c r="Q69" s="5">
        <v>43609</v>
      </c>
      <c r="R69" s="6" t="s">
        <v>4</v>
      </c>
      <c r="S69" s="7">
        <f>'Boarding Tallies'!S64+'Daycare Tallies'!W64</f>
        <v>86</v>
      </c>
      <c r="U69" s="5">
        <v>43640</v>
      </c>
      <c r="V69" s="6" t="s">
        <v>5</v>
      </c>
      <c r="W69" s="7">
        <f>'Boarding Tallies'!W64+'Daycare Tallies'!AB64</f>
        <v>78</v>
      </c>
      <c r="Y69" s="5">
        <v>43670</v>
      </c>
      <c r="Z69" s="6" t="s">
        <v>6</v>
      </c>
      <c r="AA69" s="7">
        <f>'Boarding Tallies'!AA64+'Daycare Tallies'!AG64</f>
        <v>89</v>
      </c>
      <c r="AC69" s="5">
        <v>43701</v>
      </c>
      <c r="AD69" s="6" t="s">
        <v>7</v>
      </c>
      <c r="AE69" s="7">
        <f>'Boarding Tallies'!AE64+'Daycare Tallies'!AL64</f>
        <v>71</v>
      </c>
      <c r="AG69" s="5">
        <v>43732</v>
      </c>
      <c r="AH69" s="6" t="s">
        <v>3</v>
      </c>
      <c r="AI69" s="9">
        <f>'Boarding Tallies'!AI64+'Daycare Tallies'!AQ64</f>
        <v>85</v>
      </c>
      <c r="AK69" s="5">
        <v>43762</v>
      </c>
      <c r="AL69" s="6" t="s">
        <v>8</v>
      </c>
      <c r="AM69" s="7">
        <f>'Boarding Tallies'!AM64+'Daycare Tallies'!AV64</f>
        <v>89</v>
      </c>
      <c r="AO69" s="5">
        <v>43793</v>
      </c>
      <c r="AP69" s="6" t="s">
        <v>9</v>
      </c>
      <c r="AQ69" s="7">
        <f>'Boarding Tallies'!AQ64+'Daycare Tallies'!BA64</f>
        <v>29</v>
      </c>
      <c r="AS69" s="5">
        <v>43823</v>
      </c>
      <c r="AT69" s="6" t="s">
        <v>3</v>
      </c>
      <c r="AU69" s="7">
        <f>'Boarding Tallies'!AU64+'Daycare Tallies'!BF64</f>
        <v>96</v>
      </c>
    </row>
    <row r="70" spans="1:49" s="8" customFormat="1" x14ac:dyDescent="0.3">
      <c r="A70" s="5">
        <v>43490</v>
      </c>
      <c r="B70" s="6" t="s">
        <v>4</v>
      </c>
      <c r="C70" s="7">
        <f>'Boarding Tallies'!$C65+'Daycare Tallies'!$C65</f>
        <v>84</v>
      </c>
      <c r="E70" s="5">
        <v>43521</v>
      </c>
      <c r="F70" s="6" t="s">
        <v>5</v>
      </c>
      <c r="G70" s="7">
        <f>'Boarding Tallies'!G65+'Daycare Tallies'!H65</f>
        <v>128</v>
      </c>
      <c r="I70" s="5">
        <v>43549</v>
      </c>
      <c r="J70" s="6" t="s">
        <v>5</v>
      </c>
      <c r="K70" s="7">
        <f>'Boarding Tallies'!K65+'Daycare Tallies'!M65</f>
        <v>73</v>
      </c>
      <c r="M70" s="5">
        <v>43580</v>
      </c>
      <c r="N70" s="6" t="s">
        <v>8</v>
      </c>
      <c r="O70" s="7">
        <f>'Boarding Tallies'!O65+'Daycare Tallies'!R65</f>
        <v>129</v>
      </c>
      <c r="Q70" s="5">
        <v>43610</v>
      </c>
      <c r="R70" s="6" t="s">
        <v>7</v>
      </c>
      <c r="S70" s="7">
        <f>'Boarding Tallies'!S65+'Daycare Tallies'!W65</f>
        <v>73</v>
      </c>
      <c r="U70" s="5">
        <v>43641</v>
      </c>
      <c r="V70" s="6" t="s">
        <v>3</v>
      </c>
      <c r="W70" s="7">
        <f>'Boarding Tallies'!W65+'Daycare Tallies'!AB65</f>
        <v>90</v>
      </c>
      <c r="Y70" s="5">
        <v>43671</v>
      </c>
      <c r="Z70" s="6" t="s">
        <v>8</v>
      </c>
      <c r="AA70" s="7">
        <f>'Boarding Tallies'!AA65+'Daycare Tallies'!AG65</f>
        <v>101</v>
      </c>
      <c r="AC70" s="5">
        <v>43702</v>
      </c>
      <c r="AD70" s="6" t="s">
        <v>9</v>
      </c>
      <c r="AE70" s="7">
        <f>'Boarding Tallies'!AE65+'Daycare Tallies'!AL65</f>
        <v>40</v>
      </c>
      <c r="AG70" s="5">
        <v>43733</v>
      </c>
      <c r="AH70" s="6" t="s">
        <v>6</v>
      </c>
      <c r="AI70" s="9">
        <f>'Boarding Tallies'!AI65+'Daycare Tallies'!AQ65</f>
        <v>79</v>
      </c>
      <c r="AK70" s="5">
        <v>43763</v>
      </c>
      <c r="AL70" s="6" t="s">
        <v>4</v>
      </c>
      <c r="AM70" s="7">
        <f>'Boarding Tallies'!AM65+'Daycare Tallies'!AV65</f>
        <v>93</v>
      </c>
      <c r="AO70" s="5">
        <v>43794</v>
      </c>
      <c r="AP70" s="6" t="s">
        <v>5</v>
      </c>
      <c r="AQ70" s="7">
        <f>'Boarding Tallies'!AQ65+'Daycare Tallies'!BA65</f>
        <v>80</v>
      </c>
      <c r="AS70" s="5">
        <v>43824</v>
      </c>
      <c r="AT70" s="6" t="s">
        <v>6</v>
      </c>
      <c r="AU70" s="7">
        <f>'Boarding Tallies'!AU65+'Daycare Tallies'!BF65</f>
        <v>80</v>
      </c>
    </row>
    <row r="71" spans="1:49" s="8" customFormat="1" x14ac:dyDescent="0.3">
      <c r="A71" s="5">
        <v>43491</v>
      </c>
      <c r="B71" s="6" t="s">
        <v>7</v>
      </c>
      <c r="C71" s="7">
        <f>'Boarding Tallies'!$C66+'Daycare Tallies'!$C66</f>
        <v>43</v>
      </c>
      <c r="E71" s="5">
        <v>43522</v>
      </c>
      <c r="F71" s="6" t="s">
        <v>3</v>
      </c>
      <c r="G71" s="7">
        <f>'Boarding Tallies'!G66+'Daycare Tallies'!H66</f>
        <v>133</v>
      </c>
      <c r="I71" s="5">
        <v>43550</v>
      </c>
      <c r="J71" s="6" t="s">
        <v>3</v>
      </c>
      <c r="K71" s="7">
        <f>'Boarding Tallies'!K66+'Daycare Tallies'!M66</f>
        <v>75</v>
      </c>
      <c r="M71" s="5">
        <v>43581</v>
      </c>
      <c r="N71" s="6" t="s">
        <v>4</v>
      </c>
      <c r="O71" s="7">
        <f>'Boarding Tallies'!O66+'Daycare Tallies'!R66</f>
        <v>112</v>
      </c>
      <c r="Q71" s="5">
        <v>43611</v>
      </c>
      <c r="R71" s="6" t="s">
        <v>9</v>
      </c>
      <c r="S71" s="7">
        <f>'Boarding Tallies'!S66+'Daycare Tallies'!W66</f>
        <v>59</v>
      </c>
      <c r="U71" s="5">
        <v>43642</v>
      </c>
      <c r="V71" s="6" t="s">
        <v>6</v>
      </c>
      <c r="W71" s="7">
        <f>'Boarding Tallies'!W66+'Daycare Tallies'!AB66</f>
        <v>85</v>
      </c>
      <c r="Y71" s="5">
        <v>43672</v>
      </c>
      <c r="Z71" s="6" t="s">
        <v>4</v>
      </c>
      <c r="AA71" s="7">
        <f>'Boarding Tallies'!AA66+'Daycare Tallies'!AG66</f>
        <v>109</v>
      </c>
      <c r="AC71" s="5">
        <v>43703</v>
      </c>
      <c r="AD71" s="6" t="s">
        <v>5</v>
      </c>
      <c r="AE71" s="7">
        <f>'Boarding Tallies'!AE66+'Daycare Tallies'!AL66</f>
        <v>79</v>
      </c>
      <c r="AG71" s="5">
        <v>43734</v>
      </c>
      <c r="AH71" s="6" t="s">
        <v>8</v>
      </c>
      <c r="AI71" s="9">
        <f>'Boarding Tallies'!AI66+'Daycare Tallies'!AQ66</f>
        <v>103</v>
      </c>
      <c r="AK71" s="5">
        <v>43764</v>
      </c>
      <c r="AL71" s="6" t="s">
        <v>7</v>
      </c>
      <c r="AM71" s="7">
        <f>'Boarding Tallies'!AM66+'Daycare Tallies'!AV66</f>
        <v>42</v>
      </c>
      <c r="AO71" s="5">
        <v>43795</v>
      </c>
      <c r="AP71" s="6" t="s">
        <v>3</v>
      </c>
      <c r="AQ71" s="7">
        <f>'Boarding Tallies'!AQ66+'Daycare Tallies'!BA66</f>
        <v>111</v>
      </c>
      <c r="AS71" s="5">
        <v>43825</v>
      </c>
      <c r="AT71" s="6" t="s">
        <v>8</v>
      </c>
      <c r="AU71" s="7">
        <f>'Boarding Tallies'!AU66+'Daycare Tallies'!BF66</f>
        <v>92</v>
      </c>
    </row>
    <row r="72" spans="1:49" s="8" customFormat="1" x14ac:dyDescent="0.3">
      <c r="A72" s="5">
        <v>43492</v>
      </c>
      <c r="B72" s="6" t="s">
        <v>9</v>
      </c>
      <c r="C72" s="7">
        <f>'Boarding Tallies'!$C67+'Daycare Tallies'!$C67</f>
        <v>26</v>
      </c>
      <c r="E72" s="5">
        <v>43523</v>
      </c>
      <c r="F72" s="6" t="s">
        <v>6</v>
      </c>
      <c r="G72" s="7">
        <f>'Boarding Tallies'!G67+'Daycare Tallies'!H67</f>
        <v>128</v>
      </c>
      <c r="I72" s="5">
        <v>43551</v>
      </c>
      <c r="J72" s="6" t="s">
        <v>6</v>
      </c>
      <c r="K72" s="7">
        <f>'Boarding Tallies'!K67+'Daycare Tallies'!M67</f>
        <v>64</v>
      </c>
      <c r="M72" s="5">
        <v>43582</v>
      </c>
      <c r="N72" s="6" t="s">
        <v>7</v>
      </c>
      <c r="O72" s="7">
        <f>'Boarding Tallies'!O67+'Daycare Tallies'!R67</f>
        <v>63</v>
      </c>
      <c r="Q72" s="5">
        <v>43612</v>
      </c>
      <c r="R72" s="6" t="s">
        <v>5</v>
      </c>
      <c r="S72" s="7">
        <f>'Boarding Tallies'!S67+'Daycare Tallies'!W67</f>
        <v>31</v>
      </c>
      <c r="U72" s="5">
        <v>43643</v>
      </c>
      <c r="V72" s="6" t="s">
        <v>8</v>
      </c>
      <c r="W72" s="7">
        <f>'Boarding Tallies'!W67+'Daycare Tallies'!AB67</f>
        <v>102</v>
      </c>
      <c r="Y72" s="5">
        <v>43673</v>
      </c>
      <c r="Z72" s="6" t="s">
        <v>7</v>
      </c>
      <c r="AA72" s="7">
        <f>'Boarding Tallies'!AA67+'Daycare Tallies'!AG67</f>
        <v>72</v>
      </c>
      <c r="AC72" s="5">
        <v>43704</v>
      </c>
      <c r="AD72" s="6" t="s">
        <v>3</v>
      </c>
      <c r="AE72" s="7">
        <f>'Boarding Tallies'!AE67+'Daycare Tallies'!AL67</f>
        <v>104</v>
      </c>
      <c r="AG72" s="5">
        <v>43735</v>
      </c>
      <c r="AH72" s="6" t="s">
        <v>4</v>
      </c>
      <c r="AI72" s="9">
        <f>'Boarding Tallies'!AI67+'Daycare Tallies'!AQ67</f>
        <v>98</v>
      </c>
      <c r="AK72" s="5">
        <v>43765</v>
      </c>
      <c r="AL72" s="6" t="s">
        <v>9</v>
      </c>
      <c r="AM72" s="7">
        <f>'Boarding Tallies'!AM67+'Daycare Tallies'!AV67</f>
        <v>19</v>
      </c>
      <c r="AO72" s="5">
        <v>43796</v>
      </c>
      <c r="AP72" s="6" t="s">
        <v>6</v>
      </c>
      <c r="AQ72" s="7">
        <f>'Boarding Tallies'!AQ67+'Daycare Tallies'!BA67</f>
        <v>135</v>
      </c>
      <c r="AS72" s="5">
        <v>43826</v>
      </c>
      <c r="AT72" s="6" t="s">
        <v>4</v>
      </c>
      <c r="AU72" s="7">
        <f>'Boarding Tallies'!AU67+'Daycare Tallies'!BF67</f>
        <v>107</v>
      </c>
    </row>
    <row r="73" spans="1:49" s="8" customFormat="1" x14ac:dyDescent="0.3">
      <c r="A73" s="5">
        <v>43493</v>
      </c>
      <c r="B73" s="6" t="s">
        <v>5</v>
      </c>
      <c r="C73" s="7">
        <f>'Boarding Tallies'!$C68+'Daycare Tallies'!$C68</f>
        <v>70</v>
      </c>
      <c r="E73" s="5">
        <v>43524</v>
      </c>
      <c r="F73" s="6" t="s">
        <v>8</v>
      </c>
      <c r="G73" s="7">
        <f>'Boarding Tallies'!G68+'Daycare Tallies'!H68</f>
        <v>115</v>
      </c>
      <c r="I73" s="5">
        <v>43552</v>
      </c>
      <c r="J73" s="6" t="s">
        <v>8</v>
      </c>
      <c r="K73" s="7">
        <f>'Boarding Tallies'!K68+'Daycare Tallies'!M68</f>
        <v>72</v>
      </c>
      <c r="M73" s="5">
        <v>43583</v>
      </c>
      <c r="N73" s="6" t="s">
        <v>9</v>
      </c>
      <c r="O73" s="7">
        <f>'Boarding Tallies'!O68+'Daycare Tallies'!R68</f>
        <v>31</v>
      </c>
      <c r="Q73" s="5">
        <v>43613</v>
      </c>
      <c r="R73" s="6" t="s">
        <v>3</v>
      </c>
      <c r="S73" s="7">
        <f>'Boarding Tallies'!S68+'Daycare Tallies'!W68</f>
        <v>72</v>
      </c>
      <c r="U73" s="5">
        <v>43644</v>
      </c>
      <c r="V73" s="6" t="s">
        <v>4</v>
      </c>
      <c r="W73" s="7">
        <f>'Boarding Tallies'!W68+'Daycare Tallies'!AB68</f>
        <v>81</v>
      </c>
      <c r="Y73" s="5">
        <v>43674</v>
      </c>
      <c r="Z73" s="6" t="s">
        <v>9</v>
      </c>
      <c r="AA73" s="7">
        <f>'Boarding Tallies'!AA68+'Daycare Tallies'!AG68</f>
        <v>44</v>
      </c>
      <c r="AC73" s="5">
        <v>43705</v>
      </c>
      <c r="AD73" s="6" t="s">
        <v>6</v>
      </c>
      <c r="AE73" s="7">
        <f>'Boarding Tallies'!AE68+'Daycare Tallies'!AL68</f>
        <v>95</v>
      </c>
      <c r="AG73" s="5">
        <v>43736</v>
      </c>
      <c r="AH73" s="6" t="s">
        <v>7</v>
      </c>
      <c r="AI73" s="9">
        <f>'Boarding Tallies'!AI68+'Daycare Tallies'!AQ68</f>
        <v>56</v>
      </c>
      <c r="AK73" s="5">
        <v>43766</v>
      </c>
      <c r="AL73" s="6" t="s">
        <v>5</v>
      </c>
      <c r="AM73" s="7">
        <f>'Boarding Tallies'!AM68+'Daycare Tallies'!AV68</f>
        <v>78</v>
      </c>
      <c r="AO73" s="5">
        <v>43797</v>
      </c>
      <c r="AP73" s="6" t="s">
        <v>8</v>
      </c>
      <c r="AQ73" s="7">
        <f>'Boarding Tallies'!AQ68+'Daycare Tallies'!BA68</f>
        <v>86</v>
      </c>
      <c r="AS73" s="5">
        <v>43827</v>
      </c>
      <c r="AT73" s="6" t="s">
        <v>7</v>
      </c>
      <c r="AU73" s="7">
        <f>'Boarding Tallies'!AU68+'Daycare Tallies'!BF68</f>
        <v>75</v>
      </c>
    </row>
    <row r="74" spans="1:49" s="8" customFormat="1" x14ac:dyDescent="0.3">
      <c r="A74" s="5">
        <v>43494</v>
      </c>
      <c r="B74" s="6" t="s">
        <v>3</v>
      </c>
      <c r="C74" s="7">
        <f>'Boarding Tallies'!$C69+'Daycare Tallies'!$C69</f>
        <v>75</v>
      </c>
      <c r="E74" s="5"/>
      <c r="F74" s="6"/>
      <c r="G74" s="7"/>
      <c r="I74" s="5">
        <v>43553</v>
      </c>
      <c r="J74" s="6" t="s">
        <v>4</v>
      </c>
      <c r="K74" s="7">
        <f>'Boarding Tallies'!K69+'Daycare Tallies'!M69</f>
        <v>86</v>
      </c>
      <c r="M74" s="5">
        <v>43584</v>
      </c>
      <c r="N74" s="6" t="s">
        <v>5</v>
      </c>
      <c r="O74" s="7">
        <f>'Boarding Tallies'!O69+'Daycare Tallies'!R69</f>
        <v>75</v>
      </c>
      <c r="Q74" s="5">
        <v>43614</v>
      </c>
      <c r="R74" s="6" t="s">
        <v>6</v>
      </c>
      <c r="S74" s="7">
        <f>'Boarding Tallies'!S69+'Daycare Tallies'!W69</f>
        <v>76</v>
      </c>
      <c r="U74" s="5">
        <v>43645</v>
      </c>
      <c r="V74" s="6" t="s">
        <v>7</v>
      </c>
      <c r="W74" s="7">
        <f>'Boarding Tallies'!W69+'Daycare Tallies'!AB69</f>
        <v>68</v>
      </c>
      <c r="Y74" s="5">
        <v>43675</v>
      </c>
      <c r="Z74" s="6" t="s">
        <v>5</v>
      </c>
      <c r="AA74" s="7">
        <f>'Boarding Tallies'!AA69+'Daycare Tallies'!AG69</f>
        <v>81</v>
      </c>
      <c r="AC74" s="5">
        <v>43706</v>
      </c>
      <c r="AD74" s="6" t="s">
        <v>8</v>
      </c>
      <c r="AE74" s="7">
        <f>'Boarding Tallies'!AE69+'Daycare Tallies'!AL69</f>
        <v>101</v>
      </c>
      <c r="AG74" s="5">
        <v>43737</v>
      </c>
      <c r="AH74" s="6" t="s">
        <v>9</v>
      </c>
      <c r="AI74" s="9">
        <f>'Boarding Tallies'!AI69+'Daycare Tallies'!AQ69</f>
        <v>26</v>
      </c>
      <c r="AK74" s="5">
        <v>43767</v>
      </c>
      <c r="AL74" s="6" t="s">
        <v>3</v>
      </c>
      <c r="AM74" s="7">
        <f>'Boarding Tallies'!AM69+'Daycare Tallies'!AV69</f>
        <v>74</v>
      </c>
      <c r="AO74" s="5">
        <v>43798</v>
      </c>
      <c r="AP74" s="6" t="s">
        <v>4</v>
      </c>
      <c r="AQ74" s="7">
        <f>'Boarding Tallies'!AQ69+'Daycare Tallies'!BA69</f>
        <v>83</v>
      </c>
      <c r="AS74" s="5">
        <v>43828</v>
      </c>
      <c r="AT74" s="6" t="s">
        <v>9</v>
      </c>
      <c r="AU74" s="7">
        <f>'Boarding Tallies'!AU69+'Daycare Tallies'!BF69</f>
        <v>55</v>
      </c>
    </row>
    <row r="75" spans="1:49" s="8" customFormat="1" x14ac:dyDescent="0.3">
      <c r="A75" s="5">
        <v>43495</v>
      </c>
      <c r="B75" s="6" t="s">
        <v>6</v>
      </c>
      <c r="C75" s="7">
        <f>'Boarding Tallies'!$C70+'Daycare Tallies'!$C70</f>
        <v>62</v>
      </c>
      <c r="E75" s="5"/>
      <c r="F75" s="6"/>
      <c r="G75" s="7"/>
      <c r="I75" s="5">
        <v>43554</v>
      </c>
      <c r="J75" s="6" t="s">
        <v>7</v>
      </c>
      <c r="K75" s="7">
        <f>'Boarding Tallies'!K70+'Daycare Tallies'!M70</f>
        <v>50</v>
      </c>
      <c r="M75" s="5">
        <v>43585</v>
      </c>
      <c r="N75" s="6" t="s">
        <v>3</v>
      </c>
      <c r="O75" s="7">
        <f>'Boarding Tallies'!O70+'Daycare Tallies'!R70</f>
        <v>77</v>
      </c>
      <c r="Q75" s="5">
        <v>43615</v>
      </c>
      <c r="R75" s="6" t="s">
        <v>8</v>
      </c>
      <c r="S75" s="7">
        <f>'Boarding Tallies'!S70+'Daycare Tallies'!W70</f>
        <v>80</v>
      </c>
      <c r="U75" s="5">
        <v>43646</v>
      </c>
      <c r="V75" s="6" t="s">
        <v>9</v>
      </c>
      <c r="W75" s="7">
        <f>'Boarding Tallies'!W70+'Daycare Tallies'!AB70</f>
        <v>38</v>
      </c>
      <c r="Y75" s="5">
        <v>43676</v>
      </c>
      <c r="Z75" s="6" t="s">
        <v>3</v>
      </c>
      <c r="AA75" s="7">
        <f>'Boarding Tallies'!AA70+'Daycare Tallies'!AG70</f>
        <v>96</v>
      </c>
      <c r="AC75" s="5">
        <v>43707</v>
      </c>
      <c r="AD75" s="6" t="s">
        <v>4</v>
      </c>
      <c r="AE75" s="7">
        <f>'Boarding Tallies'!AE70+'Daycare Tallies'!AL70</f>
        <v>106</v>
      </c>
      <c r="AG75" s="5">
        <v>43738</v>
      </c>
      <c r="AH75" s="6" t="s">
        <v>5</v>
      </c>
      <c r="AI75" s="9">
        <f>'Boarding Tallies'!AI70+'Daycare Tallies'!AQ70</f>
        <v>67</v>
      </c>
      <c r="AK75" s="5">
        <v>43768</v>
      </c>
      <c r="AL75" s="6" t="s">
        <v>6</v>
      </c>
      <c r="AM75" s="7">
        <f>'Boarding Tallies'!AM70+'Daycare Tallies'!AV70</f>
        <v>85</v>
      </c>
      <c r="AO75" s="5">
        <v>43799</v>
      </c>
      <c r="AP75" s="6" t="s">
        <v>7</v>
      </c>
      <c r="AQ75" s="7">
        <f>'Boarding Tallies'!AQ70+'Daycare Tallies'!BA70</f>
        <v>59</v>
      </c>
      <c r="AS75" s="5">
        <v>43829</v>
      </c>
      <c r="AT75" s="6" t="s">
        <v>5</v>
      </c>
      <c r="AU75" s="7">
        <f>'Boarding Tallies'!AU70+'Daycare Tallies'!BF70</f>
        <v>61</v>
      </c>
    </row>
    <row r="76" spans="1:49" s="8" customFormat="1" x14ac:dyDescent="0.3">
      <c r="A76" s="5">
        <v>43496</v>
      </c>
      <c r="B76" s="6" t="s">
        <v>8</v>
      </c>
      <c r="C76" s="7">
        <f>'Boarding Tallies'!$C71+'Daycare Tallies'!$C71</f>
        <v>68</v>
      </c>
      <c r="E76" s="5"/>
      <c r="F76" s="6"/>
      <c r="G76" s="7"/>
      <c r="I76" s="5">
        <v>43555</v>
      </c>
      <c r="J76" s="6" t="s">
        <v>9</v>
      </c>
      <c r="K76" s="7">
        <f>'Boarding Tallies'!K71+'Daycare Tallies'!M71</f>
        <v>26</v>
      </c>
      <c r="M76" s="5"/>
      <c r="N76" s="6"/>
      <c r="O76" s="7"/>
      <c r="Q76" s="5">
        <v>43616</v>
      </c>
      <c r="R76" s="6" t="s">
        <v>4</v>
      </c>
      <c r="S76" s="7">
        <f>'Boarding Tallies'!S71+'Daycare Tallies'!W71</f>
        <v>82</v>
      </c>
      <c r="U76" s="5"/>
      <c r="V76" s="6"/>
      <c r="W76" s="7"/>
      <c r="Y76" s="5">
        <v>43677</v>
      </c>
      <c r="Z76" s="6" t="s">
        <v>6</v>
      </c>
      <c r="AA76" s="7">
        <f>'Boarding Tallies'!AA71+'Daycare Tallies'!AG71</f>
        <v>76</v>
      </c>
      <c r="AC76" s="5">
        <v>43708</v>
      </c>
      <c r="AD76" s="6" t="s">
        <v>7</v>
      </c>
      <c r="AE76" s="7">
        <f>'Boarding Tallies'!AE71+'Daycare Tallies'!AL71</f>
        <v>97</v>
      </c>
      <c r="AG76" s="5"/>
      <c r="AH76" s="6"/>
      <c r="AI76" s="7"/>
      <c r="AK76" s="5">
        <v>43769</v>
      </c>
      <c r="AL76" s="6" t="s">
        <v>8</v>
      </c>
      <c r="AM76" s="7">
        <f>'Boarding Tallies'!AM71+'Daycare Tallies'!AV71</f>
        <v>79</v>
      </c>
      <c r="AO76" s="5"/>
      <c r="AP76" s="6"/>
      <c r="AQ76" s="7"/>
      <c r="AS76" s="5">
        <v>43830</v>
      </c>
      <c r="AT76" s="6" t="s">
        <v>3</v>
      </c>
      <c r="AU76" s="7">
        <f>'Boarding Tallies'!AU71+'Daycare Tallies'!BF71</f>
        <v>72</v>
      </c>
    </row>
    <row r="77" spans="1:49" ht="3" customHeight="1" x14ac:dyDescent="0.3"/>
    <row r="78" spans="1:49" x14ac:dyDescent="0.3">
      <c r="A78" s="10" t="s">
        <v>10</v>
      </c>
      <c r="B78" s="7">
        <f>SUM(C46:C76)</f>
        <v>1852</v>
      </c>
      <c r="C78" s="45">
        <f>(B78/B122)-1</f>
        <v>4.9886621315192725E-2</v>
      </c>
      <c r="D78" s="10"/>
      <c r="E78" s="10" t="s">
        <v>10</v>
      </c>
      <c r="F78" s="7">
        <f>SUM(G46:G76)</f>
        <v>2200</v>
      </c>
      <c r="G78" s="45">
        <f>(F78/F122)-1</f>
        <v>6.7961165048543659E-2</v>
      </c>
      <c r="H78" s="10"/>
      <c r="I78" s="10" t="s">
        <v>10</v>
      </c>
      <c r="J78" s="12">
        <f>IF(ISBLANK(K76), 0,SUM(K46:K76))</f>
        <v>2145</v>
      </c>
      <c r="K78" s="45">
        <f>(J78/J122)-1</f>
        <v>7.3573573573573636E-2</v>
      </c>
      <c r="M78" s="10" t="s">
        <v>10</v>
      </c>
      <c r="N78" s="12">
        <f>IF(ISBLANK(O75), 0,SUM(O46:O76))</f>
        <v>2273</v>
      </c>
      <c r="O78" s="45">
        <f>(N78/N122)-1</f>
        <v>-4.8953974895397434E-2</v>
      </c>
      <c r="Q78" s="10" t="s">
        <v>10</v>
      </c>
      <c r="R78" s="12">
        <f>IF(ISBLANK(S76), 0,SUM(S46:S76))</f>
        <v>2198</v>
      </c>
      <c r="S78" s="45">
        <f>(R78/R122)-1</f>
        <v>9.8999999999999977E-2</v>
      </c>
      <c r="U78" s="10" t="s">
        <v>10</v>
      </c>
      <c r="V78" s="12">
        <f>IF(ISBLANK(W75), 0,SUM(W46:W76))</f>
        <v>2208</v>
      </c>
      <c r="W78" s="45">
        <f>(V78/V122)-1</f>
        <v>0.1112229491696024</v>
      </c>
      <c r="Y78" s="10" t="s">
        <v>10</v>
      </c>
      <c r="Z78" s="12">
        <f>IF(ISBLANK(AA76), 0,SUM(AA46:AA76))</f>
        <v>2635</v>
      </c>
      <c r="AA78" s="45">
        <f>(Z78/Z122)-1</f>
        <v>8.7494841106066756E-2</v>
      </c>
      <c r="AC78" s="10" t="s">
        <v>10</v>
      </c>
      <c r="AD78" s="12">
        <f>IF(ISBLANK(AE76), 0,SUM(AE46:AE76))</f>
        <v>2813</v>
      </c>
      <c r="AE78" s="45">
        <f>(AD78/AD122)-1</f>
        <v>0.11185770750988144</v>
      </c>
      <c r="AG78" s="10" t="s">
        <v>10</v>
      </c>
      <c r="AH78" s="12">
        <f>IF(ISBLANK(AI75), 0,SUM(AI46:AI76))</f>
        <v>2279</v>
      </c>
      <c r="AI78" s="45">
        <f>(AH78/AH122)-1</f>
        <v>4.3976179569399809E-2</v>
      </c>
      <c r="AK78" s="10" t="s">
        <v>10</v>
      </c>
      <c r="AL78" s="12">
        <f>IF(ISBLANK(AM76), 0,SUM(AM46:AM76))</f>
        <v>2360</v>
      </c>
      <c r="AM78" s="45">
        <f>(AL78/AL122)-1</f>
        <v>2.8770706190061057E-2</v>
      </c>
      <c r="AO78" s="10" t="s">
        <v>10</v>
      </c>
      <c r="AP78" s="12">
        <f>IF(ISBLANK(AQ75), 0,SUM(AQ46:AQ76))</f>
        <v>2259</v>
      </c>
      <c r="AQ78" s="45">
        <f>(AP78/AP122)-1</f>
        <v>9.9805258033106137E-2</v>
      </c>
      <c r="AS78" s="10" t="s">
        <v>10</v>
      </c>
      <c r="AT78" s="12">
        <f>IF(ISBLANK(AU76), 0,SUM(AU46:AU76))</f>
        <v>2141</v>
      </c>
      <c r="AU78" s="45">
        <f>(AT78/AT122)-1</f>
        <v>8.076728924785459E-2</v>
      </c>
      <c r="AW78" s="13" t="s">
        <v>546</v>
      </c>
    </row>
    <row r="79" spans="1:49" x14ac:dyDescent="0.3">
      <c r="A79" s="10" t="s">
        <v>489</v>
      </c>
      <c r="B79" s="7">
        <f>B78/(31*170)*100</f>
        <v>35.142314990512332</v>
      </c>
      <c r="C79" s="45"/>
      <c r="D79" s="10"/>
      <c r="F79" s="7">
        <f>F78/(28*170)*100</f>
        <v>46.218487394957982</v>
      </c>
      <c r="G79" s="45"/>
      <c r="H79" s="10"/>
      <c r="J79" s="7">
        <f>J78/(31*170)*100</f>
        <v>40.702087286527515</v>
      </c>
      <c r="K79" s="45"/>
      <c r="N79" s="7">
        <f>N78/(30*170)*100</f>
        <v>44.568627450980394</v>
      </c>
      <c r="O79" s="45"/>
      <c r="R79" s="7">
        <f>R78/(31*170)*100</f>
        <v>41.707779886148003</v>
      </c>
      <c r="S79" s="45"/>
      <c r="V79" s="7">
        <f>V78/(30*170)*100</f>
        <v>43.294117647058819</v>
      </c>
      <c r="W79" s="45"/>
      <c r="Z79" s="7">
        <f>Z78/(31*170)*100</f>
        <v>50</v>
      </c>
      <c r="AA79" s="45"/>
      <c r="AD79" s="7">
        <f>AD78/(31*170)*100</f>
        <v>53.377609108159398</v>
      </c>
      <c r="AH79" s="12"/>
      <c r="AL79" s="12"/>
      <c r="AP79" s="12"/>
      <c r="AT79" s="12"/>
      <c r="AW79" s="13" t="s">
        <v>545</v>
      </c>
    </row>
    <row r="80" spans="1:49" x14ac:dyDescent="0.3">
      <c r="A80" s="35" t="s">
        <v>14</v>
      </c>
      <c r="B80" s="7">
        <f>SUM(AU120, C46:C75)</f>
        <v>1851</v>
      </c>
      <c r="C80" s="45">
        <f>(B80/B124)-1</f>
        <v>2.0494233937397035</v>
      </c>
      <c r="E80" s="10" t="s">
        <v>14</v>
      </c>
      <c r="F80" s="7">
        <f>SUM(C76, G46:G72)</f>
        <v>2153</v>
      </c>
      <c r="G80" s="45">
        <f>(F80/F124)-1</f>
        <v>1.5359246171967018</v>
      </c>
      <c r="I80" s="10" t="s">
        <v>14</v>
      </c>
      <c r="J80" s="12" t="e">
        <f>IF(J83=0,0,SUM(G73,K46:K75))</f>
        <v>#REF!</v>
      </c>
      <c r="K80" s="45" t="e">
        <f>(J80/J124)-1</f>
        <v>#REF!</v>
      </c>
      <c r="M80" s="10" t="s">
        <v>14</v>
      </c>
      <c r="N80" s="12" t="e">
        <f>IF(N83=0,0,SUM(K73,O46:O75))</f>
        <v>#REF!</v>
      </c>
      <c r="O80" s="45" t="e">
        <f>(N80/N124)-1</f>
        <v>#REF!</v>
      </c>
      <c r="Q80" s="10" t="s">
        <v>14</v>
      </c>
      <c r="R80" s="12" t="e">
        <f>IF(R83=0,0,SUM(O75,S46:S75))</f>
        <v>#REF!</v>
      </c>
      <c r="S80" s="45" t="e">
        <f>(R80/R124)-1</f>
        <v>#REF!</v>
      </c>
      <c r="U80" s="10" t="s">
        <v>14</v>
      </c>
      <c r="V80" s="12" t="e">
        <f>IF(V83=0,0,SUM(S76,W46:W74))</f>
        <v>#REF!</v>
      </c>
      <c r="W80" s="45" t="e">
        <f>(V80/V124)-1</f>
        <v>#REF!</v>
      </c>
      <c r="Y80" s="10" t="s">
        <v>14</v>
      </c>
      <c r="Z80" s="12" t="e">
        <f>IF(Z83=0,0,SUM(W75,AA46:AA75))</f>
        <v>#REF!</v>
      </c>
      <c r="AA80" s="45" t="e">
        <f>(Z80/Z124)-1</f>
        <v>#REF!</v>
      </c>
      <c r="AC80" s="10" t="s">
        <v>14</v>
      </c>
      <c r="AD80" s="12" t="e">
        <f>IF(AD83=0,0,SUM(AA76,AE46:AE75))</f>
        <v>#REF!</v>
      </c>
      <c r="AG80" s="10" t="s">
        <v>14</v>
      </c>
      <c r="AH80" s="12" t="e">
        <f>IF(AH83=0,0,SUM(AE76,AI46:AI74))</f>
        <v>#REF!</v>
      </c>
      <c r="AK80" s="10" t="s">
        <v>14</v>
      </c>
      <c r="AL80" s="12" t="e">
        <f>IF(AL83=0,0,SUM(AI75,AM46:AM75))</f>
        <v>#REF!</v>
      </c>
      <c r="AO80" s="10" t="s">
        <v>14</v>
      </c>
      <c r="AP80" s="12" t="e">
        <f>IF(AP83=0,0,SUM(AM76,AQ46:AQ74))</f>
        <v>#REF!</v>
      </c>
      <c r="AS80" s="10" t="s">
        <v>14</v>
      </c>
      <c r="AT80" s="12" t="e">
        <f>IF(AT83=0,0,SUM(AQ75,AU46:AU75))</f>
        <v>#REF!</v>
      </c>
      <c r="AW80" s="13" t="s">
        <v>544</v>
      </c>
    </row>
    <row r="81" spans="1:53" x14ac:dyDescent="0.3">
      <c r="A81" s="35" t="s">
        <v>11</v>
      </c>
      <c r="B81" s="7">
        <f>SUM(B80)</f>
        <v>1851</v>
      </c>
      <c r="C81" s="45">
        <f>(B81/B125)-1</f>
        <v>2.0494233937397035</v>
      </c>
      <c r="E81" s="10" t="s">
        <v>11</v>
      </c>
      <c r="F81" s="7">
        <f>SUM(B81,F80)</f>
        <v>4004</v>
      </c>
      <c r="G81" s="45">
        <f>(F81/F125)-1</f>
        <v>1.75</v>
      </c>
      <c r="I81" s="10" t="s">
        <v>11</v>
      </c>
      <c r="J81" s="12" t="e">
        <f>IF(J83=0,0,SUM(F81,J80))</f>
        <v>#REF!</v>
      </c>
      <c r="K81" s="45" t="e">
        <f>(J81/J125)-1</f>
        <v>#REF!</v>
      </c>
      <c r="M81" s="10" t="s">
        <v>11</v>
      </c>
      <c r="N81" s="12" t="e">
        <f>IF(N83=0,0,SUM(J81,N80))</f>
        <v>#REF!</v>
      </c>
      <c r="O81" s="45" t="e">
        <f>(N81/N125)-1</f>
        <v>#REF!</v>
      </c>
      <c r="Q81" s="10" t="s">
        <v>11</v>
      </c>
      <c r="R81" s="12" t="e">
        <f>IF(R83=0,0,SUM(N81,R80))</f>
        <v>#REF!</v>
      </c>
      <c r="S81" s="45" t="e">
        <f>(R81/R125)-1</f>
        <v>#REF!</v>
      </c>
      <c r="U81" s="10" t="s">
        <v>11</v>
      </c>
      <c r="V81" s="12" t="e">
        <f>IF(V83=0,0,SUM(R81,V80))</f>
        <v>#REF!</v>
      </c>
      <c r="W81" s="45" t="e">
        <f>(V81/V125)-1</f>
        <v>#REF!</v>
      </c>
      <c r="Y81" s="10" t="s">
        <v>11</v>
      </c>
      <c r="Z81" s="12" t="e">
        <f>IF(Z83=0,0,SUM(V81,Z80))</f>
        <v>#REF!</v>
      </c>
      <c r="AA81" s="45" t="e">
        <f>(Z81/Z125)-1</f>
        <v>#REF!</v>
      </c>
      <c r="AC81" s="10" t="s">
        <v>11</v>
      </c>
      <c r="AD81" s="12" t="e">
        <f>IF(AD83=0,0,SUM(Z81,AD80))</f>
        <v>#REF!</v>
      </c>
      <c r="AG81" s="10" t="s">
        <v>11</v>
      </c>
      <c r="AH81" s="12" t="e">
        <f>IF(AH83=0,0,SUM(AD81,AH80))</f>
        <v>#REF!</v>
      </c>
      <c r="AK81" s="10" t="s">
        <v>11</v>
      </c>
      <c r="AL81" s="12" t="e">
        <f>IF(AL83=0,0,SUM(AH81,AL80))</f>
        <v>#REF!</v>
      </c>
      <c r="AO81" s="10" t="s">
        <v>11</v>
      </c>
      <c r="AP81" s="12" t="e">
        <f>IF(AP83=0,0,SUM(AL81,AP80))</f>
        <v>#REF!</v>
      </c>
      <c r="AS81" s="10" t="s">
        <v>11</v>
      </c>
      <c r="AT81" s="12" t="e">
        <f>IF(AT83=0,0,SUM(AP81,AT80))</f>
        <v>#REF!</v>
      </c>
      <c r="AW81" s="13" t="s">
        <v>543</v>
      </c>
    </row>
    <row r="82" spans="1:53" x14ac:dyDescent="0.3">
      <c r="A82" s="35" t="s">
        <v>392</v>
      </c>
      <c r="B82" s="7">
        <f>B80/(COUNT(A46:A76)/7)</f>
        <v>417.96774193548384</v>
      </c>
      <c r="C82" s="15" t="e">
        <f>VLOOKUP(MONTH(A46),#REF!,5,FALSE)</f>
        <v>#REF!</v>
      </c>
      <c r="E82" s="10" t="s">
        <v>392</v>
      </c>
      <c r="F82" s="7">
        <f>F80/(COUNT(E46:E76)/7)</f>
        <v>538.25</v>
      </c>
      <c r="G82" s="15" t="e">
        <f>VLOOKUP(MONTH(E46),#REF!,5,FALSE)</f>
        <v>#REF!</v>
      </c>
      <c r="I82" s="10" t="s">
        <v>392</v>
      </c>
      <c r="J82" s="12" t="e">
        <f>IF(J83=0,0,J80/(COUNT(I46:I76)/7))</f>
        <v>#REF!</v>
      </c>
      <c r="K82" s="15" t="e">
        <f>VLOOKUP(MONTH(I46),#REF!,5,FALSE)</f>
        <v>#REF!</v>
      </c>
      <c r="M82" s="10" t="s">
        <v>392</v>
      </c>
      <c r="N82" s="12" t="e">
        <f>IF(N83=0,0,N80/(COUNT(M46:M76)/7))</f>
        <v>#REF!</v>
      </c>
      <c r="O82" s="15" t="e">
        <f>VLOOKUP(MONTH(M46),#REF!,5,FALSE)</f>
        <v>#REF!</v>
      </c>
      <c r="Q82" s="10" t="s">
        <v>392</v>
      </c>
      <c r="R82" s="12" t="e">
        <f>IF(R83=0,0,R80/(COUNT(Q46:Q76)/7))</f>
        <v>#REF!</v>
      </c>
      <c r="S82" s="15" t="e">
        <f>VLOOKUP(MONTH(Q46),#REF!,5,FALSE)</f>
        <v>#REF!</v>
      </c>
      <c r="U82" s="10" t="s">
        <v>392</v>
      </c>
      <c r="V82" s="12" t="e">
        <f>IF(V83=0,0,V80/(COUNT(U46:U76)/7))</f>
        <v>#REF!</v>
      </c>
      <c r="W82" s="15" t="e">
        <f>VLOOKUP(MONTH(U46),#REF!,5,FALSE)</f>
        <v>#REF!</v>
      </c>
      <c r="Y82" s="10" t="s">
        <v>392</v>
      </c>
      <c r="Z82" s="12" t="e">
        <f>IF(Z83=0,0,Z80/(COUNT(Y46:Y76)/7))</f>
        <v>#REF!</v>
      </c>
      <c r="AA82" s="15" t="e">
        <f>VLOOKUP(MONTH(Y46),#REF!,5,FALSE)</f>
        <v>#REF!</v>
      </c>
      <c r="AC82" s="10" t="s">
        <v>392</v>
      </c>
      <c r="AD82" s="12" t="e">
        <f>IF(AD83=0,0,AD80/(COUNT(AC46:AC76)/7))</f>
        <v>#REF!</v>
      </c>
      <c r="AE82" s="15" t="e">
        <f>VLOOKUP(MONTH(AC46),#REF!,5,FALSE)</f>
        <v>#REF!</v>
      </c>
      <c r="AG82" s="10" t="s">
        <v>392</v>
      </c>
      <c r="AH82" s="12" t="e">
        <f>IF(AH83=0,0,AH80/(COUNT(AG46:AG76)/7))</f>
        <v>#REF!</v>
      </c>
      <c r="AI82" s="15" t="e">
        <f>VLOOKUP(MONTH(AG46),#REF!,5,FALSE)</f>
        <v>#REF!</v>
      </c>
      <c r="AK82" s="10" t="s">
        <v>392</v>
      </c>
      <c r="AL82" s="12" t="e">
        <f>IF(AL83=0,0,AL80/(COUNT(AK46:AK76)/7))</f>
        <v>#REF!</v>
      </c>
      <c r="AM82" s="15" t="e">
        <f>VLOOKUP(MONTH(AK46),#REF!,5,FALSE)</f>
        <v>#REF!</v>
      </c>
      <c r="AO82" s="10" t="s">
        <v>392</v>
      </c>
      <c r="AP82" s="12" t="e">
        <f>IF(AP83=0,0,AP80/(COUNT(AO46:AO76)/7))</f>
        <v>#REF!</v>
      </c>
      <c r="AQ82" s="15" t="e">
        <f>VLOOKUP(MONTH(AO46),#REF!,5,FALSE)</f>
        <v>#REF!</v>
      </c>
      <c r="AS82" s="10" t="s">
        <v>392</v>
      </c>
      <c r="AT82" s="12" t="e">
        <f>IF(AT83=0,0,AT80/(COUNT(AS46:AS76)/7))</f>
        <v>#REF!</v>
      </c>
      <c r="AU82" s="15" t="e">
        <f>VLOOKUP(MONTH(AS46),#REF!,5,FALSE)</f>
        <v>#REF!</v>
      </c>
      <c r="AW82" s="13" t="s">
        <v>542</v>
      </c>
      <c r="AX82" s="13" t="s">
        <v>541</v>
      </c>
    </row>
    <row r="83" spans="1:53" x14ac:dyDescent="0.3">
      <c r="A83" s="10" t="s">
        <v>12</v>
      </c>
      <c r="B83" s="7" t="e">
        <f>VLOOKUP(MONTH(A46),#REF!,3,FALSE)</f>
        <v>#REF!</v>
      </c>
      <c r="C83" s="12" t="e">
        <f>VLOOKUP(MONTH(A46),#REF!,4,FALSE)</f>
        <v>#REF!</v>
      </c>
      <c r="E83" s="10" t="s">
        <v>12</v>
      </c>
      <c r="F83" s="7" t="e">
        <f>VLOOKUP(MONTH(E46),#REF!,3,FALSE)</f>
        <v>#REF!</v>
      </c>
      <c r="G83" s="12" t="e">
        <f>VLOOKUP(MONTH(E46),#REF!,4,FALSE)</f>
        <v>#REF!</v>
      </c>
      <c r="I83" s="10" t="s">
        <v>12</v>
      </c>
      <c r="J83" s="12" t="e">
        <f>VLOOKUP(MONTH(I46),#REF!,3,FALSE)</f>
        <v>#REF!</v>
      </c>
      <c r="K83" s="12" t="e">
        <f>VLOOKUP(MONTH(I46),#REF!,4,FALSE)</f>
        <v>#REF!</v>
      </c>
      <c r="M83" s="10" t="s">
        <v>12</v>
      </c>
      <c r="N83" s="12" t="e">
        <f>VLOOKUP(MONTH(M46),#REF!,3,FALSE)</f>
        <v>#REF!</v>
      </c>
      <c r="O83" s="12" t="e">
        <f>VLOOKUP(MONTH(M46),#REF!,4,FALSE)</f>
        <v>#REF!</v>
      </c>
      <c r="Q83" s="10" t="s">
        <v>12</v>
      </c>
      <c r="R83" s="12" t="e">
        <f>VLOOKUP(MONTH(Q46),#REF!,3,FALSE)</f>
        <v>#REF!</v>
      </c>
      <c r="S83" s="12" t="e">
        <f>VLOOKUP(MONTH(Q46),#REF!,4,FALSE)</f>
        <v>#REF!</v>
      </c>
      <c r="U83" s="10" t="s">
        <v>12</v>
      </c>
      <c r="V83" s="12" t="e">
        <f>VLOOKUP(MONTH(U46),#REF!,3,FALSE)</f>
        <v>#REF!</v>
      </c>
      <c r="W83" s="12" t="e">
        <f>VLOOKUP(MONTH(U46),#REF!,4,FALSE)</f>
        <v>#REF!</v>
      </c>
      <c r="Y83" s="10" t="s">
        <v>12</v>
      </c>
      <c r="Z83" s="12" t="e">
        <f>VLOOKUP(MONTH(Y46),#REF!,3,FALSE)</f>
        <v>#REF!</v>
      </c>
      <c r="AA83" s="12" t="e">
        <f>VLOOKUP(MONTH(Y46),#REF!,4,FALSE)</f>
        <v>#REF!</v>
      </c>
      <c r="AC83" s="10" t="s">
        <v>12</v>
      </c>
      <c r="AD83" s="12" t="e">
        <f>VLOOKUP(MONTH(AC46),#REF!,3,FALSE)</f>
        <v>#REF!</v>
      </c>
      <c r="AE83" s="12" t="e">
        <f>VLOOKUP(MONTH(AC46),#REF!,4,FALSE)</f>
        <v>#REF!</v>
      </c>
      <c r="AG83" s="10" t="s">
        <v>12</v>
      </c>
      <c r="AH83" s="12" t="e">
        <f>VLOOKUP(MONTH(AG46),#REF!,3,FALSE)</f>
        <v>#REF!</v>
      </c>
      <c r="AI83" s="12" t="e">
        <f>VLOOKUP(MONTH(AG46),#REF!,4,FALSE)</f>
        <v>#REF!</v>
      </c>
      <c r="AK83" s="10" t="s">
        <v>12</v>
      </c>
      <c r="AL83" s="12" t="e">
        <f>VLOOKUP(MONTH(AK46),#REF!,3,FALSE)</f>
        <v>#REF!</v>
      </c>
      <c r="AM83" s="12" t="e">
        <f>VLOOKUP(MONTH(AK46),#REF!,4,FALSE)</f>
        <v>#REF!</v>
      </c>
      <c r="AO83" s="10" t="s">
        <v>12</v>
      </c>
      <c r="AP83" s="12" t="e">
        <f>VLOOKUP(MONTH(AO46),#REF!,3,FALSE)</f>
        <v>#REF!</v>
      </c>
      <c r="AQ83" s="12" t="e">
        <f>VLOOKUP(MONTH(AO46),#REF!,4,FALSE)</f>
        <v>#REF!</v>
      </c>
      <c r="AS83" s="10" t="s">
        <v>12</v>
      </c>
      <c r="AT83" s="12" t="e">
        <f>VLOOKUP(MONTH(AS46),#REF!,3,FALSE)</f>
        <v>#REF!</v>
      </c>
      <c r="AU83" s="12" t="e">
        <f>VLOOKUP(MONTH(AS46),#REF!,4,FALSE)</f>
        <v>#REF!</v>
      </c>
      <c r="AW83" s="13" t="s">
        <v>540</v>
      </c>
      <c r="AX83" s="13" t="s">
        <v>539</v>
      </c>
    </row>
    <row r="84" spans="1:53" x14ac:dyDescent="0.3">
      <c r="A84" s="10" t="s">
        <v>13</v>
      </c>
      <c r="B84" s="12" t="e">
        <f>B83</f>
        <v>#REF!</v>
      </c>
      <c r="C84" s="12" t="e">
        <f>SUM(C83)</f>
        <v>#REF!</v>
      </c>
      <c r="E84" s="10" t="s">
        <v>13</v>
      </c>
      <c r="F84" s="12" t="e">
        <f>SUM(B84,F83)</f>
        <v>#REF!</v>
      </c>
      <c r="G84" s="12" t="e">
        <f>SUM(C84,G83)</f>
        <v>#REF!</v>
      </c>
      <c r="I84" s="10" t="s">
        <v>13</v>
      </c>
      <c r="J84" s="12" t="e">
        <f>IF(J83=0,0,SUM(F84,J83))</f>
        <v>#REF!</v>
      </c>
      <c r="K84" s="12" t="e">
        <f>IF(J83=0,0,SUM(G84,K83))</f>
        <v>#REF!</v>
      </c>
      <c r="M84" s="10" t="s">
        <v>13</v>
      </c>
      <c r="N84" s="12" t="e">
        <f>IF(N83=0,0,SUM(J84,N83))</f>
        <v>#REF!</v>
      </c>
      <c r="O84" s="12" t="e">
        <f>IF(N83=0,0,SUM(K84,O83))</f>
        <v>#REF!</v>
      </c>
      <c r="Q84" s="10" t="s">
        <v>13</v>
      </c>
      <c r="R84" s="12" t="e">
        <f>IF(R83=0,0,SUM(N84,R83))</f>
        <v>#REF!</v>
      </c>
      <c r="S84" s="12" t="e">
        <f>IF(R83=0,0,SUM(O84,S83))</f>
        <v>#REF!</v>
      </c>
      <c r="U84" s="10" t="s">
        <v>13</v>
      </c>
      <c r="V84" s="12" t="e">
        <f>IF(V83=0,0,SUM(R84,V83))</f>
        <v>#REF!</v>
      </c>
      <c r="W84" s="12" t="e">
        <f>IF(V83=0,0,SUM(S84,W83))</f>
        <v>#REF!</v>
      </c>
      <c r="Y84" s="10" t="s">
        <v>13</v>
      </c>
      <c r="Z84" s="12" t="e">
        <f>IF(Z83=0,0,SUM(V84,Z83))</f>
        <v>#REF!</v>
      </c>
      <c r="AA84" s="12" t="e">
        <f>IF(Z83=0,0,SUM(W84,AA83))</f>
        <v>#REF!</v>
      </c>
      <c r="AC84" s="10" t="s">
        <v>13</v>
      </c>
      <c r="AD84" s="12" t="e">
        <f>IF(AD83=0,0,SUM(Z84,AD83))</f>
        <v>#REF!</v>
      </c>
      <c r="AE84" s="12" t="e">
        <f>IF(AD83=0,0,SUM(AA84,AE83))</f>
        <v>#REF!</v>
      </c>
      <c r="AG84" s="10" t="s">
        <v>13</v>
      </c>
      <c r="AH84" s="12" t="e">
        <f>IF(AH83=0,0,SUM(AD84,AH83))</f>
        <v>#REF!</v>
      </c>
      <c r="AI84" s="12" t="e">
        <f>IF(AH83=0,0,SUM(AE84,AI83))</f>
        <v>#REF!</v>
      </c>
      <c r="AK84" s="10" t="s">
        <v>13</v>
      </c>
      <c r="AL84" s="12" t="e">
        <f>IF(AL83=0,0,SUM(AH84,AL83))</f>
        <v>#REF!</v>
      </c>
      <c r="AM84" s="12" t="e">
        <f>IF(AL83=0,0,SUM(AI84,AM83))</f>
        <v>#REF!</v>
      </c>
      <c r="AO84" s="10" t="s">
        <v>13</v>
      </c>
      <c r="AP84" s="12" t="e">
        <f>IF(AP83=0,0,SUM(AL84,AP83))</f>
        <v>#REF!</v>
      </c>
      <c r="AQ84" s="12" t="e">
        <f>IF(AP83=0,0,SUM(AM84,AQ83))</f>
        <v>#REF!</v>
      </c>
      <c r="AS84" s="10" t="s">
        <v>13</v>
      </c>
      <c r="AT84" s="12" t="e">
        <f>IF(AT83=0,0,SUM(AP84,AT83))</f>
        <v>#REF!</v>
      </c>
      <c r="AU84" s="12" t="e">
        <f>IF(AT83=0,0,SUM(AQ84,AU83))</f>
        <v>#REF!</v>
      </c>
      <c r="AW84" s="13" t="s">
        <v>538</v>
      </c>
      <c r="AX84" s="13" t="s">
        <v>537</v>
      </c>
      <c r="BA84" s="16"/>
    </row>
    <row r="85" spans="1:53" x14ac:dyDescent="0.3">
      <c r="B85" s="17"/>
      <c r="F85" s="17"/>
      <c r="J85" s="17"/>
      <c r="N85" s="17"/>
      <c r="R85" s="17"/>
      <c r="V85" s="17"/>
      <c r="W85" s="15"/>
      <c r="Z85" s="17"/>
      <c r="AA85" s="15"/>
      <c r="AD85" s="17"/>
      <c r="AH85" s="17"/>
      <c r="AL85" s="17"/>
      <c r="AP85" s="17"/>
      <c r="AT85" s="17"/>
      <c r="AU85" s="15"/>
      <c r="AW85" s="13" t="s">
        <v>536</v>
      </c>
      <c r="AX85" s="13" t="s">
        <v>535</v>
      </c>
    </row>
    <row r="86" spans="1:53" x14ac:dyDescent="0.3">
      <c r="A86" s="14" t="s">
        <v>15</v>
      </c>
      <c r="B86" s="12">
        <v>237</v>
      </c>
      <c r="E86" s="14" t="s">
        <v>16</v>
      </c>
      <c r="F86" s="12">
        <v>511</v>
      </c>
      <c r="I86" s="14" t="s">
        <v>393</v>
      </c>
      <c r="J86" s="12">
        <v>422</v>
      </c>
      <c r="K86" s="13"/>
      <c r="M86" s="14" t="s">
        <v>405</v>
      </c>
      <c r="N86" s="12">
        <v>494</v>
      </c>
      <c r="Q86" s="14" t="s">
        <v>419</v>
      </c>
      <c r="R86" s="12">
        <v>335</v>
      </c>
      <c r="U86" s="10" t="s">
        <v>426</v>
      </c>
      <c r="V86" s="12">
        <v>413</v>
      </c>
      <c r="Y86" s="10" t="s">
        <v>445</v>
      </c>
      <c r="Z86" s="12">
        <v>516</v>
      </c>
      <c r="AC86" s="10" t="s">
        <v>455</v>
      </c>
      <c r="AD86" s="12">
        <v>592</v>
      </c>
      <c r="AG86" s="10" t="s">
        <v>473</v>
      </c>
      <c r="AH86" s="12"/>
      <c r="AL86" s="12"/>
      <c r="AP86" s="12"/>
      <c r="AT86" s="12"/>
      <c r="AU86" s="15"/>
      <c r="AW86" s="13" t="s">
        <v>534</v>
      </c>
      <c r="AX86" s="13" t="s">
        <v>533</v>
      </c>
    </row>
    <row r="87" spans="1:53" x14ac:dyDescent="0.3">
      <c r="A87" s="10" t="s">
        <v>17</v>
      </c>
      <c r="B87" s="12">
        <v>338</v>
      </c>
      <c r="E87" s="10" t="s">
        <v>18</v>
      </c>
      <c r="F87" s="12">
        <v>706</v>
      </c>
      <c r="I87" s="10" t="s">
        <v>394</v>
      </c>
      <c r="J87" s="12">
        <v>611</v>
      </c>
      <c r="K87" s="13"/>
      <c r="M87" s="10" t="s">
        <v>406</v>
      </c>
      <c r="N87" s="12">
        <v>719</v>
      </c>
      <c r="Q87" s="10" t="s">
        <v>420</v>
      </c>
      <c r="R87" s="12">
        <v>501</v>
      </c>
      <c r="U87" s="10" t="s">
        <v>428</v>
      </c>
      <c r="V87" s="12">
        <v>607</v>
      </c>
      <c r="Y87" s="10" t="s">
        <v>446</v>
      </c>
      <c r="Z87" s="12">
        <v>708</v>
      </c>
      <c r="AC87" s="10" t="s">
        <v>456</v>
      </c>
      <c r="AD87" s="12">
        <v>783</v>
      </c>
      <c r="AH87" s="12"/>
      <c r="AL87" s="12"/>
      <c r="AP87" s="12"/>
      <c r="AT87" s="12"/>
      <c r="AU87" s="15"/>
      <c r="AW87" s="13" t="s">
        <v>532</v>
      </c>
      <c r="AX87" s="13" t="s">
        <v>531</v>
      </c>
    </row>
    <row r="88" spans="1:53" x14ac:dyDescent="0.3">
      <c r="A88" s="10" t="s">
        <v>19</v>
      </c>
      <c r="B88" s="12">
        <v>457</v>
      </c>
      <c r="E88" s="10" t="s">
        <v>20</v>
      </c>
      <c r="F88" s="12">
        <v>835</v>
      </c>
      <c r="G88" s="15"/>
      <c r="I88" s="10" t="s">
        <v>395</v>
      </c>
      <c r="J88" s="12">
        <v>706</v>
      </c>
      <c r="K88" s="13"/>
      <c r="M88" s="10" t="s">
        <v>407</v>
      </c>
      <c r="N88" s="12">
        <v>863</v>
      </c>
      <c r="Q88" s="10" t="s">
        <v>421</v>
      </c>
      <c r="R88" s="12">
        <v>676</v>
      </c>
      <c r="U88" s="10" t="s">
        <v>427</v>
      </c>
      <c r="V88" s="12">
        <v>708</v>
      </c>
      <c r="Y88" s="10" t="s">
        <v>447</v>
      </c>
      <c r="Z88" s="12">
        <v>948</v>
      </c>
      <c r="AC88" s="10" t="s">
        <v>457</v>
      </c>
      <c r="AD88" s="12">
        <v>1000</v>
      </c>
      <c r="AH88" s="12"/>
      <c r="AL88" s="12"/>
      <c r="AP88" s="12"/>
      <c r="AT88" s="12"/>
      <c r="AW88" s="13" t="s">
        <v>530</v>
      </c>
      <c r="AX88" s="13" t="s">
        <v>529</v>
      </c>
    </row>
    <row r="89" spans="1:53" x14ac:dyDescent="0.3">
      <c r="AW89" s="13" t="s">
        <v>528</v>
      </c>
      <c r="AX89" s="13" t="s">
        <v>527</v>
      </c>
    </row>
    <row r="90" spans="1:53" s="8" customFormat="1" x14ac:dyDescent="0.3">
      <c r="A90" s="5">
        <v>43101</v>
      </c>
      <c r="B90" s="6" t="s">
        <v>5</v>
      </c>
      <c r="C90" s="7">
        <f>'Boarding Tallies'!C84+'Daycare Tallies'!C80</f>
        <v>27</v>
      </c>
      <c r="E90" s="5">
        <v>43132</v>
      </c>
      <c r="F90" s="6" t="s">
        <v>8</v>
      </c>
      <c r="G90" s="7">
        <f>'Boarding Tallies'!G84+'Daycare Tallies'!H80</f>
        <v>69</v>
      </c>
      <c r="I90" s="5">
        <v>43160</v>
      </c>
      <c r="J90" s="6" t="s">
        <v>8</v>
      </c>
      <c r="K90" s="7">
        <f>'Boarding Tallies'!K84+'Daycare Tallies'!M80</f>
        <v>118</v>
      </c>
      <c r="M90" s="5">
        <v>43191</v>
      </c>
      <c r="N90" s="6" t="s">
        <v>9</v>
      </c>
      <c r="O90" s="7">
        <f>'Boarding Tallies'!O84+'Daycare Tallies'!R80</f>
        <v>23</v>
      </c>
      <c r="Q90" s="5">
        <v>43221</v>
      </c>
      <c r="R90" s="6" t="s">
        <v>3</v>
      </c>
      <c r="S90" s="7">
        <f>'Boarding Tallies'!S84+'Daycare Tallies'!W80</f>
        <v>80</v>
      </c>
      <c r="U90" s="5">
        <v>43252</v>
      </c>
      <c r="V90" s="6" t="s">
        <v>4</v>
      </c>
      <c r="W90" s="7">
        <f>'Boarding Tallies'!W84+'Daycare Tallies'!AB80</f>
        <v>71</v>
      </c>
      <c r="Y90" s="5">
        <v>43282</v>
      </c>
      <c r="Z90" s="6" t="s">
        <v>9</v>
      </c>
      <c r="AA90" s="7">
        <f>'Boarding Tallies'!AA84+'Daycare Tallies'!AG80</f>
        <v>56</v>
      </c>
      <c r="AC90" s="5">
        <v>43313</v>
      </c>
      <c r="AD90" s="6" t="s">
        <v>6</v>
      </c>
      <c r="AE90" s="7">
        <f>'Boarding Tallies'!AE84+'Daycare Tallies'!AL80</f>
        <v>64</v>
      </c>
      <c r="AG90" s="5">
        <v>43344</v>
      </c>
      <c r="AH90" s="6" t="s">
        <v>7</v>
      </c>
      <c r="AI90" s="84">
        <f>'Boarding Tallies'!AI84+'Daycare Tallies'!AQ80</f>
        <v>96</v>
      </c>
      <c r="AK90" s="5">
        <v>43374</v>
      </c>
      <c r="AL90" s="6" t="s">
        <v>5</v>
      </c>
      <c r="AM90" s="7">
        <f>'Boarding Tallies'!AM84+'Daycare Tallies'!AV80</f>
        <v>80</v>
      </c>
      <c r="AO90" s="5">
        <v>43405</v>
      </c>
      <c r="AP90" s="6" t="s">
        <v>8</v>
      </c>
      <c r="AQ90" s="7">
        <f>'Boarding Tallies'!AQ84+'Daycare Tallies'!BA80</f>
        <v>88</v>
      </c>
      <c r="AS90" s="5">
        <v>43435</v>
      </c>
      <c r="AT90" s="6" t="s">
        <v>7</v>
      </c>
      <c r="AU90" s="7">
        <f>'Boarding Tallies'!AU84+'Daycare Tallies'!BF80</f>
        <v>30</v>
      </c>
      <c r="AW90" s="13" t="s">
        <v>526</v>
      </c>
      <c r="AX90" s="8" t="s">
        <v>525</v>
      </c>
    </row>
    <row r="91" spans="1:53" s="8" customFormat="1" x14ac:dyDescent="0.3">
      <c r="A91" s="5">
        <v>43102</v>
      </c>
      <c r="B91" s="6" t="s">
        <v>3</v>
      </c>
      <c r="C91" s="7">
        <f>'Boarding Tallies'!C85+'Daycare Tallies'!C81</f>
        <v>68</v>
      </c>
      <c r="E91" s="5">
        <v>43133</v>
      </c>
      <c r="F91" s="6" t="s">
        <v>4</v>
      </c>
      <c r="G91" s="7">
        <f>'Boarding Tallies'!G85+'Daycare Tallies'!H81</f>
        <v>79</v>
      </c>
      <c r="I91" s="5">
        <v>43161</v>
      </c>
      <c r="J91" s="6" t="s">
        <v>4</v>
      </c>
      <c r="K91" s="7">
        <f>'Boarding Tallies'!K85+'Daycare Tallies'!M81</f>
        <v>84</v>
      </c>
      <c r="M91" s="5">
        <v>43192</v>
      </c>
      <c r="N91" s="6" t="s">
        <v>5</v>
      </c>
      <c r="O91" s="7">
        <f>'Boarding Tallies'!O85+'Daycare Tallies'!R81</f>
        <v>69</v>
      </c>
      <c r="Q91" s="5">
        <v>43222</v>
      </c>
      <c r="R91" s="6" t="s">
        <v>6</v>
      </c>
      <c r="S91" s="7">
        <f>'Boarding Tallies'!S85+'Daycare Tallies'!W81</f>
        <v>61</v>
      </c>
      <c r="U91" s="5">
        <v>43253</v>
      </c>
      <c r="V91" s="6" t="s">
        <v>7</v>
      </c>
      <c r="W91" s="7">
        <f>'Boarding Tallies'!W85+'Daycare Tallies'!AB81</f>
        <v>37</v>
      </c>
      <c r="Y91" s="5">
        <v>43283</v>
      </c>
      <c r="Z91" s="6" t="s">
        <v>5</v>
      </c>
      <c r="AA91" s="7">
        <f>'Boarding Tallies'!AA85+'Daycare Tallies'!AG81</f>
        <v>96</v>
      </c>
      <c r="AC91" s="5">
        <v>43314</v>
      </c>
      <c r="AD91" s="6" t="s">
        <v>8</v>
      </c>
      <c r="AE91" s="7">
        <f>'Boarding Tallies'!AE85+'Daycare Tallies'!AL81</f>
        <v>71</v>
      </c>
      <c r="AG91" s="5">
        <v>43345</v>
      </c>
      <c r="AH91" s="6" t="s">
        <v>9</v>
      </c>
      <c r="AI91" s="85">
        <f>'Boarding Tallies'!AI85+'Daycare Tallies'!AQ81</f>
        <v>87</v>
      </c>
      <c r="AK91" s="5">
        <v>43375</v>
      </c>
      <c r="AL91" s="6" t="s">
        <v>3</v>
      </c>
      <c r="AM91" s="7">
        <f>'Boarding Tallies'!AM85+'Daycare Tallies'!AV81</f>
        <v>89</v>
      </c>
      <c r="AO91" s="5">
        <v>43406</v>
      </c>
      <c r="AP91" s="6" t="s">
        <v>4</v>
      </c>
      <c r="AQ91" s="7">
        <f>'Boarding Tallies'!AQ85+'Daycare Tallies'!BA81</f>
        <v>86</v>
      </c>
      <c r="AS91" s="5">
        <v>43436</v>
      </c>
      <c r="AT91" s="6" t="s">
        <v>9</v>
      </c>
      <c r="AU91" s="7">
        <f>'Boarding Tallies'!AU85+'Daycare Tallies'!BF81</f>
        <v>12</v>
      </c>
      <c r="AW91" s="13" t="s">
        <v>524</v>
      </c>
      <c r="AX91" s="8" t="s">
        <v>523</v>
      </c>
    </row>
    <row r="92" spans="1:53" s="8" customFormat="1" x14ac:dyDescent="0.3">
      <c r="A92" s="5">
        <v>43103</v>
      </c>
      <c r="B92" s="6" t="s">
        <v>6</v>
      </c>
      <c r="C92" s="7">
        <f>'Boarding Tallies'!C86+'Daycare Tallies'!C82</f>
        <v>71</v>
      </c>
      <c r="E92" s="5">
        <v>43134</v>
      </c>
      <c r="F92" s="6" t="s">
        <v>7</v>
      </c>
      <c r="G92" s="7">
        <f>'Boarding Tallies'!G86+'Daycare Tallies'!H82</f>
        <v>32</v>
      </c>
      <c r="I92" s="5">
        <v>43162</v>
      </c>
      <c r="J92" s="6" t="s">
        <v>7</v>
      </c>
      <c r="K92" s="7">
        <f>'Boarding Tallies'!K86+'Daycare Tallies'!M82</f>
        <v>69</v>
      </c>
      <c r="M92" s="5">
        <v>43193</v>
      </c>
      <c r="N92" s="6" t="s">
        <v>3</v>
      </c>
      <c r="O92" s="7">
        <f>'Boarding Tallies'!O86+'Daycare Tallies'!R82</f>
        <v>75</v>
      </c>
      <c r="Q92" s="5">
        <v>43223</v>
      </c>
      <c r="R92" s="6" t="s">
        <v>8</v>
      </c>
      <c r="S92" s="7">
        <f>'Boarding Tallies'!S86+'Daycare Tallies'!W82</f>
        <v>75</v>
      </c>
      <c r="U92" s="5">
        <v>43254</v>
      </c>
      <c r="V92" s="6" t="s">
        <v>9</v>
      </c>
      <c r="W92" s="7">
        <f>'Boarding Tallies'!W86+'Daycare Tallies'!AB82</f>
        <v>23</v>
      </c>
      <c r="Y92" s="5">
        <v>43284</v>
      </c>
      <c r="Z92" s="6" t="s">
        <v>3</v>
      </c>
      <c r="AA92" s="7">
        <f>'Boarding Tallies'!AA86+'Daycare Tallies'!AG82</f>
        <v>114</v>
      </c>
      <c r="AC92" s="5">
        <v>43315</v>
      </c>
      <c r="AD92" s="6" t="s">
        <v>4</v>
      </c>
      <c r="AE92" s="7">
        <f>'Boarding Tallies'!AE86+'Daycare Tallies'!AL82</f>
        <v>93</v>
      </c>
      <c r="AG92" s="5">
        <v>43346</v>
      </c>
      <c r="AH92" s="6" t="s">
        <v>5</v>
      </c>
      <c r="AI92" s="85">
        <f>'Boarding Tallies'!AI86+'Daycare Tallies'!AQ82</f>
        <v>39</v>
      </c>
      <c r="AK92" s="5">
        <v>43376</v>
      </c>
      <c r="AL92" s="6" t="s">
        <v>6</v>
      </c>
      <c r="AM92" s="7">
        <f>'Boarding Tallies'!AM86+'Daycare Tallies'!AV82</f>
        <v>89</v>
      </c>
      <c r="AO92" s="5">
        <v>43407</v>
      </c>
      <c r="AP92" s="6" t="s">
        <v>7</v>
      </c>
      <c r="AQ92" s="7">
        <f>'Boarding Tallies'!AQ86+'Daycare Tallies'!BA82</f>
        <v>45</v>
      </c>
      <c r="AS92" s="5">
        <v>43437</v>
      </c>
      <c r="AT92" s="6" t="s">
        <v>5</v>
      </c>
      <c r="AU92" s="7">
        <f>'Boarding Tallies'!AU86+'Daycare Tallies'!BF82</f>
        <v>69</v>
      </c>
      <c r="AW92" s="13" t="s">
        <v>522</v>
      </c>
      <c r="AX92" s="8" t="s">
        <v>521</v>
      </c>
    </row>
    <row r="93" spans="1:53" s="8" customFormat="1" x14ac:dyDescent="0.3">
      <c r="A93" s="5">
        <v>43104</v>
      </c>
      <c r="B93" s="6" t="s">
        <v>8</v>
      </c>
      <c r="C93" s="7">
        <f>'Boarding Tallies'!C87+'Daycare Tallies'!C83</f>
        <v>18</v>
      </c>
      <c r="E93" s="5">
        <v>43135</v>
      </c>
      <c r="F93" s="6" t="s">
        <v>9</v>
      </c>
      <c r="G93" s="7">
        <f>'Boarding Tallies'!G87+'Daycare Tallies'!H83</f>
        <v>29</v>
      </c>
      <c r="I93" s="5">
        <v>43163</v>
      </c>
      <c r="J93" s="6" t="s">
        <v>9</v>
      </c>
      <c r="K93" s="7">
        <f>'Boarding Tallies'!K87+'Daycare Tallies'!M83</f>
        <v>33</v>
      </c>
      <c r="M93" s="5">
        <v>43194</v>
      </c>
      <c r="N93" s="6" t="s">
        <v>6</v>
      </c>
      <c r="O93" s="7">
        <f>'Boarding Tallies'!O87+'Daycare Tallies'!R83</f>
        <v>77</v>
      </c>
      <c r="Q93" s="5">
        <v>43224</v>
      </c>
      <c r="R93" s="6" t="s">
        <v>4</v>
      </c>
      <c r="S93" s="7">
        <f>'Boarding Tallies'!S87+'Daycare Tallies'!W83</f>
        <v>83</v>
      </c>
      <c r="U93" s="5">
        <v>43255</v>
      </c>
      <c r="V93" s="6" t="s">
        <v>5</v>
      </c>
      <c r="W93" s="7">
        <f>'Boarding Tallies'!W87+'Daycare Tallies'!AB83</f>
        <v>65</v>
      </c>
      <c r="Y93" s="5">
        <v>43285</v>
      </c>
      <c r="Z93" s="6" t="s">
        <v>6</v>
      </c>
      <c r="AA93" s="7">
        <f>'Boarding Tallies'!AA87+'Daycare Tallies'!AG83</f>
        <v>73</v>
      </c>
      <c r="AC93" s="5">
        <v>43316</v>
      </c>
      <c r="AD93" s="6" t="s">
        <v>7</v>
      </c>
      <c r="AE93" s="7">
        <f>'Boarding Tallies'!AE87+'Daycare Tallies'!AL83</f>
        <v>63</v>
      </c>
      <c r="AG93" s="5">
        <v>43347</v>
      </c>
      <c r="AH93" s="6" t="s">
        <v>3</v>
      </c>
      <c r="AI93" s="85">
        <f>'Boarding Tallies'!AI87+'Daycare Tallies'!AQ83</f>
        <v>72</v>
      </c>
      <c r="AK93" s="5">
        <v>43377</v>
      </c>
      <c r="AL93" s="6" t="s">
        <v>8</v>
      </c>
      <c r="AM93" s="7">
        <f>'Boarding Tallies'!AM87+'Daycare Tallies'!AV83</f>
        <v>97</v>
      </c>
      <c r="AO93" s="5">
        <v>43408</v>
      </c>
      <c r="AP93" s="6" t="s">
        <v>9</v>
      </c>
      <c r="AQ93" s="7">
        <f>'Boarding Tallies'!AQ87+'Daycare Tallies'!BA83</f>
        <v>31</v>
      </c>
      <c r="AS93" s="5">
        <v>43438</v>
      </c>
      <c r="AT93" s="6" t="s">
        <v>3</v>
      </c>
      <c r="AU93" s="7">
        <f>'Boarding Tallies'!AU87+'Daycare Tallies'!BF83</f>
        <v>77</v>
      </c>
      <c r="AW93" s="13" t="s">
        <v>520</v>
      </c>
      <c r="AX93" s="8" t="s">
        <v>519</v>
      </c>
    </row>
    <row r="94" spans="1:53" s="8" customFormat="1" x14ac:dyDescent="0.3">
      <c r="A94" s="5">
        <v>43105</v>
      </c>
      <c r="B94" s="6" t="s">
        <v>4</v>
      </c>
      <c r="C94" s="7">
        <f>'Boarding Tallies'!C88+'Daycare Tallies'!C84</f>
        <v>54</v>
      </c>
      <c r="E94" s="5">
        <v>43136</v>
      </c>
      <c r="F94" s="6" t="s">
        <v>5</v>
      </c>
      <c r="G94" s="7">
        <f>'Boarding Tallies'!G88+'Daycare Tallies'!H84</f>
        <v>66</v>
      </c>
      <c r="I94" s="5">
        <v>43164</v>
      </c>
      <c r="J94" s="6" t="s">
        <v>5</v>
      </c>
      <c r="K94" s="7">
        <f>'Boarding Tallies'!K88+'Daycare Tallies'!M84</f>
        <v>73</v>
      </c>
      <c r="M94" s="5">
        <v>43195</v>
      </c>
      <c r="N94" s="6" t="s">
        <v>8</v>
      </c>
      <c r="O94" s="7">
        <f>'Boarding Tallies'!O88+'Daycare Tallies'!R84</f>
        <v>78</v>
      </c>
      <c r="Q94" s="5">
        <v>43225</v>
      </c>
      <c r="R94" s="6" t="s">
        <v>7</v>
      </c>
      <c r="S94" s="7">
        <f>'Boarding Tallies'!S88+'Daycare Tallies'!W84</f>
        <v>52</v>
      </c>
      <c r="U94" s="5">
        <v>43256</v>
      </c>
      <c r="V94" s="6" t="s">
        <v>3</v>
      </c>
      <c r="W94" s="7">
        <f>'Boarding Tallies'!W88+'Daycare Tallies'!AB84</f>
        <v>73</v>
      </c>
      <c r="Y94" s="5">
        <v>43286</v>
      </c>
      <c r="Z94" s="6" t="s">
        <v>8</v>
      </c>
      <c r="AA94" s="7">
        <f>'Boarding Tallies'!AA88+'Daycare Tallies'!AG84</f>
        <v>102</v>
      </c>
      <c r="AC94" s="5">
        <v>43317</v>
      </c>
      <c r="AD94" s="6" t="s">
        <v>9</v>
      </c>
      <c r="AE94" s="7">
        <f>'Boarding Tallies'!AE88+'Daycare Tallies'!AL84</f>
        <v>54</v>
      </c>
      <c r="AG94" s="5">
        <v>43348</v>
      </c>
      <c r="AH94" s="6" t="s">
        <v>6</v>
      </c>
      <c r="AI94" s="85">
        <f>'Boarding Tallies'!AI88+'Daycare Tallies'!AQ84</f>
        <v>67</v>
      </c>
      <c r="AK94" s="5">
        <v>43378</v>
      </c>
      <c r="AL94" s="6" t="s">
        <v>4</v>
      </c>
      <c r="AM94" s="7">
        <f>'Boarding Tallies'!AM88+'Daycare Tallies'!AV84</f>
        <v>98</v>
      </c>
      <c r="AO94" s="5">
        <v>43409</v>
      </c>
      <c r="AP94" s="6" t="s">
        <v>5</v>
      </c>
      <c r="AQ94" s="7">
        <f>'Boarding Tallies'!AQ88+'Daycare Tallies'!BA84</f>
        <v>61</v>
      </c>
      <c r="AS94" s="5">
        <v>43439</v>
      </c>
      <c r="AT94" s="6" t="s">
        <v>6</v>
      </c>
      <c r="AU94" s="7">
        <f>'Boarding Tallies'!AU88+'Daycare Tallies'!BF84</f>
        <v>65</v>
      </c>
      <c r="AW94" s="13" t="s">
        <v>518</v>
      </c>
    </row>
    <row r="95" spans="1:53" s="8" customFormat="1" x14ac:dyDescent="0.3">
      <c r="A95" s="5">
        <v>43106</v>
      </c>
      <c r="B95" s="6" t="s">
        <v>7</v>
      </c>
      <c r="C95" s="7">
        <f>'Boarding Tallies'!C89+'Daycare Tallies'!C85</f>
        <v>33</v>
      </c>
      <c r="E95" s="5">
        <v>43137</v>
      </c>
      <c r="F95" s="6" t="s">
        <v>3</v>
      </c>
      <c r="G95" s="7">
        <f>'Boarding Tallies'!G89+'Daycare Tallies'!H85</f>
        <v>90</v>
      </c>
      <c r="I95" s="5">
        <v>43165</v>
      </c>
      <c r="J95" s="6" t="s">
        <v>3</v>
      </c>
      <c r="K95" s="7">
        <f>'Boarding Tallies'!K89+'Daycare Tallies'!M85</f>
        <v>87</v>
      </c>
      <c r="M95" s="5">
        <v>43196</v>
      </c>
      <c r="N95" s="6" t="s">
        <v>4</v>
      </c>
      <c r="O95" s="7">
        <f>'Boarding Tallies'!O89+'Daycare Tallies'!R85</f>
        <v>81</v>
      </c>
      <c r="Q95" s="5">
        <v>43226</v>
      </c>
      <c r="R95" s="6" t="s">
        <v>9</v>
      </c>
      <c r="S95" s="7">
        <f>'Boarding Tallies'!S89+'Daycare Tallies'!W85</f>
        <v>24</v>
      </c>
      <c r="U95" s="5">
        <v>43257</v>
      </c>
      <c r="V95" s="6" t="s">
        <v>6</v>
      </c>
      <c r="W95" s="7">
        <f>'Boarding Tallies'!W89+'Daycare Tallies'!AB85</f>
        <v>57</v>
      </c>
      <c r="Y95" s="5">
        <v>43287</v>
      </c>
      <c r="Z95" s="6" t="s">
        <v>4</v>
      </c>
      <c r="AA95" s="7">
        <f>'Boarding Tallies'!AA89+'Daycare Tallies'!AG85</f>
        <v>97</v>
      </c>
      <c r="AC95" s="5">
        <v>43318</v>
      </c>
      <c r="AD95" s="6" t="s">
        <v>5</v>
      </c>
      <c r="AE95" s="7">
        <f>'Boarding Tallies'!AE89+'Daycare Tallies'!AL85</f>
        <v>85</v>
      </c>
      <c r="AG95" s="5">
        <v>43349</v>
      </c>
      <c r="AH95" s="6" t="s">
        <v>8</v>
      </c>
      <c r="AI95" s="85">
        <f>'Boarding Tallies'!AI89+'Daycare Tallies'!AQ85</f>
        <v>76</v>
      </c>
      <c r="AK95" s="5">
        <v>43379</v>
      </c>
      <c r="AL95" s="6" t="s">
        <v>7</v>
      </c>
      <c r="AM95" s="7">
        <f>'Boarding Tallies'!AM89+'Daycare Tallies'!AV85</f>
        <v>61</v>
      </c>
      <c r="AO95" s="5">
        <v>43410</v>
      </c>
      <c r="AP95" s="6" t="s">
        <v>3</v>
      </c>
      <c r="AQ95" s="7">
        <f>'Boarding Tallies'!AQ89+'Daycare Tallies'!BA85</f>
        <v>70</v>
      </c>
      <c r="AS95" s="5">
        <v>43440</v>
      </c>
      <c r="AT95" s="6" t="s">
        <v>8</v>
      </c>
      <c r="AU95" s="7">
        <f>'Boarding Tallies'!AU89+'Daycare Tallies'!BF85</f>
        <v>93</v>
      </c>
      <c r="AW95" s="13" t="s">
        <v>517</v>
      </c>
    </row>
    <row r="96" spans="1:53" s="8" customFormat="1" x14ac:dyDescent="0.3">
      <c r="A96" s="5">
        <v>43107</v>
      </c>
      <c r="B96" s="6" t="s">
        <v>9</v>
      </c>
      <c r="C96" s="7">
        <f>'Boarding Tallies'!C90+'Daycare Tallies'!C86</f>
        <v>23</v>
      </c>
      <c r="E96" s="5">
        <v>43138</v>
      </c>
      <c r="F96" s="6" t="s">
        <v>6</v>
      </c>
      <c r="G96" s="7">
        <f>'Boarding Tallies'!G90+'Daycare Tallies'!H86</f>
        <v>39</v>
      </c>
      <c r="I96" s="5">
        <v>43166</v>
      </c>
      <c r="J96" s="6" t="s">
        <v>6</v>
      </c>
      <c r="K96" s="7">
        <f>'Boarding Tallies'!K90+'Daycare Tallies'!M86</f>
        <v>49</v>
      </c>
      <c r="M96" s="5">
        <v>43197</v>
      </c>
      <c r="N96" s="6" t="s">
        <v>7</v>
      </c>
      <c r="O96" s="7">
        <f>'Boarding Tallies'!O90+'Daycare Tallies'!R86</f>
        <v>47</v>
      </c>
      <c r="Q96" s="5">
        <v>43227</v>
      </c>
      <c r="R96" s="6" t="s">
        <v>5</v>
      </c>
      <c r="S96" s="7">
        <f>'Boarding Tallies'!S90+'Daycare Tallies'!W86</f>
        <v>75</v>
      </c>
      <c r="U96" s="5">
        <v>43258</v>
      </c>
      <c r="V96" s="6" t="s">
        <v>8</v>
      </c>
      <c r="W96" s="7">
        <f>'Boarding Tallies'!W90+'Daycare Tallies'!AB86</f>
        <v>79</v>
      </c>
      <c r="Y96" s="5">
        <v>43288</v>
      </c>
      <c r="Z96" s="6" t="s">
        <v>7</v>
      </c>
      <c r="AA96" s="7">
        <f>'Boarding Tallies'!AA90+'Daycare Tallies'!AG86</f>
        <v>92</v>
      </c>
      <c r="AC96" s="5">
        <v>43319</v>
      </c>
      <c r="AD96" s="6" t="s">
        <v>3</v>
      </c>
      <c r="AE96" s="7">
        <f>'Boarding Tallies'!AE90+'Daycare Tallies'!AL86</f>
        <v>85</v>
      </c>
      <c r="AG96" s="5">
        <v>43350</v>
      </c>
      <c r="AH96" s="6" t="s">
        <v>4</v>
      </c>
      <c r="AI96" s="85">
        <f>'Boarding Tallies'!AI90+'Daycare Tallies'!AQ86</f>
        <v>110</v>
      </c>
      <c r="AK96" s="5">
        <v>43380</v>
      </c>
      <c r="AL96" s="6" t="s">
        <v>9</v>
      </c>
      <c r="AM96" s="7">
        <f>'Boarding Tallies'!AM90+'Daycare Tallies'!AV86</f>
        <v>41</v>
      </c>
      <c r="AO96" s="5">
        <v>43411</v>
      </c>
      <c r="AP96" s="6" t="s">
        <v>6</v>
      </c>
      <c r="AQ96" s="7">
        <f>'Boarding Tallies'!AQ90+'Daycare Tallies'!BA86</f>
        <v>90</v>
      </c>
      <c r="AS96" s="5">
        <v>43441</v>
      </c>
      <c r="AT96" s="6" t="s">
        <v>4</v>
      </c>
      <c r="AU96" s="7">
        <f>'Boarding Tallies'!AU90+'Daycare Tallies'!BF86</f>
        <v>80</v>
      </c>
      <c r="AW96" s="13" t="s">
        <v>516</v>
      </c>
    </row>
    <row r="97" spans="1:49" s="8" customFormat="1" x14ac:dyDescent="0.3">
      <c r="A97" s="5">
        <v>43108</v>
      </c>
      <c r="B97" s="6" t="s">
        <v>5</v>
      </c>
      <c r="C97" s="7">
        <f>'Boarding Tallies'!C91+'Daycare Tallies'!C87</f>
        <v>79</v>
      </c>
      <c r="E97" s="5">
        <v>43139</v>
      </c>
      <c r="F97" s="6" t="s">
        <v>8</v>
      </c>
      <c r="G97" s="7">
        <f>'Boarding Tallies'!G91+'Daycare Tallies'!H87</f>
        <v>86</v>
      </c>
      <c r="I97" s="5">
        <v>43167</v>
      </c>
      <c r="J97" s="6" t="s">
        <v>8</v>
      </c>
      <c r="K97" s="7">
        <f>'Boarding Tallies'!K91+'Daycare Tallies'!M87</f>
        <v>16</v>
      </c>
      <c r="M97" s="5">
        <v>43198</v>
      </c>
      <c r="N97" s="6" t="s">
        <v>9</v>
      </c>
      <c r="O97" s="7">
        <f>'Boarding Tallies'!O91+'Daycare Tallies'!R87</f>
        <v>29</v>
      </c>
      <c r="Q97" s="5">
        <v>43228</v>
      </c>
      <c r="R97" s="6" t="s">
        <v>3</v>
      </c>
      <c r="S97" s="7">
        <f>'Boarding Tallies'!S91+'Daycare Tallies'!W87</f>
        <v>78</v>
      </c>
      <c r="U97" s="5">
        <v>43259</v>
      </c>
      <c r="V97" s="6" t="s">
        <v>4</v>
      </c>
      <c r="W97" s="7">
        <f>'Boarding Tallies'!W91+'Daycare Tallies'!AB87</f>
        <v>84</v>
      </c>
      <c r="Y97" s="5">
        <v>43289</v>
      </c>
      <c r="Z97" s="6" t="s">
        <v>9</v>
      </c>
      <c r="AA97" s="7">
        <f>'Boarding Tallies'!AA91+'Daycare Tallies'!AG87</f>
        <v>55</v>
      </c>
      <c r="AC97" s="5">
        <v>43320</v>
      </c>
      <c r="AD97" s="6" t="s">
        <v>6</v>
      </c>
      <c r="AE97" s="7">
        <f>'Boarding Tallies'!AE91+'Daycare Tallies'!AL87</f>
        <v>84</v>
      </c>
      <c r="AG97" s="5">
        <v>43351</v>
      </c>
      <c r="AH97" s="6" t="s">
        <v>7</v>
      </c>
      <c r="AI97" s="85">
        <f>'Boarding Tallies'!AI91+'Daycare Tallies'!AQ87</f>
        <v>50</v>
      </c>
      <c r="AK97" s="5">
        <v>43381</v>
      </c>
      <c r="AL97" s="6" t="s">
        <v>5</v>
      </c>
      <c r="AM97" s="7">
        <f>'Boarding Tallies'!AM91+'Daycare Tallies'!AV87</f>
        <v>51</v>
      </c>
      <c r="AO97" s="5">
        <v>43412</v>
      </c>
      <c r="AP97" s="6" t="s">
        <v>8</v>
      </c>
      <c r="AQ97" s="7">
        <f>'Boarding Tallies'!AQ91+'Daycare Tallies'!BA87</f>
        <v>103</v>
      </c>
      <c r="AS97" s="5">
        <v>43442</v>
      </c>
      <c r="AT97" s="6" t="s">
        <v>7</v>
      </c>
      <c r="AU97" s="7">
        <f>'Boarding Tallies'!AU91+'Daycare Tallies'!BF87</f>
        <v>41</v>
      </c>
      <c r="AW97" s="13" t="s">
        <v>515</v>
      </c>
    </row>
    <row r="98" spans="1:49" s="8" customFormat="1" x14ac:dyDescent="0.3">
      <c r="A98" s="5">
        <v>43109</v>
      </c>
      <c r="B98" s="6" t="s">
        <v>3</v>
      </c>
      <c r="C98" s="7">
        <f>'Boarding Tallies'!C92+'Daycare Tallies'!C88</f>
        <v>69</v>
      </c>
      <c r="E98" s="5">
        <v>43140</v>
      </c>
      <c r="F98" s="6" t="s">
        <v>4</v>
      </c>
      <c r="G98" s="7">
        <f>'Boarding Tallies'!G92+'Daycare Tallies'!H88</f>
        <v>104</v>
      </c>
      <c r="I98" s="5">
        <v>43168</v>
      </c>
      <c r="J98" s="6" t="s">
        <v>4</v>
      </c>
      <c r="K98" s="7">
        <f>'Boarding Tallies'!K92+'Daycare Tallies'!M88</f>
        <v>76</v>
      </c>
      <c r="M98" s="5">
        <v>43199</v>
      </c>
      <c r="N98" s="6" t="s">
        <v>5</v>
      </c>
      <c r="O98" s="7">
        <f>'Boarding Tallies'!O92+'Daycare Tallies'!R88</f>
        <v>85</v>
      </c>
      <c r="Q98" s="5">
        <v>43229</v>
      </c>
      <c r="R98" s="6" t="s">
        <v>6</v>
      </c>
      <c r="S98" s="7">
        <f>'Boarding Tallies'!S92+'Daycare Tallies'!W88</f>
        <v>71</v>
      </c>
      <c r="U98" s="5">
        <v>43260</v>
      </c>
      <c r="V98" s="6" t="s">
        <v>7</v>
      </c>
      <c r="W98" s="7">
        <f>'Boarding Tallies'!W92+'Daycare Tallies'!AB88</f>
        <v>41</v>
      </c>
      <c r="Y98" s="5">
        <v>43290</v>
      </c>
      <c r="Z98" s="6" t="s">
        <v>5</v>
      </c>
      <c r="AA98" s="7">
        <f>'Boarding Tallies'!AA92+'Daycare Tallies'!AG88</f>
        <v>77</v>
      </c>
      <c r="AC98" s="5">
        <v>43321</v>
      </c>
      <c r="AD98" s="6" t="s">
        <v>8</v>
      </c>
      <c r="AE98" s="7">
        <f>'Boarding Tallies'!AE92+'Daycare Tallies'!AL88</f>
        <v>100</v>
      </c>
      <c r="AG98" s="5">
        <v>43352</v>
      </c>
      <c r="AH98" s="6" t="s">
        <v>9</v>
      </c>
      <c r="AI98" s="85">
        <f>'Boarding Tallies'!AI92+'Daycare Tallies'!AQ88</f>
        <v>25</v>
      </c>
      <c r="AK98" s="5">
        <v>43382</v>
      </c>
      <c r="AL98" s="6" t="s">
        <v>3</v>
      </c>
      <c r="AM98" s="7">
        <f>'Boarding Tallies'!AM92+'Daycare Tallies'!AV88</f>
        <v>104</v>
      </c>
      <c r="AO98" s="5">
        <v>43413</v>
      </c>
      <c r="AP98" s="6" t="s">
        <v>4</v>
      </c>
      <c r="AQ98" s="7">
        <f>'Boarding Tallies'!AQ92+'Daycare Tallies'!BA88</f>
        <v>90</v>
      </c>
      <c r="AS98" s="5">
        <v>43443</v>
      </c>
      <c r="AT98" s="6" t="s">
        <v>9</v>
      </c>
      <c r="AU98" s="7">
        <f>'Boarding Tallies'!AU92+'Daycare Tallies'!BF88</f>
        <v>18</v>
      </c>
      <c r="AW98" s="13" t="s">
        <v>514</v>
      </c>
    </row>
    <row r="99" spans="1:49" s="8" customFormat="1" x14ac:dyDescent="0.3">
      <c r="A99" s="5">
        <v>43110</v>
      </c>
      <c r="B99" s="6" t="s">
        <v>6</v>
      </c>
      <c r="C99" s="7">
        <f>'Boarding Tallies'!C93+'Daycare Tallies'!C89</f>
        <v>68</v>
      </c>
      <c r="E99" s="5">
        <v>43141</v>
      </c>
      <c r="F99" s="6" t="s">
        <v>7</v>
      </c>
      <c r="G99" s="7">
        <f>'Boarding Tallies'!G93+'Daycare Tallies'!H89</f>
        <v>48</v>
      </c>
      <c r="I99" s="5">
        <v>43169</v>
      </c>
      <c r="J99" s="6" t="s">
        <v>7</v>
      </c>
      <c r="K99" s="7">
        <f>'Boarding Tallies'!K93+'Daycare Tallies'!M89</f>
        <v>40</v>
      </c>
      <c r="M99" s="5">
        <v>43200</v>
      </c>
      <c r="N99" s="6" t="s">
        <v>3</v>
      </c>
      <c r="O99" s="7">
        <f>'Boarding Tallies'!O93+'Daycare Tallies'!R89</f>
        <v>93</v>
      </c>
      <c r="Q99" s="5">
        <v>43230</v>
      </c>
      <c r="R99" s="6" t="s">
        <v>8</v>
      </c>
      <c r="S99" s="7">
        <f>'Boarding Tallies'!S93+'Daycare Tallies'!W89</f>
        <v>81</v>
      </c>
      <c r="U99" s="5">
        <v>43261</v>
      </c>
      <c r="V99" s="6" t="s">
        <v>9</v>
      </c>
      <c r="W99" s="7">
        <f>'Boarding Tallies'!W93+'Daycare Tallies'!AB89</f>
        <v>26</v>
      </c>
      <c r="Y99" s="5">
        <v>43291</v>
      </c>
      <c r="Z99" s="6" t="s">
        <v>3</v>
      </c>
      <c r="AA99" s="7">
        <f>'Boarding Tallies'!AA93+'Daycare Tallies'!AG89</f>
        <v>101</v>
      </c>
      <c r="AC99" s="5">
        <v>43322</v>
      </c>
      <c r="AD99" s="6" t="s">
        <v>4</v>
      </c>
      <c r="AE99" s="7">
        <f>'Boarding Tallies'!AE93+'Daycare Tallies'!AL89</f>
        <v>118</v>
      </c>
      <c r="AG99" s="5">
        <v>43353</v>
      </c>
      <c r="AH99" s="6" t="s">
        <v>5</v>
      </c>
      <c r="AI99" s="85">
        <f>'Boarding Tallies'!AI93+'Daycare Tallies'!AQ89</f>
        <v>67</v>
      </c>
      <c r="AK99" s="5">
        <v>43383</v>
      </c>
      <c r="AL99" s="6" t="s">
        <v>6</v>
      </c>
      <c r="AM99" s="7">
        <f>'Boarding Tallies'!AM93+'Daycare Tallies'!AV89</f>
        <v>63</v>
      </c>
      <c r="AO99" s="5">
        <v>43414</v>
      </c>
      <c r="AP99" s="6" t="s">
        <v>7</v>
      </c>
      <c r="AQ99" s="7">
        <f>'Boarding Tallies'!AQ93+'Daycare Tallies'!BA89</f>
        <v>50</v>
      </c>
      <c r="AS99" s="5">
        <v>43444</v>
      </c>
      <c r="AT99" s="6" t="s">
        <v>5</v>
      </c>
      <c r="AU99" s="7">
        <f>'Boarding Tallies'!AU93+'Daycare Tallies'!BF89</f>
        <v>62</v>
      </c>
      <c r="AW99" s="13" t="s">
        <v>513</v>
      </c>
    </row>
    <row r="100" spans="1:49" s="8" customFormat="1" x14ac:dyDescent="0.3">
      <c r="A100" s="5">
        <v>43111</v>
      </c>
      <c r="B100" s="6" t="s">
        <v>8</v>
      </c>
      <c r="C100" s="7">
        <f>'Boarding Tallies'!C94+'Daycare Tallies'!C90</f>
        <v>77</v>
      </c>
      <c r="E100" s="5">
        <v>43142</v>
      </c>
      <c r="F100" s="6" t="s">
        <v>9</v>
      </c>
      <c r="G100" s="7">
        <f>'Boarding Tallies'!G94+'Daycare Tallies'!H90</f>
        <v>29</v>
      </c>
      <c r="I100" s="5">
        <v>43170</v>
      </c>
      <c r="J100" s="6" t="s">
        <v>9</v>
      </c>
      <c r="K100" s="7">
        <f>'Boarding Tallies'!K94+'Daycare Tallies'!M90</f>
        <v>24</v>
      </c>
      <c r="M100" s="5">
        <v>43201</v>
      </c>
      <c r="N100" s="6" t="s">
        <v>6</v>
      </c>
      <c r="O100" s="7">
        <f>'Boarding Tallies'!O94+'Daycare Tallies'!R90</f>
        <v>65</v>
      </c>
      <c r="Q100" s="5">
        <v>43231</v>
      </c>
      <c r="R100" s="6" t="s">
        <v>4</v>
      </c>
      <c r="S100" s="7">
        <f>'Boarding Tallies'!S94+'Daycare Tallies'!W90</f>
        <v>82</v>
      </c>
      <c r="U100" s="5">
        <v>43262</v>
      </c>
      <c r="V100" s="6" t="s">
        <v>5</v>
      </c>
      <c r="W100" s="7">
        <f>'Boarding Tallies'!W94+'Daycare Tallies'!AB90</f>
        <v>68</v>
      </c>
      <c r="Y100" s="5">
        <v>43292</v>
      </c>
      <c r="Z100" s="6" t="s">
        <v>6</v>
      </c>
      <c r="AA100" s="7">
        <f>'Boarding Tallies'!AA94+'Daycare Tallies'!AG90</f>
        <v>86</v>
      </c>
      <c r="AC100" s="5">
        <v>43323</v>
      </c>
      <c r="AD100" s="6" t="s">
        <v>7</v>
      </c>
      <c r="AE100" s="7">
        <f>'Boarding Tallies'!AE94+'Daycare Tallies'!AL90</f>
        <v>81</v>
      </c>
      <c r="AG100" s="5">
        <v>43354</v>
      </c>
      <c r="AH100" s="6" t="s">
        <v>3</v>
      </c>
      <c r="AI100" s="85">
        <f>'Boarding Tallies'!AI94+'Daycare Tallies'!AQ90</f>
        <v>94</v>
      </c>
      <c r="AK100" s="5">
        <v>43384</v>
      </c>
      <c r="AL100" s="6" t="s">
        <v>8</v>
      </c>
      <c r="AM100" s="7">
        <f>'Boarding Tallies'!AM94+'Daycare Tallies'!AV90</f>
        <v>83</v>
      </c>
      <c r="AO100" s="5">
        <v>43415</v>
      </c>
      <c r="AP100" s="6" t="s">
        <v>9</v>
      </c>
      <c r="AQ100" s="7">
        <f>'Boarding Tallies'!AQ94+'Daycare Tallies'!BA90</f>
        <v>28</v>
      </c>
      <c r="AS100" s="5">
        <v>43445</v>
      </c>
      <c r="AT100" s="6" t="s">
        <v>3</v>
      </c>
      <c r="AU100" s="7">
        <f>'Boarding Tallies'!AU94+'Daycare Tallies'!BF90</f>
        <v>81</v>
      </c>
      <c r="AW100" s="13" t="s">
        <v>512</v>
      </c>
    </row>
    <row r="101" spans="1:49" s="8" customFormat="1" x14ac:dyDescent="0.3">
      <c r="A101" s="5">
        <v>43112</v>
      </c>
      <c r="B101" s="6" t="s">
        <v>4</v>
      </c>
      <c r="C101" s="7">
        <f>'Boarding Tallies'!C95+'Daycare Tallies'!C91</f>
        <v>77</v>
      </c>
      <c r="E101" s="5">
        <v>43143</v>
      </c>
      <c r="F101" s="6" t="s">
        <v>5</v>
      </c>
      <c r="G101" s="7">
        <f>'Boarding Tallies'!G95+'Daycare Tallies'!H91</f>
        <v>85</v>
      </c>
      <c r="I101" s="5">
        <v>43171</v>
      </c>
      <c r="J101" s="6" t="s">
        <v>5</v>
      </c>
      <c r="K101" s="7">
        <f>'Boarding Tallies'!K95+'Daycare Tallies'!M91</f>
        <v>98</v>
      </c>
      <c r="M101" s="5">
        <v>43202</v>
      </c>
      <c r="N101" s="6" t="s">
        <v>8</v>
      </c>
      <c r="O101" s="7">
        <f>'Boarding Tallies'!O95+'Daycare Tallies'!R91</f>
        <v>88</v>
      </c>
      <c r="Q101" s="5">
        <v>43232</v>
      </c>
      <c r="R101" s="6" t="s">
        <v>7</v>
      </c>
      <c r="S101" s="7">
        <f>'Boarding Tallies'!S95+'Daycare Tallies'!W91</f>
        <v>40</v>
      </c>
      <c r="U101" s="5">
        <v>43263</v>
      </c>
      <c r="V101" s="6" t="s">
        <v>3</v>
      </c>
      <c r="W101" s="7">
        <f>'Boarding Tallies'!W95+'Daycare Tallies'!AB91</f>
        <v>84</v>
      </c>
      <c r="Y101" s="5">
        <v>43293</v>
      </c>
      <c r="Z101" s="6" t="s">
        <v>8</v>
      </c>
      <c r="AA101" s="7">
        <f>'Boarding Tallies'!AA95+'Daycare Tallies'!AG91</f>
        <v>89</v>
      </c>
      <c r="AC101" s="5">
        <v>43324</v>
      </c>
      <c r="AD101" s="6" t="s">
        <v>9</v>
      </c>
      <c r="AE101" s="7">
        <f>'Boarding Tallies'!AE95+'Daycare Tallies'!AL91</f>
        <v>57</v>
      </c>
      <c r="AG101" s="5">
        <v>43355</v>
      </c>
      <c r="AH101" s="6" t="s">
        <v>6</v>
      </c>
      <c r="AI101" s="85">
        <f>'Boarding Tallies'!AI95+'Daycare Tallies'!AQ91</f>
        <v>66</v>
      </c>
      <c r="AK101" s="5">
        <v>43385</v>
      </c>
      <c r="AL101" s="6" t="s">
        <v>4</v>
      </c>
      <c r="AM101" s="7">
        <f>'Boarding Tallies'!AM95+'Daycare Tallies'!AV91</f>
        <v>94</v>
      </c>
      <c r="AO101" s="5">
        <v>43416</v>
      </c>
      <c r="AP101" s="6" t="s">
        <v>5</v>
      </c>
      <c r="AQ101" s="7">
        <f>'Boarding Tallies'!AQ95+'Daycare Tallies'!BA91</f>
        <v>52</v>
      </c>
      <c r="AS101" s="5">
        <v>43446</v>
      </c>
      <c r="AT101" s="6" t="s">
        <v>6</v>
      </c>
      <c r="AU101" s="7">
        <f>'Boarding Tallies'!AU95+'Daycare Tallies'!BF91</f>
        <v>84</v>
      </c>
      <c r="AW101" s="13" t="s">
        <v>511</v>
      </c>
    </row>
    <row r="102" spans="1:49" s="8" customFormat="1" x14ac:dyDescent="0.3">
      <c r="A102" s="5">
        <v>43113</v>
      </c>
      <c r="B102" s="6" t="s">
        <v>7</v>
      </c>
      <c r="C102" s="7">
        <f>'Boarding Tallies'!C96+'Daycare Tallies'!C92</f>
        <v>43</v>
      </c>
      <c r="E102" s="5">
        <v>43144</v>
      </c>
      <c r="F102" s="6" t="s">
        <v>3</v>
      </c>
      <c r="G102" s="7">
        <f>'Boarding Tallies'!G96+'Daycare Tallies'!H92</f>
        <v>93</v>
      </c>
      <c r="I102" s="5">
        <v>43172</v>
      </c>
      <c r="J102" s="6" t="s">
        <v>3</v>
      </c>
      <c r="K102" s="7">
        <f>'Boarding Tallies'!K96+'Daycare Tallies'!M92</f>
        <v>20</v>
      </c>
      <c r="M102" s="5">
        <v>43203</v>
      </c>
      <c r="N102" s="6" t="s">
        <v>4</v>
      </c>
      <c r="O102" s="7">
        <f>'Boarding Tallies'!O96+'Daycare Tallies'!R92</f>
        <v>90</v>
      </c>
      <c r="Q102" s="5">
        <v>43233</v>
      </c>
      <c r="R102" s="6" t="s">
        <v>9</v>
      </c>
      <c r="S102" s="7">
        <f>'Boarding Tallies'!S96+'Daycare Tallies'!W92</f>
        <v>25</v>
      </c>
      <c r="U102" s="5">
        <v>43264</v>
      </c>
      <c r="V102" s="6" t="s">
        <v>6</v>
      </c>
      <c r="W102" s="7">
        <f>'Boarding Tallies'!W96+'Daycare Tallies'!AB92</f>
        <v>81</v>
      </c>
      <c r="Y102" s="5">
        <v>43294</v>
      </c>
      <c r="Z102" s="6" t="s">
        <v>4</v>
      </c>
      <c r="AA102" s="7">
        <f>'Boarding Tallies'!AA96+'Daycare Tallies'!AG92</f>
        <v>104</v>
      </c>
      <c r="AC102" s="5">
        <v>43325</v>
      </c>
      <c r="AD102" s="6" t="s">
        <v>5</v>
      </c>
      <c r="AE102" s="7">
        <f>'Boarding Tallies'!AE96+'Daycare Tallies'!AL92</f>
        <v>94</v>
      </c>
      <c r="AG102" s="5">
        <v>43356</v>
      </c>
      <c r="AH102" s="6" t="s">
        <v>8</v>
      </c>
      <c r="AI102" s="85">
        <f>'Boarding Tallies'!AI96+'Daycare Tallies'!AQ92</f>
        <v>103</v>
      </c>
      <c r="AK102" s="5">
        <v>43386</v>
      </c>
      <c r="AL102" s="6" t="s">
        <v>7</v>
      </c>
      <c r="AM102" s="7">
        <f>'Boarding Tallies'!AM96+'Daycare Tallies'!AV92</f>
        <v>44</v>
      </c>
      <c r="AO102" s="5">
        <v>43417</v>
      </c>
      <c r="AP102" s="6" t="s">
        <v>3</v>
      </c>
      <c r="AQ102" s="7">
        <f>'Boarding Tallies'!AQ96+'Daycare Tallies'!BA92</f>
        <v>85</v>
      </c>
      <c r="AS102" s="5">
        <v>43447</v>
      </c>
      <c r="AT102" s="6" t="s">
        <v>8</v>
      </c>
      <c r="AU102" s="7">
        <f>'Boarding Tallies'!AU96+'Daycare Tallies'!BF92</f>
        <v>86</v>
      </c>
      <c r="AW102" s="13" t="s">
        <v>510</v>
      </c>
    </row>
    <row r="103" spans="1:49" s="8" customFormat="1" x14ac:dyDescent="0.3">
      <c r="A103" s="5">
        <v>43114</v>
      </c>
      <c r="B103" s="6" t="s">
        <v>9</v>
      </c>
      <c r="C103" s="7">
        <f>'Boarding Tallies'!C97+'Daycare Tallies'!C93</f>
        <v>36</v>
      </c>
      <c r="E103" s="5">
        <v>43145</v>
      </c>
      <c r="F103" s="6" t="s">
        <v>6</v>
      </c>
      <c r="G103" s="7">
        <f>'Boarding Tallies'!G97+'Daycare Tallies'!H93</f>
        <v>79</v>
      </c>
      <c r="I103" s="5">
        <v>43173</v>
      </c>
      <c r="J103" s="6" t="s">
        <v>6</v>
      </c>
      <c r="K103" s="7">
        <f>'Boarding Tallies'!K97+'Daycare Tallies'!M93</f>
        <v>67</v>
      </c>
      <c r="M103" s="5">
        <v>43204</v>
      </c>
      <c r="N103" s="6" t="s">
        <v>7</v>
      </c>
      <c r="O103" s="7">
        <f>'Boarding Tallies'!O97+'Daycare Tallies'!R93</f>
        <v>47</v>
      </c>
      <c r="Q103" s="5">
        <v>43234</v>
      </c>
      <c r="R103" s="6" t="s">
        <v>5</v>
      </c>
      <c r="S103" s="7">
        <f>'Boarding Tallies'!S97+'Daycare Tallies'!W93</f>
        <v>67</v>
      </c>
      <c r="U103" s="5">
        <v>43265</v>
      </c>
      <c r="V103" s="6" t="s">
        <v>8</v>
      </c>
      <c r="W103" s="7">
        <f>'Boarding Tallies'!W97+'Daycare Tallies'!AB93</f>
        <v>79</v>
      </c>
      <c r="Y103" s="5">
        <v>43295</v>
      </c>
      <c r="Z103" s="6" t="s">
        <v>7</v>
      </c>
      <c r="AA103" s="7">
        <f>'Boarding Tallies'!AA97+'Daycare Tallies'!AG93</f>
        <v>75</v>
      </c>
      <c r="AC103" s="5">
        <v>43326</v>
      </c>
      <c r="AD103" s="6" t="s">
        <v>3</v>
      </c>
      <c r="AE103" s="7">
        <f>'Boarding Tallies'!AE97+'Daycare Tallies'!AL93</f>
        <v>96</v>
      </c>
      <c r="AG103" s="5">
        <v>43357</v>
      </c>
      <c r="AH103" s="6" t="s">
        <v>4</v>
      </c>
      <c r="AI103" s="85">
        <f>'Boarding Tallies'!AI97+'Daycare Tallies'!AQ93</f>
        <v>111</v>
      </c>
      <c r="AK103" s="5">
        <v>43387</v>
      </c>
      <c r="AL103" s="6" t="s">
        <v>9</v>
      </c>
      <c r="AM103" s="7">
        <f>'Boarding Tallies'!AM97+'Daycare Tallies'!AV93</f>
        <v>27</v>
      </c>
      <c r="AO103" s="5">
        <v>43418</v>
      </c>
      <c r="AP103" s="6" t="s">
        <v>6</v>
      </c>
      <c r="AQ103" s="7">
        <f>'Boarding Tallies'!AQ97+'Daycare Tallies'!BA93</f>
        <v>86</v>
      </c>
      <c r="AS103" s="5">
        <v>43448</v>
      </c>
      <c r="AT103" s="6" t="s">
        <v>4</v>
      </c>
      <c r="AU103" s="7">
        <f>'Boarding Tallies'!AU97+'Daycare Tallies'!BF93</f>
        <v>89</v>
      </c>
      <c r="AW103" s="13" t="s">
        <v>509</v>
      </c>
    </row>
    <row r="104" spans="1:49" s="8" customFormat="1" x14ac:dyDescent="0.3">
      <c r="A104" s="5">
        <v>43115</v>
      </c>
      <c r="B104" s="6" t="s">
        <v>5</v>
      </c>
      <c r="C104" s="7">
        <f>'Boarding Tallies'!C98+'Daycare Tallies'!C94</f>
        <v>54</v>
      </c>
      <c r="E104" s="5">
        <v>43146</v>
      </c>
      <c r="F104" s="6" t="s">
        <v>8</v>
      </c>
      <c r="G104" s="7">
        <f>'Boarding Tallies'!G98+'Daycare Tallies'!H94</f>
        <v>82</v>
      </c>
      <c r="I104" s="5">
        <v>43174</v>
      </c>
      <c r="J104" s="6" t="s">
        <v>8</v>
      </c>
      <c r="K104" s="7">
        <f>'Boarding Tallies'!K98+'Daycare Tallies'!M94</f>
        <v>108</v>
      </c>
      <c r="M104" s="5">
        <v>43205</v>
      </c>
      <c r="N104" s="6" t="s">
        <v>9</v>
      </c>
      <c r="O104" s="7">
        <f>'Boarding Tallies'!O98+'Daycare Tallies'!R94</f>
        <v>31</v>
      </c>
      <c r="Q104" s="5">
        <v>43235</v>
      </c>
      <c r="R104" s="6" t="s">
        <v>3</v>
      </c>
      <c r="S104" s="7">
        <f>'Boarding Tallies'!S98+'Daycare Tallies'!W94</f>
        <v>77</v>
      </c>
      <c r="U104" s="5">
        <v>43266</v>
      </c>
      <c r="V104" s="6" t="s">
        <v>4</v>
      </c>
      <c r="W104" s="7">
        <f>'Boarding Tallies'!W98+'Daycare Tallies'!AB94</f>
        <v>76</v>
      </c>
      <c r="Y104" s="5">
        <v>43296</v>
      </c>
      <c r="Z104" s="6" t="s">
        <v>9</v>
      </c>
      <c r="AA104" s="7">
        <f>'Boarding Tallies'!AA98+'Daycare Tallies'!AG94</f>
        <v>43</v>
      </c>
      <c r="AC104" s="5">
        <v>43327</v>
      </c>
      <c r="AD104" s="6" t="s">
        <v>6</v>
      </c>
      <c r="AE104" s="7">
        <f>'Boarding Tallies'!AE98+'Daycare Tallies'!AL94</f>
        <v>85</v>
      </c>
      <c r="AG104" s="5">
        <v>43358</v>
      </c>
      <c r="AH104" s="6" t="s">
        <v>7</v>
      </c>
      <c r="AI104" s="85">
        <f>'Boarding Tallies'!AI98+'Daycare Tallies'!AQ94</f>
        <v>58</v>
      </c>
      <c r="AK104" s="5">
        <v>43388</v>
      </c>
      <c r="AL104" s="6" t="s">
        <v>5</v>
      </c>
      <c r="AM104" s="7">
        <f>'Boarding Tallies'!AM98+'Daycare Tallies'!AV94</f>
        <v>66</v>
      </c>
      <c r="AO104" s="5">
        <v>43419</v>
      </c>
      <c r="AP104" s="6" t="s">
        <v>8</v>
      </c>
      <c r="AQ104" s="7">
        <f>'Boarding Tallies'!AQ98+'Daycare Tallies'!BA94</f>
        <v>65</v>
      </c>
      <c r="AS104" s="5">
        <v>43449</v>
      </c>
      <c r="AT104" s="6" t="s">
        <v>7</v>
      </c>
      <c r="AU104" s="7">
        <f>'Boarding Tallies'!AU98+'Daycare Tallies'!BF94</f>
        <v>43</v>
      </c>
      <c r="AW104" s="13" t="s">
        <v>508</v>
      </c>
    </row>
    <row r="105" spans="1:49" s="8" customFormat="1" x14ac:dyDescent="0.3">
      <c r="A105" s="5">
        <v>43116</v>
      </c>
      <c r="B105" s="6" t="s">
        <v>3</v>
      </c>
      <c r="C105" s="7">
        <f>'Boarding Tallies'!C99+'Daycare Tallies'!C95</f>
        <v>71</v>
      </c>
      <c r="E105" s="5">
        <v>43147</v>
      </c>
      <c r="F105" s="6" t="s">
        <v>4</v>
      </c>
      <c r="G105" s="7">
        <f>'Boarding Tallies'!G99+'Daycare Tallies'!H95</f>
        <v>86</v>
      </c>
      <c r="I105" s="5">
        <v>43175</v>
      </c>
      <c r="J105" s="6" t="s">
        <v>4</v>
      </c>
      <c r="K105" s="7">
        <f>'Boarding Tallies'!K99+'Daycare Tallies'!M95</f>
        <v>99</v>
      </c>
      <c r="M105" s="5">
        <v>43206</v>
      </c>
      <c r="N105" s="6" t="s">
        <v>5</v>
      </c>
      <c r="O105" s="7">
        <f>'Boarding Tallies'!O99+'Daycare Tallies'!R95</f>
        <v>79</v>
      </c>
      <c r="Q105" s="5">
        <v>43236</v>
      </c>
      <c r="R105" s="6" t="s">
        <v>6</v>
      </c>
      <c r="S105" s="7">
        <f>'Boarding Tallies'!S99+'Daycare Tallies'!W95</f>
        <v>64</v>
      </c>
      <c r="U105" s="5">
        <v>43267</v>
      </c>
      <c r="V105" s="6" t="s">
        <v>7</v>
      </c>
      <c r="W105" s="7">
        <f>'Boarding Tallies'!W99+'Daycare Tallies'!AB95</f>
        <v>58</v>
      </c>
      <c r="Y105" s="5">
        <v>43297</v>
      </c>
      <c r="Z105" s="6" t="s">
        <v>5</v>
      </c>
      <c r="AA105" s="7">
        <f>'Boarding Tallies'!AA99+'Daycare Tallies'!AG95</f>
        <v>78</v>
      </c>
      <c r="AC105" s="5">
        <v>43328</v>
      </c>
      <c r="AD105" s="6" t="s">
        <v>8</v>
      </c>
      <c r="AE105" s="7">
        <f>'Boarding Tallies'!AE99+'Daycare Tallies'!AL95</f>
        <v>111</v>
      </c>
      <c r="AG105" s="5">
        <v>43359</v>
      </c>
      <c r="AH105" s="6" t="s">
        <v>9</v>
      </c>
      <c r="AI105" s="85">
        <f>'Boarding Tallies'!AI99+'Daycare Tallies'!AQ95</f>
        <v>36</v>
      </c>
      <c r="AK105" s="5">
        <v>43389</v>
      </c>
      <c r="AL105" s="6" t="s">
        <v>3</v>
      </c>
      <c r="AM105" s="7">
        <f>'Boarding Tallies'!AM99+'Daycare Tallies'!AV95</f>
        <v>94</v>
      </c>
      <c r="AO105" s="5">
        <v>43420</v>
      </c>
      <c r="AP105" s="6" t="s">
        <v>4</v>
      </c>
      <c r="AQ105" s="7">
        <f>'Boarding Tallies'!AQ99+'Daycare Tallies'!BA95</f>
        <v>68</v>
      </c>
      <c r="AS105" s="5">
        <v>43450</v>
      </c>
      <c r="AT105" s="6" t="s">
        <v>9</v>
      </c>
      <c r="AU105" s="7">
        <f>'Boarding Tallies'!AU99+'Daycare Tallies'!BF95</f>
        <v>14</v>
      </c>
      <c r="AW105" s="13" t="s">
        <v>507</v>
      </c>
    </row>
    <row r="106" spans="1:49" s="8" customFormat="1" x14ac:dyDescent="0.3">
      <c r="A106" s="5">
        <v>43117</v>
      </c>
      <c r="B106" s="6" t="s">
        <v>6</v>
      </c>
      <c r="C106" s="7">
        <f>'Boarding Tallies'!C100+'Daycare Tallies'!C96</f>
        <v>28</v>
      </c>
      <c r="E106" s="5">
        <v>43148</v>
      </c>
      <c r="F106" s="6" t="s">
        <v>7</v>
      </c>
      <c r="G106" s="7">
        <f>'Boarding Tallies'!G100+'Daycare Tallies'!H96</f>
        <v>44</v>
      </c>
      <c r="I106" s="5">
        <v>43176</v>
      </c>
      <c r="J106" s="6" t="s">
        <v>7</v>
      </c>
      <c r="K106" s="7">
        <f>'Boarding Tallies'!K100+'Daycare Tallies'!M96</f>
        <v>61</v>
      </c>
      <c r="M106" s="5">
        <v>43207</v>
      </c>
      <c r="N106" s="6" t="s">
        <v>3</v>
      </c>
      <c r="O106" s="7">
        <f>'Boarding Tallies'!O100+'Daycare Tallies'!R96</f>
        <v>93</v>
      </c>
      <c r="Q106" s="5">
        <v>43237</v>
      </c>
      <c r="R106" s="6" t="s">
        <v>8</v>
      </c>
      <c r="S106" s="7">
        <f>'Boarding Tallies'!S100+'Daycare Tallies'!W96</f>
        <v>71</v>
      </c>
      <c r="U106" s="5">
        <v>43268</v>
      </c>
      <c r="V106" s="6" t="s">
        <v>9</v>
      </c>
      <c r="W106" s="7">
        <f>'Boarding Tallies'!W100+'Daycare Tallies'!AB96</f>
        <v>35</v>
      </c>
      <c r="Y106" s="5">
        <v>43298</v>
      </c>
      <c r="Z106" s="6" t="s">
        <v>3</v>
      </c>
      <c r="AA106" s="7">
        <f>'Boarding Tallies'!AA100+'Daycare Tallies'!AG96</f>
        <v>63</v>
      </c>
      <c r="AC106" s="5">
        <v>43329</v>
      </c>
      <c r="AD106" s="6" t="s">
        <v>4</v>
      </c>
      <c r="AE106" s="7">
        <f>'Boarding Tallies'!AE100+'Daycare Tallies'!AL96</f>
        <v>106</v>
      </c>
      <c r="AG106" s="5">
        <v>43360</v>
      </c>
      <c r="AH106" s="6" t="s">
        <v>5</v>
      </c>
      <c r="AI106" s="85">
        <f>'Boarding Tallies'!AI100+'Daycare Tallies'!AQ96</f>
        <v>66</v>
      </c>
      <c r="AK106" s="5">
        <v>43390</v>
      </c>
      <c r="AL106" s="6" t="s">
        <v>6</v>
      </c>
      <c r="AM106" s="7">
        <f>'Boarding Tallies'!AM100+'Daycare Tallies'!AV96</f>
        <v>89</v>
      </c>
      <c r="AO106" s="5">
        <v>43421</v>
      </c>
      <c r="AP106" s="6" t="s">
        <v>7</v>
      </c>
      <c r="AQ106" s="7">
        <f>'Boarding Tallies'!AQ100+'Daycare Tallies'!BA96</f>
        <v>45</v>
      </c>
      <c r="AS106" s="5">
        <v>43451</v>
      </c>
      <c r="AT106" s="6" t="s">
        <v>5</v>
      </c>
      <c r="AU106" s="7">
        <f>'Boarding Tallies'!AU100+'Daycare Tallies'!BF96</f>
        <v>57</v>
      </c>
      <c r="AW106" s="13" t="s">
        <v>506</v>
      </c>
    </row>
    <row r="107" spans="1:49" s="8" customFormat="1" x14ac:dyDescent="0.3">
      <c r="A107" s="5">
        <v>43118</v>
      </c>
      <c r="B107" s="6" t="s">
        <v>8</v>
      </c>
      <c r="C107" s="7">
        <f>'Boarding Tallies'!C101+'Daycare Tallies'!C97</f>
        <v>103</v>
      </c>
      <c r="E107" s="5">
        <v>43149</v>
      </c>
      <c r="F107" s="6" t="s">
        <v>9</v>
      </c>
      <c r="G107" s="7">
        <f>'Boarding Tallies'!G101+'Daycare Tallies'!H97</f>
        <v>32</v>
      </c>
      <c r="I107" s="5">
        <v>43177</v>
      </c>
      <c r="J107" s="6" t="s">
        <v>9</v>
      </c>
      <c r="K107" s="7">
        <f>'Boarding Tallies'!K101+'Daycare Tallies'!M97</f>
        <v>32</v>
      </c>
      <c r="M107" s="5">
        <v>43208</v>
      </c>
      <c r="N107" s="6" t="s">
        <v>6</v>
      </c>
      <c r="O107" s="7">
        <f>'Boarding Tallies'!O101+'Daycare Tallies'!R97</f>
        <v>73</v>
      </c>
      <c r="Q107" s="5">
        <v>43238</v>
      </c>
      <c r="R107" s="6" t="s">
        <v>4</v>
      </c>
      <c r="S107" s="7">
        <f>'Boarding Tallies'!S101+'Daycare Tallies'!W97</f>
        <v>78</v>
      </c>
      <c r="U107" s="5">
        <v>43269</v>
      </c>
      <c r="V107" s="6" t="s">
        <v>5</v>
      </c>
      <c r="W107" s="7">
        <f>'Boarding Tallies'!W101+'Daycare Tallies'!AB97</f>
        <v>70</v>
      </c>
      <c r="Y107" s="5">
        <v>43299</v>
      </c>
      <c r="Z107" s="6" t="s">
        <v>6</v>
      </c>
      <c r="AA107" s="7">
        <f>'Boarding Tallies'!AA101+'Daycare Tallies'!AG97</f>
        <v>83</v>
      </c>
      <c r="AC107" s="5">
        <v>43330</v>
      </c>
      <c r="AD107" s="6" t="s">
        <v>7</v>
      </c>
      <c r="AE107" s="7">
        <f>'Boarding Tallies'!AE101+'Daycare Tallies'!AL97</f>
        <v>81</v>
      </c>
      <c r="AG107" s="5">
        <v>43361</v>
      </c>
      <c r="AH107" s="6" t="s">
        <v>3</v>
      </c>
      <c r="AI107" s="85">
        <f>'Boarding Tallies'!AI101+'Daycare Tallies'!AQ97</f>
        <v>69</v>
      </c>
      <c r="AK107" s="5">
        <v>43391</v>
      </c>
      <c r="AL107" s="6" t="s">
        <v>8</v>
      </c>
      <c r="AM107" s="7">
        <f>'Boarding Tallies'!AM101+'Daycare Tallies'!AV97</f>
        <v>107</v>
      </c>
      <c r="AO107" s="5">
        <v>43422</v>
      </c>
      <c r="AP107" s="6" t="s">
        <v>9</v>
      </c>
      <c r="AQ107" s="7">
        <f>'Boarding Tallies'!AQ101+'Daycare Tallies'!BA97</f>
        <v>24</v>
      </c>
      <c r="AS107" s="5">
        <v>43452</v>
      </c>
      <c r="AT107" s="6" t="s">
        <v>3</v>
      </c>
      <c r="AU107" s="7">
        <f>'Boarding Tallies'!AU101+'Daycare Tallies'!BF97</f>
        <v>83</v>
      </c>
      <c r="AW107" s="13" t="s">
        <v>505</v>
      </c>
    </row>
    <row r="108" spans="1:49" s="8" customFormat="1" x14ac:dyDescent="0.3">
      <c r="A108" s="5">
        <v>43119</v>
      </c>
      <c r="B108" s="6" t="s">
        <v>4</v>
      </c>
      <c r="C108" s="7">
        <f>'Boarding Tallies'!C102+'Daycare Tallies'!C98</f>
        <v>93</v>
      </c>
      <c r="E108" s="5">
        <v>43150</v>
      </c>
      <c r="F108" s="6" t="s">
        <v>5</v>
      </c>
      <c r="G108" s="7">
        <f>'Boarding Tallies'!G102+'Daycare Tallies'!H98</f>
        <v>67</v>
      </c>
      <c r="I108" s="5">
        <v>43178</v>
      </c>
      <c r="J108" s="6" t="s">
        <v>5</v>
      </c>
      <c r="K108" s="7">
        <f>'Boarding Tallies'!K102+'Daycare Tallies'!M98</f>
        <v>85</v>
      </c>
      <c r="M108" s="5">
        <v>43209</v>
      </c>
      <c r="N108" s="6" t="s">
        <v>8</v>
      </c>
      <c r="O108" s="7">
        <f>'Boarding Tallies'!O102+'Daycare Tallies'!R98</f>
        <v>91</v>
      </c>
      <c r="Q108" s="5">
        <v>43239</v>
      </c>
      <c r="R108" s="6" t="s">
        <v>7</v>
      </c>
      <c r="S108" s="7">
        <f>'Boarding Tallies'!S102+'Daycare Tallies'!W98</f>
        <v>49</v>
      </c>
      <c r="U108" s="5">
        <v>43270</v>
      </c>
      <c r="V108" s="6" t="s">
        <v>3</v>
      </c>
      <c r="W108" s="7">
        <f>'Boarding Tallies'!W102+'Daycare Tallies'!AB98</f>
        <v>88</v>
      </c>
      <c r="Y108" s="5">
        <v>43300</v>
      </c>
      <c r="Z108" s="6" t="s">
        <v>8</v>
      </c>
      <c r="AA108" s="7">
        <f>'Boarding Tallies'!AA102+'Daycare Tallies'!AG98</f>
        <v>86</v>
      </c>
      <c r="AC108" s="5">
        <v>43331</v>
      </c>
      <c r="AD108" s="6" t="s">
        <v>9</v>
      </c>
      <c r="AE108" s="7">
        <f>'Boarding Tallies'!AE102+'Daycare Tallies'!AL98</f>
        <v>57</v>
      </c>
      <c r="AG108" s="5">
        <v>43362</v>
      </c>
      <c r="AH108" s="6" t="s">
        <v>6</v>
      </c>
      <c r="AI108" s="85">
        <f>'Boarding Tallies'!AI102+'Daycare Tallies'!AQ98</f>
        <v>89</v>
      </c>
      <c r="AK108" s="5">
        <v>43392</v>
      </c>
      <c r="AL108" s="6" t="s">
        <v>4</v>
      </c>
      <c r="AM108" s="7">
        <f>'Boarding Tallies'!AM102+'Daycare Tallies'!AV98</f>
        <v>105</v>
      </c>
      <c r="AO108" s="5">
        <v>43423</v>
      </c>
      <c r="AP108" s="6" t="s">
        <v>5</v>
      </c>
      <c r="AQ108" s="7">
        <f>'Boarding Tallies'!AQ102+'Daycare Tallies'!BA98</f>
        <v>73</v>
      </c>
      <c r="AS108" s="5">
        <v>43453</v>
      </c>
      <c r="AT108" s="6" t="s">
        <v>6</v>
      </c>
      <c r="AU108" s="7">
        <f>'Boarding Tallies'!AU102+'Daycare Tallies'!BF98</f>
        <v>58</v>
      </c>
      <c r="AW108" s="13" t="s">
        <v>504</v>
      </c>
    </row>
    <row r="109" spans="1:49" s="8" customFormat="1" x14ac:dyDescent="0.3">
      <c r="A109" s="5">
        <v>43120</v>
      </c>
      <c r="B109" s="6" t="s">
        <v>7</v>
      </c>
      <c r="C109" s="7">
        <f>'Boarding Tallies'!C103+'Daycare Tallies'!C99</f>
        <v>41</v>
      </c>
      <c r="E109" s="5">
        <v>43151</v>
      </c>
      <c r="F109" s="6" t="s">
        <v>3</v>
      </c>
      <c r="G109" s="7">
        <f>'Boarding Tallies'!G103+'Daycare Tallies'!H99</f>
        <v>79</v>
      </c>
      <c r="I109" s="5">
        <v>43179</v>
      </c>
      <c r="J109" s="6" t="s">
        <v>3</v>
      </c>
      <c r="K109" s="7">
        <f>'Boarding Tallies'!K103+'Daycare Tallies'!M99</f>
        <v>95</v>
      </c>
      <c r="M109" s="5">
        <v>43210</v>
      </c>
      <c r="N109" s="6" t="s">
        <v>4</v>
      </c>
      <c r="O109" s="7">
        <f>'Boarding Tallies'!O103+'Daycare Tallies'!R99</f>
        <v>111</v>
      </c>
      <c r="Q109" s="5">
        <v>43240</v>
      </c>
      <c r="R109" s="6" t="s">
        <v>9</v>
      </c>
      <c r="S109" s="7">
        <f>'Boarding Tallies'!S103+'Daycare Tallies'!W99</f>
        <v>37</v>
      </c>
      <c r="U109" s="5">
        <v>43271</v>
      </c>
      <c r="V109" s="6" t="s">
        <v>6</v>
      </c>
      <c r="W109" s="7">
        <f>'Boarding Tallies'!W103+'Daycare Tallies'!AB99</f>
        <v>73</v>
      </c>
      <c r="Y109" s="5">
        <v>43301</v>
      </c>
      <c r="Z109" s="6" t="s">
        <v>4</v>
      </c>
      <c r="AA109" s="7">
        <f>'Boarding Tallies'!AA103+'Daycare Tallies'!AG99</f>
        <v>109</v>
      </c>
      <c r="AC109" s="5">
        <v>43332</v>
      </c>
      <c r="AD109" s="6" t="s">
        <v>5</v>
      </c>
      <c r="AE109" s="7">
        <f>'Boarding Tallies'!AE103+'Daycare Tallies'!AL99</f>
        <v>84</v>
      </c>
      <c r="AG109" s="5">
        <v>43363</v>
      </c>
      <c r="AH109" s="6" t="s">
        <v>8</v>
      </c>
      <c r="AI109" s="85">
        <f>'Boarding Tallies'!AI103+'Daycare Tallies'!AQ99</f>
        <v>90</v>
      </c>
      <c r="AK109" s="5">
        <v>43393</v>
      </c>
      <c r="AL109" s="6" t="s">
        <v>7</v>
      </c>
      <c r="AM109" s="7">
        <f>'Boarding Tallies'!AM103+'Daycare Tallies'!AV99</f>
        <v>69</v>
      </c>
      <c r="AO109" s="5">
        <v>43424</v>
      </c>
      <c r="AP109" s="6" t="s">
        <v>3</v>
      </c>
      <c r="AQ109" s="7">
        <f>'Boarding Tallies'!AQ103+'Daycare Tallies'!BA99</f>
        <v>81</v>
      </c>
      <c r="AS109" s="5">
        <v>43454</v>
      </c>
      <c r="AT109" s="6" t="s">
        <v>8</v>
      </c>
      <c r="AU109" s="7">
        <f>'Boarding Tallies'!AU103+'Daycare Tallies'!BF99</f>
        <v>101</v>
      </c>
      <c r="AW109" s="13" t="s">
        <v>503</v>
      </c>
    </row>
    <row r="110" spans="1:49" s="8" customFormat="1" x14ac:dyDescent="0.3">
      <c r="A110" s="5">
        <v>43121</v>
      </c>
      <c r="B110" s="6" t="s">
        <v>9</v>
      </c>
      <c r="C110" s="7">
        <f>'Boarding Tallies'!C104+'Daycare Tallies'!C100</f>
        <v>18</v>
      </c>
      <c r="E110" s="5">
        <v>43152</v>
      </c>
      <c r="F110" s="6" t="s">
        <v>6</v>
      </c>
      <c r="G110" s="7">
        <f>'Boarding Tallies'!G104+'Daycare Tallies'!H100</f>
        <v>67</v>
      </c>
      <c r="I110" s="5">
        <v>43180</v>
      </c>
      <c r="J110" s="6" t="s">
        <v>6</v>
      </c>
      <c r="K110" s="7">
        <f>'Boarding Tallies'!K104+'Daycare Tallies'!M100</f>
        <v>67</v>
      </c>
      <c r="M110" s="5">
        <v>43211</v>
      </c>
      <c r="N110" s="6" t="s">
        <v>7</v>
      </c>
      <c r="O110" s="7">
        <f>'Boarding Tallies'!O104+'Daycare Tallies'!R100</f>
        <v>80</v>
      </c>
      <c r="Q110" s="5">
        <v>43241</v>
      </c>
      <c r="R110" s="6" t="s">
        <v>5</v>
      </c>
      <c r="S110" s="7">
        <f>'Boarding Tallies'!S104+'Daycare Tallies'!W100</f>
        <v>67</v>
      </c>
      <c r="U110" s="5">
        <v>43272</v>
      </c>
      <c r="V110" s="6" t="s">
        <v>8</v>
      </c>
      <c r="W110" s="7">
        <f>'Boarding Tallies'!W104+'Daycare Tallies'!AB100</f>
        <v>87</v>
      </c>
      <c r="Y110" s="5">
        <v>43302</v>
      </c>
      <c r="Z110" s="6" t="s">
        <v>7</v>
      </c>
      <c r="AA110" s="7">
        <f>'Boarding Tallies'!AA104+'Daycare Tallies'!AG100</f>
        <v>78</v>
      </c>
      <c r="AC110" s="5">
        <v>43333</v>
      </c>
      <c r="AD110" s="6" t="s">
        <v>3</v>
      </c>
      <c r="AE110" s="7">
        <f>'Boarding Tallies'!AE104+'Daycare Tallies'!AL100</f>
        <v>75</v>
      </c>
      <c r="AG110" s="5">
        <v>43364</v>
      </c>
      <c r="AH110" s="6" t="s">
        <v>4</v>
      </c>
      <c r="AI110" s="85">
        <f>'Boarding Tallies'!AI104+'Daycare Tallies'!AQ100</f>
        <v>92</v>
      </c>
      <c r="AK110" s="5">
        <v>43394</v>
      </c>
      <c r="AL110" s="6" t="s">
        <v>9</v>
      </c>
      <c r="AM110" s="7">
        <f>'Boarding Tallies'!AM104+'Daycare Tallies'!AV100</f>
        <v>31</v>
      </c>
      <c r="AO110" s="5">
        <v>43425</v>
      </c>
      <c r="AP110" s="6" t="s">
        <v>6</v>
      </c>
      <c r="AQ110" s="7">
        <f>'Boarding Tallies'!AQ104+'Daycare Tallies'!BA100</f>
        <v>128</v>
      </c>
      <c r="AS110" s="5">
        <v>43455</v>
      </c>
      <c r="AT110" s="6" t="s">
        <v>4</v>
      </c>
      <c r="AU110" s="7">
        <f>'Boarding Tallies'!AU104+'Daycare Tallies'!BF100</f>
        <v>84</v>
      </c>
      <c r="AW110" s="13" t="s">
        <v>502</v>
      </c>
    </row>
    <row r="111" spans="1:49" s="8" customFormat="1" x14ac:dyDescent="0.3">
      <c r="A111" s="5">
        <v>43122</v>
      </c>
      <c r="B111" s="6" t="s">
        <v>5</v>
      </c>
      <c r="C111" s="7">
        <f>'Boarding Tallies'!C105+'Daycare Tallies'!C101</f>
        <v>65</v>
      </c>
      <c r="E111" s="5">
        <v>43153</v>
      </c>
      <c r="F111" s="6" t="s">
        <v>8</v>
      </c>
      <c r="G111" s="7">
        <f>'Boarding Tallies'!G105+'Daycare Tallies'!H101</f>
        <v>86</v>
      </c>
      <c r="I111" s="5">
        <v>43181</v>
      </c>
      <c r="J111" s="6" t="s">
        <v>8</v>
      </c>
      <c r="K111" s="7">
        <f>'Boarding Tallies'!K105+'Daycare Tallies'!M101</f>
        <v>61</v>
      </c>
      <c r="M111" s="5">
        <v>43212</v>
      </c>
      <c r="N111" s="6" t="s">
        <v>9</v>
      </c>
      <c r="O111" s="7">
        <f>'Boarding Tallies'!O105+'Daycare Tallies'!R101</f>
        <v>78</v>
      </c>
      <c r="Q111" s="5">
        <v>43242</v>
      </c>
      <c r="R111" s="6" t="s">
        <v>3</v>
      </c>
      <c r="S111" s="7">
        <f>'Boarding Tallies'!S105+'Daycare Tallies'!W101</f>
        <v>69</v>
      </c>
      <c r="U111" s="5">
        <v>43273</v>
      </c>
      <c r="V111" s="6" t="s">
        <v>4</v>
      </c>
      <c r="W111" s="7">
        <f>'Boarding Tallies'!W105+'Daycare Tallies'!AB101</f>
        <v>88</v>
      </c>
      <c r="Y111" s="5">
        <v>43303</v>
      </c>
      <c r="Z111" s="6" t="s">
        <v>9</v>
      </c>
      <c r="AA111" s="7">
        <f>'Boarding Tallies'!AA105+'Daycare Tallies'!AG101</f>
        <v>39</v>
      </c>
      <c r="AC111" s="5">
        <v>43334</v>
      </c>
      <c r="AD111" s="6" t="s">
        <v>6</v>
      </c>
      <c r="AE111" s="7">
        <f>'Boarding Tallies'!AE105+'Daycare Tallies'!AL101</f>
        <v>69</v>
      </c>
      <c r="AG111" s="5">
        <v>43365</v>
      </c>
      <c r="AH111" s="6" t="s">
        <v>7</v>
      </c>
      <c r="AI111" s="85">
        <f>'Boarding Tallies'!AI105+'Daycare Tallies'!AQ101</f>
        <v>65</v>
      </c>
      <c r="AK111" s="5">
        <v>43395</v>
      </c>
      <c r="AL111" s="6" t="s">
        <v>5</v>
      </c>
      <c r="AM111" s="7">
        <f>'Boarding Tallies'!AM105+'Daycare Tallies'!AV101</f>
        <v>72</v>
      </c>
      <c r="AO111" s="5">
        <v>43426</v>
      </c>
      <c r="AP111" s="6" t="s">
        <v>8</v>
      </c>
      <c r="AQ111" s="7">
        <f>'Boarding Tallies'!AQ105+'Daycare Tallies'!BA101</f>
        <v>90</v>
      </c>
      <c r="AS111" s="5">
        <v>43456</v>
      </c>
      <c r="AT111" s="6" t="s">
        <v>7</v>
      </c>
      <c r="AU111" s="7">
        <f>'Boarding Tallies'!AU105+'Daycare Tallies'!BF101</f>
        <v>61</v>
      </c>
      <c r="AW111" s="13" t="s">
        <v>501</v>
      </c>
    </row>
    <row r="112" spans="1:49" s="8" customFormat="1" x14ac:dyDescent="0.3">
      <c r="A112" s="5">
        <v>43123</v>
      </c>
      <c r="B112" s="6" t="s">
        <v>3</v>
      </c>
      <c r="C112" s="7">
        <f>'Boarding Tallies'!C106+'Daycare Tallies'!C102</f>
        <v>76</v>
      </c>
      <c r="E112" s="5">
        <v>43154</v>
      </c>
      <c r="F112" s="6" t="s">
        <v>4</v>
      </c>
      <c r="G112" s="7">
        <f>'Boarding Tallies'!G106+'Daycare Tallies'!H102</f>
        <v>98</v>
      </c>
      <c r="I112" s="5">
        <v>43182</v>
      </c>
      <c r="J112" s="6" t="s">
        <v>4</v>
      </c>
      <c r="K112" s="7">
        <f>'Boarding Tallies'!K106+'Daycare Tallies'!M102</f>
        <v>79</v>
      </c>
      <c r="M112" s="5">
        <v>43213</v>
      </c>
      <c r="N112" s="6" t="s">
        <v>5</v>
      </c>
      <c r="O112" s="7">
        <f>'Boarding Tallies'!O106+'Daycare Tallies'!R102</f>
        <v>116</v>
      </c>
      <c r="Q112" s="5">
        <v>43243</v>
      </c>
      <c r="R112" s="6" t="s">
        <v>6</v>
      </c>
      <c r="S112" s="7">
        <f>'Boarding Tallies'!S106+'Daycare Tallies'!W102</f>
        <v>66</v>
      </c>
      <c r="U112" s="5">
        <v>43274</v>
      </c>
      <c r="V112" s="6" t="s">
        <v>7</v>
      </c>
      <c r="W112" s="7">
        <f>'Boarding Tallies'!W106+'Daycare Tallies'!AB102</f>
        <v>43</v>
      </c>
      <c r="Y112" s="5">
        <v>43304</v>
      </c>
      <c r="Z112" s="6" t="s">
        <v>5</v>
      </c>
      <c r="AA112" s="7">
        <f>'Boarding Tallies'!AA106+'Daycare Tallies'!AG102</f>
        <v>74</v>
      </c>
      <c r="AC112" s="5">
        <v>43335</v>
      </c>
      <c r="AD112" s="6" t="s">
        <v>8</v>
      </c>
      <c r="AE112" s="7">
        <f>'Boarding Tallies'!AE106+'Daycare Tallies'!AL102</f>
        <v>93</v>
      </c>
      <c r="AG112" s="5">
        <v>43366</v>
      </c>
      <c r="AH112" s="6" t="s">
        <v>9</v>
      </c>
      <c r="AI112" s="85">
        <f>'Boarding Tallies'!AI106+'Daycare Tallies'!AQ102</f>
        <v>23</v>
      </c>
      <c r="AK112" s="5">
        <v>43396</v>
      </c>
      <c r="AL112" s="6" t="s">
        <v>3</v>
      </c>
      <c r="AM112" s="7">
        <f>'Boarding Tallies'!AM106+'Daycare Tallies'!AV102</f>
        <v>78</v>
      </c>
      <c r="AO112" s="5">
        <v>43427</v>
      </c>
      <c r="AP112" s="6" t="s">
        <v>4</v>
      </c>
      <c r="AQ112" s="7">
        <f>'Boarding Tallies'!AQ106+'Daycare Tallies'!BA102</f>
        <v>84</v>
      </c>
      <c r="AS112" s="5">
        <v>43457</v>
      </c>
      <c r="AT112" s="6" t="s">
        <v>9</v>
      </c>
      <c r="AU112" s="7">
        <f>'Boarding Tallies'!AU106+'Daycare Tallies'!BF102</f>
        <v>49</v>
      </c>
      <c r="AW112" s="13" t="s">
        <v>500</v>
      </c>
    </row>
    <row r="113" spans="1:53" s="8" customFormat="1" x14ac:dyDescent="0.3">
      <c r="A113" s="5">
        <v>43124</v>
      </c>
      <c r="B113" s="6" t="s">
        <v>6</v>
      </c>
      <c r="C113" s="7">
        <f>'Boarding Tallies'!C107+'Daycare Tallies'!C103</f>
        <v>69</v>
      </c>
      <c r="E113" s="5">
        <v>43155</v>
      </c>
      <c r="F113" s="6" t="s">
        <v>7</v>
      </c>
      <c r="G113" s="7">
        <f>'Boarding Tallies'!G107+'Daycare Tallies'!H103</f>
        <v>80</v>
      </c>
      <c r="I113" s="5">
        <v>43183</v>
      </c>
      <c r="J113" s="6" t="s">
        <v>7</v>
      </c>
      <c r="K113" s="7">
        <f>'Boarding Tallies'!K107+'Daycare Tallies'!M103</f>
        <v>41</v>
      </c>
      <c r="M113" s="5">
        <v>43214</v>
      </c>
      <c r="N113" s="6" t="s">
        <v>3</v>
      </c>
      <c r="O113" s="7">
        <f>'Boarding Tallies'!O107+'Daycare Tallies'!R103</f>
        <v>135</v>
      </c>
      <c r="Q113" s="5">
        <v>43244</v>
      </c>
      <c r="R113" s="6" t="s">
        <v>8</v>
      </c>
      <c r="S113" s="7">
        <f>'Boarding Tallies'!S107+'Daycare Tallies'!W103</f>
        <v>89</v>
      </c>
      <c r="U113" s="5">
        <v>43275</v>
      </c>
      <c r="V113" s="6" t="s">
        <v>9</v>
      </c>
      <c r="W113" s="7">
        <f>'Boarding Tallies'!W107+'Daycare Tallies'!AB103</f>
        <v>32</v>
      </c>
      <c r="Y113" s="5">
        <v>43305</v>
      </c>
      <c r="Z113" s="6" t="s">
        <v>3</v>
      </c>
      <c r="AA113" s="7">
        <f>'Boarding Tallies'!AA107+'Daycare Tallies'!AG103</f>
        <v>81</v>
      </c>
      <c r="AC113" s="5">
        <v>43336</v>
      </c>
      <c r="AD113" s="6" t="s">
        <v>4</v>
      </c>
      <c r="AE113" s="7">
        <f>'Boarding Tallies'!AE107+'Daycare Tallies'!AL103</f>
        <v>84</v>
      </c>
      <c r="AG113" s="5">
        <v>43367</v>
      </c>
      <c r="AH113" s="6" t="s">
        <v>5</v>
      </c>
      <c r="AI113" s="85">
        <f>'Boarding Tallies'!AI107+'Daycare Tallies'!AQ103</f>
        <v>66</v>
      </c>
      <c r="AK113" s="5">
        <v>43397</v>
      </c>
      <c r="AL113" s="6" t="s">
        <v>6</v>
      </c>
      <c r="AM113" s="7">
        <f>'Boarding Tallies'!AM107+'Daycare Tallies'!AV103</f>
        <v>82</v>
      </c>
      <c r="AO113" s="5">
        <v>43428</v>
      </c>
      <c r="AP113" s="6" t="s">
        <v>7</v>
      </c>
      <c r="AQ113" s="7">
        <f>'Boarding Tallies'!AQ107+'Daycare Tallies'!BA103</f>
        <v>52</v>
      </c>
      <c r="AS113" s="5">
        <v>43458</v>
      </c>
      <c r="AT113" s="6" t="s">
        <v>5</v>
      </c>
      <c r="AU113" s="7">
        <f>'Boarding Tallies'!AU107+'Daycare Tallies'!BF103</f>
        <v>60</v>
      </c>
      <c r="AW113" s="13" t="s">
        <v>499</v>
      </c>
    </row>
    <row r="114" spans="1:53" s="8" customFormat="1" x14ac:dyDescent="0.3">
      <c r="A114" s="5">
        <v>43125</v>
      </c>
      <c r="B114" s="6" t="s">
        <v>8</v>
      </c>
      <c r="C114" s="7">
        <f>'Boarding Tallies'!C108+'Daycare Tallies'!C104</f>
        <v>74</v>
      </c>
      <c r="E114" s="5">
        <v>43156</v>
      </c>
      <c r="F114" s="6" t="s">
        <v>9</v>
      </c>
      <c r="G114" s="7">
        <f>'Boarding Tallies'!G108+'Daycare Tallies'!H104</f>
        <v>72</v>
      </c>
      <c r="I114" s="5">
        <v>43184</v>
      </c>
      <c r="J114" s="6" t="s">
        <v>9</v>
      </c>
      <c r="K114" s="7">
        <f>'Boarding Tallies'!K108+'Daycare Tallies'!M104</f>
        <v>20</v>
      </c>
      <c r="M114" s="5">
        <v>43215</v>
      </c>
      <c r="N114" s="6" t="s">
        <v>6</v>
      </c>
      <c r="O114" s="7">
        <f>'Boarding Tallies'!O108+'Daycare Tallies'!R104</f>
        <v>121</v>
      </c>
      <c r="Q114" s="5">
        <v>43245</v>
      </c>
      <c r="R114" s="6" t="s">
        <v>4</v>
      </c>
      <c r="S114" s="7">
        <f>'Boarding Tallies'!S108+'Daycare Tallies'!W104</f>
        <v>80</v>
      </c>
      <c r="U114" s="5">
        <v>43276</v>
      </c>
      <c r="V114" s="6" t="s">
        <v>5</v>
      </c>
      <c r="W114" s="7">
        <f>'Boarding Tallies'!W108+'Daycare Tallies'!AB104</f>
        <v>68</v>
      </c>
      <c r="Y114" s="5">
        <v>43306</v>
      </c>
      <c r="Z114" s="6" t="s">
        <v>6</v>
      </c>
      <c r="AA114" s="7">
        <f>'Boarding Tallies'!AA108+'Daycare Tallies'!AG104</f>
        <v>77</v>
      </c>
      <c r="AC114" s="5">
        <v>43337</v>
      </c>
      <c r="AD114" s="6" t="s">
        <v>7</v>
      </c>
      <c r="AE114" s="7">
        <f>'Boarding Tallies'!AE108+'Daycare Tallies'!AL104</f>
        <v>52</v>
      </c>
      <c r="AG114" s="5">
        <v>43368</v>
      </c>
      <c r="AH114" s="6" t="s">
        <v>3</v>
      </c>
      <c r="AI114" s="85">
        <f>'Boarding Tallies'!AI108+'Daycare Tallies'!AQ104</f>
        <v>82</v>
      </c>
      <c r="AK114" s="5">
        <v>43398</v>
      </c>
      <c r="AL114" s="6" t="s">
        <v>8</v>
      </c>
      <c r="AM114" s="7">
        <f>'Boarding Tallies'!AM108+'Daycare Tallies'!AV104</f>
        <v>86</v>
      </c>
      <c r="AO114" s="5">
        <v>43429</v>
      </c>
      <c r="AP114" s="6" t="s">
        <v>9</v>
      </c>
      <c r="AQ114" s="7">
        <f>'Boarding Tallies'!AQ108+'Daycare Tallies'!BA104</f>
        <v>26</v>
      </c>
      <c r="AS114" s="5">
        <v>43459</v>
      </c>
      <c r="AT114" s="6" t="s">
        <v>3</v>
      </c>
      <c r="AU114" s="7">
        <f>'Boarding Tallies'!AU108+'Daycare Tallies'!BF104</f>
        <v>55</v>
      </c>
      <c r="AW114" s="13" t="s">
        <v>498</v>
      </c>
    </row>
    <row r="115" spans="1:53" s="8" customFormat="1" x14ac:dyDescent="0.3">
      <c r="A115" s="5">
        <v>43126</v>
      </c>
      <c r="B115" s="6" t="s">
        <v>4</v>
      </c>
      <c r="C115" s="7">
        <f>'Boarding Tallies'!C109+'Daycare Tallies'!C105</f>
        <v>80</v>
      </c>
      <c r="E115" s="5">
        <v>43157</v>
      </c>
      <c r="F115" s="6" t="s">
        <v>5</v>
      </c>
      <c r="G115" s="7">
        <f>'Boarding Tallies'!G109+'Daycare Tallies'!H105</f>
        <v>116</v>
      </c>
      <c r="I115" s="5">
        <v>43185</v>
      </c>
      <c r="J115" s="6" t="s">
        <v>5</v>
      </c>
      <c r="K115" s="7">
        <f>'Boarding Tallies'!K109+'Daycare Tallies'!M105</f>
        <v>63</v>
      </c>
      <c r="M115" s="5">
        <v>43216</v>
      </c>
      <c r="N115" s="6" t="s">
        <v>8</v>
      </c>
      <c r="O115" s="7">
        <f>'Boarding Tallies'!O109+'Daycare Tallies'!R105</f>
        <v>126</v>
      </c>
      <c r="Q115" s="5">
        <v>43246</v>
      </c>
      <c r="R115" s="6" t="s">
        <v>7</v>
      </c>
      <c r="S115" s="7">
        <f>'Boarding Tallies'!S109+'Daycare Tallies'!W105</f>
        <v>54</v>
      </c>
      <c r="U115" s="5">
        <v>43277</v>
      </c>
      <c r="V115" s="6" t="s">
        <v>3</v>
      </c>
      <c r="W115" s="7">
        <f>'Boarding Tallies'!W109+'Daycare Tallies'!AB105</f>
        <v>84</v>
      </c>
      <c r="Y115" s="5">
        <v>43307</v>
      </c>
      <c r="Z115" s="6" t="s">
        <v>8</v>
      </c>
      <c r="AA115" s="7">
        <f>'Boarding Tallies'!AA109+'Daycare Tallies'!AG105</f>
        <v>71</v>
      </c>
      <c r="AC115" s="5">
        <v>43338</v>
      </c>
      <c r="AD115" s="6" t="s">
        <v>9</v>
      </c>
      <c r="AE115" s="7">
        <f>'Boarding Tallies'!AE109+'Daycare Tallies'!AL105</f>
        <v>33</v>
      </c>
      <c r="AG115" s="5">
        <v>43369</v>
      </c>
      <c r="AH115" s="6" t="s">
        <v>6</v>
      </c>
      <c r="AI115" s="85">
        <f>'Boarding Tallies'!AI109+'Daycare Tallies'!AQ105</f>
        <v>80</v>
      </c>
      <c r="AK115" s="5">
        <v>43399</v>
      </c>
      <c r="AL115" s="6" t="s">
        <v>4</v>
      </c>
      <c r="AM115" s="7">
        <f>'Boarding Tallies'!AM109+'Daycare Tallies'!AV105</f>
        <v>86</v>
      </c>
      <c r="AO115" s="5">
        <v>43430</v>
      </c>
      <c r="AP115" s="6" t="s">
        <v>5</v>
      </c>
      <c r="AQ115" s="7">
        <f>'Boarding Tallies'!AQ109+'Daycare Tallies'!BA105</f>
        <v>60</v>
      </c>
      <c r="AS115" s="5">
        <v>43460</v>
      </c>
      <c r="AT115" s="6" t="s">
        <v>6</v>
      </c>
      <c r="AU115" s="7">
        <f>'Boarding Tallies'!AU109+'Daycare Tallies'!BF105</f>
        <v>69</v>
      </c>
      <c r="AW115" s="13" t="s">
        <v>497</v>
      </c>
    </row>
    <row r="116" spans="1:53" s="8" customFormat="1" x14ac:dyDescent="0.3">
      <c r="A116" s="5">
        <v>43127</v>
      </c>
      <c r="B116" s="6" t="s">
        <v>7</v>
      </c>
      <c r="C116" s="7">
        <f>'Boarding Tallies'!C110+'Daycare Tallies'!C106</f>
        <v>34</v>
      </c>
      <c r="E116" s="5">
        <v>43158</v>
      </c>
      <c r="F116" s="6" t="s">
        <v>3</v>
      </c>
      <c r="G116" s="7">
        <f>'Boarding Tallies'!G110+'Daycare Tallies'!H106</f>
        <v>114</v>
      </c>
      <c r="I116" s="5">
        <v>43186</v>
      </c>
      <c r="J116" s="6" t="s">
        <v>3</v>
      </c>
      <c r="K116" s="7">
        <f>'Boarding Tallies'!K110+'Daycare Tallies'!M106</f>
        <v>83</v>
      </c>
      <c r="M116" s="5">
        <v>43217</v>
      </c>
      <c r="N116" s="6" t="s">
        <v>4</v>
      </c>
      <c r="O116" s="7">
        <f>'Boarding Tallies'!O110+'Daycare Tallies'!R106</f>
        <v>107</v>
      </c>
      <c r="Q116" s="5">
        <v>43247</v>
      </c>
      <c r="R116" s="6" t="s">
        <v>9</v>
      </c>
      <c r="S116" s="7">
        <f>'Boarding Tallies'!S110+'Daycare Tallies'!W106</f>
        <v>48</v>
      </c>
      <c r="U116" s="5">
        <v>43278</v>
      </c>
      <c r="V116" s="6" t="s">
        <v>6</v>
      </c>
      <c r="W116" s="7">
        <f>'Boarding Tallies'!W110+'Daycare Tallies'!AB106</f>
        <v>62</v>
      </c>
      <c r="Y116" s="5">
        <v>43308</v>
      </c>
      <c r="Z116" s="6" t="s">
        <v>4</v>
      </c>
      <c r="AA116" s="7">
        <f>'Boarding Tallies'!AA110+'Daycare Tallies'!AG106</f>
        <v>86</v>
      </c>
      <c r="AC116" s="5">
        <v>43339</v>
      </c>
      <c r="AD116" s="6" t="s">
        <v>5</v>
      </c>
      <c r="AE116" s="7">
        <f>'Boarding Tallies'!AE110+'Daycare Tallies'!AL106</f>
        <v>67</v>
      </c>
      <c r="AG116" s="5">
        <v>43370</v>
      </c>
      <c r="AH116" s="6" t="s">
        <v>8</v>
      </c>
      <c r="AI116" s="85">
        <f>'Boarding Tallies'!AI110+'Daycare Tallies'!AQ106</f>
        <v>92</v>
      </c>
      <c r="AK116" s="5">
        <v>43400</v>
      </c>
      <c r="AL116" s="6" t="s">
        <v>7</v>
      </c>
      <c r="AM116" s="7">
        <f>'Boarding Tallies'!AM110+'Daycare Tallies'!AV106</f>
        <v>49</v>
      </c>
      <c r="AO116" s="5">
        <v>43431</v>
      </c>
      <c r="AP116" s="6" t="s">
        <v>3</v>
      </c>
      <c r="AQ116" s="7">
        <f>'Boarding Tallies'!AQ110+'Daycare Tallies'!BA106</f>
        <v>69</v>
      </c>
      <c r="AS116" s="5">
        <v>43461</v>
      </c>
      <c r="AT116" s="6" t="s">
        <v>8</v>
      </c>
      <c r="AU116" s="7">
        <f>'Boarding Tallies'!AU110+'Daycare Tallies'!BF106</f>
        <v>103</v>
      </c>
      <c r="AW116" s="13" t="s">
        <v>496</v>
      </c>
    </row>
    <row r="117" spans="1:53" s="8" customFormat="1" x14ac:dyDescent="0.3">
      <c r="A117" s="5">
        <v>43128</v>
      </c>
      <c r="B117" s="6" t="s">
        <v>9</v>
      </c>
      <c r="C117" s="7">
        <f>'Boarding Tallies'!C111+'Daycare Tallies'!C107</f>
        <v>14</v>
      </c>
      <c r="E117" s="5">
        <v>43159</v>
      </c>
      <c r="F117" s="6" t="s">
        <v>6</v>
      </c>
      <c r="G117" s="7">
        <f>'Boarding Tallies'!G111+'Daycare Tallies'!H107</f>
        <v>109</v>
      </c>
      <c r="I117" s="5">
        <v>43187</v>
      </c>
      <c r="J117" s="6" t="s">
        <v>6</v>
      </c>
      <c r="K117" s="7">
        <f>'Boarding Tallies'!K111+'Daycare Tallies'!M107</f>
        <v>63</v>
      </c>
      <c r="M117" s="5">
        <v>43218</v>
      </c>
      <c r="N117" s="6" t="s">
        <v>7</v>
      </c>
      <c r="O117" s="7">
        <f>'Boarding Tallies'!O111+'Daycare Tallies'!R107</f>
        <v>88</v>
      </c>
      <c r="Q117" s="5">
        <v>43248</v>
      </c>
      <c r="R117" s="6" t="s">
        <v>5</v>
      </c>
      <c r="S117" s="7">
        <f>'Boarding Tallies'!S111+'Daycare Tallies'!W107</f>
        <v>30</v>
      </c>
      <c r="U117" s="5">
        <v>43279</v>
      </c>
      <c r="V117" s="6" t="s">
        <v>8</v>
      </c>
      <c r="W117" s="7">
        <f>'Boarding Tallies'!W111+'Daycare Tallies'!AB107</f>
        <v>81</v>
      </c>
      <c r="Y117" s="5">
        <v>43309</v>
      </c>
      <c r="Z117" s="6" t="s">
        <v>7</v>
      </c>
      <c r="AA117" s="7">
        <f>'Boarding Tallies'!AA111+'Daycare Tallies'!AG107</f>
        <v>58</v>
      </c>
      <c r="AC117" s="5">
        <v>43340</v>
      </c>
      <c r="AD117" s="6" t="s">
        <v>3</v>
      </c>
      <c r="AE117" s="7">
        <f>'Boarding Tallies'!AE111+'Daycare Tallies'!AL107</f>
        <v>95</v>
      </c>
      <c r="AG117" s="5">
        <v>43371</v>
      </c>
      <c r="AH117" s="6" t="s">
        <v>4</v>
      </c>
      <c r="AI117" s="85">
        <f>'Boarding Tallies'!AI111+'Daycare Tallies'!AQ107</f>
        <v>111</v>
      </c>
      <c r="AK117" s="5">
        <v>43401</v>
      </c>
      <c r="AL117" s="6" t="s">
        <v>9</v>
      </c>
      <c r="AM117" s="7">
        <f>'Boarding Tallies'!AM111+'Daycare Tallies'!AV107</f>
        <v>25</v>
      </c>
      <c r="AO117" s="5">
        <v>43432</v>
      </c>
      <c r="AP117" s="6" t="s">
        <v>6</v>
      </c>
      <c r="AQ117" s="7">
        <f>'Boarding Tallies'!AQ111+'Daycare Tallies'!BA107</f>
        <v>69</v>
      </c>
      <c r="AS117" s="5">
        <v>43462</v>
      </c>
      <c r="AT117" s="6" t="s">
        <v>4</v>
      </c>
      <c r="AU117" s="7">
        <f>'Boarding Tallies'!AU111+'Daycare Tallies'!BF107</f>
        <v>80</v>
      </c>
      <c r="AW117" s="13" t="s">
        <v>495</v>
      </c>
    </row>
    <row r="118" spans="1:53" s="8" customFormat="1" x14ac:dyDescent="0.3">
      <c r="A118" s="5">
        <v>43129</v>
      </c>
      <c r="B118" s="6" t="s">
        <v>5</v>
      </c>
      <c r="C118" s="7">
        <f>'Boarding Tallies'!C112+'Daycare Tallies'!C108</f>
        <v>58</v>
      </c>
      <c r="E118" s="5"/>
      <c r="F118" s="6"/>
      <c r="G118" s="7"/>
      <c r="I118" s="5">
        <v>43188</v>
      </c>
      <c r="J118" s="6" t="s">
        <v>8</v>
      </c>
      <c r="K118" s="7">
        <f>'Boarding Tallies'!K112+'Daycare Tallies'!M108</f>
        <v>83</v>
      </c>
      <c r="M118" s="5">
        <v>43219</v>
      </c>
      <c r="N118" s="6" t="s">
        <v>9</v>
      </c>
      <c r="O118" s="7">
        <f>'Boarding Tallies'!O112+'Daycare Tallies'!R108</f>
        <v>39</v>
      </c>
      <c r="Q118" s="5">
        <v>43249</v>
      </c>
      <c r="R118" s="6" t="s">
        <v>3</v>
      </c>
      <c r="S118" s="7">
        <f>'Boarding Tallies'!S112+'Daycare Tallies'!W108</f>
        <v>71</v>
      </c>
      <c r="U118" s="5">
        <v>43280</v>
      </c>
      <c r="V118" s="6" t="s">
        <v>4</v>
      </c>
      <c r="W118" s="7">
        <f>'Boarding Tallies'!W112+'Daycare Tallies'!AB108</f>
        <v>95</v>
      </c>
      <c r="Y118" s="5">
        <v>43310</v>
      </c>
      <c r="Z118" s="6" t="s">
        <v>9</v>
      </c>
      <c r="AA118" s="7">
        <f>'Boarding Tallies'!AA112+'Daycare Tallies'!AG108</f>
        <v>30</v>
      </c>
      <c r="AC118" s="5">
        <v>43341</v>
      </c>
      <c r="AD118" s="6" t="s">
        <v>6</v>
      </c>
      <c r="AE118" s="7">
        <f>'Boarding Tallies'!AE112+'Daycare Tallies'!AL108</f>
        <v>75</v>
      </c>
      <c r="AG118" s="5">
        <v>43372</v>
      </c>
      <c r="AH118" s="6" t="s">
        <v>7</v>
      </c>
      <c r="AI118" s="85">
        <f>'Boarding Tallies'!AI112+'Daycare Tallies'!AQ108</f>
        <v>70</v>
      </c>
      <c r="AK118" s="5">
        <v>43402</v>
      </c>
      <c r="AL118" s="6" t="s">
        <v>5</v>
      </c>
      <c r="AM118" s="7">
        <f>'Boarding Tallies'!AM112+'Daycare Tallies'!AV108</f>
        <v>60</v>
      </c>
      <c r="AO118" s="5">
        <v>43433</v>
      </c>
      <c r="AP118" s="6" t="s">
        <v>8</v>
      </c>
      <c r="AQ118" s="7">
        <f>'Boarding Tallies'!AQ112+'Daycare Tallies'!BA108</f>
        <v>89</v>
      </c>
      <c r="AS118" s="5">
        <v>43463</v>
      </c>
      <c r="AT118" s="6" t="s">
        <v>7</v>
      </c>
      <c r="AU118" s="7">
        <f>'Boarding Tallies'!AU112+'Daycare Tallies'!BF108</f>
        <v>61</v>
      </c>
      <c r="AW118" s="13" t="s">
        <v>494</v>
      </c>
    </row>
    <row r="119" spans="1:53" s="8" customFormat="1" x14ac:dyDescent="0.3">
      <c r="A119" s="5">
        <v>43130</v>
      </c>
      <c r="B119" s="6" t="s">
        <v>3</v>
      </c>
      <c r="C119" s="7">
        <f>'Boarding Tallies'!C113+'Daycare Tallies'!C109</f>
        <v>74</v>
      </c>
      <c r="E119" s="5"/>
      <c r="F119" s="6"/>
      <c r="G119" s="7"/>
      <c r="I119" s="5">
        <v>43189</v>
      </c>
      <c r="J119" s="6" t="s">
        <v>4</v>
      </c>
      <c r="K119" s="7">
        <f>'Boarding Tallies'!K113+'Daycare Tallies'!M109</f>
        <v>67</v>
      </c>
      <c r="M119" s="5">
        <v>43220</v>
      </c>
      <c r="N119" s="6" t="s">
        <v>5</v>
      </c>
      <c r="O119" s="7">
        <f>'Boarding Tallies'!O113+'Daycare Tallies'!R109</f>
        <v>75</v>
      </c>
      <c r="Q119" s="5">
        <v>43250</v>
      </c>
      <c r="R119" s="6" t="s">
        <v>6</v>
      </c>
      <c r="S119" s="7">
        <f>'Boarding Tallies'!S113+'Daycare Tallies'!W109</f>
        <v>64</v>
      </c>
      <c r="U119" s="5">
        <v>43281</v>
      </c>
      <c r="V119" s="6" t="s">
        <v>7</v>
      </c>
      <c r="W119" s="7">
        <f>'Boarding Tallies'!W113+'Daycare Tallies'!AB109</f>
        <v>79</v>
      </c>
      <c r="Y119" s="5">
        <v>43311</v>
      </c>
      <c r="Z119" s="6" t="s">
        <v>5</v>
      </c>
      <c r="AA119" s="7">
        <f>'Boarding Tallies'!AA113+'Daycare Tallies'!AG109</f>
        <v>76</v>
      </c>
      <c r="AC119" s="5">
        <v>43342</v>
      </c>
      <c r="AD119" s="6" t="s">
        <v>8</v>
      </c>
      <c r="AE119" s="7">
        <f>'Boarding Tallies'!AE113+'Daycare Tallies'!AL109</f>
        <v>96</v>
      </c>
      <c r="AG119" s="5">
        <v>43373</v>
      </c>
      <c r="AH119" s="6" t="s">
        <v>9</v>
      </c>
      <c r="AI119" s="85">
        <f>'Boarding Tallies'!AI113+'Daycare Tallies'!AQ109</f>
        <v>31</v>
      </c>
      <c r="AK119" s="5">
        <v>43403</v>
      </c>
      <c r="AL119" s="6" t="s">
        <v>3</v>
      </c>
      <c r="AM119" s="7">
        <f>'Boarding Tallies'!AM113+'Daycare Tallies'!AV109</f>
        <v>98</v>
      </c>
      <c r="AO119" s="5">
        <v>43434</v>
      </c>
      <c r="AP119" s="6" t="s">
        <v>4</v>
      </c>
      <c r="AQ119" s="7">
        <f>'Boarding Tallies'!AQ113+'Daycare Tallies'!BA109</f>
        <v>66</v>
      </c>
      <c r="AS119" s="5">
        <v>43464</v>
      </c>
      <c r="AT119" s="6" t="s">
        <v>9</v>
      </c>
      <c r="AU119" s="7">
        <f>'Boarding Tallies'!AU113+'Daycare Tallies'!BF109</f>
        <v>49</v>
      </c>
      <c r="AW119" s="13" t="s">
        <v>493</v>
      </c>
    </row>
    <row r="120" spans="1:53" s="8" customFormat="1" x14ac:dyDescent="0.3">
      <c r="A120" s="5">
        <v>43131</v>
      </c>
      <c r="B120" s="6" t="s">
        <v>6</v>
      </c>
      <c r="C120" s="7">
        <f>'Boarding Tallies'!C114+'Daycare Tallies'!C110</f>
        <v>69</v>
      </c>
      <c r="E120" s="5"/>
      <c r="F120" s="6"/>
      <c r="G120" s="7"/>
      <c r="I120" s="5">
        <v>43190</v>
      </c>
      <c r="J120" s="6" t="s">
        <v>7</v>
      </c>
      <c r="K120" s="7">
        <f>'Boarding Tallies'!K114+'Daycare Tallies'!M110</f>
        <v>37</v>
      </c>
      <c r="M120" s="5"/>
      <c r="N120" s="6"/>
      <c r="O120" s="7"/>
      <c r="Q120" s="5">
        <v>43251</v>
      </c>
      <c r="R120" s="6" t="s">
        <v>8</v>
      </c>
      <c r="S120" s="7">
        <f>'Boarding Tallies'!S114+'Daycare Tallies'!W110</f>
        <v>92</v>
      </c>
      <c r="U120" s="5"/>
      <c r="V120" s="6"/>
      <c r="W120" s="7"/>
      <c r="Y120" s="5">
        <v>43312</v>
      </c>
      <c r="Z120" s="6" t="s">
        <v>3</v>
      </c>
      <c r="AA120" s="7">
        <f>'Boarding Tallies'!AA114+'Daycare Tallies'!AG110</f>
        <v>74</v>
      </c>
      <c r="AC120" s="5">
        <v>43343</v>
      </c>
      <c r="AD120" s="6" t="s">
        <v>4</v>
      </c>
      <c r="AE120" s="7">
        <f>'Boarding Tallies'!AE114+'Daycare Tallies'!AL110</f>
        <v>122</v>
      </c>
      <c r="AG120" s="5"/>
      <c r="AH120" s="6"/>
      <c r="AI120" s="76"/>
      <c r="AK120" s="5">
        <v>43404</v>
      </c>
      <c r="AL120" s="6" t="s">
        <v>6</v>
      </c>
      <c r="AM120" s="7">
        <f>'Boarding Tallies'!AM114+'Daycare Tallies'!AV110</f>
        <v>76</v>
      </c>
      <c r="AO120" s="5"/>
      <c r="AP120" s="6"/>
      <c r="AQ120" s="7"/>
      <c r="AS120" s="5">
        <v>43465</v>
      </c>
      <c r="AT120" s="6" t="s">
        <v>5</v>
      </c>
      <c r="AU120" s="7">
        <f>'Boarding Tallies'!AU114+'Daycare Tallies'!BF110</f>
        <v>67</v>
      </c>
      <c r="AW120" s="13" t="s">
        <v>492</v>
      </c>
    </row>
    <row r="121" spans="1:53" ht="3" customHeight="1" x14ac:dyDescent="0.3">
      <c r="AW121" s="13" t="s">
        <v>491</v>
      </c>
    </row>
    <row r="122" spans="1:53" x14ac:dyDescent="0.3">
      <c r="A122" s="10" t="s">
        <v>10</v>
      </c>
      <c r="B122" s="7">
        <f>SUM(C90:C121)</f>
        <v>1764</v>
      </c>
      <c r="C122" s="45">
        <f>(B122/B166)-1</f>
        <v>0.11787072243346008</v>
      </c>
      <c r="D122" s="10"/>
      <c r="E122" s="10" t="s">
        <v>10</v>
      </c>
      <c r="F122" s="7">
        <f>SUM(G90:G121)</f>
        <v>2060</v>
      </c>
      <c r="G122" s="45">
        <f>(F122/F166)-1</f>
        <v>0.30876747141041938</v>
      </c>
      <c r="H122" s="10"/>
      <c r="I122" s="10" t="s">
        <v>10</v>
      </c>
      <c r="J122" s="7">
        <f>SUM(K90:K121)</f>
        <v>1998</v>
      </c>
      <c r="K122" s="45">
        <f>(J122/J166)-1</f>
        <v>-2.2504892367906093E-2</v>
      </c>
      <c r="M122" s="10" t="s">
        <v>10</v>
      </c>
      <c r="N122" s="7">
        <f>SUM(O90:O121)</f>
        <v>2390</v>
      </c>
      <c r="O122" s="45">
        <f>(N122/N166)-1</f>
        <v>0.18728266269249882</v>
      </c>
      <c r="Q122" s="10" t="s">
        <v>10</v>
      </c>
      <c r="R122" s="7">
        <f>SUM(S90:S121)</f>
        <v>2000</v>
      </c>
      <c r="S122" s="45">
        <f>(R122/R166)-1</f>
        <v>0.16686114352392067</v>
      </c>
      <c r="U122" s="10" t="s">
        <v>10</v>
      </c>
      <c r="V122" s="7">
        <f>SUM(W90:W121)</f>
        <v>1987</v>
      </c>
      <c r="W122" s="45">
        <f>(V122/V166)-1</f>
        <v>2.5283797729618085E-2</v>
      </c>
      <c r="Y122" s="10" t="s">
        <v>10</v>
      </c>
      <c r="Z122" s="7">
        <f>SUM(AA90:AA121)</f>
        <v>2423</v>
      </c>
      <c r="AA122" s="45">
        <f>(Z122/Z166)-1</f>
        <v>0.13436329588014972</v>
      </c>
      <c r="AC122" s="10" t="s">
        <v>10</v>
      </c>
      <c r="AD122" s="7">
        <f>SUM(AE90:AE121)</f>
        <v>2530</v>
      </c>
      <c r="AE122" s="45">
        <f>(AD122/AD166)-1</f>
        <v>0.15472387037882251</v>
      </c>
      <c r="AG122" s="10" t="s">
        <v>10</v>
      </c>
      <c r="AH122" s="7">
        <f>SUM(AI90:AI121)</f>
        <v>2183</v>
      </c>
      <c r="AI122" s="45">
        <f>(AH122/AH166)-1</f>
        <v>0.20010995052226499</v>
      </c>
      <c r="AK122" s="10" t="s">
        <v>10</v>
      </c>
      <c r="AL122" s="7">
        <f>SUM(AM90:AM121)</f>
        <v>2294</v>
      </c>
      <c r="AM122" s="45">
        <f>(AL122/AL166)-1</f>
        <v>0.21762208067940558</v>
      </c>
      <c r="AO122" s="10" t="s">
        <v>10</v>
      </c>
      <c r="AP122" s="7">
        <f>SUM(AQ90:AQ121)</f>
        <v>2054</v>
      </c>
      <c r="AQ122" s="45">
        <f>(AP122/AP166)-1</f>
        <v>5.2254098360655643E-2</v>
      </c>
      <c r="AS122" s="10" t="s">
        <v>10</v>
      </c>
      <c r="AT122" s="7">
        <f>SUM(AU90:AU121)</f>
        <v>1981</v>
      </c>
      <c r="AU122" s="45">
        <f>(AT122/AT166)-1</f>
        <v>2.0607934054611032E-2</v>
      </c>
      <c r="AW122" s="13" t="s">
        <v>490</v>
      </c>
    </row>
    <row r="123" spans="1:53" x14ac:dyDescent="0.3">
      <c r="A123" s="10" t="s">
        <v>489</v>
      </c>
      <c r="B123" s="7">
        <f>B122/(31*170)*100</f>
        <v>33.472485768500945</v>
      </c>
      <c r="C123" s="45"/>
      <c r="D123" s="10"/>
      <c r="F123" s="7">
        <f>F122/(28*170)*100</f>
        <v>43.27731092436975</v>
      </c>
      <c r="G123" s="45"/>
      <c r="H123" s="10"/>
      <c r="J123" s="7">
        <f>J122/(31*170)*100</f>
        <v>37.91271347248577</v>
      </c>
      <c r="K123" s="45"/>
      <c r="N123" s="7">
        <f>N122/(30*170)*100</f>
        <v>46.862745098039213</v>
      </c>
      <c r="O123" s="45"/>
      <c r="R123" s="7">
        <f>R122/(31*170)*100</f>
        <v>37.950664136622393</v>
      </c>
      <c r="S123" s="45"/>
      <c r="V123" s="7">
        <f>V122/(30*170)*100</f>
        <v>38.96078431372549</v>
      </c>
      <c r="W123" s="45"/>
      <c r="Z123" s="7">
        <f>Z122/(31*170)*100</f>
        <v>45.977229601518026</v>
      </c>
      <c r="AA123" s="45"/>
      <c r="AD123" s="7">
        <f>AD122/(31*170)*100</f>
        <v>48.007590132827325</v>
      </c>
      <c r="AH123" s="7">
        <f>AH122/(30*170)*100</f>
        <v>42.803921568627452</v>
      </c>
      <c r="AL123" s="7">
        <f>AL122/(31*170)*100</f>
        <v>43.529411764705884</v>
      </c>
      <c r="AP123" s="7">
        <f>AP122/(30*170)*100</f>
        <v>40.274509803921568</v>
      </c>
      <c r="AT123" s="7">
        <f>AT122/(31*170)*100</f>
        <v>37.590132827324481</v>
      </c>
      <c r="AW123" s="13" t="s">
        <v>488</v>
      </c>
    </row>
    <row r="124" spans="1:53" x14ac:dyDescent="0.3">
      <c r="A124" s="10" t="s">
        <v>14</v>
      </c>
      <c r="B124" s="7">
        <v>607</v>
      </c>
      <c r="C124" s="12">
        <v>30046.5</v>
      </c>
      <c r="E124" s="10" t="s">
        <v>14</v>
      </c>
      <c r="F124" s="7">
        <v>849</v>
      </c>
      <c r="G124" s="12">
        <v>44453.64</v>
      </c>
      <c r="I124" s="10" t="s">
        <v>14</v>
      </c>
      <c r="J124" s="7">
        <v>855</v>
      </c>
      <c r="K124" s="12">
        <v>44118</v>
      </c>
      <c r="M124" s="10" t="s">
        <v>14</v>
      </c>
      <c r="N124" s="7">
        <v>1164</v>
      </c>
      <c r="O124" s="12">
        <v>60621.119999999995</v>
      </c>
      <c r="Q124" s="10" t="s">
        <v>14</v>
      </c>
      <c r="R124" s="7">
        <v>628</v>
      </c>
      <c r="S124" s="12">
        <v>33497.520000000004</v>
      </c>
      <c r="U124" s="10" t="s">
        <v>14</v>
      </c>
      <c r="V124" s="7">
        <v>663</v>
      </c>
      <c r="W124" s="12">
        <v>35245.079999999994</v>
      </c>
      <c r="Y124" s="10" t="s">
        <v>14</v>
      </c>
      <c r="Z124" s="7">
        <v>1210</v>
      </c>
      <c r="AA124" s="12">
        <v>64904.4</v>
      </c>
      <c r="AC124" s="10" t="s">
        <v>14</v>
      </c>
      <c r="AD124" s="7">
        <v>1093</v>
      </c>
      <c r="AE124" s="12">
        <v>57131.11</v>
      </c>
      <c r="AG124" s="10" t="s">
        <v>14</v>
      </c>
      <c r="AH124" s="7">
        <v>961</v>
      </c>
      <c r="AI124" s="12">
        <v>51230.91</v>
      </c>
      <c r="AK124" s="10" t="s">
        <v>14</v>
      </c>
      <c r="AL124" s="7">
        <v>840</v>
      </c>
      <c r="AM124" s="12">
        <v>44200.799999999996</v>
      </c>
      <c r="AO124" s="10" t="s">
        <v>14</v>
      </c>
      <c r="AP124" s="7">
        <v>850</v>
      </c>
      <c r="AQ124" s="12">
        <v>45118</v>
      </c>
      <c r="AS124" s="10" t="s">
        <v>14</v>
      </c>
      <c r="AT124" s="7">
        <v>820</v>
      </c>
      <c r="AU124" s="12">
        <v>43812.6</v>
      </c>
      <c r="AW124" s="13" t="s">
        <v>487</v>
      </c>
    </row>
    <row r="125" spans="1:53" x14ac:dyDescent="0.3">
      <c r="A125" s="10" t="s">
        <v>11</v>
      </c>
      <c r="B125" s="7">
        <v>607</v>
      </c>
      <c r="E125" s="10" t="s">
        <v>11</v>
      </c>
      <c r="F125" s="7">
        <v>1456</v>
      </c>
      <c r="I125" s="10" t="s">
        <v>11</v>
      </c>
      <c r="J125" s="7">
        <v>2311</v>
      </c>
      <c r="M125" s="10" t="s">
        <v>11</v>
      </c>
      <c r="N125" s="7">
        <v>3475</v>
      </c>
      <c r="Q125" s="10" t="s">
        <v>11</v>
      </c>
      <c r="R125" s="7">
        <v>4103</v>
      </c>
      <c r="U125" s="10" t="s">
        <v>11</v>
      </c>
      <c r="V125" s="7">
        <v>4766</v>
      </c>
      <c r="Y125" s="10" t="s">
        <v>11</v>
      </c>
      <c r="Z125" s="7">
        <v>5976</v>
      </c>
      <c r="AC125" s="10" t="s">
        <v>11</v>
      </c>
      <c r="AD125" s="7">
        <v>7069</v>
      </c>
      <c r="AG125" s="10" t="s">
        <v>11</v>
      </c>
      <c r="AH125" s="7">
        <v>8030</v>
      </c>
      <c r="AK125" s="10" t="s">
        <v>11</v>
      </c>
      <c r="AL125" s="7">
        <v>8870</v>
      </c>
      <c r="AO125" s="10" t="s">
        <v>11</v>
      </c>
      <c r="AP125" s="7">
        <v>9720</v>
      </c>
      <c r="AS125" s="10" t="s">
        <v>11</v>
      </c>
      <c r="AT125" s="12">
        <v>10540</v>
      </c>
      <c r="AW125" s="13" t="s">
        <v>486</v>
      </c>
    </row>
    <row r="126" spans="1:53" x14ac:dyDescent="0.3">
      <c r="A126" s="10" t="s">
        <v>392</v>
      </c>
      <c r="B126" s="7">
        <v>137.06451612903226</v>
      </c>
      <c r="C126" s="15">
        <v>49.5</v>
      </c>
      <c r="E126" s="10" t="s">
        <v>392</v>
      </c>
      <c r="F126" s="7">
        <v>212.25</v>
      </c>
      <c r="G126" s="15">
        <v>52.36</v>
      </c>
      <c r="I126" s="10" t="s">
        <v>392</v>
      </c>
      <c r="J126" s="7">
        <v>193.06451612903226</v>
      </c>
      <c r="K126" s="15">
        <v>51.6</v>
      </c>
      <c r="M126" s="10" t="s">
        <v>392</v>
      </c>
      <c r="N126" s="7">
        <v>271.60000000000002</v>
      </c>
      <c r="O126" s="15">
        <v>52.08</v>
      </c>
      <c r="Q126" s="10" t="s">
        <v>392</v>
      </c>
      <c r="R126" s="7">
        <v>141.80645161290323</v>
      </c>
      <c r="S126" s="15">
        <v>53.34</v>
      </c>
      <c r="U126" s="10" t="s">
        <v>392</v>
      </c>
      <c r="V126" s="7">
        <v>154.70000000000002</v>
      </c>
      <c r="W126" s="15">
        <v>53.16</v>
      </c>
      <c r="Y126" s="10" t="s">
        <v>392</v>
      </c>
      <c r="Z126" s="7">
        <v>273.22580645161287</v>
      </c>
      <c r="AA126" s="15">
        <v>53.64</v>
      </c>
      <c r="AC126" s="10" t="s">
        <v>392</v>
      </c>
      <c r="AD126" s="7">
        <v>246.8064516129032</v>
      </c>
      <c r="AE126" s="15">
        <v>52.27</v>
      </c>
      <c r="AG126" s="10" t="s">
        <v>392</v>
      </c>
      <c r="AH126" s="7">
        <v>224.23333333333335</v>
      </c>
      <c r="AI126" s="15">
        <v>53.31</v>
      </c>
      <c r="AK126" s="10" t="s">
        <v>392</v>
      </c>
      <c r="AL126" s="7">
        <v>189.67741935483869</v>
      </c>
      <c r="AM126" s="15">
        <v>52.62</v>
      </c>
      <c r="AO126" s="10" t="s">
        <v>392</v>
      </c>
      <c r="AP126" s="7">
        <v>198.33333333333334</v>
      </c>
      <c r="AQ126" s="15">
        <v>53.08</v>
      </c>
      <c r="AS126" s="10" t="s">
        <v>392</v>
      </c>
      <c r="AT126" s="7">
        <v>185.16129032258064</v>
      </c>
      <c r="AU126" s="15">
        <v>53.43</v>
      </c>
      <c r="AW126" s="13" t="s">
        <v>485</v>
      </c>
    </row>
    <row r="127" spans="1:53" x14ac:dyDescent="0.3">
      <c r="A127" s="10" t="s">
        <v>12</v>
      </c>
      <c r="B127" s="7">
        <v>724</v>
      </c>
      <c r="C127" s="12">
        <v>35836.65</v>
      </c>
      <c r="E127" s="10" t="s">
        <v>12</v>
      </c>
      <c r="F127" s="7">
        <v>636</v>
      </c>
      <c r="G127" s="12">
        <v>33302.550000000003</v>
      </c>
      <c r="I127" s="10" t="s">
        <v>12</v>
      </c>
      <c r="J127" s="7">
        <v>1078</v>
      </c>
      <c r="K127" s="12">
        <v>55620.260000000009</v>
      </c>
      <c r="M127" s="10" t="s">
        <v>12</v>
      </c>
      <c r="N127" s="7">
        <v>1097</v>
      </c>
      <c r="O127" s="12">
        <v>57129.15</v>
      </c>
      <c r="Q127" s="10" t="s">
        <v>12</v>
      </c>
      <c r="R127" s="7">
        <v>705</v>
      </c>
      <c r="S127" s="12">
        <v>37606.800000000003</v>
      </c>
      <c r="U127" s="10" t="s">
        <v>12</v>
      </c>
      <c r="V127" s="7">
        <v>628</v>
      </c>
      <c r="W127" s="12">
        <v>33381.800000000003</v>
      </c>
      <c r="Y127" s="10" t="s">
        <v>12</v>
      </c>
      <c r="Z127" s="7">
        <v>1249</v>
      </c>
      <c r="AA127" s="12">
        <v>66998.2</v>
      </c>
      <c r="AC127" s="10" t="s">
        <v>12</v>
      </c>
      <c r="AD127" s="7">
        <v>1021</v>
      </c>
      <c r="AE127" s="12">
        <v>53371.85</v>
      </c>
      <c r="AG127" s="10" t="s">
        <v>12</v>
      </c>
      <c r="AH127" s="7">
        <v>943</v>
      </c>
      <c r="AI127" s="12">
        <v>50273.450000000004</v>
      </c>
      <c r="AK127" s="10" t="s">
        <v>12</v>
      </c>
      <c r="AL127" s="7">
        <v>870</v>
      </c>
      <c r="AM127" s="12">
        <v>45783.199999999997</v>
      </c>
      <c r="AO127" s="10" t="s">
        <v>12</v>
      </c>
      <c r="AP127" s="7">
        <v>882</v>
      </c>
      <c r="AQ127" s="12">
        <v>46813.75</v>
      </c>
      <c r="AS127" s="10" t="s">
        <v>12</v>
      </c>
      <c r="AT127" s="7">
        <v>701</v>
      </c>
      <c r="AU127" s="12">
        <v>37456.300000000003</v>
      </c>
      <c r="AW127" s="13" t="s">
        <v>484</v>
      </c>
    </row>
    <row r="128" spans="1:53" x14ac:dyDescent="0.3">
      <c r="A128" s="10" t="s">
        <v>13</v>
      </c>
      <c r="B128" s="12">
        <v>724</v>
      </c>
      <c r="C128" s="15">
        <v>49.498135359116027</v>
      </c>
      <c r="E128" s="10" t="s">
        <v>13</v>
      </c>
      <c r="F128" s="12">
        <v>1360</v>
      </c>
      <c r="G128" s="15">
        <v>50.837647058823535</v>
      </c>
      <c r="I128" s="10" t="s">
        <v>13</v>
      </c>
      <c r="J128" s="12">
        <v>2438</v>
      </c>
      <c r="K128" s="15">
        <v>51.172871205906489</v>
      </c>
      <c r="M128" s="10" t="s">
        <v>13</v>
      </c>
      <c r="N128" s="12">
        <v>3535</v>
      </c>
      <c r="O128" s="15">
        <v>51.453637906647813</v>
      </c>
      <c r="Q128" s="10" t="s">
        <v>13</v>
      </c>
      <c r="R128" s="12">
        <v>4240</v>
      </c>
      <c r="S128" s="15">
        <v>51.7677853773585</v>
      </c>
      <c r="U128" s="10" t="s">
        <v>13</v>
      </c>
      <c r="V128" s="12">
        <v>4868</v>
      </c>
      <c r="W128" s="15">
        <v>51.946838537387023</v>
      </c>
      <c r="Y128" s="10" t="s">
        <v>13</v>
      </c>
      <c r="Z128" s="12">
        <v>6117</v>
      </c>
      <c r="AA128" s="15">
        <v>52.292857609939517</v>
      </c>
      <c r="AC128" s="10" t="s">
        <v>13</v>
      </c>
      <c r="AD128" s="12">
        <v>7138</v>
      </c>
      <c r="AE128" s="15">
        <v>52.290173718128329</v>
      </c>
      <c r="AG128" s="10" t="s">
        <v>13</v>
      </c>
      <c r="AH128" s="12">
        <v>8081</v>
      </c>
      <c r="AI128" s="15">
        <v>52.40944313822547</v>
      </c>
      <c r="AK128" s="10" t="s">
        <v>13</v>
      </c>
      <c r="AL128" s="12">
        <v>8951</v>
      </c>
      <c r="AM128" s="15">
        <v>52.43033292369568</v>
      </c>
      <c r="AO128" s="10" t="s">
        <v>13</v>
      </c>
      <c r="AP128" s="12">
        <v>9833</v>
      </c>
      <c r="AQ128" s="15">
        <v>52.488320960032546</v>
      </c>
      <c r="AS128" s="10" t="s">
        <v>13</v>
      </c>
      <c r="AT128" s="12">
        <v>10534</v>
      </c>
      <c r="AU128" s="12">
        <v>553573.96000000008</v>
      </c>
      <c r="AW128" s="13" t="s">
        <v>483</v>
      </c>
      <c r="BA128" s="16"/>
    </row>
    <row r="129" spans="1:49" x14ac:dyDescent="0.3">
      <c r="B129" s="17">
        <v>-2.555366269165249E-2</v>
      </c>
      <c r="F129" s="17">
        <v>0.18897637795275601</v>
      </c>
      <c r="J129" s="17">
        <v>-0.22967863894139884</v>
      </c>
      <c r="N129" s="17">
        <v>6.1922365988909434E-2</v>
      </c>
      <c r="R129" s="17">
        <v>-2.3219814241486114E-2</v>
      </c>
      <c r="U129" s="14" t="s">
        <v>23</v>
      </c>
      <c r="V129" s="17">
        <v>-0.22875816993464049</v>
      </c>
      <c r="Y129" s="14" t="s">
        <v>24</v>
      </c>
      <c r="Z129" s="17">
        <v>-5.1325919589392255E-3</v>
      </c>
      <c r="AA129" s="12">
        <f>SUM(C127,G127,K127,O127,S127,W127,AA127)</f>
        <v>319875.41000000003</v>
      </c>
      <c r="AC129" s="14" t="s">
        <v>25</v>
      </c>
      <c r="AD129" s="17">
        <v>0.13438735177865602</v>
      </c>
      <c r="AG129" s="14" t="s">
        <v>26</v>
      </c>
      <c r="AH129" s="17">
        <v>0.32637853949329365</v>
      </c>
      <c r="AK129" s="10" t="s">
        <v>27</v>
      </c>
      <c r="AL129" s="17">
        <v>0.24813153961136014</v>
      </c>
      <c r="AO129" s="14" t="s">
        <v>28</v>
      </c>
      <c r="AP129" s="17">
        <v>0.1904090267983074</v>
      </c>
      <c r="AS129" s="10" t="s">
        <v>29</v>
      </c>
      <c r="AT129" s="17">
        <v>-2.8538812785388168E-2</v>
      </c>
      <c r="AU129" s="15">
        <v>52.55</v>
      </c>
      <c r="AW129" s="13" t="s">
        <v>482</v>
      </c>
    </row>
    <row r="130" spans="1:49" x14ac:dyDescent="0.3">
      <c r="F130" s="17">
        <v>9.6385542168674787E-2</v>
      </c>
      <c r="G130" s="15"/>
      <c r="J130" s="17">
        <v>-4.9362402303578801E-2</v>
      </c>
      <c r="N130" s="17">
        <v>-7.9931487296602821E-3</v>
      </c>
      <c r="R130" s="17">
        <v>-1.5122419587133895E-2</v>
      </c>
      <c r="V130" s="17">
        <v>-5.6237623762376288E-2</v>
      </c>
      <c r="Z130" s="17">
        <v>-4.383999999999999E-2</v>
      </c>
      <c r="AD130" s="17">
        <v>-2.6308539944903564E-2</v>
      </c>
      <c r="AH130" s="17">
        <v>9.554940910233789E-3</v>
      </c>
      <c r="AK130" s="10" t="s">
        <v>30</v>
      </c>
      <c r="AL130" s="17">
        <v>2.6620370370370461E-2</v>
      </c>
      <c r="AO130" s="10" t="s">
        <v>31</v>
      </c>
      <c r="AP130" s="17">
        <v>3.912764592687612E-2</v>
      </c>
      <c r="AS130" s="10" t="s">
        <v>32</v>
      </c>
      <c r="AT130" s="17">
        <v>3.3941534235824911E-2</v>
      </c>
    </row>
    <row r="131" spans="1:49" x14ac:dyDescent="0.3">
      <c r="AK131" s="10" t="s">
        <v>33</v>
      </c>
      <c r="AO131" s="10" t="s">
        <v>34</v>
      </c>
      <c r="AS131" s="10" t="s">
        <v>35</v>
      </c>
    </row>
    <row r="134" spans="1:49" s="8" customFormat="1" x14ac:dyDescent="0.3">
      <c r="A134" s="5">
        <v>42736</v>
      </c>
      <c r="B134" s="6" t="s">
        <v>9</v>
      </c>
      <c r="C134" s="7">
        <f>'Boarding Tallies'!C127+'Daycare Tallies'!C119</f>
        <v>30</v>
      </c>
      <c r="E134" s="5">
        <v>42767</v>
      </c>
      <c r="F134" s="6" t="s">
        <v>6</v>
      </c>
      <c r="G134" s="7">
        <f>'Boarding Tallies'!G127+'Daycare Tallies'!H119</f>
        <v>54</v>
      </c>
      <c r="I134" s="5">
        <v>42795</v>
      </c>
      <c r="J134" s="6" t="s">
        <v>6</v>
      </c>
      <c r="K134" s="7">
        <f>'Boarding Tallies'!K127+'Daycare Tallies'!M119</f>
        <v>99</v>
      </c>
      <c r="M134" s="5">
        <v>42826</v>
      </c>
      <c r="N134" s="6" t="s">
        <v>7</v>
      </c>
      <c r="O134" s="7">
        <f>'Boarding Tallies'!O127+'Daycare Tallies'!R119</f>
        <v>39</v>
      </c>
      <c r="Q134" s="5">
        <v>42856</v>
      </c>
      <c r="R134" s="6" t="s">
        <v>5</v>
      </c>
      <c r="S134" s="7">
        <f>'Boarding Tallies'!S127+'Daycare Tallies'!W119</f>
        <v>58</v>
      </c>
      <c r="U134" s="5">
        <v>42887</v>
      </c>
      <c r="V134" s="6" t="s">
        <v>8</v>
      </c>
      <c r="W134" s="7">
        <f>'Boarding Tallies'!W127+'Daycare Tallies'!AB119</f>
        <v>64</v>
      </c>
      <c r="Y134" s="5">
        <v>42917</v>
      </c>
      <c r="Z134" s="6" t="s">
        <v>7</v>
      </c>
      <c r="AA134" s="7">
        <f>'Boarding Tallies'!AA127+'Daycare Tallies'!AG119</f>
        <v>93</v>
      </c>
      <c r="AC134" s="5">
        <v>42948</v>
      </c>
      <c r="AD134" s="6" t="s">
        <v>3</v>
      </c>
      <c r="AE134" s="7">
        <f>'Boarding Tallies'!AE127+'Daycare Tallies'!AL119</f>
        <v>78</v>
      </c>
      <c r="AG134" s="5">
        <v>42979</v>
      </c>
      <c r="AH134" s="6" t="s">
        <v>4</v>
      </c>
      <c r="AI134" s="7">
        <f>'Boarding Tallies'!AI127+'Daycare Tallies'!AQ119</f>
        <v>78</v>
      </c>
      <c r="AK134" s="5">
        <v>43009</v>
      </c>
      <c r="AL134" s="6" t="s">
        <v>9</v>
      </c>
      <c r="AM134" s="7">
        <f>'Boarding Tallies'!AM127+'Daycare Tallies'!AV119</f>
        <v>18</v>
      </c>
      <c r="AO134" s="5">
        <v>43040</v>
      </c>
      <c r="AP134" s="6" t="s">
        <v>6</v>
      </c>
      <c r="AQ134" s="7">
        <f>'Boarding Tallies'!AQ127+'Daycare Tallies'!BA119</f>
        <v>74</v>
      </c>
      <c r="AS134" s="5">
        <v>43070</v>
      </c>
      <c r="AT134" s="6" t="s">
        <v>4</v>
      </c>
      <c r="AU134" s="7">
        <f>'Boarding Tallies'!AU127+'Daycare Tallies'!BF119</f>
        <v>87</v>
      </c>
    </row>
    <row r="135" spans="1:49" s="8" customFormat="1" x14ac:dyDescent="0.3">
      <c r="A135" s="5">
        <v>42737</v>
      </c>
      <c r="B135" s="6" t="s">
        <v>5</v>
      </c>
      <c r="C135" s="7">
        <f>'Boarding Tallies'!C128+'Daycare Tallies'!C120</f>
        <v>36</v>
      </c>
      <c r="E135" s="5">
        <v>42768</v>
      </c>
      <c r="F135" s="6" t="s">
        <v>8</v>
      </c>
      <c r="G135" s="7">
        <f>'Boarding Tallies'!G128+'Daycare Tallies'!H120</f>
        <v>68</v>
      </c>
      <c r="I135" s="5">
        <v>42796</v>
      </c>
      <c r="J135" s="6" t="s">
        <v>8</v>
      </c>
      <c r="K135" s="7">
        <f>'Boarding Tallies'!K128+'Daycare Tallies'!M120</f>
        <v>123</v>
      </c>
      <c r="M135" s="5">
        <v>42827</v>
      </c>
      <c r="N135" s="6" t="s">
        <v>9</v>
      </c>
      <c r="O135" s="7">
        <f>'Boarding Tallies'!O128+'Daycare Tallies'!R120</f>
        <v>30</v>
      </c>
      <c r="Q135" s="5">
        <v>42857</v>
      </c>
      <c r="R135" s="6" t="s">
        <v>3</v>
      </c>
      <c r="S135" s="7">
        <f>'Boarding Tallies'!S128+'Daycare Tallies'!W120</f>
        <v>65</v>
      </c>
      <c r="U135" s="5">
        <v>42888</v>
      </c>
      <c r="V135" s="6" t="s">
        <v>4</v>
      </c>
      <c r="W135" s="7">
        <f>'Boarding Tallies'!W128+'Daycare Tallies'!AB120</f>
        <v>66</v>
      </c>
      <c r="Y135" s="5">
        <v>42918</v>
      </c>
      <c r="Z135" s="6" t="s">
        <v>9</v>
      </c>
      <c r="AA135" s="7">
        <f>'Boarding Tallies'!AA128+'Daycare Tallies'!AG120</f>
        <v>82</v>
      </c>
      <c r="AC135" s="5">
        <v>42949</v>
      </c>
      <c r="AD135" s="6" t="s">
        <v>6</v>
      </c>
      <c r="AE135" s="7">
        <f>'Boarding Tallies'!AE128+'Daycare Tallies'!AL120</f>
        <v>64</v>
      </c>
      <c r="AG135" s="5">
        <v>42980</v>
      </c>
      <c r="AH135" s="6" t="s">
        <v>7</v>
      </c>
      <c r="AI135" s="7">
        <f>'Boarding Tallies'!AI128+'Daycare Tallies'!AQ120</f>
        <v>63</v>
      </c>
      <c r="AK135" s="5">
        <v>43010</v>
      </c>
      <c r="AL135" s="6" t="s">
        <v>5</v>
      </c>
      <c r="AM135" s="7">
        <f>'Boarding Tallies'!AM128+'Daycare Tallies'!AV120</f>
        <v>54</v>
      </c>
      <c r="AO135" s="5">
        <v>43041</v>
      </c>
      <c r="AP135" s="6" t="s">
        <v>8</v>
      </c>
      <c r="AQ135" s="7">
        <f>'Boarding Tallies'!AQ128+'Daycare Tallies'!BA120</f>
        <v>70</v>
      </c>
      <c r="AS135" s="5">
        <v>43071</v>
      </c>
      <c r="AT135" s="6" t="s">
        <v>7</v>
      </c>
      <c r="AU135" s="7">
        <f>'Boarding Tallies'!AU128+'Daycare Tallies'!BF120</f>
        <v>31</v>
      </c>
    </row>
    <row r="136" spans="1:49" s="8" customFormat="1" x14ac:dyDescent="0.3">
      <c r="A136" s="5">
        <v>42738</v>
      </c>
      <c r="B136" s="6" t="s">
        <v>3</v>
      </c>
      <c r="C136" s="7">
        <f>'Boarding Tallies'!C129+'Daycare Tallies'!C121</f>
        <v>65</v>
      </c>
      <c r="E136" s="5">
        <v>42769</v>
      </c>
      <c r="F136" s="6" t="s">
        <v>4</v>
      </c>
      <c r="G136" s="7">
        <f>'Boarding Tallies'!G129+'Daycare Tallies'!H121</f>
        <v>59</v>
      </c>
      <c r="I136" s="5">
        <v>42797</v>
      </c>
      <c r="J136" s="6" t="s">
        <v>4</v>
      </c>
      <c r="K136" s="7">
        <f>'Boarding Tallies'!K129+'Daycare Tallies'!M121</f>
        <v>107</v>
      </c>
      <c r="M136" s="5">
        <v>42828</v>
      </c>
      <c r="N136" s="6" t="s">
        <v>5</v>
      </c>
      <c r="O136" s="7">
        <f>'Boarding Tallies'!O129+'Daycare Tallies'!R121</f>
        <v>62</v>
      </c>
      <c r="Q136" s="5">
        <v>42858</v>
      </c>
      <c r="R136" s="6" t="s">
        <v>6</v>
      </c>
      <c r="S136" s="7">
        <f>'Boarding Tallies'!S129+'Daycare Tallies'!W121</f>
        <v>70</v>
      </c>
      <c r="U136" s="5">
        <v>42889</v>
      </c>
      <c r="V136" s="6" t="s">
        <v>7</v>
      </c>
      <c r="W136" s="7">
        <f>'Boarding Tallies'!W129+'Daycare Tallies'!AB121</f>
        <v>36</v>
      </c>
      <c r="Y136" s="5">
        <v>42919</v>
      </c>
      <c r="Z136" s="6" t="s">
        <v>5</v>
      </c>
      <c r="AA136" s="7">
        <f>'Boarding Tallies'!AA129+'Daycare Tallies'!AG121</f>
        <v>96</v>
      </c>
      <c r="AC136" s="5">
        <v>42950</v>
      </c>
      <c r="AD136" s="6" t="s">
        <v>8</v>
      </c>
      <c r="AE136" s="7">
        <f>'Boarding Tallies'!AE129+'Daycare Tallies'!AL121</f>
        <v>75</v>
      </c>
      <c r="AG136" s="5">
        <v>42981</v>
      </c>
      <c r="AH136" s="6" t="s">
        <v>9</v>
      </c>
      <c r="AI136" s="7">
        <f>'Boarding Tallies'!AI129+'Daycare Tallies'!AQ121</f>
        <v>43</v>
      </c>
      <c r="AK136" s="5">
        <v>43011</v>
      </c>
      <c r="AL136" s="6" t="s">
        <v>3</v>
      </c>
      <c r="AM136" s="7">
        <f>'Boarding Tallies'!AM129+'Daycare Tallies'!AV121</f>
        <v>76</v>
      </c>
      <c r="AO136" s="5">
        <v>43042</v>
      </c>
      <c r="AP136" s="6" t="s">
        <v>4</v>
      </c>
      <c r="AQ136" s="7">
        <f>'Boarding Tallies'!AQ129+'Daycare Tallies'!BA121</f>
        <v>73</v>
      </c>
      <c r="AS136" s="5">
        <v>43072</v>
      </c>
      <c r="AT136" s="6" t="s">
        <v>9</v>
      </c>
      <c r="AU136" s="7">
        <f>'Boarding Tallies'!AU129+'Daycare Tallies'!BF121</f>
        <v>22</v>
      </c>
    </row>
    <row r="137" spans="1:49" s="8" customFormat="1" x14ac:dyDescent="0.3">
      <c r="A137" s="5">
        <v>42739</v>
      </c>
      <c r="B137" s="6" t="s">
        <v>6</v>
      </c>
      <c r="C137" s="7">
        <f>'Boarding Tallies'!C130+'Daycare Tallies'!C122</f>
        <v>64</v>
      </c>
      <c r="E137" s="5">
        <v>42770</v>
      </c>
      <c r="F137" s="6" t="s">
        <v>7</v>
      </c>
      <c r="G137" s="7">
        <f>'Boarding Tallies'!G130+'Daycare Tallies'!H122</f>
        <v>29</v>
      </c>
      <c r="I137" s="5">
        <v>42798</v>
      </c>
      <c r="J137" s="6" t="s">
        <v>7</v>
      </c>
      <c r="K137" s="7">
        <f>'Boarding Tallies'!K130+'Daycare Tallies'!M122</f>
        <v>74</v>
      </c>
      <c r="M137" s="5">
        <v>42829</v>
      </c>
      <c r="N137" s="6" t="s">
        <v>3</v>
      </c>
      <c r="O137" s="7">
        <f>'Boarding Tallies'!O130+'Daycare Tallies'!R122</f>
        <v>74</v>
      </c>
      <c r="Q137" s="5">
        <v>42859</v>
      </c>
      <c r="R137" s="6" t="s">
        <v>8</v>
      </c>
      <c r="S137" s="7">
        <f>'Boarding Tallies'!S130+'Daycare Tallies'!W122</f>
        <v>82</v>
      </c>
      <c r="U137" s="5">
        <v>42890</v>
      </c>
      <c r="V137" s="6" t="s">
        <v>9</v>
      </c>
      <c r="W137" s="7">
        <f>'Boarding Tallies'!W130+'Daycare Tallies'!AB122</f>
        <v>24</v>
      </c>
      <c r="Y137" s="5">
        <v>42920</v>
      </c>
      <c r="Z137" s="6" t="s">
        <v>3</v>
      </c>
      <c r="AA137" s="7">
        <f>'Boarding Tallies'!AA130+'Daycare Tallies'!AG122</f>
        <v>62</v>
      </c>
      <c r="AC137" s="5">
        <v>42951</v>
      </c>
      <c r="AD137" s="6" t="s">
        <v>4</v>
      </c>
      <c r="AE137" s="7">
        <f>'Boarding Tallies'!AE130+'Daycare Tallies'!AL122</f>
        <v>86</v>
      </c>
      <c r="AG137" s="5">
        <v>42982</v>
      </c>
      <c r="AH137" s="6" t="s">
        <v>5</v>
      </c>
      <c r="AI137" s="7">
        <f>'Boarding Tallies'!AI130+'Daycare Tallies'!AQ122</f>
        <v>26</v>
      </c>
      <c r="AK137" s="5">
        <v>43012</v>
      </c>
      <c r="AL137" s="6" t="s">
        <v>6</v>
      </c>
      <c r="AM137" s="7">
        <f>'Boarding Tallies'!AM130+'Daycare Tallies'!AV122</f>
        <v>69</v>
      </c>
      <c r="AO137" s="5">
        <v>43043</v>
      </c>
      <c r="AP137" s="6" t="s">
        <v>7</v>
      </c>
      <c r="AQ137" s="7">
        <f>'Boarding Tallies'!AQ130+'Daycare Tallies'!BA122</f>
        <v>36</v>
      </c>
      <c r="AS137" s="5">
        <v>43073</v>
      </c>
      <c r="AT137" s="6" t="s">
        <v>5</v>
      </c>
      <c r="AU137" s="7">
        <f>'Boarding Tallies'!AU130+'Daycare Tallies'!BF122</f>
        <v>62</v>
      </c>
    </row>
    <row r="138" spans="1:49" s="8" customFormat="1" x14ac:dyDescent="0.3">
      <c r="A138" s="5">
        <v>42740</v>
      </c>
      <c r="B138" s="6" t="s">
        <v>8</v>
      </c>
      <c r="C138" s="7">
        <f>'Boarding Tallies'!C131+'Daycare Tallies'!C123</f>
        <v>61</v>
      </c>
      <c r="E138" s="5">
        <v>42771</v>
      </c>
      <c r="F138" s="6" t="s">
        <v>9</v>
      </c>
      <c r="G138" s="7">
        <f>'Boarding Tallies'!G131+'Daycare Tallies'!H123</f>
        <v>25</v>
      </c>
      <c r="I138" s="5">
        <v>42799</v>
      </c>
      <c r="J138" s="6" t="s">
        <v>9</v>
      </c>
      <c r="K138" s="7">
        <f>'Boarding Tallies'!K131+'Daycare Tallies'!M123</f>
        <v>45</v>
      </c>
      <c r="M138" s="5">
        <v>42830</v>
      </c>
      <c r="N138" s="6" t="s">
        <v>6</v>
      </c>
      <c r="O138" s="7">
        <f>'Boarding Tallies'!O131+'Daycare Tallies'!R123</f>
        <v>60</v>
      </c>
      <c r="Q138" s="5">
        <v>42860</v>
      </c>
      <c r="R138" s="6" t="s">
        <v>4</v>
      </c>
      <c r="S138" s="7">
        <f>'Boarding Tallies'!S131+'Daycare Tallies'!W123</f>
        <v>70</v>
      </c>
      <c r="U138" s="5">
        <v>42891</v>
      </c>
      <c r="V138" s="6" t="s">
        <v>5</v>
      </c>
      <c r="W138" s="7">
        <f>'Boarding Tallies'!W131+'Daycare Tallies'!AB123</f>
        <v>52</v>
      </c>
      <c r="Y138" s="5">
        <v>42921</v>
      </c>
      <c r="Z138" s="6" t="s">
        <v>6</v>
      </c>
      <c r="AA138" s="7">
        <f>'Boarding Tallies'!AA131+'Daycare Tallies'!AG123</f>
        <v>71</v>
      </c>
      <c r="AC138" s="5">
        <v>42952</v>
      </c>
      <c r="AD138" s="6" t="s">
        <v>7</v>
      </c>
      <c r="AE138" s="7">
        <f>'Boarding Tallies'!AE131+'Daycare Tallies'!AL123</f>
        <v>64</v>
      </c>
      <c r="AG138" s="5">
        <v>42983</v>
      </c>
      <c r="AH138" s="6" t="s">
        <v>3</v>
      </c>
      <c r="AI138" s="7">
        <f>'Boarding Tallies'!AI131+'Daycare Tallies'!AQ123</f>
        <v>55</v>
      </c>
      <c r="AK138" s="5">
        <v>43013</v>
      </c>
      <c r="AL138" s="6" t="s">
        <v>8</v>
      </c>
      <c r="AM138" s="7">
        <f>'Boarding Tallies'!AM131+'Daycare Tallies'!AV123</f>
        <v>68</v>
      </c>
      <c r="AO138" s="5">
        <v>43044</v>
      </c>
      <c r="AP138" s="6" t="s">
        <v>9</v>
      </c>
      <c r="AQ138" s="7">
        <f>'Boarding Tallies'!AQ131+'Daycare Tallies'!BA123</f>
        <v>24</v>
      </c>
      <c r="AS138" s="5">
        <v>43074</v>
      </c>
      <c r="AT138" s="6" t="s">
        <v>3</v>
      </c>
      <c r="AU138" s="7">
        <f>'Boarding Tallies'!AU131+'Daycare Tallies'!BF123</f>
        <v>80</v>
      </c>
    </row>
    <row r="139" spans="1:49" s="8" customFormat="1" x14ac:dyDescent="0.3">
      <c r="A139" s="5">
        <v>42741</v>
      </c>
      <c r="B139" s="6" t="s">
        <v>4</v>
      </c>
      <c r="C139" s="7">
        <f>'Boarding Tallies'!C132+'Daycare Tallies'!C124</f>
        <v>65</v>
      </c>
      <c r="E139" s="5">
        <v>42772</v>
      </c>
      <c r="F139" s="6" t="s">
        <v>5</v>
      </c>
      <c r="G139" s="7">
        <f>'Boarding Tallies'!G132+'Daycare Tallies'!H124</f>
        <v>47</v>
      </c>
      <c r="I139" s="5">
        <v>42800</v>
      </c>
      <c r="J139" s="6" t="s">
        <v>5</v>
      </c>
      <c r="K139" s="7">
        <f>'Boarding Tallies'!K132+'Daycare Tallies'!M124</f>
        <v>65</v>
      </c>
      <c r="M139" s="5">
        <v>42831</v>
      </c>
      <c r="N139" s="6" t="s">
        <v>8</v>
      </c>
      <c r="O139" s="7">
        <f>'Boarding Tallies'!O132+'Daycare Tallies'!R124</f>
        <v>77</v>
      </c>
      <c r="Q139" s="5">
        <v>42861</v>
      </c>
      <c r="R139" s="6" t="s">
        <v>7</v>
      </c>
      <c r="S139" s="7">
        <f>'Boarding Tallies'!S132+'Daycare Tallies'!W124</f>
        <v>39</v>
      </c>
      <c r="U139" s="5">
        <v>42892</v>
      </c>
      <c r="V139" s="6" t="s">
        <v>3</v>
      </c>
      <c r="W139" s="7">
        <f>'Boarding Tallies'!W132+'Daycare Tallies'!AB124</f>
        <v>56</v>
      </c>
      <c r="Y139" s="5">
        <v>42922</v>
      </c>
      <c r="Z139" s="6" t="s">
        <v>8</v>
      </c>
      <c r="AA139" s="7">
        <f>'Boarding Tallies'!AA132+'Daycare Tallies'!AG124</f>
        <v>91</v>
      </c>
      <c r="AC139" s="5">
        <v>42953</v>
      </c>
      <c r="AD139" s="6" t="s">
        <v>9</v>
      </c>
      <c r="AE139" s="7">
        <f>'Boarding Tallies'!AE132+'Daycare Tallies'!AL124</f>
        <v>44</v>
      </c>
      <c r="AG139" s="5">
        <v>42984</v>
      </c>
      <c r="AH139" s="6" t="s">
        <v>6</v>
      </c>
      <c r="AI139" s="7">
        <f>'Boarding Tallies'!AI132+'Daycare Tallies'!AQ124</f>
        <v>65</v>
      </c>
      <c r="AK139" s="5">
        <v>43014</v>
      </c>
      <c r="AL139" s="6" t="s">
        <v>4</v>
      </c>
      <c r="AM139" s="7">
        <f>'Boarding Tallies'!AM132+'Daycare Tallies'!AV124</f>
        <v>84</v>
      </c>
      <c r="AO139" s="5">
        <v>43045</v>
      </c>
      <c r="AP139" s="6" t="s">
        <v>5</v>
      </c>
      <c r="AQ139" s="7">
        <f>'Boarding Tallies'!AQ132+'Daycare Tallies'!BA124</f>
        <v>76</v>
      </c>
      <c r="AS139" s="5">
        <v>43075</v>
      </c>
      <c r="AT139" s="6" t="s">
        <v>6</v>
      </c>
      <c r="AU139" s="7">
        <f>'Boarding Tallies'!AU132+'Daycare Tallies'!BF124</f>
        <v>73</v>
      </c>
    </row>
    <row r="140" spans="1:49" s="8" customFormat="1" x14ac:dyDescent="0.3">
      <c r="A140" s="5">
        <v>42742</v>
      </c>
      <c r="B140" s="6" t="s">
        <v>7</v>
      </c>
      <c r="C140" s="7">
        <f>'Boarding Tallies'!C133+'Daycare Tallies'!C125</f>
        <v>38</v>
      </c>
      <c r="E140" s="5">
        <v>42773</v>
      </c>
      <c r="F140" s="6" t="s">
        <v>3</v>
      </c>
      <c r="G140" s="7">
        <f>'Boarding Tallies'!G133+'Daycare Tallies'!H125</f>
        <v>43</v>
      </c>
      <c r="I140" s="5">
        <v>42801</v>
      </c>
      <c r="J140" s="6" t="s">
        <v>3</v>
      </c>
      <c r="K140" s="7">
        <f>'Boarding Tallies'!K133+'Daycare Tallies'!M125</f>
        <v>91</v>
      </c>
      <c r="M140" s="5">
        <v>42832</v>
      </c>
      <c r="N140" s="6" t="s">
        <v>4</v>
      </c>
      <c r="O140" s="7">
        <f>'Boarding Tallies'!O133+'Daycare Tallies'!R125</f>
        <v>77</v>
      </c>
      <c r="Q140" s="5">
        <v>42862</v>
      </c>
      <c r="R140" s="6" t="s">
        <v>9</v>
      </c>
      <c r="S140" s="7">
        <f>'Boarding Tallies'!S133+'Daycare Tallies'!W125</f>
        <v>28</v>
      </c>
      <c r="U140" s="5">
        <v>42893</v>
      </c>
      <c r="V140" s="6" t="s">
        <v>6</v>
      </c>
      <c r="W140" s="7">
        <f>'Boarding Tallies'!W133+'Daycare Tallies'!AB125</f>
        <v>54</v>
      </c>
      <c r="Y140" s="5">
        <v>42923</v>
      </c>
      <c r="Z140" s="6" t="s">
        <v>4</v>
      </c>
      <c r="AA140" s="7">
        <f>'Boarding Tallies'!AA133+'Daycare Tallies'!AG125</f>
        <v>75</v>
      </c>
      <c r="AC140" s="5">
        <v>42954</v>
      </c>
      <c r="AD140" s="6" t="s">
        <v>5</v>
      </c>
      <c r="AE140" s="7">
        <f>'Boarding Tallies'!AE133+'Daycare Tallies'!AL125</f>
        <v>61</v>
      </c>
      <c r="AG140" s="5">
        <v>42985</v>
      </c>
      <c r="AH140" s="6" t="s">
        <v>8</v>
      </c>
      <c r="AI140" s="7">
        <f>'Boarding Tallies'!AI133+'Daycare Tallies'!AQ125</f>
        <v>71</v>
      </c>
      <c r="AK140" s="5">
        <v>43015</v>
      </c>
      <c r="AL140" s="6" t="s">
        <v>7</v>
      </c>
      <c r="AM140" s="7">
        <f>'Boarding Tallies'!AM133+'Daycare Tallies'!AV125</f>
        <v>65</v>
      </c>
      <c r="AO140" s="5">
        <v>43046</v>
      </c>
      <c r="AP140" s="6" t="s">
        <v>3</v>
      </c>
      <c r="AQ140" s="7">
        <f>'Boarding Tallies'!AQ133+'Daycare Tallies'!BA125</f>
        <v>77</v>
      </c>
      <c r="AS140" s="5">
        <v>43076</v>
      </c>
      <c r="AT140" s="6" t="s">
        <v>8</v>
      </c>
      <c r="AU140" s="7">
        <f>'Boarding Tallies'!AU133+'Daycare Tallies'!BF125</f>
        <v>92</v>
      </c>
    </row>
    <row r="141" spans="1:49" s="8" customFormat="1" x14ac:dyDescent="0.3">
      <c r="A141" s="5">
        <v>42743</v>
      </c>
      <c r="B141" s="6" t="s">
        <v>9</v>
      </c>
      <c r="C141" s="7">
        <f>'Boarding Tallies'!C134+'Daycare Tallies'!C126</f>
        <v>16</v>
      </c>
      <c r="E141" s="5">
        <v>42774</v>
      </c>
      <c r="F141" s="6" t="s">
        <v>6</v>
      </c>
      <c r="G141" s="7">
        <f>'Boarding Tallies'!G134+'Daycare Tallies'!H126</f>
        <v>61</v>
      </c>
      <c r="I141" s="5">
        <v>42802</v>
      </c>
      <c r="J141" s="6" t="s">
        <v>6</v>
      </c>
      <c r="K141" s="7">
        <f>'Boarding Tallies'!K134+'Daycare Tallies'!M126</f>
        <v>75</v>
      </c>
      <c r="M141" s="5">
        <v>42833</v>
      </c>
      <c r="N141" s="6" t="s">
        <v>7</v>
      </c>
      <c r="O141" s="7">
        <f>'Boarding Tallies'!O134+'Daycare Tallies'!R126</f>
        <v>41</v>
      </c>
      <c r="Q141" s="5">
        <v>42863</v>
      </c>
      <c r="R141" s="6" t="s">
        <v>5</v>
      </c>
      <c r="S141" s="7">
        <f>'Boarding Tallies'!S134+'Daycare Tallies'!W126</f>
        <v>55</v>
      </c>
      <c r="U141" s="5">
        <v>42894</v>
      </c>
      <c r="V141" s="6" t="s">
        <v>8</v>
      </c>
      <c r="W141" s="7">
        <f>'Boarding Tallies'!W134+'Daycare Tallies'!AB126</f>
        <v>75</v>
      </c>
      <c r="Y141" s="5">
        <v>42924</v>
      </c>
      <c r="Z141" s="6" t="s">
        <v>7</v>
      </c>
      <c r="AA141" s="7">
        <f>'Boarding Tallies'!AA134+'Daycare Tallies'!AG126</f>
        <v>54</v>
      </c>
      <c r="AC141" s="5">
        <v>42955</v>
      </c>
      <c r="AD141" s="6" t="s">
        <v>3</v>
      </c>
      <c r="AE141" s="7">
        <f>'Boarding Tallies'!AE134+'Daycare Tallies'!AL126</f>
        <v>74</v>
      </c>
      <c r="AG141" s="5">
        <v>42986</v>
      </c>
      <c r="AH141" s="6" t="s">
        <v>4</v>
      </c>
      <c r="AI141" s="7">
        <f>'Boarding Tallies'!AI134+'Daycare Tallies'!AQ126</f>
        <v>68</v>
      </c>
      <c r="AK141" s="5">
        <v>43016</v>
      </c>
      <c r="AL141" s="6" t="s">
        <v>9</v>
      </c>
      <c r="AM141" s="7">
        <f>'Boarding Tallies'!AM134+'Daycare Tallies'!AV126</f>
        <v>52</v>
      </c>
      <c r="AO141" s="5">
        <v>43047</v>
      </c>
      <c r="AP141" s="6" t="s">
        <v>6</v>
      </c>
      <c r="AQ141" s="7">
        <f>'Boarding Tallies'!AQ134+'Daycare Tallies'!BA126</f>
        <v>79</v>
      </c>
      <c r="AS141" s="5">
        <v>43077</v>
      </c>
      <c r="AT141" s="6" t="s">
        <v>4</v>
      </c>
      <c r="AU141" s="7">
        <f>'Boarding Tallies'!AU134+'Daycare Tallies'!BF126</f>
        <v>95</v>
      </c>
    </row>
    <row r="142" spans="1:49" s="8" customFormat="1" x14ac:dyDescent="0.3">
      <c r="A142" s="5">
        <v>42744</v>
      </c>
      <c r="B142" s="6" t="s">
        <v>5</v>
      </c>
      <c r="C142" s="7">
        <f>'Boarding Tallies'!C135+'Daycare Tallies'!C127</f>
        <v>55</v>
      </c>
      <c r="E142" s="5">
        <v>42775</v>
      </c>
      <c r="F142" s="6" t="s">
        <v>8</v>
      </c>
      <c r="G142" s="7">
        <f>'Boarding Tallies'!G135+'Daycare Tallies'!H127</f>
        <v>19</v>
      </c>
      <c r="I142" s="5">
        <v>42803</v>
      </c>
      <c r="J142" s="6" t="s">
        <v>8</v>
      </c>
      <c r="K142" s="7">
        <f>'Boarding Tallies'!K135+'Daycare Tallies'!M127</f>
        <v>87</v>
      </c>
      <c r="M142" s="5">
        <v>42834</v>
      </c>
      <c r="N142" s="6" t="s">
        <v>9</v>
      </c>
      <c r="O142" s="7">
        <f>'Boarding Tallies'!O135+'Daycare Tallies'!R127</f>
        <v>27</v>
      </c>
      <c r="Q142" s="5">
        <v>42864</v>
      </c>
      <c r="R142" s="6" t="s">
        <v>3</v>
      </c>
      <c r="S142" s="7">
        <f>'Boarding Tallies'!S135+'Daycare Tallies'!W127</f>
        <v>71</v>
      </c>
      <c r="U142" s="5">
        <v>42895</v>
      </c>
      <c r="V142" s="6" t="s">
        <v>4</v>
      </c>
      <c r="W142" s="7">
        <f>'Boarding Tallies'!W135+'Daycare Tallies'!AB127</f>
        <v>72</v>
      </c>
      <c r="Y142" s="5">
        <v>42925</v>
      </c>
      <c r="Z142" s="6" t="s">
        <v>9</v>
      </c>
      <c r="AA142" s="7">
        <f>'Boarding Tallies'!AA135+'Daycare Tallies'!AG127</f>
        <v>41</v>
      </c>
      <c r="AC142" s="5">
        <v>42956</v>
      </c>
      <c r="AD142" s="6" t="s">
        <v>6</v>
      </c>
      <c r="AE142" s="7">
        <f>'Boarding Tallies'!AE135+'Daycare Tallies'!AL127</f>
        <v>70</v>
      </c>
      <c r="AG142" s="5">
        <v>42987</v>
      </c>
      <c r="AH142" s="6" t="s">
        <v>7</v>
      </c>
      <c r="AI142" s="7">
        <f>'Boarding Tallies'!AI135+'Daycare Tallies'!AQ127</f>
        <v>53</v>
      </c>
      <c r="AK142" s="5">
        <v>43017</v>
      </c>
      <c r="AL142" s="6" t="s">
        <v>5</v>
      </c>
      <c r="AM142" s="7">
        <f>'Boarding Tallies'!AM135+'Daycare Tallies'!AV127</f>
        <v>42</v>
      </c>
      <c r="AO142" s="5">
        <v>43048</v>
      </c>
      <c r="AP142" s="6" t="s">
        <v>8</v>
      </c>
      <c r="AQ142" s="7">
        <f>'Boarding Tallies'!AQ135+'Daycare Tallies'!BA127</f>
        <v>89</v>
      </c>
      <c r="AS142" s="5">
        <v>43078</v>
      </c>
      <c r="AT142" s="6" t="s">
        <v>7</v>
      </c>
      <c r="AU142" s="7">
        <f>'Boarding Tallies'!AU135+'Daycare Tallies'!BF127</f>
        <v>44</v>
      </c>
    </row>
    <row r="143" spans="1:49" s="8" customFormat="1" x14ac:dyDescent="0.3">
      <c r="A143" s="5">
        <v>42745</v>
      </c>
      <c r="B143" s="6" t="s">
        <v>3</v>
      </c>
      <c r="C143" s="7">
        <f>'Boarding Tallies'!C136+'Daycare Tallies'!C128</f>
        <v>55</v>
      </c>
      <c r="E143" s="5">
        <v>42776</v>
      </c>
      <c r="F143" s="6" t="s">
        <v>4</v>
      </c>
      <c r="G143" s="7">
        <f>'Boarding Tallies'!G136+'Daycare Tallies'!H128</f>
        <v>65</v>
      </c>
      <c r="I143" s="5">
        <v>42804</v>
      </c>
      <c r="J143" s="6" t="s">
        <v>4</v>
      </c>
      <c r="K143" s="7">
        <f>'Boarding Tallies'!K136+'Daycare Tallies'!M128</f>
        <v>91</v>
      </c>
      <c r="M143" s="5">
        <v>42835</v>
      </c>
      <c r="N143" s="6" t="s">
        <v>5</v>
      </c>
      <c r="O143" s="7">
        <f>'Boarding Tallies'!O136+'Daycare Tallies'!R128</f>
        <v>61</v>
      </c>
      <c r="Q143" s="5">
        <v>42865</v>
      </c>
      <c r="R143" s="6" t="s">
        <v>6</v>
      </c>
      <c r="S143" s="7">
        <f>'Boarding Tallies'!S136+'Daycare Tallies'!W128</f>
        <v>60</v>
      </c>
      <c r="U143" s="5">
        <v>42896</v>
      </c>
      <c r="V143" s="6" t="s">
        <v>7</v>
      </c>
      <c r="W143" s="7">
        <f>'Boarding Tallies'!W136+'Daycare Tallies'!AB128</f>
        <v>38</v>
      </c>
      <c r="Y143" s="5">
        <v>42926</v>
      </c>
      <c r="Z143" s="6" t="s">
        <v>5</v>
      </c>
      <c r="AA143" s="7">
        <f>'Boarding Tallies'!AA136+'Daycare Tallies'!AG128</f>
        <v>75</v>
      </c>
      <c r="AC143" s="5">
        <v>42957</v>
      </c>
      <c r="AD143" s="6" t="s">
        <v>8</v>
      </c>
      <c r="AE143" s="7">
        <f>'Boarding Tallies'!AE136+'Daycare Tallies'!AL128</f>
        <v>79</v>
      </c>
      <c r="AG143" s="5">
        <v>42988</v>
      </c>
      <c r="AH143" s="6" t="s">
        <v>9</v>
      </c>
      <c r="AI143" s="7">
        <f>'Boarding Tallies'!AI136+'Daycare Tallies'!AQ128</f>
        <v>38</v>
      </c>
      <c r="AK143" s="5">
        <v>43018</v>
      </c>
      <c r="AL143" s="6" t="s">
        <v>3</v>
      </c>
      <c r="AM143" s="7">
        <f>'Boarding Tallies'!AM136+'Daycare Tallies'!AV128</f>
        <v>67</v>
      </c>
      <c r="AO143" s="5">
        <v>43049</v>
      </c>
      <c r="AP143" s="6" t="s">
        <v>4</v>
      </c>
      <c r="AQ143" s="7">
        <f>'Boarding Tallies'!AQ136+'Daycare Tallies'!BA128</f>
        <v>59</v>
      </c>
      <c r="AS143" s="5">
        <v>43079</v>
      </c>
      <c r="AT143" s="6" t="s">
        <v>9</v>
      </c>
      <c r="AU143" s="7">
        <f>'Boarding Tallies'!AU136+'Daycare Tallies'!BF128</f>
        <v>22</v>
      </c>
    </row>
    <row r="144" spans="1:49" s="8" customFormat="1" x14ac:dyDescent="0.3">
      <c r="A144" s="5">
        <v>42746</v>
      </c>
      <c r="B144" s="6" t="s">
        <v>6</v>
      </c>
      <c r="C144" s="7">
        <f>'Boarding Tallies'!C137+'Daycare Tallies'!C129</f>
        <v>58</v>
      </c>
      <c r="E144" s="5">
        <v>42777</v>
      </c>
      <c r="F144" s="6" t="s">
        <v>7</v>
      </c>
      <c r="G144" s="7">
        <f>'Boarding Tallies'!G137+'Daycare Tallies'!H129</f>
        <v>32</v>
      </c>
      <c r="I144" s="5">
        <v>42805</v>
      </c>
      <c r="J144" s="6" t="s">
        <v>7</v>
      </c>
      <c r="K144" s="7">
        <f>'Boarding Tallies'!K137+'Daycare Tallies'!M129</f>
        <v>63</v>
      </c>
      <c r="M144" s="5">
        <v>42836</v>
      </c>
      <c r="N144" s="6" t="s">
        <v>3</v>
      </c>
      <c r="O144" s="7">
        <f>'Boarding Tallies'!O137+'Daycare Tallies'!R129</f>
        <v>73</v>
      </c>
      <c r="Q144" s="5">
        <v>42866</v>
      </c>
      <c r="R144" s="6" t="s">
        <v>8</v>
      </c>
      <c r="S144" s="7">
        <f>'Boarding Tallies'!S137+'Daycare Tallies'!W129</f>
        <v>73</v>
      </c>
      <c r="U144" s="5">
        <v>42897</v>
      </c>
      <c r="V144" s="6" t="s">
        <v>9</v>
      </c>
      <c r="W144" s="7">
        <f>'Boarding Tallies'!W137+'Daycare Tallies'!AB129</f>
        <v>28</v>
      </c>
      <c r="Y144" s="5">
        <v>42927</v>
      </c>
      <c r="Z144" s="6" t="s">
        <v>3</v>
      </c>
      <c r="AA144" s="7">
        <f>'Boarding Tallies'!AA137+'Daycare Tallies'!AG129</f>
        <v>62</v>
      </c>
      <c r="AC144" s="5">
        <v>42958</v>
      </c>
      <c r="AD144" s="6" t="s">
        <v>4</v>
      </c>
      <c r="AE144" s="7">
        <f>'Boarding Tallies'!AE137+'Daycare Tallies'!AL129</f>
        <v>89</v>
      </c>
      <c r="AG144" s="5">
        <v>42989</v>
      </c>
      <c r="AH144" s="6" t="s">
        <v>5</v>
      </c>
      <c r="AI144" s="7">
        <f>'Boarding Tallies'!AI137+'Daycare Tallies'!AQ129</f>
        <v>73</v>
      </c>
      <c r="AK144" s="5">
        <v>43019</v>
      </c>
      <c r="AL144" s="6" t="s">
        <v>6</v>
      </c>
      <c r="AM144" s="7">
        <f>'Boarding Tallies'!AM137+'Daycare Tallies'!AV129</f>
        <v>60</v>
      </c>
      <c r="AO144" s="5">
        <v>43050</v>
      </c>
      <c r="AP144" s="6" t="s">
        <v>7</v>
      </c>
      <c r="AQ144" s="7">
        <f>'Boarding Tallies'!AQ137+'Daycare Tallies'!BA129</f>
        <v>40</v>
      </c>
      <c r="AS144" s="5">
        <v>43080</v>
      </c>
      <c r="AT144" s="6" t="s">
        <v>5</v>
      </c>
      <c r="AU144" s="7">
        <f>'Boarding Tallies'!AU137+'Daycare Tallies'!BF129</f>
        <v>64</v>
      </c>
    </row>
    <row r="145" spans="1:47" s="8" customFormat="1" x14ac:dyDescent="0.3">
      <c r="A145" s="5">
        <v>42747</v>
      </c>
      <c r="B145" s="6" t="s">
        <v>8</v>
      </c>
      <c r="C145" s="7">
        <f>'Boarding Tallies'!C138+'Daycare Tallies'!C130</f>
        <v>54</v>
      </c>
      <c r="E145" s="5">
        <v>42778</v>
      </c>
      <c r="F145" s="6" t="s">
        <v>9</v>
      </c>
      <c r="G145" s="7">
        <f>'Boarding Tallies'!G138+'Daycare Tallies'!H130</f>
        <v>11</v>
      </c>
      <c r="I145" s="5">
        <v>42806</v>
      </c>
      <c r="J145" s="6" t="s">
        <v>9</v>
      </c>
      <c r="K145" s="7">
        <f>'Boarding Tallies'!K138+'Daycare Tallies'!M130</f>
        <v>40</v>
      </c>
      <c r="M145" s="5">
        <v>42837</v>
      </c>
      <c r="N145" s="6" t="s">
        <v>6</v>
      </c>
      <c r="O145" s="7">
        <f>'Boarding Tallies'!O138+'Daycare Tallies'!R130</f>
        <v>58</v>
      </c>
      <c r="Q145" s="5">
        <v>42867</v>
      </c>
      <c r="R145" s="6" t="s">
        <v>4</v>
      </c>
      <c r="S145" s="7">
        <f>'Boarding Tallies'!S138+'Daycare Tallies'!W130</f>
        <v>71</v>
      </c>
      <c r="U145" s="5">
        <v>42898</v>
      </c>
      <c r="V145" s="6" t="s">
        <v>5</v>
      </c>
      <c r="W145" s="7">
        <f>'Boarding Tallies'!W138+'Daycare Tallies'!AB130</f>
        <v>57</v>
      </c>
      <c r="Y145" s="5">
        <v>42928</v>
      </c>
      <c r="Z145" s="6" t="s">
        <v>6</v>
      </c>
      <c r="AA145" s="7">
        <f>'Boarding Tallies'!AA138+'Daycare Tallies'!AG130</f>
        <v>89</v>
      </c>
      <c r="AC145" s="5">
        <v>42959</v>
      </c>
      <c r="AD145" s="6" t="s">
        <v>7</v>
      </c>
      <c r="AE145" s="7">
        <f>'Boarding Tallies'!AE138+'Daycare Tallies'!AL130</f>
        <v>64</v>
      </c>
      <c r="AG145" s="5">
        <v>42990</v>
      </c>
      <c r="AH145" s="6" t="s">
        <v>3</v>
      </c>
      <c r="AI145" s="7">
        <f>'Boarding Tallies'!AI138+'Daycare Tallies'!AQ130</f>
        <v>70</v>
      </c>
      <c r="AK145" s="5">
        <v>43020</v>
      </c>
      <c r="AL145" s="6" t="s">
        <v>8</v>
      </c>
      <c r="AM145" s="7">
        <f>'Boarding Tallies'!AM138+'Daycare Tallies'!AV130</f>
        <v>84</v>
      </c>
      <c r="AO145" s="5">
        <v>43051</v>
      </c>
      <c r="AP145" s="6" t="s">
        <v>9</v>
      </c>
      <c r="AQ145" s="7">
        <f>'Boarding Tallies'!AQ138+'Daycare Tallies'!BA130</f>
        <v>23</v>
      </c>
      <c r="AS145" s="5">
        <v>43081</v>
      </c>
      <c r="AT145" s="6" t="s">
        <v>3</v>
      </c>
      <c r="AU145" s="7">
        <f>'Boarding Tallies'!AU138+'Daycare Tallies'!BF130</f>
        <v>63</v>
      </c>
    </row>
    <row r="146" spans="1:47" s="8" customFormat="1" x14ac:dyDescent="0.3">
      <c r="A146" s="5">
        <v>42748</v>
      </c>
      <c r="B146" s="6" t="s">
        <v>4</v>
      </c>
      <c r="C146" s="7">
        <f>'Boarding Tallies'!C139+'Daycare Tallies'!C131</f>
        <v>68</v>
      </c>
      <c r="E146" s="5">
        <v>42779</v>
      </c>
      <c r="F146" s="6" t="s">
        <v>5</v>
      </c>
      <c r="G146" s="7">
        <f>'Boarding Tallies'!G139+'Daycare Tallies'!H131</f>
        <v>11</v>
      </c>
      <c r="I146" s="5">
        <v>42807</v>
      </c>
      <c r="J146" s="6" t="s">
        <v>5</v>
      </c>
      <c r="K146" s="7">
        <f>'Boarding Tallies'!K139+'Daycare Tallies'!M131</f>
        <v>84</v>
      </c>
      <c r="M146" s="5">
        <v>42838</v>
      </c>
      <c r="N146" s="6" t="s">
        <v>8</v>
      </c>
      <c r="O146" s="7">
        <f>'Boarding Tallies'!O139+'Daycare Tallies'!R131</f>
        <v>72</v>
      </c>
      <c r="Q146" s="5">
        <v>42868</v>
      </c>
      <c r="R146" s="6" t="s">
        <v>7</v>
      </c>
      <c r="S146" s="7">
        <f>'Boarding Tallies'!S139+'Daycare Tallies'!W131</f>
        <v>35</v>
      </c>
      <c r="U146" s="5">
        <v>42899</v>
      </c>
      <c r="V146" s="6" t="s">
        <v>3</v>
      </c>
      <c r="W146" s="7">
        <f>'Boarding Tallies'!W139+'Daycare Tallies'!AB131</f>
        <v>67</v>
      </c>
      <c r="Y146" s="5">
        <v>42929</v>
      </c>
      <c r="Z146" s="6" t="s">
        <v>8</v>
      </c>
      <c r="AA146" s="7">
        <f>'Boarding Tallies'!AA139+'Daycare Tallies'!AG131</f>
        <v>63</v>
      </c>
      <c r="AC146" s="5">
        <v>42960</v>
      </c>
      <c r="AD146" s="6" t="s">
        <v>9</v>
      </c>
      <c r="AE146" s="7">
        <f>'Boarding Tallies'!AE139+'Daycare Tallies'!AL131</f>
        <v>42</v>
      </c>
      <c r="AG146" s="5">
        <v>42991</v>
      </c>
      <c r="AH146" s="6" t="s">
        <v>6</v>
      </c>
      <c r="AI146" s="7">
        <f>'Boarding Tallies'!AI139+'Daycare Tallies'!AQ131</f>
        <v>65</v>
      </c>
      <c r="AK146" s="5">
        <v>43021</v>
      </c>
      <c r="AL146" s="6" t="s">
        <v>4</v>
      </c>
      <c r="AM146" s="7">
        <f>'Boarding Tallies'!AM139+'Daycare Tallies'!AV131</f>
        <v>71</v>
      </c>
      <c r="AO146" s="5">
        <v>43052</v>
      </c>
      <c r="AP146" s="6" t="s">
        <v>5</v>
      </c>
      <c r="AQ146" s="7">
        <f>'Boarding Tallies'!AQ139+'Daycare Tallies'!BA131</f>
        <v>65</v>
      </c>
      <c r="AS146" s="5">
        <v>43082</v>
      </c>
      <c r="AT146" s="6" t="s">
        <v>6</v>
      </c>
      <c r="AU146" s="7">
        <f>'Boarding Tallies'!AU139+'Daycare Tallies'!BF131</f>
        <v>64</v>
      </c>
    </row>
    <row r="147" spans="1:47" s="8" customFormat="1" x14ac:dyDescent="0.3">
      <c r="A147" s="5">
        <v>42749</v>
      </c>
      <c r="B147" s="6" t="s">
        <v>7</v>
      </c>
      <c r="C147" s="7">
        <f>'Boarding Tallies'!C140+'Daycare Tallies'!C132</f>
        <v>43</v>
      </c>
      <c r="E147" s="5">
        <v>42780</v>
      </c>
      <c r="F147" s="6" t="s">
        <v>3</v>
      </c>
      <c r="G147" s="7">
        <f>'Boarding Tallies'!G140+'Daycare Tallies'!H132</f>
        <v>62</v>
      </c>
      <c r="I147" s="5">
        <v>42808</v>
      </c>
      <c r="J147" s="6" t="s">
        <v>3</v>
      </c>
      <c r="K147" s="7">
        <f>'Boarding Tallies'!K140+'Daycare Tallies'!M132</f>
        <v>32</v>
      </c>
      <c r="M147" s="5">
        <v>42839</v>
      </c>
      <c r="N147" s="6" t="s">
        <v>4</v>
      </c>
      <c r="O147" s="7">
        <f>'Boarding Tallies'!O140+'Daycare Tallies'!R132</f>
        <v>58</v>
      </c>
      <c r="Q147" s="5">
        <v>42869</v>
      </c>
      <c r="R147" s="6" t="s">
        <v>9</v>
      </c>
      <c r="S147" s="7">
        <f>'Boarding Tallies'!S140+'Daycare Tallies'!W132</f>
        <v>20</v>
      </c>
      <c r="U147" s="5">
        <v>42900</v>
      </c>
      <c r="V147" s="6" t="s">
        <v>6</v>
      </c>
      <c r="W147" s="7">
        <f>'Boarding Tallies'!W140+'Daycare Tallies'!AB132</f>
        <v>73</v>
      </c>
      <c r="Y147" s="5">
        <v>42930</v>
      </c>
      <c r="Z147" s="6" t="s">
        <v>4</v>
      </c>
      <c r="AA147" s="7">
        <f>'Boarding Tallies'!AA140+'Daycare Tallies'!AG132</f>
        <v>83</v>
      </c>
      <c r="AC147" s="5">
        <v>42961</v>
      </c>
      <c r="AD147" s="6" t="s">
        <v>5</v>
      </c>
      <c r="AE147" s="7">
        <f>'Boarding Tallies'!AE140+'Daycare Tallies'!AL132</f>
        <v>80</v>
      </c>
      <c r="AG147" s="5">
        <v>42992</v>
      </c>
      <c r="AH147" s="6" t="s">
        <v>8</v>
      </c>
      <c r="AI147" s="7">
        <f>'Boarding Tallies'!AI140+'Daycare Tallies'!AQ132</f>
        <v>68</v>
      </c>
      <c r="AK147" s="5">
        <v>43022</v>
      </c>
      <c r="AL147" s="6" t="s">
        <v>7</v>
      </c>
      <c r="AM147" s="7">
        <f>'Boarding Tallies'!AM140+'Daycare Tallies'!AV132</f>
        <v>57</v>
      </c>
      <c r="AO147" s="5">
        <v>43053</v>
      </c>
      <c r="AP147" s="6" t="s">
        <v>3</v>
      </c>
      <c r="AQ147" s="7">
        <f>'Boarding Tallies'!AQ140+'Daycare Tallies'!BA132</f>
        <v>67</v>
      </c>
      <c r="AS147" s="5">
        <v>43083</v>
      </c>
      <c r="AT147" s="6" t="s">
        <v>8</v>
      </c>
      <c r="AU147" s="7">
        <f>'Boarding Tallies'!AU140+'Daycare Tallies'!BF132</f>
        <v>74</v>
      </c>
    </row>
    <row r="148" spans="1:47" s="8" customFormat="1" x14ac:dyDescent="0.3">
      <c r="A148" s="5">
        <v>42750</v>
      </c>
      <c r="B148" s="6" t="s">
        <v>9</v>
      </c>
      <c r="C148" s="7">
        <f>'Boarding Tallies'!C141+'Daycare Tallies'!C133</f>
        <v>33</v>
      </c>
      <c r="E148" s="5">
        <v>42781</v>
      </c>
      <c r="F148" s="6" t="s">
        <v>6</v>
      </c>
      <c r="G148" s="7">
        <f>'Boarding Tallies'!G141+'Daycare Tallies'!H133</f>
        <v>58</v>
      </c>
      <c r="I148" s="5">
        <v>42809</v>
      </c>
      <c r="J148" s="6" t="s">
        <v>6</v>
      </c>
      <c r="K148" s="7">
        <f>'Boarding Tallies'!K141+'Daycare Tallies'!M133</f>
        <v>56</v>
      </c>
      <c r="M148" s="5">
        <v>42840</v>
      </c>
      <c r="N148" s="6" t="s">
        <v>7</v>
      </c>
      <c r="O148" s="7">
        <f>'Boarding Tallies'!O141+'Daycare Tallies'!R133</f>
        <v>38</v>
      </c>
      <c r="Q148" s="5">
        <v>42870</v>
      </c>
      <c r="R148" s="6" t="s">
        <v>5</v>
      </c>
      <c r="S148" s="7">
        <f>'Boarding Tallies'!S141+'Daycare Tallies'!W133</f>
        <v>57</v>
      </c>
      <c r="U148" s="5">
        <v>42901</v>
      </c>
      <c r="V148" s="6" t="s">
        <v>8</v>
      </c>
      <c r="W148" s="7">
        <f>'Boarding Tallies'!W141+'Daycare Tallies'!AB133</f>
        <v>72</v>
      </c>
      <c r="Y148" s="5">
        <v>42931</v>
      </c>
      <c r="Z148" s="6" t="s">
        <v>7</v>
      </c>
      <c r="AA148" s="7">
        <f>'Boarding Tallies'!AA141+'Daycare Tallies'!AG133</f>
        <v>52</v>
      </c>
      <c r="AC148" s="5">
        <v>42962</v>
      </c>
      <c r="AD148" s="6" t="s">
        <v>3</v>
      </c>
      <c r="AE148" s="7">
        <f>'Boarding Tallies'!AE141+'Daycare Tallies'!AL133</f>
        <v>68</v>
      </c>
      <c r="AG148" s="5">
        <v>42993</v>
      </c>
      <c r="AH148" s="6" t="s">
        <v>4</v>
      </c>
      <c r="AI148" s="7">
        <f>'Boarding Tallies'!AI141+'Daycare Tallies'!AQ133</f>
        <v>65</v>
      </c>
      <c r="AK148" s="5">
        <v>43023</v>
      </c>
      <c r="AL148" s="6" t="s">
        <v>9</v>
      </c>
      <c r="AM148" s="7">
        <f>'Boarding Tallies'!AM141+'Daycare Tallies'!AV133</f>
        <v>32</v>
      </c>
      <c r="AO148" s="5">
        <v>43054</v>
      </c>
      <c r="AP148" s="6" t="s">
        <v>6</v>
      </c>
      <c r="AQ148" s="7">
        <f>'Boarding Tallies'!AQ141+'Daycare Tallies'!BA133</f>
        <v>73</v>
      </c>
      <c r="AS148" s="5">
        <v>43084</v>
      </c>
      <c r="AT148" s="6" t="s">
        <v>4</v>
      </c>
      <c r="AU148" s="7">
        <f>'Boarding Tallies'!AU141+'Daycare Tallies'!BF133</f>
        <v>68</v>
      </c>
    </row>
    <row r="149" spans="1:47" s="8" customFormat="1" x14ac:dyDescent="0.3">
      <c r="A149" s="5">
        <v>42751</v>
      </c>
      <c r="B149" s="6" t="s">
        <v>5</v>
      </c>
      <c r="C149" s="7">
        <f>'Boarding Tallies'!C142+'Daycare Tallies'!C134</f>
        <v>38</v>
      </c>
      <c r="E149" s="5">
        <v>42782</v>
      </c>
      <c r="F149" s="6" t="s">
        <v>8</v>
      </c>
      <c r="G149" s="7">
        <f>'Boarding Tallies'!G142+'Daycare Tallies'!H134</f>
        <v>50</v>
      </c>
      <c r="I149" s="5">
        <v>42810</v>
      </c>
      <c r="J149" s="6" t="s">
        <v>8</v>
      </c>
      <c r="K149" s="7">
        <f>'Boarding Tallies'!K142+'Daycare Tallies'!M134</f>
        <v>81</v>
      </c>
      <c r="M149" s="5">
        <v>42841</v>
      </c>
      <c r="N149" s="6" t="s">
        <v>9</v>
      </c>
      <c r="O149" s="7">
        <f>'Boarding Tallies'!O142+'Daycare Tallies'!R134</f>
        <v>24</v>
      </c>
      <c r="Q149" s="5">
        <v>42871</v>
      </c>
      <c r="R149" s="6" t="s">
        <v>3</v>
      </c>
      <c r="S149" s="7">
        <f>'Boarding Tallies'!S142+'Daycare Tallies'!W134</f>
        <v>71</v>
      </c>
      <c r="U149" s="5">
        <v>42902</v>
      </c>
      <c r="V149" s="6" t="s">
        <v>4</v>
      </c>
      <c r="W149" s="7">
        <f>'Boarding Tallies'!W142+'Daycare Tallies'!AB134</f>
        <v>76</v>
      </c>
      <c r="Y149" s="5">
        <v>42932</v>
      </c>
      <c r="Z149" s="6" t="s">
        <v>9</v>
      </c>
      <c r="AA149" s="7">
        <f>'Boarding Tallies'!AA142+'Daycare Tallies'!AG134</f>
        <v>34</v>
      </c>
      <c r="AC149" s="5">
        <v>42963</v>
      </c>
      <c r="AD149" s="6" t="s">
        <v>6</v>
      </c>
      <c r="AE149" s="7">
        <f>'Boarding Tallies'!AE142+'Daycare Tallies'!AL134</f>
        <v>84</v>
      </c>
      <c r="AG149" s="5">
        <v>42994</v>
      </c>
      <c r="AH149" s="6" t="s">
        <v>7</v>
      </c>
      <c r="AI149" s="7">
        <f>'Boarding Tallies'!AI142+'Daycare Tallies'!AQ134</f>
        <v>48</v>
      </c>
      <c r="AK149" s="5">
        <v>43024</v>
      </c>
      <c r="AL149" s="6" t="s">
        <v>5</v>
      </c>
      <c r="AM149" s="7">
        <f>'Boarding Tallies'!AM142+'Daycare Tallies'!AV134</f>
        <v>64</v>
      </c>
      <c r="AO149" s="5">
        <v>43055</v>
      </c>
      <c r="AP149" s="6" t="s">
        <v>8</v>
      </c>
      <c r="AQ149" s="7">
        <f>'Boarding Tallies'!AQ142+'Daycare Tallies'!BA134</f>
        <v>86</v>
      </c>
      <c r="AS149" s="5">
        <v>43085</v>
      </c>
      <c r="AT149" s="6" t="s">
        <v>7</v>
      </c>
      <c r="AU149" s="7">
        <f>'Boarding Tallies'!AU142+'Daycare Tallies'!BF134</f>
        <v>43</v>
      </c>
    </row>
    <row r="150" spans="1:47" s="8" customFormat="1" x14ac:dyDescent="0.3">
      <c r="A150" s="5">
        <v>42752</v>
      </c>
      <c r="B150" s="6" t="s">
        <v>3</v>
      </c>
      <c r="C150" s="7">
        <f>'Boarding Tallies'!C143+'Daycare Tallies'!C135</f>
        <v>64</v>
      </c>
      <c r="E150" s="5">
        <v>42783</v>
      </c>
      <c r="F150" s="6" t="s">
        <v>4</v>
      </c>
      <c r="G150" s="7">
        <f>'Boarding Tallies'!G143+'Daycare Tallies'!H135</f>
        <v>71</v>
      </c>
      <c r="I150" s="5">
        <v>42811</v>
      </c>
      <c r="J150" s="6" t="s">
        <v>4</v>
      </c>
      <c r="K150" s="7">
        <f>'Boarding Tallies'!K143+'Daycare Tallies'!M135</f>
        <v>69</v>
      </c>
      <c r="M150" s="5">
        <v>42842</v>
      </c>
      <c r="N150" s="6" t="s">
        <v>5</v>
      </c>
      <c r="O150" s="7">
        <f>'Boarding Tallies'!O143+'Daycare Tallies'!R135</f>
        <v>36</v>
      </c>
      <c r="Q150" s="5">
        <v>42872</v>
      </c>
      <c r="R150" s="6" t="s">
        <v>6</v>
      </c>
      <c r="S150" s="7">
        <f>'Boarding Tallies'!S143+'Daycare Tallies'!W135</f>
        <v>57</v>
      </c>
      <c r="U150" s="5">
        <v>42903</v>
      </c>
      <c r="V150" s="6" t="s">
        <v>7</v>
      </c>
      <c r="W150" s="7">
        <f>'Boarding Tallies'!W143+'Daycare Tallies'!AB135</f>
        <v>53</v>
      </c>
      <c r="Y150" s="5">
        <v>42933</v>
      </c>
      <c r="Z150" s="6" t="s">
        <v>5</v>
      </c>
      <c r="AA150" s="7">
        <f>'Boarding Tallies'!AA143+'Daycare Tallies'!AG135</f>
        <v>60</v>
      </c>
      <c r="AC150" s="5">
        <v>42964</v>
      </c>
      <c r="AD150" s="6" t="s">
        <v>8</v>
      </c>
      <c r="AE150" s="7">
        <f>'Boarding Tallies'!AE143+'Daycare Tallies'!AL135</f>
        <v>94</v>
      </c>
      <c r="AG150" s="5">
        <v>42995</v>
      </c>
      <c r="AH150" s="6" t="s">
        <v>9</v>
      </c>
      <c r="AI150" s="7">
        <f>'Boarding Tallies'!AI143+'Daycare Tallies'!AQ135</f>
        <v>30</v>
      </c>
      <c r="AK150" s="5">
        <v>43025</v>
      </c>
      <c r="AL150" s="6" t="s">
        <v>3</v>
      </c>
      <c r="AM150" s="7">
        <f>'Boarding Tallies'!AM143+'Daycare Tallies'!AV135</f>
        <v>69</v>
      </c>
      <c r="AO150" s="5">
        <v>43056</v>
      </c>
      <c r="AP150" s="6" t="s">
        <v>4</v>
      </c>
      <c r="AQ150" s="7">
        <f>'Boarding Tallies'!AQ143+'Daycare Tallies'!BA135</f>
        <v>82</v>
      </c>
      <c r="AS150" s="5">
        <v>43086</v>
      </c>
      <c r="AT150" s="6" t="s">
        <v>9</v>
      </c>
      <c r="AU150" s="7">
        <f>'Boarding Tallies'!AU143+'Daycare Tallies'!BF135</f>
        <v>22</v>
      </c>
    </row>
    <row r="151" spans="1:47" s="8" customFormat="1" x14ac:dyDescent="0.3">
      <c r="A151" s="5">
        <v>42753</v>
      </c>
      <c r="B151" s="6" t="s">
        <v>6</v>
      </c>
      <c r="C151" s="7">
        <f>'Boarding Tallies'!C144+'Daycare Tallies'!C136</f>
        <v>55</v>
      </c>
      <c r="E151" s="5">
        <v>42784</v>
      </c>
      <c r="F151" s="6" t="s">
        <v>7</v>
      </c>
      <c r="G151" s="7">
        <f>'Boarding Tallies'!G144+'Daycare Tallies'!H136</f>
        <v>48</v>
      </c>
      <c r="I151" s="5">
        <v>42812</v>
      </c>
      <c r="J151" s="6" t="s">
        <v>7</v>
      </c>
      <c r="K151" s="7">
        <f>'Boarding Tallies'!K144+'Daycare Tallies'!M136</f>
        <v>38</v>
      </c>
      <c r="M151" s="5">
        <v>42843</v>
      </c>
      <c r="N151" s="6" t="s">
        <v>3</v>
      </c>
      <c r="O151" s="7">
        <f>'Boarding Tallies'!O144+'Daycare Tallies'!R136</f>
        <v>61</v>
      </c>
      <c r="Q151" s="5">
        <v>42873</v>
      </c>
      <c r="R151" s="6" t="s">
        <v>8</v>
      </c>
      <c r="S151" s="7">
        <f>'Boarding Tallies'!S144+'Daycare Tallies'!W136</f>
        <v>61</v>
      </c>
      <c r="U151" s="5">
        <v>42904</v>
      </c>
      <c r="V151" s="6" t="s">
        <v>9</v>
      </c>
      <c r="W151" s="7">
        <f>'Boarding Tallies'!W144+'Daycare Tallies'!AB136</f>
        <v>38</v>
      </c>
      <c r="Y151" s="5">
        <v>42934</v>
      </c>
      <c r="Z151" s="6" t="s">
        <v>3</v>
      </c>
      <c r="AA151" s="7">
        <f>'Boarding Tallies'!AA144+'Daycare Tallies'!AG136</f>
        <v>58</v>
      </c>
      <c r="AC151" s="5">
        <v>42965</v>
      </c>
      <c r="AD151" s="6" t="s">
        <v>4</v>
      </c>
      <c r="AE151" s="7">
        <f>'Boarding Tallies'!AE144+'Daycare Tallies'!AL136</f>
        <v>92</v>
      </c>
      <c r="AG151" s="5">
        <v>42996</v>
      </c>
      <c r="AH151" s="6" t="s">
        <v>5</v>
      </c>
      <c r="AI151" s="7">
        <f>'Boarding Tallies'!AI144+'Daycare Tallies'!AQ136</f>
        <v>71</v>
      </c>
      <c r="AK151" s="5">
        <v>43026</v>
      </c>
      <c r="AL151" s="6" t="s">
        <v>6</v>
      </c>
      <c r="AM151" s="7">
        <f>'Boarding Tallies'!AM144+'Daycare Tallies'!AV136</f>
        <v>72</v>
      </c>
      <c r="AO151" s="5">
        <v>43057</v>
      </c>
      <c r="AP151" s="6" t="s">
        <v>7</v>
      </c>
      <c r="AQ151" s="7">
        <f>'Boarding Tallies'!AQ144+'Daycare Tallies'!BA136</f>
        <v>38</v>
      </c>
      <c r="AS151" s="5">
        <v>43087</v>
      </c>
      <c r="AT151" s="6" t="s">
        <v>5</v>
      </c>
      <c r="AU151" s="7">
        <f>'Boarding Tallies'!AU144+'Daycare Tallies'!BF136</f>
        <v>58</v>
      </c>
    </row>
    <row r="152" spans="1:47" s="8" customFormat="1" x14ac:dyDescent="0.3">
      <c r="A152" s="5">
        <v>42754</v>
      </c>
      <c r="B152" s="6" t="s">
        <v>8</v>
      </c>
      <c r="C152" s="7">
        <f>'Boarding Tallies'!C145+'Daycare Tallies'!C137</f>
        <v>71</v>
      </c>
      <c r="E152" s="5">
        <v>42785</v>
      </c>
      <c r="F152" s="6" t="s">
        <v>9</v>
      </c>
      <c r="G152" s="7">
        <f>'Boarding Tallies'!G145+'Daycare Tallies'!H137</f>
        <v>37</v>
      </c>
      <c r="I152" s="5">
        <v>42813</v>
      </c>
      <c r="J152" s="6" t="s">
        <v>9</v>
      </c>
      <c r="K152" s="7">
        <f>'Boarding Tallies'!K145+'Daycare Tallies'!M137</f>
        <v>20</v>
      </c>
      <c r="M152" s="5">
        <v>42844</v>
      </c>
      <c r="N152" s="6" t="s">
        <v>6</v>
      </c>
      <c r="O152" s="7">
        <f>'Boarding Tallies'!O145+'Daycare Tallies'!R137</f>
        <v>68</v>
      </c>
      <c r="Q152" s="5">
        <v>42874</v>
      </c>
      <c r="R152" s="6" t="s">
        <v>4</v>
      </c>
      <c r="S152" s="7">
        <f>'Boarding Tallies'!S145+'Daycare Tallies'!W137</f>
        <v>67</v>
      </c>
      <c r="U152" s="5">
        <v>42905</v>
      </c>
      <c r="V152" s="6" t="s">
        <v>5</v>
      </c>
      <c r="W152" s="7">
        <f>'Boarding Tallies'!W145+'Daycare Tallies'!AB137</f>
        <v>34</v>
      </c>
      <c r="Y152" s="5">
        <v>42935</v>
      </c>
      <c r="Z152" s="6" t="s">
        <v>6</v>
      </c>
      <c r="AA152" s="7">
        <f>'Boarding Tallies'!AA145+'Daycare Tallies'!AG137</f>
        <v>60</v>
      </c>
      <c r="AC152" s="5">
        <v>42966</v>
      </c>
      <c r="AD152" s="6" t="s">
        <v>7</v>
      </c>
      <c r="AE152" s="7">
        <f>'Boarding Tallies'!AE145+'Daycare Tallies'!AL137</f>
        <v>76</v>
      </c>
      <c r="AG152" s="5">
        <v>42997</v>
      </c>
      <c r="AH152" s="6" t="s">
        <v>3</v>
      </c>
      <c r="AI152" s="7">
        <f>'Boarding Tallies'!AI145+'Daycare Tallies'!AQ137</f>
        <v>71</v>
      </c>
      <c r="AK152" s="5">
        <v>43027</v>
      </c>
      <c r="AL152" s="6" t="s">
        <v>8</v>
      </c>
      <c r="AM152" s="7">
        <f>'Boarding Tallies'!AM145+'Daycare Tallies'!AV137</f>
        <v>75</v>
      </c>
      <c r="AO152" s="5">
        <v>43058</v>
      </c>
      <c r="AP152" s="6" t="s">
        <v>9</v>
      </c>
      <c r="AQ152" s="7">
        <f>'Boarding Tallies'!AQ145+'Daycare Tallies'!BA137</f>
        <v>25</v>
      </c>
      <c r="AS152" s="5">
        <v>43088</v>
      </c>
      <c r="AT152" s="6" t="s">
        <v>3</v>
      </c>
      <c r="AU152" s="7">
        <f>'Boarding Tallies'!AU145+'Daycare Tallies'!BF137</f>
        <v>68</v>
      </c>
    </row>
    <row r="153" spans="1:47" s="8" customFormat="1" x14ac:dyDescent="0.3">
      <c r="A153" s="5">
        <v>42755</v>
      </c>
      <c r="B153" s="6" t="s">
        <v>4</v>
      </c>
      <c r="C153" s="7">
        <f>'Boarding Tallies'!C146+'Daycare Tallies'!C138</f>
        <v>78</v>
      </c>
      <c r="E153" s="5">
        <v>42786</v>
      </c>
      <c r="F153" s="6" t="s">
        <v>5</v>
      </c>
      <c r="G153" s="7">
        <f>'Boarding Tallies'!G146+'Daycare Tallies'!H138</f>
        <v>43</v>
      </c>
      <c r="I153" s="5">
        <v>42814</v>
      </c>
      <c r="J153" s="6" t="s">
        <v>5</v>
      </c>
      <c r="K153" s="7">
        <f>'Boarding Tallies'!K146+'Daycare Tallies'!M138</f>
        <v>52</v>
      </c>
      <c r="M153" s="5">
        <v>42845</v>
      </c>
      <c r="N153" s="6" t="s">
        <v>8</v>
      </c>
      <c r="O153" s="7">
        <f>'Boarding Tallies'!O146+'Daycare Tallies'!R138</f>
        <v>74</v>
      </c>
      <c r="Q153" s="5">
        <v>42875</v>
      </c>
      <c r="R153" s="6" t="s">
        <v>7</v>
      </c>
      <c r="S153" s="7">
        <f>'Boarding Tallies'!S146+'Daycare Tallies'!W138</f>
        <v>35</v>
      </c>
      <c r="U153" s="5">
        <v>42906</v>
      </c>
      <c r="V153" s="6" t="s">
        <v>3</v>
      </c>
      <c r="W153" s="7">
        <f>'Boarding Tallies'!W146+'Daycare Tallies'!AB138</f>
        <v>81</v>
      </c>
      <c r="Y153" s="5">
        <v>42936</v>
      </c>
      <c r="Z153" s="6" t="s">
        <v>8</v>
      </c>
      <c r="AA153" s="7">
        <f>'Boarding Tallies'!AA146+'Daycare Tallies'!AG138</f>
        <v>72</v>
      </c>
      <c r="AC153" s="5">
        <v>42967</v>
      </c>
      <c r="AD153" s="6" t="s">
        <v>9</v>
      </c>
      <c r="AE153" s="7">
        <f>'Boarding Tallies'!AE146+'Daycare Tallies'!AL138</f>
        <v>53</v>
      </c>
      <c r="AG153" s="5">
        <v>42998</v>
      </c>
      <c r="AH153" s="6" t="s">
        <v>6</v>
      </c>
      <c r="AI153" s="7">
        <f>'Boarding Tallies'!AI146+'Daycare Tallies'!AQ138</f>
        <v>62</v>
      </c>
      <c r="AK153" s="5">
        <v>43028</v>
      </c>
      <c r="AL153" s="6" t="s">
        <v>4</v>
      </c>
      <c r="AM153" s="7">
        <f>'Boarding Tallies'!AM146+'Daycare Tallies'!AV138</f>
        <v>63</v>
      </c>
      <c r="AO153" s="5">
        <v>43059</v>
      </c>
      <c r="AP153" s="6" t="s">
        <v>5</v>
      </c>
      <c r="AQ153" s="7">
        <f>'Boarding Tallies'!AQ146+'Daycare Tallies'!BA138</f>
        <v>85</v>
      </c>
      <c r="AS153" s="5">
        <v>43089</v>
      </c>
      <c r="AT153" s="6" t="s">
        <v>6</v>
      </c>
      <c r="AU153" s="7">
        <f>'Boarding Tallies'!AU146+'Daycare Tallies'!BF138</f>
        <v>71</v>
      </c>
    </row>
    <row r="154" spans="1:47" s="8" customFormat="1" x14ac:dyDescent="0.3">
      <c r="A154" s="5">
        <v>42756</v>
      </c>
      <c r="B154" s="6" t="s">
        <v>7</v>
      </c>
      <c r="C154" s="7">
        <f>'Boarding Tallies'!C147+'Daycare Tallies'!C139</f>
        <v>43</v>
      </c>
      <c r="E154" s="5">
        <v>42787</v>
      </c>
      <c r="F154" s="6" t="s">
        <v>3</v>
      </c>
      <c r="G154" s="7">
        <f>'Boarding Tallies'!G147+'Daycare Tallies'!H139</f>
        <v>60</v>
      </c>
      <c r="I154" s="5">
        <v>42815</v>
      </c>
      <c r="J154" s="6" t="s">
        <v>3</v>
      </c>
      <c r="K154" s="7">
        <f>'Boarding Tallies'!K147+'Daycare Tallies'!M139</f>
        <v>60</v>
      </c>
      <c r="M154" s="5">
        <v>42846</v>
      </c>
      <c r="N154" s="6" t="s">
        <v>4</v>
      </c>
      <c r="O154" s="7">
        <f>'Boarding Tallies'!O147+'Daycare Tallies'!R139</f>
        <v>91</v>
      </c>
      <c r="Q154" s="5">
        <v>42876</v>
      </c>
      <c r="R154" s="6" t="s">
        <v>9</v>
      </c>
      <c r="S154" s="7">
        <f>'Boarding Tallies'!S147+'Daycare Tallies'!W139</f>
        <v>26</v>
      </c>
      <c r="U154" s="5">
        <v>42907</v>
      </c>
      <c r="V154" s="6" t="s">
        <v>6</v>
      </c>
      <c r="W154" s="7">
        <f>'Boarding Tallies'!W147+'Daycare Tallies'!AB139</f>
        <v>82</v>
      </c>
      <c r="Y154" s="5">
        <v>42937</v>
      </c>
      <c r="Z154" s="6" t="s">
        <v>4</v>
      </c>
      <c r="AA154" s="7">
        <f>'Boarding Tallies'!AA147+'Daycare Tallies'!AG139</f>
        <v>91</v>
      </c>
      <c r="AC154" s="5">
        <v>42968</v>
      </c>
      <c r="AD154" s="6" t="s">
        <v>5</v>
      </c>
      <c r="AE154" s="7">
        <f>'Boarding Tallies'!AE147+'Daycare Tallies'!AL139</f>
        <v>90</v>
      </c>
      <c r="AG154" s="5">
        <v>42999</v>
      </c>
      <c r="AH154" s="6" t="s">
        <v>8</v>
      </c>
      <c r="AI154" s="7">
        <f>'Boarding Tallies'!AI147+'Daycare Tallies'!AQ139</f>
        <v>78</v>
      </c>
      <c r="AK154" s="5">
        <v>43029</v>
      </c>
      <c r="AL154" s="6" t="s">
        <v>7</v>
      </c>
      <c r="AM154" s="7">
        <f>'Boarding Tallies'!AM147+'Daycare Tallies'!AV139</f>
        <v>44</v>
      </c>
      <c r="AO154" s="5">
        <v>43060</v>
      </c>
      <c r="AP154" s="6" t="s">
        <v>3</v>
      </c>
      <c r="AQ154" s="7">
        <f>'Boarding Tallies'!AQ147+'Daycare Tallies'!BA139</f>
        <v>86</v>
      </c>
      <c r="AS154" s="5">
        <v>43090</v>
      </c>
      <c r="AT154" s="6" t="s">
        <v>8</v>
      </c>
      <c r="AU154" s="7">
        <f>'Boarding Tallies'!AU147+'Daycare Tallies'!BF139</f>
        <v>85</v>
      </c>
    </row>
    <row r="155" spans="1:47" s="8" customFormat="1" x14ac:dyDescent="0.3">
      <c r="A155" s="5">
        <v>42757</v>
      </c>
      <c r="B155" s="6" t="s">
        <v>9</v>
      </c>
      <c r="C155" s="7">
        <f>'Boarding Tallies'!C148+'Daycare Tallies'!C140</f>
        <v>21</v>
      </c>
      <c r="E155" s="5">
        <v>42788</v>
      </c>
      <c r="F155" s="6" t="s">
        <v>6</v>
      </c>
      <c r="G155" s="7">
        <f>'Boarding Tallies'!G148+'Daycare Tallies'!H140</f>
        <v>71</v>
      </c>
      <c r="I155" s="5">
        <v>42816</v>
      </c>
      <c r="J155" s="6" t="s">
        <v>6</v>
      </c>
      <c r="K155" s="7">
        <f>'Boarding Tallies'!K148+'Daycare Tallies'!M140</f>
        <v>52</v>
      </c>
      <c r="M155" s="5">
        <v>42847</v>
      </c>
      <c r="N155" s="6" t="s">
        <v>7</v>
      </c>
      <c r="O155" s="7">
        <f>'Boarding Tallies'!O148+'Daycare Tallies'!R140</f>
        <v>70</v>
      </c>
      <c r="Q155" s="5">
        <v>42877</v>
      </c>
      <c r="R155" s="6" t="s">
        <v>5</v>
      </c>
      <c r="S155" s="7">
        <f>'Boarding Tallies'!S148+'Daycare Tallies'!W140</f>
        <v>52</v>
      </c>
      <c r="U155" s="5">
        <v>42908</v>
      </c>
      <c r="V155" s="6" t="s">
        <v>8</v>
      </c>
      <c r="W155" s="7">
        <f>'Boarding Tallies'!W148+'Daycare Tallies'!AB140</f>
        <v>87</v>
      </c>
      <c r="Y155" s="5">
        <v>42938</v>
      </c>
      <c r="Z155" s="6" t="s">
        <v>7</v>
      </c>
      <c r="AA155" s="7">
        <f>'Boarding Tallies'!AA148+'Daycare Tallies'!AG140</f>
        <v>62</v>
      </c>
      <c r="AC155" s="5">
        <v>42969</v>
      </c>
      <c r="AD155" s="6" t="s">
        <v>3</v>
      </c>
      <c r="AE155" s="7">
        <f>'Boarding Tallies'!AE148+'Daycare Tallies'!AL140</f>
        <v>84</v>
      </c>
      <c r="AG155" s="5">
        <v>43000</v>
      </c>
      <c r="AH155" s="6" t="s">
        <v>4</v>
      </c>
      <c r="AI155" s="7">
        <f>'Boarding Tallies'!AI148+'Daycare Tallies'!AQ140</f>
        <v>76</v>
      </c>
      <c r="AK155" s="5">
        <v>43030</v>
      </c>
      <c r="AL155" s="6" t="s">
        <v>9</v>
      </c>
      <c r="AM155" s="7">
        <f>'Boarding Tallies'!AM148+'Daycare Tallies'!AV140</f>
        <v>28</v>
      </c>
      <c r="AO155" s="5">
        <v>43061</v>
      </c>
      <c r="AP155" s="6" t="s">
        <v>6</v>
      </c>
      <c r="AQ155" s="7">
        <f>'Boarding Tallies'!AQ148+'Daycare Tallies'!BA140</f>
        <v>108</v>
      </c>
      <c r="AS155" s="5">
        <v>43091</v>
      </c>
      <c r="AT155" s="6" t="s">
        <v>4</v>
      </c>
      <c r="AU155" s="7">
        <f>'Boarding Tallies'!AU148+'Daycare Tallies'!BF140</f>
        <v>60</v>
      </c>
    </row>
    <row r="156" spans="1:47" s="8" customFormat="1" x14ac:dyDescent="0.3">
      <c r="A156" s="5">
        <v>42758</v>
      </c>
      <c r="B156" s="6" t="s">
        <v>5</v>
      </c>
      <c r="C156" s="7">
        <f>'Boarding Tallies'!C149+'Daycare Tallies'!C141</f>
        <v>47</v>
      </c>
      <c r="E156" s="5">
        <v>42789</v>
      </c>
      <c r="F156" s="6" t="s">
        <v>8</v>
      </c>
      <c r="G156" s="7">
        <f>'Boarding Tallies'!G149+'Daycare Tallies'!H141</f>
        <v>78</v>
      </c>
      <c r="I156" s="5">
        <v>42817</v>
      </c>
      <c r="J156" s="6" t="s">
        <v>8</v>
      </c>
      <c r="K156" s="7">
        <f>'Boarding Tallies'!K149+'Daycare Tallies'!M141</f>
        <v>69</v>
      </c>
      <c r="M156" s="5">
        <v>42848</v>
      </c>
      <c r="N156" s="6" t="s">
        <v>9</v>
      </c>
      <c r="O156" s="7">
        <f>'Boarding Tallies'!O149+'Daycare Tallies'!R141</f>
        <v>71</v>
      </c>
      <c r="Q156" s="5">
        <v>42878</v>
      </c>
      <c r="R156" s="6" t="s">
        <v>3</v>
      </c>
      <c r="S156" s="7">
        <f>'Boarding Tallies'!S149+'Daycare Tallies'!W141</f>
        <v>63</v>
      </c>
      <c r="U156" s="5">
        <v>42909</v>
      </c>
      <c r="V156" s="6" t="s">
        <v>4</v>
      </c>
      <c r="W156" s="7">
        <f>'Boarding Tallies'!W149+'Daycare Tallies'!AB141</f>
        <v>99</v>
      </c>
      <c r="Y156" s="5">
        <v>42939</v>
      </c>
      <c r="Z156" s="6" t="s">
        <v>9</v>
      </c>
      <c r="AA156" s="7">
        <f>'Boarding Tallies'!AA149+'Daycare Tallies'!AG141</f>
        <v>44</v>
      </c>
      <c r="AC156" s="5">
        <v>42970</v>
      </c>
      <c r="AD156" s="6" t="s">
        <v>6</v>
      </c>
      <c r="AE156" s="7">
        <f>'Boarding Tallies'!AE149+'Daycare Tallies'!AL141</f>
        <v>77</v>
      </c>
      <c r="AG156" s="5">
        <v>43001</v>
      </c>
      <c r="AH156" s="6" t="s">
        <v>7</v>
      </c>
      <c r="AI156" s="7">
        <f>'Boarding Tallies'!AI149+'Daycare Tallies'!AQ141</f>
        <v>33</v>
      </c>
      <c r="AK156" s="5">
        <v>43031</v>
      </c>
      <c r="AL156" s="6" t="s">
        <v>5</v>
      </c>
      <c r="AM156" s="7">
        <f>'Boarding Tallies'!AM149+'Daycare Tallies'!AV141</f>
        <v>68</v>
      </c>
      <c r="AO156" s="5">
        <v>43062</v>
      </c>
      <c r="AP156" s="6" t="s">
        <v>8</v>
      </c>
      <c r="AQ156" s="7">
        <f>'Boarding Tallies'!AQ149+'Daycare Tallies'!BA141</f>
        <v>71</v>
      </c>
      <c r="AS156" s="5">
        <v>43092</v>
      </c>
      <c r="AT156" s="6" t="s">
        <v>7</v>
      </c>
      <c r="AU156" s="7">
        <f>'Boarding Tallies'!AU149+'Daycare Tallies'!BF141</f>
        <v>68</v>
      </c>
    </row>
    <row r="157" spans="1:47" s="8" customFormat="1" x14ac:dyDescent="0.3">
      <c r="A157" s="5">
        <v>42759</v>
      </c>
      <c r="B157" s="6" t="s">
        <v>3</v>
      </c>
      <c r="C157" s="7">
        <f>'Boarding Tallies'!C150+'Daycare Tallies'!C142</f>
        <v>45</v>
      </c>
      <c r="E157" s="5">
        <v>42790</v>
      </c>
      <c r="F157" s="6" t="s">
        <v>4</v>
      </c>
      <c r="G157" s="7">
        <f>'Boarding Tallies'!G150+'Daycare Tallies'!H142</f>
        <v>106</v>
      </c>
      <c r="I157" s="5">
        <v>42818</v>
      </c>
      <c r="J157" s="6" t="s">
        <v>4</v>
      </c>
      <c r="K157" s="7">
        <f>'Boarding Tallies'!K150+'Daycare Tallies'!M142</f>
        <v>59</v>
      </c>
      <c r="M157" s="5">
        <v>42849</v>
      </c>
      <c r="N157" s="6" t="s">
        <v>5</v>
      </c>
      <c r="O157" s="7">
        <f>'Boarding Tallies'!O150+'Daycare Tallies'!R142</f>
        <v>112</v>
      </c>
      <c r="Q157" s="5">
        <v>42879</v>
      </c>
      <c r="R157" s="6" t="s">
        <v>6</v>
      </c>
      <c r="S157" s="7">
        <f>'Boarding Tallies'!S150+'Daycare Tallies'!W142</f>
        <v>59</v>
      </c>
      <c r="U157" s="5">
        <v>42910</v>
      </c>
      <c r="V157" s="6" t="s">
        <v>7</v>
      </c>
      <c r="W157" s="7">
        <f>'Boarding Tallies'!W150+'Daycare Tallies'!AB142</f>
        <v>81</v>
      </c>
      <c r="Y157" s="5">
        <v>42940</v>
      </c>
      <c r="Z157" s="6" t="s">
        <v>5</v>
      </c>
      <c r="AA157" s="7">
        <f>'Boarding Tallies'!AA150+'Daycare Tallies'!AG142</f>
        <v>65</v>
      </c>
      <c r="AC157" s="5">
        <v>42971</v>
      </c>
      <c r="AD157" s="6" t="s">
        <v>8</v>
      </c>
      <c r="AE157" s="7">
        <f>'Boarding Tallies'!AE150+'Daycare Tallies'!AL142</f>
        <v>81</v>
      </c>
      <c r="AG157" s="5">
        <v>43002</v>
      </c>
      <c r="AH157" s="6" t="s">
        <v>9</v>
      </c>
      <c r="AI157" s="7">
        <f>'Boarding Tallies'!AI150+'Daycare Tallies'!AQ142</f>
        <v>25</v>
      </c>
      <c r="AK157" s="5">
        <v>43032</v>
      </c>
      <c r="AL157" s="6" t="s">
        <v>3</v>
      </c>
      <c r="AM157" s="7">
        <f>'Boarding Tallies'!AM150+'Daycare Tallies'!AV142</f>
        <v>82</v>
      </c>
      <c r="AO157" s="5">
        <v>43063</v>
      </c>
      <c r="AP157" s="6" t="s">
        <v>4</v>
      </c>
      <c r="AQ157" s="7">
        <f>'Boarding Tallies'!AQ150+'Daycare Tallies'!BA142</f>
        <v>73</v>
      </c>
      <c r="AS157" s="5">
        <v>43093</v>
      </c>
      <c r="AT157" s="6" t="s">
        <v>9</v>
      </c>
      <c r="AU157" s="7">
        <f>'Boarding Tallies'!AU150+'Daycare Tallies'!BF142</f>
        <v>57</v>
      </c>
    </row>
    <row r="158" spans="1:47" s="8" customFormat="1" x14ac:dyDescent="0.3">
      <c r="A158" s="5">
        <v>42760</v>
      </c>
      <c r="B158" s="6" t="s">
        <v>6</v>
      </c>
      <c r="C158" s="7">
        <f>'Boarding Tallies'!C151+'Daycare Tallies'!C143</f>
        <v>73</v>
      </c>
      <c r="E158" s="5">
        <v>42791</v>
      </c>
      <c r="F158" s="6" t="s">
        <v>7</v>
      </c>
      <c r="G158" s="7">
        <f>'Boarding Tallies'!G151+'Daycare Tallies'!H143</f>
        <v>80</v>
      </c>
      <c r="I158" s="5">
        <v>42819</v>
      </c>
      <c r="J158" s="6" t="s">
        <v>7</v>
      </c>
      <c r="K158" s="7">
        <f>'Boarding Tallies'!K151+'Daycare Tallies'!M143</f>
        <v>39</v>
      </c>
      <c r="M158" s="5">
        <v>42850</v>
      </c>
      <c r="N158" s="6" t="s">
        <v>3</v>
      </c>
      <c r="O158" s="7">
        <f>'Boarding Tallies'!O151+'Daycare Tallies'!R143</f>
        <v>112</v>
      </c>
      <c r="Q158" s="5">
        <v>42880</v>
      </c>
      <c r="R158" s="6" t="s">
        <v>8</v>
      </c>
      <c r="S158" s="7">
        <f>'Boarding Tallies'!S151+'Daycare Tallies'!W143</f>
        <v>65</v>
      </c>
      <c r="U158" s="5">
        <v>42911</v>
      </c>
      <c r="V158" s="6" t="s">
        <v>9</v>
      </c>
      <c r="W158" s="7">
        <f>'Boarding Tallies'!W151+'Daycare Tallies'!AB143</f>
        <v>56</v>
      </c>
      <c r="Y158" s="5">
        <v>42941</v>
      </c>
      <c r="Z158" s="6" t="s">
        <v>3</v>
      </c>
      <c r="AA158" s="7">
        <f>'Boarding Tallies'!AA151+'Daycare Tallies'!AG143</f>
        <v>76</v>
      </c>
      <c r="AC158" s="5">
        <v>42972</v>
      </c>
      <c r="AD158" s="6" t="s">
        <v>4</v>
      </c>
      <c r="AE158" s="7">
        <f>'Boarding Tallies'!AE151+'Daycare Tallies'!AL143</f>
        <v>76</v>
      </c>
      <c r="AG158" s="5">
        <v>43003</v>
      </c>
      <c r="AH158" s="6" t="s">
        <v>5</v>
      </c>
      <c r="AI158" s="7">
        <f>'Boarding Tallies'!AI151+'Daycare Tallies'!AQ143</f>
        <v>73</v>
      </c>
      <c r="AK158" s="5">
        <v>43033</v>
      </c>
      <c r="AL158" s="6" t="s">
        <v>6</v>
      </c>
      <c r="AM158" s="7">
        <f>'Boarding Tallies'!AM151+'Daycare Tallies'!AV143</f>
        <v>55</v>
      </c>
      <c r="AO158" s="5">
        <v>43064</v>
      </c>
      <c r="AP158" s="6" t="s">
        <v>7</v>
      </c>
      <c r="AQ158" s="7">
        <f>'Boarding Tallies'!AQ151+'Daycare Tallies'!BA143</f>
        <v>51</v>
      </c>
      <c r="AS158" s="5">
        <v>43094</v>
      </c>
      <c r="AT158" s="6" t="s">
        <v>5</v>
      </c>
      <c r="AU158" s="7">
        <f>'Boarding Tallies'!AU151+'Daycare Tallies'!BF143</f>
        <v>57</v>
      </c>
    </row>
    <row r="159" spans="1:47" s="8" customFormat="1" x14ac:dyDescent="0.3">
      <c r="A159" s="5">
        <v>42761</v>
      </c>
      <c r="B159" s="6" t="s">
        <v>8</v>
      </c>
      <c r="C159" s="7">
        <f>'Boarding Tallies'!C152+'Daycare Tallies'!C144</f>
        <v>63</v>
      </c>
      <c r="E159" s="5">
        <v>42792</v>
      </c>
      <c r="F159" s="6" t="s">
        <v>9</v>
      </c>
      <c r="G159" s="7">
        <f>'Boarding Tallies'!G152+'Daycare Tallies'!H144</f>
        <v>76</v>
      </c>
      <c r="I159" s="5">
        <v>42820</v>
      </c>
      <c r="J159" s="6" t="s">
        <v>9</v>
      </c>
      <c r="K159" s="7">
        <f>'Boarding Tallies'!K152+'Daycare Tallies'!M144</f>
        <v>32</v>
      </c>
      <c r="M159" s="5">
        <v>42851</v>
      </c>
      <c r="N159" s="6" t="s">
        <v>6</v>
      </c>
      <c r="O159" s="7">
        <f>'Boarding Tallies'!O152+'Daycare Tallies'!R144</f>
        <v>104</v>
      </c>
      <c r="Q159" s="5">
        <v>42881</v>
      </c>
      <c r="R159" s="6" t="s">
        <v>4</v>
      </c>
      <c r="S159" s="7">
        <f>'Boarding Tallies'!S152+'Daycare Tallies'!W144</f>
        <v>72</v>
      </c>
      <c r="U159" s="5">
        <v>42912</v>
      </c>
      <c r="V159" s="6" t="s">
        <v>5</v>
      </c>
      <c r="W159" s="7">
        <f>'Boarding Tallies'!W152+'Daycare Tallies'!AB144</f>
        <v>78</v>
      </c>
      <c r="Y159" s="5">
        <v>42942</v>
      </c>
      <c r="Z159" s="6" t="s">
        <v>6</v>
      </c>
      <c r="AA159" s="7">
        <f>'Boarding Tallies'!AA152+'Daycare Tallies'!AG144</f>
        <v>82</v>
      </c>
      <c r="AC159" s="5">
        <v>42973</v>
      </c>
      <c r="AD159" s="6" t="s">
        <v>7</v>
      </c>
      <c r="AE159" s="7">
        <f>'Boarding Tallies'!AE152+'Daycare Tallies'!AL144</f>
        <v>47</v>
      </c>
      <c r="AG159" s="5">
        <v>43004</v>
      </c>
      <c r="AH159" s="6" t="s">
        <v>3</v>
      </c>
      <c r="AI159" s="7">
        <f>'Boarding Tallies'!AI152+'Daycare Tallies'!AQ144</f>
        <v>69</v>
      </c>
      <c r="AK159" s="5">
        <v>43034</v>
      </c>
      <c r="AL159" s="6" t="s">
        <v>8</v>
      </c>
      <c r="AM159" s="7">
        <f>'Boarding Tallies'!AM152+'Daycare Tallies'!AV144</f>
        <v>71</v>
      </c>
      <c r="AO159" s="5">
        <v>43065</v>
      </c>
      <c r="AP159" s="6" t="s">
        <v>9</v>
      </c>
      <c r="AQ159" s="7">
        <f>'Boarding Tallies'!AQ152+'Daycare Tallies'!BA144</f>
        <v>26</v>
      </c>
      <c r="AS159" s="5">
        <v>43095</v>
      </c>
      <c r="AT159" s="6" t="s">
        <v>3</v>
      </c>
      <c r="AU159" s="7">
        <f>'Boarding Tallies'!AU152+'Daycare Tallies'!BF144</f>
        <v>61</v>
      </c>
    </row>
    <row r="160" spans="1:47" s="8" customFormat="1" x14ac:dyDescent="0.3">
      <c r="A160" s="5">
        <v>42762</v>
      </c>
      <c r="B160" s="6" t="s">
        <v>4</v>
      </c>
      <c r="C160" s="7">
        <f>'Boarding Tallies'!C153+'Daycare Tallies'!C145</f>
        <v>61</v>
      </c>
      <c r="E160" s="5">
        <v>42793</v>
      </c>
      <c r="F160" s="6" t="s">
        <v>5</v>
      </c>
      <c r="G160" s="7">
        <f>'Boarding Tallies'!G153+'Daycare Tallies'!H145</f>
        <v>101</v>
      </c>
      <c r="I160" s="5">
        <v>42821</v>
      </c>
      <c r="J160" s="6" t="s">
        <v>5</v>
      </c>
      <c r="K160" s="7">
        <f>'Boarding Tallies'!K153+'Daycare Tallies'!M145</f>
        <v>67</v>
      </c>
      <c r="M160" s="5">
        <v>42852</v>
      </c>
      <c r="N160" s="6" t="s">
        <v>8</v>
      </c>
      <c r="O160" s="7">
        <f>'Boarding Tallies'!O153+'Daycare Tallies'!R145</f>
        <v>110</v>
      </c>
      <c r="Q160" s="5">
        <v>42882</v>
      </c>
      <c r="R160" s="6" t="s">
        <v>7</v>
      </c>
      <c r="S160" s="7">
        <f>'Boarding Tallies'!S153+'Daycare Tallies'!W145</f>
        <v>49</v>
      </c>
      <c r="U160" s="5">
        <v>42913</v>
      </c>
      <c r="V160" s="6" t="s">
        <v>3</v>
      </c>
      <c r="W160" s="7">
        <f>'Boarding Tallies'!W153+'Daycare Tallies'!AB145</f>
        <v>82</v>
      </c>
      <c r="Y160" s="5">
        <v>42943</v>
      </c>
      <c r="Z160" s="6" t="s">
        <v>8</v>
      </c>
      <c r="AA160" s="7">
        <f>'Boarding Tallies'!AA153+'Daycare Tallies'!AG145</f>
        <v>76</v>
      </c>
      <c r="AC160" s="5">
        <v>42974</v>
      </c>
      <c r="AD160" s="6" t="s">
        <v>9</v>
      </c>
      <c r="AE160" s="7">
        <f>'Boarding Tallies'!AE153+'Daycare Tallies'!AL145</f>
        <v>27</v>
      </c>
      <c r="AG160" s="5">
        <v>43005</v>
      </c>
      <c r="AH160" s="6" t="s">
        <v>6</v>
      </c>
      <c r="AI160" s="7">
        <f>'Boarding Tallies'!AI153+'Daycare Tallies'!AQ145</f>
        <v>78</v>
      </c>
      <c r="AK160" s="5">
        <v>43035</v>
      </c>
      <c r="AL160" s="6" t="s">
        <v>4</v>
      </c>
      <c r="AM160" s="7">
        <f>'Boarding Tallies'!AM153+'Daycare Tallies'!AV145</f>
        <v>87</v>
      </c>
      <c r="AO160" s="5">
        <v>43066</v>
      </c>
      <c r="AP160" s="6" t="s">
        <v>5</v>
      </c>
      <c r="AQ160" s="7">
        <f>'Boarding Tallies'!AQ153+'Daycare Tallies'!BA145</f>
        <v>69</v>
      </c>
      <c r="AS160" s="5">
        <v>43096</v>
      </c>
      <c r="AT160" s="6" t="s">
        <v>6</v>
      </c>
      <c r="AU160" s="7">
        <f>'Boarding Tallies'!AU153+'Daycare Tallies'!BF145</f>
        <v>75</v>
      </c>
    </row>
    <row r="161" spans="1:47" s="8" customFormat="1" x14ac:dyDescent="0.3">
      <c r="A161" s="5">
        <v>42763</v>
      </c>
      <c r="B161" s="6" t="s">
        <v>7</v>
      </c>
      <c r="C161" s="7">
        <f>'Boarding Tallies'!C154+'Daycare Tallies'!C146</f>
        <v>37</v>
      </c>
      <c r="E161" s="5">
        <v>42794</v>
      </c>
      <c r="F161" s="6" t="s">
        <v>3</v>
      </c>
      <c r="G161" s="7">
        <f>'Boarding Tallies'!G154+'Daycare Tallies'!H146</f>
        <v>109</v>
      </c>
      <c r="I161" s="5">
        <v>42822</v>
      </c>
      <c r="J161" s="6" t="s">
        <v>3</v>
      </c>
      <c r="K161" s="7">
        <f>'Boarding Tallies'!K154+'Daycare Tallies'!M146</f>
        <v>66</v>
      </c>
      <c r="M161" s="5">
        <v>42853</v>
      </c>
      <c r="N161" s="6" t="s">
        <v>4</v>
      </c>
      <c r="O161" s="7">
        <f>'Boarding Tallies'!O154+'Daycare Tallies'!R146</f>
        <v>108</v>
      </c>
      <c r="Q161" s="5">
        <v>42883</v>
      </c>
      <c r="R161" s="6" t="s">
        <v>9</v>
      </c>
      <c r="S161" s="7">
        <f>'Boarding Tallies'!S154+'Daycare Tallies'!W146</f>
        <v>43</v>
      </c>
      <c r="U161" s="5">
        <v>42914</v>
      </c>
      <c r="V161" s="6" t="s">
        <v>6</v>
      </c>
      <c r="W161" s="7">
        <f>'Boarding Tallies'!W154+'Daycare Tallies'!AB146</f>
        <v>88</v>
      </c>
      <c r="Y161" s="5">
        <v>42944</v>
      </c>
      <c r="Z161" s="6" t="s">
        <v>4</v>
      </c>
      <c r="AA161" s="7">
        <f>'Boarding Tallies'!AA154+'Daycare Tallies'!AG146</f>
        <v>96</v>
      </c>
      <c r="AC161" s="5">
        <v>42975</v>
      </c>
      <c r="AD161" s="6" t="s">
        <v>5</v>
      </c>
      <c r="AE161" s="7">
        <f>'Boarding Tallies'!AE154+'Daycare Tallies'!AL146</f>
        <v>61</v>
      </c>
      <c r="AG161" s="5">
        <v>43006</v>
      </c>
      <c r="AH161" s="6" t="s">
        <v>8</v>
      </c>
      <c r="AI161" s="7">
        <f>'Boarding Tallies'!AI154+'Daycare Tallies'!AQ146</f>
        <v>81</v>
      </c>
      <c r="AK161" s="5">
        <v>43036</v>
      </c>
      <c r="AL161" s="6" t="s">
        <v>7</v>
      </c>
      <c r="AM161" s="7">
        <f>'Boarding Tallies'!AM154+'Daycare Tallies'!AV146</f>
        <v>47</v>
      </c>
      <c r="AO161" s="5">
        <v>43067</v>
      </c>
      <c r="AP161" s="6" t="s">
        <v>3</v>
      </c>
      <c r="AQ161" s="7">
        <f>'Boarding Tallies'!AQ154+'Daycare Tallies'!BA146</f>
        <v>83</v>
      </c>
      <c r="AS161" s="5">
        <v>43097</v>
      </c>
      <c r="AT161" s="6" t="s">
        <v>8</v>
      </c>
      <c r="AU161" s="7">
        <f>'Boarding Tallies'!AU154+'Daycare Tallies'!BF146</f>
        <v>81</v>
      </c>
    </row>
    <row r="162" spans="1:47" s="8" customFormat="1" x14ac:dyDescent="0.3">
      <c r="A162" s="5">
        <v>42764</v>
      </c>
      <c r="B162" s="6" t="s">
        <v>9</v>
      </c>
      <c r="C162" s="7">
        <f>'Boarding Tallies'!C155+'Daycare Tallies'!C147</f>
        <v>22</v>
      </c>
      <c r="E162" s="5"/>
      <c r="F162" s="6"/>
      <c r="G162" s="7"/>
      <c r="I162" s="5">
        <v>42823</v>
      </c>
      <c r="J162" s="6" t="s">
        <v>6</v>
      </c>
      <c r="K162" s="7">
        <f>'Boarding Tallies'!K155+'Daycare Tallies'!M147</f>
        <v>67</v>
      </c>
      <c r="M162" s="5">
        <v>42854</v>
      </c>
      <c r="N162" s="6" t="s">
        <v>7</v>
      </c>
      <c r="O162" s="7">
        <f>'Boarding Tallies'!O155+'Daycare Tallies'!R147</f>
        <v>81</v>
      </c>
      <c r="Q162" s="5">
        <v>42884</v>
      </c>
      <c r="R162" s="6" t="s">
        <v>5</v>
      </c>
      <c r="S162" s="7">
        <f>'Boarding Tallies'!S155+'Daycare Tallies'!W147</f>
        <v>21</v>
      </c>
      <c r="U162" s="5">
        <v>42915</v>
      </c>
      <c r="V162" s="6" t="s">
        <v>8</v>
      </c>
      <c r="W162" s="7">
        <f>'Boarding Tallies'!W155+'Daycare Tallies'!AB147</f>
        <v>85</v>
      </c>
      <c r="Y162" s="5">
        <v>42945</v>
      </c>
      <c r="Z162" s="6" t="s">
        <v>7</v>
      </c>
      <c r="AA162" s="7">
        <f>'Boarding Tallies'!AA155+'Daycare Tallies'!AG147</f>
        <v>62</v>
      </c>
      <c r="AC162" s="5">
        <v>42976</v>
      </c>
      <c r="AD162" s="6" t="s">
        <v>3</v>
      </c>
      <c r="AE162" s="7">
        <f>'Boarding Tallies'!AE155+'Daycare Tallies'!AL147</f>
        <v>72</v>
      </c>
      <c r="AG162" s="5">
        <v>43007</v>
      </c>
      <c r="AH162" s="6" t="s">
        <v>4</v>
      </c>
      <c r="AI162" s="7">
        <f>'Boarding Tallies'!AI155+'Daycare Tallies'!AQ147</f>
        <v>72</v>
      </c>
      <c r="AK162" s="5">
        <v>43037</v>
      </c>
      <c r="AL162" s="6" t="s">
        <v>9</v>
      </c>
      <c r="AM162" s="7">
        <f>'Boarding Tallies'!AM155+'Daycare Tallies'!AV147</f>
        <v>26</v>
      </c>
      <c r="AO162" s="5">
        <v>43068</v>
      </c>
      <c r="AP162" s="6" t="s">
        <v>6</v>
      </c>
      <c r="AQ162" s="7">
        <f>'Boarding Tallies'!AQ155+'Daycare Tallies'!BA147</f>
        <v>67</v>
      </c>
      <c r="AS162" s="5">
        <v>43098</v>
      </c>
      <c r="AT162" s="6" t="s">
        <v>4</v>
      </c>
      <c r="AU162" s="7">
        <f>'Boarding Tallies'!AU155+'Daycare Tallies'!BF147</f>
        <v>83</v>
      </c>
    </row>
    <row r="163" spans="1:47" s="8" customFormat="1" x14ac:dyDescent="0.3">
      <c r="A163" s="5">
        <v>42765</v>
      </c>
      <c r="B163" s="6" t="s">
        <v>5</v>
      </c>
      <c r="C163" s="7">
        <f>'Boarding Tallies'!C156+'Daycare Tallies'!C148</f>
        <v>51</v>
      </c>
      <c r="E163" s="5"/>
      <c r="F163" s="6"/>
      <c r="G163" s="7"/>
      <c r="I163" s="5">
        <v>42824</v>
      </c>
      <c r="J163" s="6" t="s">
        <v>8</v>
      </c>
      <c r="K163" s="7">
        <f>'Boarding Tallies'!K156+'Daycare Tallies'!M148</f>
        <v>79</v>
      </c>
      <c r="M163" s="5">
        <v>42855</v>
      </c>
      <c r="N163" s="6" t="s">
        <v>9</v>
      </c>
      <c r="O163" s="7">
        <f>'Boarding Tallies'!O156+'Daycare Tallies'!R148</f>
        <v>44</v>
      </c>
      <c r="Q163" s="5">
        <v>42885</v>
      </c>
      <c r="R163" s="6" t="s">
        <v>3</v>
      </c>
      <c r="S163" s="7">
        <f>'Boarding Tallies'!S156+'Daycare Tallies'!W148</f>
        <v>60</v>
      </c>
      <c r="U163" s="5">
        <v>42916</v>
      </c>
      <c r="V163" s="6" t="s">
        <v>4</v>
      </c>
      <c r="W163" s="7">
        <f>'Boarding Tallies'!W156+'Daycare Tallies'!AB148</f>
        <v>84</v>
      </c>
      <c r="Y163" s="5">
        <v>42946</v>
      </c>
      <c r="Z163" s="6" t="s">
        <v>9</v>
      </c>
      <c r="AA163" s="7">
        <f>'Boarding Tallies'!AA156+'Daycare Tallies'!AG148</f>
        <v>49</v>
      </c>
      <c r="AC163" s="5">
        <v>42977</v>
      </c>
      <c r="AD163" s="6" t="s">
        <v>6</v>
      </c>
      <c r="AE163" s="7">
        <f>'Boarding Tallies'!AE156+'Daycare Tallies'!AL148</f>
        <v>58</v>
      </c>
      <c r="AG163" s="5">
        <v>43008</v>
      </c>
      <c r="AH163" s="6" t="s">
        <v>7</v>
      </c>
      <c r="AI163" s="7">
        <f>'Boarding Tallies'!AI156+'Daycare Tallies'!AQ148</f>
        <v>51</v>
      </c>
      <c r="AK163" s="5">
        <v>43038</v>
      </c>
      <c r="AL163" s="6" t="s">
        <v>5</v>
      </c>
      <c r="AM163" s="7">
        <f>'Boarding Tallies'!AM156+'Daycare Tallies'!AV148</f>
        <v>62</v>
      </c>
      <c r="AO163" s="5">
        <v>43069</v>
      </c>
      <c r="AP163" s="6" t="s">
        <v>8</v>
      </c>
      <c r="AQ163" s="7">
        <f>'Boarding Tallies'!AQ156+'Daycare Tallies'!BA148</f>
        <v>77</v>
      </c>
      <c r="AS163" s="5">
        <v>43099</v>
      </c>
      <c r="AT163" s="6" t="s">
        <v>7</v>
      </c>
      <c r="AU163" s="7">
        <f>'Boarding Tallies'!AU156+'Daycare Tallies'!BF148</f>
        <v>59</v>
      </c>
    </row>
    <row r="164" spans="1:47" s="8" customFormat="1" x14ac:dyDescent="0.3">
      <c r="A164" s="5">
        <v>42766</v>
      </c>
      <c r="B164" s="6" t="s">
        <v>3</v>
      </c>
      <c r="C164" s="7">
        <f>'Boarding Tallies'!C157+'Daycare Tallies'!C149</f>
        <v>68</v>
      </c>
      <c r="E164" s="5"/>
      <c r="F164" s="6"/>
      <c r="G164" s="7"/>
      <c r="I164" s="5">
        <v>42825</v>
      </c>
      <c r="J164" s="6" t="s">
        <v>4</v>
      </c>
      <c r="K164" s="7">
        <f>'Boarding Tallies'!K157+'Daycare Tallies'!M149</f>
        <v>62</v>
      </c>
      <c r="M164" s="5"/>
      <c r="N164" s="6"/>
      <c r="O164" s="7"/>
      <c r="Q164" s="5">
        <v>42886</v>
      </c>
      <c r="R164" s="6" t="s">
        <v>6</v>
      </c>
      <c r="S164" s="7">
        <f>'Boarding Tallies'!S157+'Daycare Tallies'!W149</f>
        <v>59</v>
      </c>
      <c r="U164" s="5"/>
      <c r="V164" s="6"/>
      <c r="W164" s="7"/>
      <c r="Y164" s="5">
        <v>42947</v>
      </c>
      <c r="Z164" s="6" t="s">
        <v>5</v>
      </c>
      <c r="AA164" s="7">
        <f>'Boarding Tallies'!AA157+'Daycare Tallies'!AG149</f>
        <v>60</v>
      </c>
      <c r="AC164" s="5">
        <v>42978</v>
      </c>
      <c r="AD164" s="6" t="s">
        <v>8</v>
      </c>
      <c r="AE164" s="7">
        <f>'Boarding Tallies'!AE157+'Daycare Tallies'!AL149</f>
        <v>81</v>
      </c>
      <c r="AG164" s="5"/>
      <c r="AH164" s="6"/>
      <c r="AI164" s="7"/>
      <c r="AK164" s="5">
        <v>43039</v>
      </c>
      <c r="AL164" s="6" t="s">
        <v>3</v>
      </c>
      <c r="AM164" s="7">
        <f>'Boarding Tallies'!AM157+'Daycare Tallies'!AV149</f>
        <v>72</v>
      </c>
      <c r="AO164" s="5"/>
      <c r="AP164" s="6"/>
      <c r="AQ164" s="7"/>
      <c r="AS164" s="5">
        <v>43100</v>
      </c>
      <c r="AT164" s="6" t="s">
        <v>9</v>
      </c>
      <c r="AU164" s="7">
        <f>'Boarding Tallies'!AU157+'Daycare Tallies'!BF149</f>
        <v>52</v>
      </c>
    </row>
    <row r="165" spans="1:47" ht="3" customHeight="1" x14ac:dyDescent="0.3"/>
    <row r="166" spans="1:47" x14ac:dyDescent="0.3">
      <c r="A166" s="10" t="s">
        <v>10</v>
      </c>
      <c r="B166" s="7">
        <f>SUM(C134:C164)</f>
        <v>1578</v>
      </c>
      <c r="C166" s="45">
        <f>(B166/B209)-1</f>
        <v>0.67338282078472966</v>
      </c>
      <c r="D166" s="10"/>
      <c r="E166" s="10" t="s">
        <v>10</v>
      </c>
      <c r="F166" s="7">
        <f>SUM(G134:G164)</f>
        <v>1574</v>
      </c>
      <c r="G166" s="45">
        <f>(F166/F209)-1</f>
        <v>0.18613413715146954</v>
      </c>
      <c r="H166" s="10"/>
      <c r="I166" s="10" t="s">
        <v>10</v>
      </c>
      <c r="J166" s="12">
        <f>IF(ISBLANK(K164), 0,SUM(K134:K164))</f>
        <v>2044</v>
      </c>
      <c r="K166" s="45">
        <f>(J166/J209)-1</f>
        <v>0.62222222222222223</v>
      </c>
      <c r="M166" s="10" t="s">
        <v>10</v>
      </c>
      <c r="N166" s="12">
        <f>IF(ISBLANK(O163), 0,SUM(O134:O164))</f>
        <v>2013</v>
      </c>
      <c r="O166" s="45">
        <f>(N166/N209)-1</f>
        <v>0.49000740192450043</v>
      </c>
      <c r="Q166" s="10" t="s">
        <v>10</v>
      </c>
      <c r="R166" s="12">
        <f>IF(ISBLANK(S164), 0,SUM(S134:S164))</f>
        <v>1714</v>
      </c>
      <c r="S166" s="45">
        <f>(R166/R209)-1</f>
        <v>0.35387045813586093</v>
      </c>
      <c r="U166" s="10" t="s">
        <v>10</v>
      </c>
      <c r="V166" s="12">
        <f>IF(ISBLANK(W163), 0,SUM(W134:W164))</f>
        <v>1938</v>
      </c>
      <c r="W166" s="45">
        <f>(V166/V209)-1</f>
        <v>0.34958217270194991</v>
      </c>
      <c r="Y166" s="10" t="s">
        <v>10</v>
      </c>
      <c r="Z166" s="12">
        <f>IF(ISBLANK(AA164), 0,SUM(AA134:AA164))</f>
        <v>2136</v>
      </c>
      <c r="AA166" s="45">
        <f>(Z166/Z209)-1</f>
        <v>0.22057142857142864</v>
      </c>
      <c r="AC166" s="10" t="s">
        <v>10</v>
      </c>
      <c r="AD166" s="12">
        <f>IF(ISBLANK(AE164), 0,SUM(AE134:AE164))</f>
        <v>2191</v>
      </c>
      <c r="AE166" s="45">
        <f>(AD166/AD209)-1</f>
        <v>0.22951739618406286</v>
      </c>
      <c r="AG166" s="10" t="s">
        <v>10</v>
      </c>
      <c r="AH166" s="12">
        <f>IF(ISBLANK(AI163), 0,SUM(AI134:AI164))</f>
        <v>1819</v>
      </c>
      <c r="AI166" s="45">
        <f>(AH166/AH209)-1</f>
        <v>0.21185876082611599</v>
      </c>
      <c r="AK166" s="10" t="s">
        <v>10</v>
      </c>
      <c r="AL166" s="12">
        <f>IF(ISBLANK(AM164), 0,SUM(AM134:AM164))</f>
        <v>1884</v>
      </c>
      <c r="AM166" s="45">
        <f>(AL166/AL209)-1</f>
        <v>0.28864569083447322</v>
      </c>
      <c r="AO166" s="10" t="s">
        <v>10</v>
      </c>
      <c r="AP166" s="12">
        <f>IF(ISBLANK(AQ163), 0,SUM(AQ134:AQ164))</f>
        <v>1952</v>
      </c>
      <c r="AQ166" s="45">
        <f>(AP166/AP209)-1</f>
        <v>0.2331017056222362</v>
      </c>
      <c r="AS166" s="10" t="s">
        <v>10</v>
      </c>
      <c r="AT166" s="12">
        <f>IF(ISBLANK(AU164), 0,SUM(AU134:AU164))</f>
        <v>1941</v>
      </c>
      <c r="AU166" s="45">
        <f>(AT166/AT209)-1</f>
        <v>0.13309982486865146</v>
      </c>
    </row>
    <row r="167" spans="1:47" x14ac:dyDescent="0.3">
      <c r="A167" s="10" t="s">
        <v>12</v>
      </c>
      <c r="B167" s="7">
        <v>736</v>
      </c>
      <c r="C167" s="12">
        <v>36190.300000000003</v>
      </c>
      <c r="E167" s="10" t="s">
        <v>12</v>
      </c>
      <c r="F167" s="7">
        <v>532</v>
      </c>
      <c r="G167" s="12">
        <v>26809.3</v>
      </c>
      <c r="I167" s="10" t="s">
        <v>12</v>
      </c>
      <c r="J167" s="7">
        <v>1221</v>
      </c>
      <c r="K167" s="12">
        <v>57875.3</v>
      </c>
      <c r="M167" s="10" t="s">
        <v>12</v>
      </c>
      <c r="N167" s="7">
        <v>1020</v>
      </c>
      <c r="O167" s="12">
        <v>48564.05</v>
      </c>
      <c r="Q167" s="10" t="s">
        <v>12</v>
      </c>
      <c r="R167" s="7">
        <v>793</v>
      </c>
      <c r="S167" s="12">
        <v>39181.649999999994</v>
      </c>
      <c r="U167" s="10" t="s">
        <v>12</v>
      </c>
      <c r="V167" s="7">
        <v>723</v>
      </c>
      <c r="W167" s="12">
        <v>36821.5</v>
      </c>
      <c r="Y167" s="10" t="s">
        <v>12</v>
      </c>
      <c r="Z167" s="7">
        <v>1312</v>
      </c>
      <c r="AA167" s="12">
        <v>66280.850000000006</v>
      </c>
      <c r="AC167" s="10" t="s">
        <v>12</v>
      </c>
      <c r="AD167" s="7">
        <v>1018</v>
      </c>
      <c r="AE167" s="12">
        <v>51745.45</v>
      </c>
      <c r="AG167" s="10" t="s">
        <v>12</v>
      </c>
      <c r="AH167" s="7">
        <v>624</v>
      </c>
      <c r="AI167" s="12">
        <v>33352.550000000003</v>
      </c>
      <c r="AK167" s="10" t="s">
        <v>12</v>
      </c>
      <c r="AL167" s="7">
        <v>731</v>
      </c>
      <c r="AM167" s="12">
        <v>37871.100000000006</v>
      </c>
      <c r="AO167" s="10" t="s">
        <v>12</v>
      </c>
      <c r="AP167" s="7">
        <v>733</v>
      </c>
      <c r="AQ167" s="12">
        <v>38835.599999999999</v>
      </c>
      <c r="AS167" s="10" t="s">
        <v>12</v>
      </c>
      <c r="AT167" s="7">
        <v>685</v>
      </c>
      <c r="AU167" s="12">
        <v>35958.000000000007</v>
      </c>
    </row>
    <row r="168" spans="1:47" x14ac:dyDescent="0.3">
      <c r="A168" s="10" t="s">
        <v>22</v>
      </c>
      <c r="B168" s="7">
        <v>141.12903225806451</v>
      </c>
      <c r="C168" s="15">
        <v>49.17</v>
      </c>
      <c r="E168" s="10" t="s">
        <v>22</v>
      </c>
      <c r="F168" s="7">
        <v>175.75</v>
      </c>
      <c r="G168" s="15">
        <v>50.39</v>
      </c>
      <c r="I168" s="10" t="s">
        <v>22</v>
      </c>
      <c r="J168" s="7">
        <v>249.06451612903226</v>
      </c>
      <c r="K168" s="15">
        <v>47.4</v>
      </c>
      <c r="M168" s="10" t="s">
        <v>22</v>
      </c>
      <c r="N168" s="7">
        <v>250.13333333333335</v>
      </c>
      <c r="O168" s="15">
        <v>47.61</v>
      </c>
      <c r="Q168" s="10" t="s">
        <v>22</v>
      </c>
      <c r="R168" s="7">
        <v>149.70967741935482</v>
      </c>
      <c r="S168" s="15">
        <v>49.41</v>
      </c>
      <c r="U168" s="10" t="s">
        <v>22</v>
      </c>
      <c r="V168" s="7">
        <v>206.26666666666668</v>
      </c>
      <c r="W168" s="15">
        <v>50.93</v>
      </c>
      <c r="Y168" s="10" t="s">
        <v>22</v>
      </c>
      <c r="Z168" s="7">
        <v>270.96774193548384</v>
      </c>
      <c r="AA168" s="15">
        <v>50.52</v>
      </c>
      <c r="AC168" s="10" t="s">
        <v>22</v>
      </c>
      <c r="AD168" s="7">
        <v>228.06451612903226</v>
      </c>
      <c r="AE168" s="15">
        <v>50.83</v>
      </c>
      <c r="AG168" s="10" t="s">
        <v>22</v>
      </c>
      <c r="AH168" s="7">
        <v>161.93333333333334</v>
      </c>
      <c r="AI168" s="15">
        <v>53.449599358974361</v>
      </c>
      <c r="AK168" s="10" t="s">
        <v>22</v>
      </c>
      <c r="AL168" s="7">
        <v>154.90322580645162</v>
      </c>
      <c r="AM168" s="15">
        <v>51.807250341997275</v>
      </c>
      <c r="AO168" s="10" t="s">
        <v>22</v>
      </c>
      <c r="AP168" s="7">
        <v>166.6</v>
      </c>
      <c r="AQ168" s="15">
        <v>52.981718963165072</v>
      </c>
      <c r="AS168" s="10" t="s">
        <v>22</v>
      </c>
      <c r="AT168" s="7">
        <v>189.67741935483869</v>
      </c>
      <c r="AU168" s="15">
        <v>52.49</v>
      </c>
    </row>
    <row r="169" spans="1:47" x14ac:dyDescent="0.3">
      <c r="A169" s="10" t="s">
        <v>10</v>
      </c>
      <c r="B169" s="7">
        <v>587</v>
      </c>
      <c r="C169" s="12">
        <v>587</v>
      </c>
      <c r="D169" s="10"/>
      <c r="E169" s="10" t="s">
        <v>10</v>
      </c>
      <c r="F169" s="7">
        <v>762</v>
      </c>
      <c r="G169" s="12">
        <v>1349</v>
      </c>
      <c r="H169" s="10"/>
      <c r="I169" s="10" t="s">
        <v>10</v>
      </c>
      <c r="J169" s="7">
        <v>1058</v>
      </c>
      <c r="K169" s="12">
        <v>2407</v>
      </c>
      <c r="M169" s="10" t="s">
        <v>10</v>
      </c>
      <c r="N169" s="7">
        <v>1082</v>
      </c>
      <c r="O169" s="12">
        <v>3489</v>
      </c>
      <c r="Q169" s="10" t="s">
        <v>10</v>
      </c>
      <c r="R169" s="7">
        <v>646</v>
      </c>
      <c r="S169" s="12">
        <v>4135</v>
      </c>
      <c r="U169" s="10" t="s">
        <v>10</v>
      </c>
      <c r="V169" s="7">
        <v>918</v>
      </c>
      <c r="W169" s="12">
        <v>5053</v>
      </c>
      <c r="Y169" s="10" t="s">
        <v>10</v>
      </c>
      <c r="Z169" s="7">
        <v>1169</v>
      </c>
      <c r="AA169" s="12">
        <v>6222</v>
      </c>
      <c r="AC169" s="10" t="s">
        <v>10</v>
      </c>
      <c r="AD169" s="7">
        <v>1012</v>
      </c>
      <c r="AE169" s="12">
        <v>7234</v>
      </c>
      <c r="AG169" s="10" t="s">
        <v>10</v>
      </c>
      <c r="AH169" s="7">
        <v>671</v>
      </c>
      <c r="AI169" s="12">
        <v>7905</v>
      </c>
      <c r="AK169" s="10" t="s">
        <v>10</v>
      </c>
      <c r="AL169" s="7">
        <v>669</v>
      </c>
      <c r="AM169" s="12">
        <v>8574</v>
      </c>
      <c r="AO169" s="10" t="s">
        <v>10</v>
      </c>
      <c r="AP169" s="23">
        <v>709</v>
      </c>
      <c r="AQ169" s="12">
        <v>9283</v>
      </c>
      <c r="AS169" s="10" t="s">
        <v>10</v>
      </c>
      <c r="AT169" s="23">
        <v>876</v>
      </c>
      <c r="AU169" s="12">
        <v>10159</v>
      </c>
    </row>
    <row r="170" spans="1:47" x14ac:dyDescent="0.3">
      <c r="B170" s="7">
        <v>625</v>
      </c>
      <c r="C170" s="12">
        <v>36190.300000000003</v>
      </c>
      <c r="F170" s="7">
        <v>1328</v>
      </c>
      <c r="G170" s="12">
        <v>62999.600000000006</v>
      </c>
      <c r="J170" s="7">
        <v>2431</v>
      </c>
      <c r="K170" s="12">
        <v>120874.90000000001</v>
      </c>
      <c r="N170" s="7">
        <v>3503</v>
      </c>
      <c r="O170" s="12">
        <v>169438.95</v>
      </c>
      <c r="R170" s="7">
        <v>4166</v>
      </c>
      <c r="S170" s="12">
        <v>208620.6</v>
      </c>
      <c r="V170" s="7">
        <v>5050</v>
      </c>
      <c r="W170" s="12">
        <v>245442.1</v>
      </c>
      <c r="Z170" s="7">
        <v>6250</v>
      </c>
      <c r="AA170" s="12">
        <v>311722.95</v>
      </c>
      <c r="AD170" s="7">
        <v>7260</v>
      </c>
      <c r="AE170" s="12">
        <v>363468.4</v>
      </c>
      <c r="AH170" s="7">
        <v>7954</v>
      </c>
      <c r="AI170" s="12">
        <v>396820.95</v>
      </c>
      <c r="AL170" s="7">
        <v>8640</v>
      </c>
      <c r="AM170" s="12">
        <v>434692.05000000005</v>
      </c>
      <c r="AP170" s="7">
        <v>9354</v>
      </c>
      <c r="AQ170" s="12">
        <v>473527.65</v>
      </c>
      <c r="AS170" s="12"/>
      <c r="AT170" s="12">
        <v>10194</v>
      </c>
      <c r="AU170" s="12">
        <v>513776.01</v>
      </c>
    </row>
    <row r="171" spans="1:47" x14ac:dyDescent="0.3">
      <c r="B171" s="12">
        <v>736</v>
      </c>
      <c r="C171" s="15">
        <v>49.17</v>
      </c>
      <c r="F171" s="12">
        <v>1268</v>
      </c>
      <c r="G171" s="15">
        <v>49.68</v>
      </c>
      <c r="J171" s="12">
        <v>2489</v>
      </c>
      <c r="K171" s="15">
        <v>48.56</v>
      </c>
      <c r="N171" s="12">
        <v>3509</v>
      </c>
      <c r="O171" s="15">
        <v>48.29</v>
      </c>
      <c r="R171" s="12">
        <v>4302</v>
      </c>
      <c r="S171" s="15">
        <v>48.49</v>
      </c>
      <c r="V171" s="12">
        <v>5025</v>
      </c>
      <c r="W171" s="15">
        <v>48.84</v>
      </c>
      <c r="Z171" s="12">
        <v>6337</v>
      </c>
      <c r="AA171" s="15">
        <v>49.19</v>
      </c>
      <c r="AD171" s="12">
        <v>7355</v>
      </c>
      <c r="AE171" s="15">
        <v>49.42</v>
      </c>
      <c r="AH171" s="12">
        <v>7979</v>
      </c>
      <c r="AI171" s="15">
        <v>49.73</v>
      </c>
      <c r="AL171" s="12">
        <v>8710</v>
      </c>
      <c r="AM171" s="15">
        <v>49.91</v>
      </c>
      <c r="AP171" s="12">
        <v>9443</v>
      </c>
      <c r="AQ171" s="15">
        <v>50.15</v>
      </c>
      <c r="AT171" s="12">
        <v>10128</v>
      </c>
      <c r="AU171" s="12">
        <v>509485.65</v>
      </c>
    </row>
    <row r="172" spans="1:47" x14ac:dyDescent="0.3">
      <c r="B172" s="17">
        <v>0.49744897959183665</v>
      </c>
      <c r="F172" s="17">
        <v>5.8333333333333348E-2</v>
      </c>
      <c r="J172" s="17">
        <v>1.083</v>
      </c>
      <c r="N172" s="17">
        <v>0.73397435897435903</v>
      </c>
      <c r="R172" s="17">
        <v>0.3628691983122363</v>
      </c>
      <c r="V172" s="17">
        <v>0.62477876106194685</v>
      </c>
      <c r="Z172" s="17">
        <v>0.26378378378378375</v>
      </c>
      <c r="AD172" s="17">
        <v>0.153933865450399</v>
      </c>
      <c r="AH172" s="17">
        <v>-3.3141210374639796E-2</v>
      </c>
      <c r="AL172" s="17">
        <v>0.19892473118279574</v>
      </c>
      <c r="AP172" s="17">
        <v>-5.4666666666666641E-2</v>
      </c>
      <c r="AT172" s="17">
        <v>-1.1402508551880963E-3</v>
      </c>
      <c r="AU172" s="15"/>
    </row>
    <row r="173" spans="1:47" x14ac:dyDescent="0.3">
      <c r="AS173" s="24" t="s">
        <v>36</v>
      </c>
    </row>
    <row r="177" spans="1:47" x14ac:dyDescent="0.3">
      <c r="A177" s="10">
        <v>42370</v>
      </c>
      <c r="B177" s="11" t="s">
        <v>4</v>
      </c>
      <c r="C177" s="7">
        <f>'Boarding Tallies'!C170+'Daycare Tallies'!C158</f>
        <v>34</v>
      </c>
      <c r="E177" s="10">
        <v>42401</v>
      </c>
      <c r="F177" s="11" t="s">
        <v>5</v>
      </c>
      <c r="G177" s="7">
        <f>'Boarding Tallies'!G170+'Daycare Tallies'!H158</f>
        <v>31</v>
      </c>
      <c r="I177" s="10">
        <v>42430</v>
      </c>
      <c r="J177" s="11" t="s">
        <v>3</v>
      </c>
      <c r="K177" s="7">
        <f>'Boarding Tallies'!K170+'Daycare Tallies'!M158</f>
        <v>42</v>
      </c>
      <c r="M177" s="10">
        <v>42461</v>
      </c>
      <c r="N177" s="11" t="s">
        <v>4</v>
      </c>
      <c r="O177" s="7">
        <f>'Boarding Tallies'!O170+'Daycare Tallies'!R158</f>
        <v>45</v>
      </c>
      <c r="Q177" s="10">
        <v>42491</v>
      </c>
      <c r="R177" s="11" t="s">
        <v>9</v>
      </c>
      <c r="S177" s="7">
        <f>'Boarding Tallies'!S170+'Daycare Tallies'!W158</f>
        <v>15</v>
      </c>
      <c r="U177" s="10">
        <v>42522</v>
      </c>
      <c r="V177" s="11" t="s">
        <v>6</v>
      </c>
      <c r="W177" s="7">
        <f>'Boarding Tallies'!W170+'Daycare Tallies'!AB158</f>
        <v>41</v>
      </c>
      <c r="Y177" s="10">
        <v>42552</v>
      </c>
      <c r="Z177" s="11" t="s">
        <v>4</v>
      </c>
      <c r="AA177" s="7">
        <f>'Boarding Tallies'!AA170+'Daycare Tallies'!AG158</f>
        <v>76</v>
      </c>
      <c r="AC177" s="10">
        <v>42583</v>
      </c>
      <c r="AD177" s="11" t="s">
        <v>5</v>
      </c>
      <c r="AE177" s="7">
        <f>'Boarding Tallies'!AE170+'Daycare Tallies'!AL158</f>
        <v>55</v>
      </c>
      <c r="AG177" s="10">
        <v>42614</v>
      </c>
      <c r="AH177" s="11" t="s">
        <v>8</v>
      </c>
      <c r="AI177" s="7">
        <f>'Boarding Tallies'!AI170+'Daycare Tallies'!AQ158</f>
        <v>54</v>
      </c>
      <c r="AK177" s="10">
        <v>42644</v>
      </c>
      <c r="AL177" s="11" t="s">
        <v>7</v>
      </c>
      <c r="AM177" s="7">
        <f>'Boarding Tallies'!AM170+'Daycare Tallies'!AV158</f>
        <v>38</v>
      </c>
      <c r="AO177" s="10">
        <v>42675</v>
      </c>
      <c r="AP177" s="11" t="s">
        <v>3</v>
      </c>
      <c r="AQ177" s="7">
        <f>'Boarding Tallies'!AQ170+'Daycare Tallies'!BA158</f>
        <v>60</v>
      </c>
      <c r="AS177" s="10">
        <v>42705</v>
      </c>
      <c r="AT177" s="11" t="s">
        <v>8</v>
      </c>
      <c r="AU177" s="7">
        <f>'Boarding Tallies'!AU170+'Daycare Tallies'!BF158</f>
        <v>58</v>
      </c>
    </row>
    <row r="178" spans="1:47" x14ac:dyDescent="0.3">
      <c r="A178" s="10">
        <v>42371</v>
      </c>
      <c r="B178" s="11" t="s">
        <v>7</v>
      </c>
      <c r="C178" s="7">
        <f>'Boarding Tallies'!C171+'Daycare Tallies'!C159</f>
        <v>23</v>
      </c>
      <c r="E178" s="10">
        <v>42402</v>
      </c>
      <c r="F178" s="11" t="s">
        <v>3</v>
      </c>
      <c r="G178" s="7">
        <f>'Boarding Tallies'!G171+'Daycare Tallies'!H159</f>
        <v>31</v>
      </c>
      <c r="I178" s="10">
        <v>42431</v>
      </c>
      <c r="J178" s="11" t="s">
        <v>6</v>
      </c>
      <c r="K178" s="7">
        <f>'Boarding Tallies'!K171+'Daycare Tallies'!M159</f>
        <v>44</v>
      </c>
      <c r="M178" s="10">
        <v>42462</v>
      </c>
      <c r="N178" s="11" t="s">
        <v>7</v>
      </c>
      <c r="O178" s="7">
        <f>'Boarding Tallies'!O171+'Daycare Tallies'!R159</f>
        <v>32</v>
      </c>
      <c r="Q178" s="10">
        <v>42492</v>
      </c>
      <c r="R178" s="11" t="s">
        <v>5</v>
      </c>
      <c r="S178" s="7">
        <f>'Boarding Tallies'!S171+'Daycare Tallies'!W159</f>
        <v>49</v>
      </c>
      <c r="U178" s="10">
        <v>42523</v>
      </c>
      <c r="V178" s="11" t="s">
        <v>8</v>
      </c>
      <c r="W178" s="7">
        <f>'Boarding Tallies'!W171+'Daycare Tallies'!AB159</f>
        <v>62</v>
      </c>
      <c r="Y178" s="10">
        <v>42553</v>
      </c>
      <c r="Z178" s="11" t="s">
        <v>7</v>
      </c>
      <c r="AA178" s="7">
        <f>'Boarding Tallies'!AA171+'Daycare Tallies'!AG159</f>
        <v>66</v>
      </c>
      <c r="AC178" s="10">
        <v>42584</v>
      </c>
      <c r="AD178" s="11" t="s">
        <v>3</v>
      </c>
      <c r="AE178" s="7">
        <f>'Boarding Tallies'!AE171+'Daycare Tallies'!AL159</f>
        <v>76</v>
      </c>
      <c r="AG178" s="10">
        <v>42615</v>
      </c>
      <c r="AH178" s="11" t="s">
        <v>4</v>
      </c>
      <c r="AI178" s="7">
        <f>'Boarding Tallies'!AI171+'Daycare Tallies'!AQ159</f>
        <v>64</v>
      </c>
      <c r="AK178" s="10">
        <v>42645</v>
      </c>
      <c r="AL178" s="11" t="s">
        <v>9</v>
      </c>
      <c r="AM178" s="7">
        <f>'Boarding Tallies'!AM171+'Daycare Tallies'!AV159</f>
        <v>21</v>
      </c>
      <c r="AO178" s="10">
        <v>42676</v>
      </c>
      <c r="AP178" s="11" t="s">
        <v>6</v>
      </c>
      <c r="AQ178" s="7">
        <f>'Boarding Tallies'!AQ171+'Daycare Tallies'!BA159</f>
        <v>58</v>
      </c>
      <c r="AS178" s="10">
        <v>42706</v>
      </c>
      <c r="AT178" s="11" t="s">
        <v>4</v>
      </c>
      <c r="AU178" s="7">
        <f>'Boarding Tallies'!AU171+'Daycare Tallies'!BF159</f>
        <v>54</v>
      </c>
    </row>
    <row r="179" spans="1:47" x14ac:dyDescent="0.3">
      <c r="A179" s="10">
        <v>42372</v>
      </c>
      <c r="B179" s="11" t="s">
        <v>9</v>
      </c>
      <c r="C179" s="7">
        <f>'Boarding Tallies'!C172+'Daycare Tallies'!C160</f>
        <v>9</v>
      </c>
      <c r="E179" s="10">
        <v>42403</v>
      </c>
      <c r="F179" s="11" t="s">
        <v>6</v>
      </c>
      <c r="G179" s="7">
        <f>'Boarding Tallies'!G172+'Daycare Tallies'!H160</f>
        <v>38</v>
      </c>
      <c r="I179" s="10">
        <v>42432</v>
      </c>
      <c r="J179" s="11" t="s">
        <v>8</v>
      </c>
      <c r="K179" s="7">
        <f>'Boarding Tallies'!K172+'Daycare Tallies'!M160</f>
        <v>60</v>
      </c>
      <c r="M179" s="10">
        <v>42463</v>
      </c>
      <c r="N179" s="11" t="s">
        <v>9</v>
      </c>
      <c r="O179" s="7">
        <f>'Boarding Tallies'!O172+'Daycare Tallies'!R160</f>
        <v>17</v>
      </c>
      <c r="Q179" s="10">
        <v>42493</v>
      </c>
      <c r="R179" s="11" t="s">
        <v>3</v>
      </c>
      <c r="S179" s="7">
        <f>'Boarding Tallies'!S172+'Daycare Tallies'!W160</f>
        <v>51</v>
      </c>
      <c r="U179" s="10">
        <v>42524</v>
      </c>
      <c r="V179" s="11" t="s">
        <v>4</v>
      </c>
      <c r="W179" s="7">
        <f>'Boarding Tallies'!W172+'Daycare Tallies'!AB160</f>
        <v>53</v>
      </c>
      <c r="Y179" s="10">
        <v>42554</v>
      </c>
      <c r="Z179" s="11" t="s">
        <v>9</v>
      </c>
      <c r="AA179" s="7">
        <f>'Boarding Tallies'!AA172+'Daycare Tallies'!AG160</f>
        <v>49</v>
      </c>
      <c r="AC179" s="10">
        <v>42585</v>
      </c>
      <c r="AD179" s="11" t="s">
        <v>6</v>
      </c>
      <c r="AE179" s="7">
        <f>'Boarding Tallies'!AE172+'Daycare Tallies'!AL160</f>
        <v>60</v>
      </c>
      <c r="AG179" s="10">
        <v>42616</v>
      </c>
      <c r="AH179" s="11" t="s">
        <v>7</v>
      </c>
      <c r="AI179" s="7">
        <f>'Boarding Tallies'!AI172+'Daycare Tallies'!AQ160</f>
        <v>63</v>
      </c>
      <c r="AK179" s="10">
        <v>42646</v>
      </c>
      <c r="AL179" s="11" t="s">
        <v>5</v>
      </c>
      <c r="AM179" s="7">
        <f>'Boarding Tallies'!AM172+'Daycare Tallies'!AV160</f>
        <v>40</v>
      </c>
      <c r="AO179" s="10">
        <v>42677</v>
      </c>
      <c r="AP179" s="11" t="s">
        <v>8</v>
      </c>
      <c r="AQ179" s="7">
        <f>'Boarding Tallies'!AQ172+'Daycare Tallies'!BA160</f>
        <v>46</v>
      </c>
      <c r="AS179" s="10">
        <v>42707</v>
      </c>
      <c r="AT179" s="11" t="s">
        <v>7</v>
      </c>
      <c r="AU179" s="7">
        <f>'Boarding Tallies'!AU172+'Daycare Tallies'!BF160</f>
        <v>32</v>
      </c>
    </row>
    <row r="180" spans="1:47" x14ac:dyDescent="0.3">
      <c r="A180" s="10">
        <v>42373</v>
      </c>
      <c r="B180" s="11" t="s">
        <v>5</v>
      </c>
      <c r="C180" s="7">
        <f>'Boarding Tallies'!C173+'Daycare Tallies'!C161</f>
        <v>31</v>
      </c>
      <c r="E180" s="10">
        <v>42404</v>
      </c>
      <c r="F180" s="11" t="s">
        <v>8</v>
      </c>
      <c r="G180" s="7">
        <f>'Boarding Tallies'!G173+'Daycare Tallies'!H161</f>
        <v>47</v>
      </c>
      <c r="I180" s="10">
        <v>42433</v>
      </c>
      <c r="J180" s="11" t="s">
        <v>4</v>
      </c>
      <c r="K180" s="7">
        <f>'Boarding Tallies'!K173+'Daycare Tallies'!M161</f>
        <v>45</v>
      </c>
      <c r="M180" s="10">
        <v>42464</v>
      </c>
      <c r="N180" s="11" t="s">
        <v>5</v>
      </c>
      <c r="O180" s="7">
        <f>'Boarding Tallies'!O173+'Daycare Tallies'!R161</f>
        <v>38</v>
      </c>
      <c r="Q180" s="10">
        <v>42494</v>
      </c>
      <c r="R180" s="11" t="s">
        <v>6</v>
      </c>
      <c r="S180" s="7">
        <f>'Boarding Tallies'!S173+'Daycare Tallies'!W161</f>
        <v>47</v>
      </c>
      <c r="U180" s="10">
        <v>42525</v>
      </c>
      <c r="V180" s="11" t="s">
        <v>7</v>
      </c>
      <c r="W180" s="7">
        <f>'Boarding Tallies'!W173+'Daycare Tallies'!AB161</f>
        <v>33</v>
      </c>
      <c r="Y180" s="10">
        <v>42555</v>
      </c>
      <c r="Z180" s="11" t="s">
        <v>5</v>
      </c>
      <c r="AA180" s="7">
        <f>'Boarding Tallies'!AA173+'Daycare Tallies'!AG161</f>
        <v>37</v>
      </c>
      <c r="AC180" s="10">
        <v>42586</v>
      </c>
      <c r="AD180" s="11" t="s">
        <v>8</v>
      </c>
      <c r="AE180" s="7">
        <f>'Boarding Tallies'!AE173+'Daycare Tallies'!AL161</f>
        <v>68</v>
      </c>
      <c r="AG180" s="10">
        <v>42617</v>
      </c>
      <c r="AH180" s="11" t="s">
        <v>9</v>
      </c>
      <c r="AI180" s="7">
        <f>'Boarding Tallies'!AI173+'Daycare Tallies'!AQ161</f>
        <v>51</v>
      </c>
      <c r="AK180" s="10">
        <v>42647</v>
      </c>
      <c r="AL180" s="11" t="s">
        <v>3</v>
      </c>
      <c r="AM180" s="7">
        <f>'Boarding Tallies'!AM173+'Daycare Tallies'!AV161</f>
        <v>53</v>
      </c>
      <c r="AO180" s="10">
        <v>42678</v>
      </c>
      <c r="AP180" s="11" t="s">
        <v>4</v>
      </c>
      <c r="AQ180" s="7">
        <f>'Boarding Tallies'!AQ173+'Daycare Tallies'!BA161</f>
        <v>57</v>
      </c>
      <c r="AS180" s="10">
        <v>42708</v>
      </c>
      <c r="AT180" s="11" t="s">
        <v>9</v>
      </c>
      <c r="AU180" s="7">
        <f>'Boarding Tallies'!AU173+'Daycare Tallies'!BF161</f>
        <v>18</v>
      </c>
    </row>
    <row r="181" spans="1:47" x14ac:dyDescent="0.3">
      <c r="A181" s="10">
        <v>42374</v>
      </c>
      <c r="B181" s="11" t="s">
        <v>3</v>
      </c>
      <c r="C181" s="7">
        <f>'Boarding Tallies'!C174+'Daycare Tallies'!C162</f>
        <v>29</v>
      </c>
      <c r="E181" s="10">
        <v>42405</v>
      </c>
      <c r="F181" s="11" t="s">
        <v>4</v>
      </c>
      <c r="G181" s="7">
        <f>'Boarding Tallies'!G174+'Daycare Tallies'!H162</f>
        <v>29</v>
      </c>
      <c r="I181" s="10">
        <v>42434</v>
      </c>
      <c r="J181" s="11" t="s">
        <v>7</v>
      </c>
      <c r="K181" s="7">
        <f>'Boarding Tallies'!K174+'Daycare Tallies'!M162</f>
        <v>32</v>
      </c>
      <c r="M181" s="10">
        <v>42465</v>
      </c>
      <c r="N181" s="11" t="s">
        <v>3</v>
      </c>
      <c r="O181" s="7">
        <f>'Boarding Tallies'!O174+'Daycare Tallies'!R162</f>
        <v>40</v>
      </c>
      <c r="Q181" s="10">
        <v>42495</v>
      </c>
      <c r="R181" s="11" t="s">
        <v>8</v>
      </c>
      <c r="S181" s="7">
        <f>'Boarding Tallies'!S174+'Daycare Tallies'!W162</f>
        <v>49</v>
      </c>
      <c r="U181" s="10">
        <v>42526</v>
      </c>
      <c r="V181" s="11" t="s">
        <v>9</v>
      </c>
      <c r="W181" s="7">
        <f>'Boarding Tallies'!W174+'Daycare Tallies'!AB162</f>
        <v>18</v>
      </c>
      <c r="Y181" s="10">
        <v>42556</v>
      </c>
      <c r="Z181" s="11" t="s">
        <v>3</v>
      </c>
      <c r="AA181" s="7">
        <f>'Boarding Tallies'!AA174+'Daycare Tallies'!AG162</f>
        <v>52</v>
      </c>
      <c r="AC181" s="10">
        <v>42587</v>
      </c>
      <c r="AD181" s="11" t="s">
        <v>4</v>
      </c>
      <c r="AE181" s="7">
        <f>'Boarding Tallies'!AE174+'Daycare Tallies'!AL162</f>
        <v>81</v>
      </c>
      <c r="AG181" s="10">
        <v>42618</v>
      </c>
      <c r="AH181" s="11" t="s">
        <v>5</v>
      </c>
      <c r="AI181" s="7">
        <f>'Boarding Tallies'!AI174+'Daycare Tallies'!AQ162</f>
        <v>19</v>
      </c>
      <c r="AK181" s="10">
        <v>42648</v>
      </c>
      <c r="AL181" s="11" t="s">
        <v>6</v>
      </c>
      <c r="AM181" s="7">
        <f>'Boarding Tallies'!AM174+'Daycare Tallies'!AV162</f>
        <v>48</v>
      </c>
      <c r="AO181" s="10">
        <v>42679</v>
      </c>
      <c r="AP181" s="11" t="s">
        <v>7</v>
      </c>
      <c r="AQ181" s="7">
        <f>'Boarding Tallies'!AQ174+'Daycare Tallies'!BA162</f>
        <v>36</v>
      </c>
      <c r="AS181" s="10">
        <v>42709</v>
      </c>
      <c r="AT181" s="11" t="s">
        <v>5</v>
      </c>
      <c r="AU181" s="7">
        <f>'Boarding Tallies'!AU174+'Daycare Tallies'!BF162</f>
        <v>47</v>
      </c>
    </row>
    <row r="182" spans="1:47" x14ac:dyDescent="0.3">
      <c r="A182" s="10">
        <v>42375</v>
      </c>
      <c r="B182" s="11" t="s">
        <v>6</v>
      </c>
      <c r="C182" s="7">
        <f>'Boarding Tallies'!C175+'Daycare Tallies'!C163</f>
        <v>41</v>
      </c>
      <c r="E182" s="10">
        <v>42406</v>
      </c>
      <c r="F182" s="11" t="s">
        <v>7</v>
      </c>
      <c r="G182" s="7">
        <f>'Boarding Tallies'!G175+'Daycare Tallies'!H163</f>
        <v>25</v>
      </c>
      <c r="I182" s="10">
        <v>42435</v>
      </c>
      <c r="J182" s="11" t="s">
        <v>9</v>
      </c>
      <c r="K182" s="7">
        <f>'Boarding Tallies'!K175+'Daycare Tallies'!M163</f>
        <v>26</v>
      </c>
      <c r="M182" s="10">
        <v>42466</v>
      </c>
      <c r="N182" s="11" t="s">
        <v>6</v>
      </c>
      <c r="O182" s="7">
        <f>'Boarding Tallies'!O175+'Daycare Tallies'!R163</f>
        <v>41</v>
      </c>
      <c r="Q182" s="10">
        <v>42496</v>
      </c>
      <c r="R182" s="11" t="s">
        <v>4</v>
      </c>
      <c r="S182" s="7">
        <f>'Boarding Tallies'!S175+'Daycare Tallies'!W163</f>
        <v>49</v>
      </c>
      <c r="U182" s="10">
        <v>42527</v>
      </c>
      <c r="V182" s="11" t="s">
        <v>5</v>
      </c>
      <c r="W182" s="7">
        <f>'Boarding Tallies'!W175+'Daycare Tallies'!AB163</f>
        <v>49</v>
      </c>
      <c r="Y182" s="10">
        <v>42557</v>
      </c>
      <c r="Z182" s="11" t="s">
        <v>6</v>
      </c>
      <c r="AA182" s="7">
        <f>'Boarding Tallies'!AA175+'Daycare Tallies'!AG163</f>
        <v>53</v>
      </c>
      <c r="AC182" s="10">
        <v>42588</v>
      </c>
      <c r="AD182" s="11" t="s">
        <v>7</v>
      </c>
      <c r="AE182" s="7">
        <f>'Boarding Tallies'!AE175+'Daycare Tallies'!AL163</f>
        <v>59</v>
      </c>
      <c r="AG182" s="10">
        <v>42619</v>
      </c>
      <c r="AH182" s="11" t="s">
        <v>3</v>
      </c>
      <c r="AI182" s="7">
        <f>'Boarding Tallies'!AI175+'Daycare Tallies'!AQ163</f>
        <v>44</v>
      </c>
      <c r="AK182" s="10">
        <v>42649</v>
      </c>
      <c r="AL182" s="11" t="s">
        <v>8</v>
      </c>
      <c r="AM182" s="7">
        <f>'Boarding Tallies'!AM175+'Daycare Tallies'!AV163</f>
        <v>54</v>
      </c>
      <c r="AO182" s="10">
        <v>42680</v>
      </c>
      <c r="AP182" s="11" t="s">
        <v>9</v>
      </c>
      <c r="AQ182" s="7">
        <f>'Boarding Tallies'!AQ175+'Daycare Tallies'!BA163</f>
        <v>23</v>
      </c>
      <c r="AS182" s="10">
        <v>42710</v>
      </c>
      <c r="AT182" s="11" t="s">
        <v>3</v>
      </c>
      <c r="AU182" s="7">
        <f>'Boarding Tallies'!AU175+'Daycare Tallies'!BF163</f>
        <v>57</v>
      </c>
    </row>
    <row r="183" spans="1:47" x14ac:dyDescent="0.3">
      <c r="A183" s="10">
        <v>42376</v>
      </c>
      <c r="B183" s="11" t="s">
        <v>8</v>
      </c>
      <c r="C183" s="7">
        <f>'Boarding Tallies'!C176+'Daycare Tallies'!C164</f>
        <v>42</v>
      </c>
      <c r="E183" s="10">
        <v>42407</v>
      </c>
      <c r="F183" s="11" t="s">
        <v>9</v>
      </c>
      <c r="G183" s="7">
        <f>'Boarding Tallies'!G176+'Daycare Tallies'!H164</f>
        <v>18</v>
      </c>
      <c r="I183" s="10">
        <v>42436</v>
      </c>
      <c r="J183" s="11" t="s">
        <v>5</v>
      </c>
      <c r="K183" s="7">
        <f>'Boarding Tallies'!K176+'Daycare Tallies'!M164</f>
        <v>54</v>
      </c>
      <c r="M183" s="10">
        <v>42467</v>
      </c>
      <c r="N183" s="11" t="s">
        <v>8</v>
      </c>
      <c r="O183" s="7">
        <f>'Boarding Tallies'!O176+'Daycare Tallies'!R164</f>
        <v>45</v>
      </c>
      <c r="Q183" s="10">
        <v>42497</v>
      </c>
      <c r="R183" s="11" t="s">
        <v>7</v>
      </c>
      <c r="S183" s="7">
        <f>'Boarding Tallies'!S176+'Daycare Tallies'!W164</f>
        <v>30</v>
      </c>
      <c r="U183" s="10">
        <v>42528</v>
      </c>
      <c r="V183" s="11" t="s">
        <v>3</v>
      </c>
      <c r="W183" s="7">
        <f>'Boarding Tallies'!W176+'Daycare Tallies'!AB164</f>
        <v>52</v>
      </c>
      <c r="Y183" s="10">
        <v>42558</v>
      </c>
      <c r="Z183" s="11" t="s">
        <v>8</v>
      </c>
      <c r="AA183" s="7">
        <f>'Boarding Tallies'!AA176+'Daycare Tallies'!AG164</f>
        <v>62</v>
      </c>
      <c r="AC183" s="10">
        <v>42589</v>
      </c>
      <c r="AD183" s="11" t="s">
        <v>9</v>
      </c>
      <c r="AE183" s="7">
        <f>'Boarding Tallies'!AE176+'Daycare Tallies'!AL164</f>
        <v>49</v>
      </c>
      <c r="AG183" s="10">
        <v>42620</v>
      </c>
      <c r="AH183" s="11" t="s">
        <v>6</v>
      </c>
      <c r="AI183" s="7">
        <f>'Boarding Tallies'!AI176+'Daycare Tallies'!AQ164</f>
        <v>48</v>
      </c>
      <c r="AK183" s="10">
        <v>42650</v>
      </c>
      <c r="AL183" s="11" t="s">
        <v>4</v>
      </c>
      <c r="AM183" s="7">
        <f>'Boarding Tallies'!AM176+'Daycare Tallies'!AV164</f>
        <v>66</v>
      </c>
      <c r="AO183" s="10">
        <v>42681</v>
      </c>
      <c r="AP183" s="11" t="s">
        <v>5</v>
      </c>
      <c r="AQ183" s="7">
        <f>'Boarding Tallies'!AQ176+'Daycare Tallies'!BA164</f>
        <v>44</v>
      </c>
      <c r="AS183" s="10">
        <v>42711</v>
      </c>
      <c r="AT183" s="11" t="s">
        <v>6</v>
      </c>
      <c r="AU183" s="7">
        <f>'Boarding Tallies'!AU176+'Daycare Tallies'!BF164</f>
        <v>49</v>
      </c>
    </row>
    <row r="184" spans="1:47" x14ac:dyDescent="0.3">
      <c r="A184" s="10">
        <v>42377</v>
      </c>
      <c r="B184" s="11" t="s">
        <v>4</v>
      </c>
      <c r="C184" s="7">
        <f>'Boarding Tallies'!C177+'Daycare Tallies'!C165</f>
        <v>28</v>
      </c>
      <c r="E184" s="10">
        <v>42408</v>
      </c>
      <c r="F184" s="11" t="s">
        <v>5</v>
      </c>
      <c r="G184" s="7">
        <f>'Boarding Tallies'!G177+'Daycare Tallies'!H165</f>
        <v>26</v>
      </c>
      <c r="I184" s="10">
        <v>42437</v>
      </c>
      <c r="J184" s="11" t="s">
        <v>3</v>
      </c>
      <c r="K184" s="7">
        <f>'Boarding Tallies'!K177+'Daycare Tallies'!M165</f>
        <v>49</v>
      </c>
      <c r="M184" s="10">
        <v>42468</v>
      </c>
      <c r="N184" s="11" t="s">
        <v>4</v>
      </c>
      <c r="O184" s="7">
        <f>'Boarding Tallies'!O177+'Daycare Tallies'!R165</f>
        <v>47</v>
      </c>
      <c r="Q184" s="10">
        <v>42498</v>
      </c>
      <c r="R184" s="11" t="s">
        <v>9</v>
      </c>
      <c r="S184" s="7">
        <f>'Boarding Tallies'!S177+'Daycare Tallies'!W165</f>
        <v>17</v>
      </c>
      <c r="U184" s="10">
        <v>42529</v>
      </c>
      <c r="V184" s="11" t="s">
        <v>6</v>
      </c>
      <c r="W184" s="7">
        <f>'Boarding Tallies'!W177+'Daycare Tallies'!AB165</f>
        <v>62</v>
      </c>
      <c r="Y184" s="10">
        <v>42559</v>
      </c>
      <c r="Z184" s="11" t="s">
        <v>4</v>
      </c>
      <c r="AA184" s="7">
        <f>'Boarding Tallies'!AA177+'Daycare Tallies'!AG165</f>
        <v>78</v>
      </c>
      <c r="AC184" s="10">
        <v>42590</v>
      </c>
      <c r="AD184" s="11" t="s">
        <v>5</v>
      </c>
      <c r="AE184" s="7">
        <f>'Boarding Tallies'!AE177+'Daycare Tallies'!AL165</f>
        <v>63</v>
      </c>
      <c r="AG184" s="10">
        <v>42621</v>
      </c>
      <c r="AH184" s="11" t="s">
        <v>8</v>
      </c>
      <c r="AI184" s="7">
        <f>'Boarding Tallies'!AI177+'Daycare Tallies'!AQ165</f>
        <v>54</v>
      </c>
      <c r="AK184" s="10">
        <v>42651</v>
      </c>
      <c r="AL184" s="11" t="s">
        <v>7</v>
      </c>
      <c r="AM184" s="7">
        <f>'Boarding Tallies'!AM177+'Daycare Tallies'!AV165</f>
        <v>55</v>
      </c>
      <c r="AO184" s="10">
        <v>42682</v>
      </c>
      <c r="AP184" s="11" t="s">
        <v>3</v>
      </c>
      <c r="AQ184" s="7">
        <f>'Boarding Tallies'!AQ177+'Daycare Tallies'!BA165</f>
        <v>45</v>
      </c>
      <c r="AS184" s="10">
        <v>42712</v>
      </c>
      <c r="AT184" s="11" t="s">
        <v>8</v>
      </c>
      <c r="AU184" s="7">
        <f>'Boarding Tallies'!AU177+'Daycare Tallies'!BF165</f>
        <v>61</v>
      </c>
    </row>
    <row r="185" spans="1:47" x14ac:dyDescent="0.3">
      <c r="A185" s="10">
        <v>42378</v>
      </c>
      <c r="B185" s="11" t="s">
        <v>7</v>
      </c>
      <c r="C185" s="7">
        <f>'Boarding Tallies'!C178+'Daycare Tallies'!C166</f>
        <v>22</v>
      </c>
      <c r="E185" s="10">
        <v>42409</v>
      </c>
      <c r="F185" s="11" t="s">
        <v>3</v>
      </c>
      <c r="G185" s="7">
        <f>'Boarding Tallies'!G178+'Daycare Tallies'!H166</f>
        <v>41</v>
      </c>
      <c r="I185" s="10">
        <v>42438</v>
      </c>
      <c r="J185" s="11" t="s">
        <v>6</v>
      </c>
      <c r="K185" s="7">
        <f>'Boarding Tallies'!K178+'Daycare Tallies'!M166</f>
        <v>55</v>
      </c>
      <c r="M185" s="10">
        <v>42469</v>
      </c>
      <c r="N185" s="11" t="s">
        <v>7</v>
      </c>
      <c r="O185" s="7">
        <f>'Boarding Tallies'!O178+'Daycare Tallies'!R166</f>
        <v>19</v>
      </c>
      <c r="Q185" s="10">
        <v>42499</v>
      </c>
      <c r="R185" s="11" t="s">
        <v>5</v>
      </c>
      <c r="S185" s="7">
        <f>'Boarding Tallies'!S178+'Daycare Tallies'!W166</f>
        <v>47</v>
      </c>
      <c r="U185" s="10">
        <v>42530</v>
      </c>
      <c r="V185" s="11" t="s">
        <v>8</v>
      </c>
      <c r="W185" s="7">
        <f>'Boarding Tallies'!W178+'Daycare Tallies'!AB166</f>
        <v>65</v>
      </c>
      <c r="Y185" s="10">
        <v>42560</v>
      </c>
      <c r="Z185" s="11" t="s">
        <v>7</v>
      </c>
      <c r="AA185" s="7">
        <f>'Boarding Tallies'!AA178+'Daycare Tallies'!AG166</f>
        <v>46</v>
      </c>
      <c r="AC185" s="10">
        <v>42591</v>
      </c>
      <c r="AD185" s="11" t="s">
        <v>3</v>
      </c>
      <c r="AE185" s="7">
        <f>'Boarding Tallies'!AE178+'Daycare Tallies'!AL166</f>
        <v>68</v>
      </c>
      <c r="AG185" s="10">
        <v>42622</v>
      </c>
      <c r="AH185" s="11" t="s">
        <v>4</v>
      </c>
      <c r="AI185" s="7">
        <f>'Boarding Tallies'!AI178+'Daycare Tallies'!AQ166</f>
        <v>65</v>
      </c>
      <c r="AK185" s="10">
        <v>42652</v>
      </c>
      <c r="AL185" s="11" t="s">
        <v>9</v>
      </c>
      <c r="AM185" s="7">
        <f>'Boarding Tallies'!AM178+'Daycare Tallies'!AV166</f>
        <v>33</v>
      </c>
      <c r="AO185" s="10">
        <v>42683</v>
      </c>
      <c r="AP185" s="11" t="s">
        <v>6</v>
      </c>
      <c r="AQ185" s="7">
        <f>'Boarding Tallies'!AQ178+'Daycare Tallies'!BA166</f>
        <v>56</v>
      </c>
      <c r="AS185" s="10">
        <v>42713</v>
      </c>
      <c r="AT185" s="11" t="s">
        <v>4</v>
      </c>
      <c r="AU185" s="7">
        <f>'Boarding Tallies'!AU178+'Daycare Tallies'!BF166</f>
        <v>53</v>
      </c>
    </row>
    <row r="186" spans="1:47" x14ac:dyDescent="0.3">
      <c r="A186" s="10">
        <v>42379</v>
      </c>
      <c r="B186" s="11" t="s">
        <v>9</v>
      </c>
      <c r="C186" s="7">
        <f>'Boarding Tallies'!C179+'Daycare Tallies'!C167</f>
        <v>10</v>
      </c>
      <c r="E186" s="10">
        <v>42410</v>
      </c>
      <c r="F186" s="11" t="s">
        <v>6</v>
      </c>
      <c r="G186" s="7">
        <f>'Boarding Tallies'!G179+'Daycare Tallies'!H167</f>
        <v>48</v>
      </c>
      <c r="I186" s="10">
        <v>42439</v>
      </c>
      <c r="J186" s="11" t="s">
        <v>8</v>
      </c>
      <c r="K186" s="7">
        <f>'Boarding Tallies'!K179+'Daycare Tallies'!M167</f>
        <v>61</v>
      </c>
      <c r="M186" s="10">
        <v>42470</v>
      </c>
      <c r="N186" s="11" t="s">
        <v>9</v>
      </c>
      <c r="O186" s="7">
        <f>'Boarding Tallies'!O179+'Daycare Tallies'!R167</f>
        <v>13</v>
      </c>
      <c r="Q186" s="10">
        <v>42500</v>
      </c>
      <c r="R186" s="11" t="s">
        <v>3</v>
      </c>
      <c r="S186" s="7">
        <f>'Boarding Tallies'!S179+'Daycare Tallies'!W167</f>
        <v>49</v>
      </c>
      <c r="U186" s="10">
        <v>42531</v>
      </c>
      <c r="V186" s="11" t="s">
        <v>4</v>
      </c>
      <c r="W186" s="7">
        <f>'Boarding Tallies'!W179+'Daycare Tallies'!AB167</f>
        <v>61</v>
      </c>
      <c r="Y186" s="10">
        <v>42561</v>
      </c>
      <c r="Z186" s="11" t="s">
        <v>9</v>
      </c>
      <c r="AA186" s="7">
        <f>'Boarding Tallies'!AA179+'Daycare Tallies'!AG167</f>
        <v>26</v>
      </c>
      <c r="AC186" s="10">
        <v>42592</v>
      </c>
      <c r="AD186" s="11" t="s">
        <v>6</v>
      </c>
      <c r="AE186" s="7">
        <f>'Boarding Tallies'!AE179+'Daycare Tallies'!AL167</f>
        <v>64</v>
      </c>
      <c r="AG186" s="10">
        <v>42623</v>
      </c>
      <c r="AH186" s="11" t="s">
        <v>7</v>
      </c>
      <c r="AI186" s="7">
        <f>'Boarding Tallies'!AI179+'Daycare Tallies'!AQ167</f>
        <v>41</v>
      </c>
      <c r="AK186" s="10">
        <v>42653</v>
      </c>
      <c r="AL186" s="11" t="s">
        <v>5</v>
      </c>
      <c r="AM186" s="7">
        <f>'Boarding Tallies'!AM179+'Daycare Tallies'!AV167</f>
        <v>48</v>
      </c>
      <c r="AO186" s="10">
        <v>42684</v>
      </c>
      <c r="AP186" s="11" t="s">
        <v>8</v>
      </c>
      <c r="AQ186" s="7">
        <f>'Boarding Tallies'!AQ179+'Daycare Tallies'!BA167</f>
        <v>63</v>
      </c>
      <c r="AS186" s="10">
        <v>42714</v>
      </c>
      <c r="AT186" s="11" t="s">
        <v>7</v>
      </c>
      <c r="AU186" s="7">
        <f>'Boarding Tallies'!AU179+'Daycare Tallies'!BF167</f>
        <v>33</v>
      </c>
    </row>
    <row r="187" spans="1:47" x14ac:dyDescent="0.3">
      <c r="A187" s="10">
        <v>42380</v>
      </c>
      <c r="B187" s="11" t="s">
        <v>5</v>
      </c>
      <c r="C187" s="7">
        <f>'Boarding Tallies'!C180+'Daycare Tallies'!C168</f>
        <v>29</v>
      </c>
      <c r="E187" s="10">
        <v>42411</v>
      </c>
      <c r="F187" s="11" t="s">
        <v>8</v>
      </c>
      <c r="G187" s="7">
        <f>'Boarding Tallies'!G180+'Daycare Tallies'!H168</f>
        <v>43</v>
      </c>
      <c r="I187" s="10">
        <v>42440</v>
      </c>
      <c r="J187" s="11" t="s">
        <v>4</v>
      </c>
      <c r="K187" s="7">
        <f>'Boarding Tallies'!K180+'Daycare Tallies'!M168</f>
        <v>59</v>
      </c>
      <c r="M187" s="10">
        <v>42471</v>
      </c>
      <c r="N187" s="11" t="s">
        <v>5</v>
      </c>
      <c r="O187" s="7">
        <f>'Boarding Tallies'!O180+'Daycare Tallies'!R168</f>
        <v>32</v>
      </c>
      <c r="Q187" s="10">
        <v>42501</v>
      </c>
      <c r="R187" s="11" t="s">
        <v>6</v>
      </c>
      <c r="S187" s="7">
        <f>'Boarding Tallies'!S180+'Daycare Tallies'!W168</f>
        <v>41</v>
      </c>
      <c r="U187" s="10">
        <v>42532</v>
      </c>
      <c r="V187" s="11" t="s">
        <v>7</v>
      </c>
      <c r="W187" s="7">
        <f>'Boarding Tallies'!W180+'Daycare Tallies'!AB168</f>
        <v>42</v>
      </c>
      <c r="Y187" s="10">
        <v>42562</v>
      </c>
      <c r="Z187" s="11" t="s">
        <v>5</v>
      </c>
      <c r="AA187" s="7">
        <f>'Boarding Tallies'!AA180+'Daycare Tallies'!AG168</f>
        <v>66</v>
      </c>
      <c r="AC187" s="10">
        <v>42593</v>
      </c>
      <c r="AD187" s="11" t="s">
        <v>8</v>
      </c>
      <c r="AE187" s="7">
        <f>'Boarding Tallies'!AE180+'Daycare Tallies'!AL168</f>
        <v>72</v>
      </c>
      <c r="AG187" s="10">
        <v>42624</v>
      </c>
      <c r="AH187" s="11" t="s">
        <v>9</v>
      </c>
      <c r="AI187" s="7">
        <f>'Boarding Tallies'!AI180+'Daycare Tallies'!AQ168</f>
        <v>13</v>
      </c>
      <c r="AK187" s="10">
        <v>42654</v>
      </c>
      <c r="AL187" s="11" t="s">
        <v>3</v>
      </c>
      <c r="AM187" s="7">
        <f>'Boarding Tallies'!AM180+'Daycare Tallies'!AV168</f>
        <v>58</v>
      </c>
      <c r="AO187" s="10">
        <v>42685</v>
      </c>
      <c r="AP187" s="11" t="s">
        <v>4</v>
      </c>
      <c r="AQ187" s="7">
        <f>'Boarding Tallies'!AQ180+'Daycare Tallies'!BA168</f>
        <v>51</v>
      </c>
      <c r="AS187" s="10">
        <v>42715</v>
      </c>
      <c r="AT187" s="11" t="s">
        <v>9</v>
      </c>
      <c r="AU187" s="7">
        <f>'Boarding Tallies'!AU180+'Daycare Tallies'!BF168</f>
        <v>22</v>
      </c>
    </row>
    <row r="188" spans="1:47" x14ac:dyDescent="0.3">
      <c r="A188" s="10">
        <v>42381</v>
      </c>
      <c r="B188" s="11" t="s">
        <v>3</v>
      </c>
      <c r="C188" s="7">
        <f>'Boarding Tallies'!C181+'Daycare Tallies'!C169</f>
        <v>34</v>
      </c>
      <c r="E188" s="10">
        <v>42412</v>
      </c>
      <c r="F188" s="11" t="s">
        <v>4</v>
      </c>
      <c r="G188" s="7">
        <f>'Boarding Tallies'!G181+'Daycare Tallies'!H169</f>
        <v>53</v>
      </c>
      <c r="I188" s="10">
        <v>42441</v>
      </c>
      <c r="J188" s="11" t="s">
        <v>7</v>
      </c>
      <c r="K188" s="7">
        <f>'Boarding Tallies'!K181+'Daycare Tallies'!M169</f>
        <v>37</v>
      </c>
      <c r="M188" s="10">
        <v>42472</v>
      </c>
      <c r="N188" s="11" t="s">
        <v>3</v>
      </c>
      <c r="O188" s="7">
        <f>'Boarding Tallies'!O181+'Daycare Tallies'!R169</f>
        <v>44</v>
      </c>
      <c r="Q188" s="10">
        <v>42502</v>
      </c>
      <c r="R188" s="11" t="s">
        <v>8</v>
      </c>
      <c r="S188" s="7">
        <f>'Boarding Tallies'!S181+'Daycare Tallies'!W169</f>
        <v>59</v>
      </c>
      <c r="U188" s="10">
        <v>42533</v>
      </c>
      <c r="V188" s="11" t="s">
        <v>9</v>
      </c>
      <c r="W188" s="7">
        <f>'Boarding Tallies'!W181+'Daycare Tallies'!AB169</f>
        <v>20</v>
      </c>
      <c r="Y188" s="10">
        <v>42563</v>
      </c>
      <c r="Z188" s="11" t="s">
        <v>3</v>
      </c>
      <c r="AA188" s="7">
        <f>'Boarding Tallies'!AA181+'Daycare Tallies'!AG169</f>
        <v>75</v>
      </c>
      <c r="AC188" s="10">
        <v>42594</v>
      </c>
      <c r="AD188" s="11" t="s">
        <v>4</v>
      </c>
      <c r="AE188" s="7">
        <f>'Boarding Tallies'!AE181+'Daycare Tallies'!AL169</f>
        <v>66</v>
      </c>
      <c r="AG188" s="10">
        <v>42625</v>
      </c>
      <c r="AH188" s="11" t="s">
        <v>5</v>
      </c>
      <c r="AI188" s="7">
        <f>'Boarding Tallies'!AI181+'Daycare Tallies'!AQ169</f>
        <v>43</v>
      </c>
      <c r="AK188" s="10">
        <v>42655</v>
      </c>
      <c r="AL188" s="11" t="s">
        <v>6</v>
      </c>
      <c r="AM188" s="7">
        <f>'Boarding Tallies'!AM181+'Daycare Tallies'!AV169</f>
        <v>54</v>
      </c>
      <c r="AO188" s="10">
        <v>42686</v>
      </c>
      <c r="AP188" s="11" t="s">
        <v>7</v>
      </c>
      <c r="AQ188" s="7">
        <f>'Boarding Tallies'!AQ181+'Daycare Tallies'!BA169</f>
        <v>32</v>
      </c>
      <c r="AS188" s="10">
        <v>42716</v>
      </c>
      <c r="AT188" s="11" t="s">
        <v>5</v>
      </c>
      <c r="AU188" s="7">
        <f>'Boarding Tallies'!AU181+'Daycare Tallies'!BF169</f>
        <v>36</v>
      </c>
    </row>
    <row r="189" spans="1:47" x14ac:dyDescent="0.3">
      <c r="A189" s="10">
        <v>42382</v>
      </c>
      <c r="B189" s="11" t="s">
        <v>6</v>
      </c>
      <c r="C189" s="7">
        <f>'Boarding Tallies'!C182+'Daycare Tallies'!C170</f>
        <v>43</v>
      </c>
      <c r="E189" s="10">
        <v>42413</v>
      </c>
      <c r="F189" s="11" t="s">
        <v>7</v>
      </c>
      <c r="G189" s="7">
        <f>'Boarding Tallies'!G182+'Daycare Tallies'!H170</f>
        <v>28</v>
      </c>
      <c r="I189" s="10">
        <v>42442</v>
      </c>
      <c r="J189" s="11" t="s">
        <v>9</v>
      </c>
      <c r="K189" s="7">
        <f>'Boarding Tallies'!K182+'Daycare Tallies'!M170</f>
        <v>23</v>
      </c>
      <c r="M189" s="10">
        <v>42473</v>
      </c>
      <c r="N189" s="11" t="s">
        <v>6</v>
      </c>
      <c r="O189" s="7">
        <f>'Boarding Tallies'!O182+'Daycare Tallies'!R170</f>
        <v>44</v>
      </c>
      <c r="Q189" s="10">
        <v>42503</v>
      </c>
      <c r="R189" s="11" t="s">
        <v>4</v>
      </c>
      <c r="S189" s="7">
        <f>'Boarding Tallies'!S182+'Daycare Tallies'!W170</f>
        <v>46</v>
      </c>
      <c r="U189" s="10">
        <v>42534</v>
      </c>
      <c r="V189" s="11" t="s">
        <v>5</v>
      </c>
      <c r="W189" s="7">
        <f>'Boarding Tallies'!W182+'Daycare Tallies'!AB170</f>
        <v>44</v>
      </c>
      <c r="Y189" s="10">
        <v>42564</v>
      </c>
      <c r="Z189" s="11" t="s">
        <v>6</v>
      </c>
      <c r="AA189" s="7">
        <f>'Boarding Tallies'!AA182+'Daycare Tallies'!AG170</f>
        <v>60</v>
      </c>
      <c r="AC189" s="10">
        <v>42595</v>
      </c>
      <c r="AD189" s="11" t="s">
        <v>7</v>
      </c>
      <c r="AE189" s="7">
        <f>'Boarding Tallies'!AE182+'Daycare Tallies'!AL170</f>
        <v>63</v>
      </c>
      <c r="AG189" s="10">
        <v>42626</v>
      </c>
      <c r="AH189" s="11" t="s">
        <v>3</v>
      </c>
      <c r="AI189" s="7">
        <f>'Boarding Tallies'!AI182+'Daycare Tallies'!AQ170</f>
        <v>44</v>
      </c>
      <c r="AK189" s="10">
        <v>42656</v>
      </c>
      <c r="AL189" s="11" t="s">
        <v>8</v>
      </c>
      <c r="AM189" s="7">
        <f>'Boarding Tallies'!AM182+'Daycare Tallies'!AV170</f>
        <v>59</v>
      </c>
      <c r="AO189" s="10">
        <v>42687</v>
      </c>
      <c r="AP189" s="11" t="s">
        <v>9</v>
      </c>
      <c r="AQ189" s="7">
        <f>'Boarding Tallies'!AQ182+'Daycare Tallies'!BA170</f>
        <v>17</v>
      </c>
      <c r="AS189" s="10">
        <v>42717</v>
      </c>
      <c r="AT189" s="11" t="s">
        <v>3</v>
      </c>
      <c r="AU189" s="7">
        <f>'Boarding Tallies'!AU182+'Daycare Tallies'!BF170</f>
        <v>61</v>
      </c>
    </row>
    <row r="190" spans="1:47" x14ac:dyDescent="0.3">
      <c r="A190" s="10">
        <v>42383</v>
      </c>
      <c r="B190" s="11" t="s">
        <v>8</v>
      </c>
      <c r="C190" s="7">
        <f>'Boarding Tallies'!C183+'Daycare Tallies'!C171</f>
        <v>27</v>
      </c>
      <c r="E190" s="10">
        <v>42414</v>
      </c>
      <c r="F190" s="11" t="s">
        <v>9</v>
      </c>
      <c r="G190" s="7">
        <f>'Boarding Tallies'!G183+'Daycare Tallies'!H171</f>
        <v>17</v>
      </c>
      <c r="I190" s="10">
        <v>42443</v>
      </c>
      <c r="J190" s="11" t="s">
        <v>5</v>
      </c>
      <c r="K190" s="7">
        <f>'Boarding Tallies'!K183+'Daycare Tallies'!M171</f>
        <v>37</v>
      </c>
      <c r="M190" s="10">
        <v>42474</v>
      </c>
      <c r="N190" s="11" t="s">
        <v>8</v>
      </c>
      <c r="O190" s="7">
        <f>'Boarding Tallies'!O183+'Daycare Tallies'!R171</f>
        <v>39</v>
      </c>
      <c r="Q190" s="10">
        <v>42504</v>
      </c>
      <c r="R190" s="11" t="s">
        <v>7</v>
      </c>
      <c r="S190" s="7">
        <f>'Boarding Tallies'!S183+'Daycare Tallies'!W171</f>
        <v>26</v>
      </c>
      <c r="U190" s="10">
        <v>42535</v>
      </c>
      <c r="V190" s="11" t="s">
        <v>3</v>
      </c>
      <c r="W190" s="7">
        <f>'Boarding Tallies'!W183+'Daycare Tallies'!AB171</f>
        <v>51</v>
      </c>
      <c r="Y190" s="10">
        <v>42565</v>
      </c>
      <c r="Z190" s="11" t="s">
        <v>8</v>
      </c>
      <c r="AA190" s="7">
        <f>'Boarding Tallies'!AA183+'Daycare Tallies'!AG171</f>
        <v>63</v>
      </c>
      <c r="AC190" s="10">
        <v>42596</v>
      </c>
      <c r="AD190" s="11" t="s">
        <v>9</v>
      </c>
      <c r="AE190" s="7">
        <f>'Boarding Tallies'!AE183+'Daycare Tallies'!AL171</f>
        <v>27</v>
      </c>
      <c r="AG190" s="10">
        <v>42627</v>
      </c>
      <c r="AH190" s="11" t="s">
        <v>6</v>
      </c>
      <c r="AI190" s="7">
        <f>'Boarding Tallies'!AI183+'Daycare Tallies'!AQ171</f>
        <v>52</v>
      </c>
      <c r="AK190" s="10">
        <v>42657</v>
      </c>
      <c r="AL190" s="11" t="s">
        <v>4</v>
      </c>
      <c r="AM190" s="7">
        <f>'Boarding Tallies'!AM183+'Daycare Tallies'!AV171</f>
        <v>72</v>
      </c>
      <c r="AO190" s="10">
        <v>42688</v>
      </c>
      <c r="AP190" s="11" t="s">
        <v>5</v>
      </c>
      <c r="AQ190" s="7">
        <f>'Boarding Tallies'!AQ183+'Daycare Tallies'!BA171</f>
        <v>52</v>
      </c>
      <c r="AS190" s="10">
        <v>42718</v>
      </c>
      <c r="AT190" s="11" t="s">
        <v>6</v>
      </c>
      <c r="AU190" s="7">
        <f>'Boarding Tallies'!AU183+'Daycare Tallies'!BF171</f>
        <v>47</v>
      </c>
    </row>
    <row r="191" spans="1:47" x14ac:dyDescent="0.3">
      <c r="A191" s="10">
        <v>42384</v>
      </c>
      <c r="B191" s="11" t="s">
        <v>4</v>
      </c>
      <c r="C191" s="7">
        <f>'Boarding Tallies'!C184+'Daycare Tallies'!C172</f>
        <v>35</v>
      </c>
      <c r="E191" s="10">
        <v>42415</v>
      </c>
      <c r="F191" s="11" t="s">
        <v>5</v>
      </c>
      <c r="G191" s="7">
        <f>'Boarding Tallies'!G184+'Daycare Tallies'!H172</f>
        <v>27</v>
      </c>
      <c r="I191" s="10">
        <v>42444</v>
      </c>
      <c r="J191" s="11" t="s">
        <v>3</v>
      </c>
      <c r="K191" s="7">
        <f>'Boarding Tallies'!K184+'Daycare Tallies'!M172</f>
        <v>38</v>
      </c>
      <c r="M191" s="10">
        <v>42475</v>
      </c>
      <c r="N191" s="11" t="s">
        <v>4</v>
      </c>
      <c r="O191" s="7">
        <f>'Boarding Tallies'!O184+'Daycare Tallies'!R172</f>
        <v>55</v>
      </c>
      <c r="Q191" s="10">
        <v>42505</v>
      </c>
      <c r="R191" s="11" t="s">
        <v>9</v>
      </c>
      <c r="S191" s="7">
        <f>'Boarding Tallies'!S184+'Daycare Tallies'!W172</f>
        <v>13</v>
      </c>
      <c r="U191" s="10">
        <v>42536</v>
      </c>
      <c r="V191" s="11" t="s">
        <v>6</v>
      </c>
      <c r="W191" s="7">
        <f>'Boarding Tallies'!W184+'Daycare Tallies'!AB172</f>
        <v>49</v>
      </c>
      <c r="Y191" s="10">
        <v>42566</v>
      </c>
      <c r="Z191" s="11" t="s">
        <v>4</v>
      </c>
      <c r="AA191" s="7">
        <f>'Boarding Tallies'!AA184+'Daycare Tallies'!AG172</f>
        <v>81</v>
      </c>
      <c r="AC191" s="10">
        <v>42597</v>
      </c>
      <c r="AD191" s="11" t="s">
        <v>5</v>
      </c>
      <c r="AE191" s="7">
        <f>'Boarding Tallies'!AE184+'Daycare Tallies'!AL172</f>
        <v>49</v>
      </c>
      <c r="AG191" s="10">
        <v>42628</v>
      </c>
      <c r="AH191" s="11" t="s">
        <v>8</v>
      </c>
      <c r="AI191" s="7">
        <f>'Boarding Tallies'!AI184+'Daycare Tallies'!AQ172</f>
        <v>60</v>
      </c>
      <c r="AK191" s="10">
        <v>42658</v>
      </c>
      <c r="AL191" s="11" t="s">
        <v>7</v>
      </c>
      <c r="AM191" s="7">
        <f>'Boarding Tallies'!AM184+'Daycare Tallies'!AV172</f>
        <v>41</v>
      </c>
      <c r="AO191" s="10">
        <v>42689</v>
      </c>
      <c r="AP191" s="11" t="s">
        <v>3</v>
      </c>
      <c r="AQ191" s="7">
        <f>'Boarding Tallies'!AQ184+'Daycare Tallies'!BA172</f>
        <v>59</v>
      </c>
      <c r="AS191" s="10">
        <v>42719</v>
      </c>
      <c r="AT191" s="11" t="s">
        <v>8</v>
      </c>
      <c r="AU191" s="7">
        <f>'Boarding Tallies'!AU184+'Daycare Tallies'!BF172</f>
        <v>54</v>
      </c>
    </row>
    <row r="192" spans="1:47" x14ac:dyDescent="0.3">
      <c r="A192" s="10">
        <v>42385</v>
      </c>
      <c r="B192" s="11" t="s">
        <v>7</v>
      </c>
      <c r="C192" s="7">
        <f>'Boarding Tallies'!C185+'Daycare Tallies'!C173</f>
        <v>27</v>
      </c>
      <c r="E192" s="10">
        <v>42416</v>
      </c>
      <c r="F192" s="11" t="s">
        <v>3</v>
      </c>
      <c r="G192" s="7">
        <f>'Boarding Tallies'!G185+'Daycare Tallies'!H173</f>
        <v>37</v>
      </c>
      <c r="I192" s="10">
        <v>42445</v>
      </c>
      <c r="J192" s="11" t="s">
        <v>6</v>
      </c>
      <c r="K192" s="7">
        <f>'Boarding Tallies'!K185+'Daycare Tallies'!M173</f>
        <v>44</v>
      </c>
      <c r="M192" s="10">
        <v>42476</v>
      </c>
      <c r="N192" s="11" t="s">
        <v>7</v>
      </c>
      <c r="O192" s="7">
        <f>'Boarding Tallies'!O185+'Daycare Tallies'!R173</f>
        <v>18</v>
      </c>
      <c r="Q192" s="10">
        <v>42506</v>
      </c>
      <c r="R192" s="11" t="s">
        <v>5</v>
      </c>
      <c r="S192" s="7">
        <f>'Boarding Tallies'!S185+'Daycare Tallies'!W173</f>
        <v>38</v>
      </c>
      <c r="U192" s="10">
        <v>42537</v>
      </c>
      <c r="V192" s="11" t="s">
        <v>8</v>
      </c>
      <c r="W192" s="7">
        <f>'Boarding Tallies'!W185+'Daycare Tallies'!AB173</f>
        <v>43</v>
      </c>
      <c r="Y192" s="10">
        <v>42567</v>
      </c>
      <c r="Z192" s="11" t="s">
        <v>7</v>
      </c>
      <c r="AA192" s="7">
        <f>'Boarding Tallies'!AA185+'Daycare Tallies'!AG173</f>
        <v>58</v>
      </c>
      <c r="AC192" s="10">
        <v>42598</v>
      </c>
      <c r="AD192" s="11" t="s">
        <v>3</v>
      </c>
      <c r="AE192" s="7">
        <f>'Boarding Tallies'!AE185+'Daycare Tallies'!AL173</f>
        <v>46</v>
      </c>
      <c r="AG192" s="10">
        <v>42629</v>
      </c>
      <c r="AH192" s="11" t="s">
        <v>4</v>
      </c>
      <c r="AI192" s="7">
        <f>'Boarding Tallies'!AI185+'Daycare Tallies'!AQ173</f>
        <v>67</v>
      </c>
      <c r="AK192" s="10">
        <v>42659</v>
      </c>
      <c r="AL192" s="11" t="s">
        <v>9</v>
      </c>
      <c r="AM192" s="7">
        <f>'Boarding Tallies'!AM185+'Daycare Tallies'!AV173</f>
        <v>25</v>
      </c>
      <c r="AO192" s="10">
        <v>42690</v>
      </c>
      <c r="AP192" s="11" t="s">
        <v>6</v>
      </c>
      <c r="AQ192" s="7">
        <f>'Boarding Tallies'!AQ185+'Daycare Tallies'!BA173</f>
        <v>65</v>
      </c>
      <c r="AS192" s="10">
        <v>42720</v>
      </c>
      <c r="AT192" s="11" t="s">
        <v>4</v>
      </c>
      <c r="AU192" s="7">
        <f>'Boarding Tallies'!AU185+'Daycare Tallies'!BF173</f>
        <v>65</v>
      </c>
    </row>
    <row r="193" spans="1:47" x14ac:dyDescent="0.3">
      <c r="A193" s="10">
        <v>42386</v>
      </c>
      <c r="B193" s="11" t="s">
        <v>9</v>
      </c>
      <c r="C193" s="7">
        <f>'Boarding Tallies'!C186+'Daycare Tallies'!C174</f>
        <v>20</v>
      </c>
      <c r="E193" s="10">
        <v>42417</v>
      </c>
      <c r="F193" s="11" t="s">
        <v>6</v>
      </c>
      <c r="G193" s="7">
        <f>'Boarding Tallies'!G186+'Daycare Tallies'!H174</f>
        <v>39</v>
      </c>
      <c r="I193" s="10">
        <v>42446</v>
      </c>
      <c r="J193" s="11" t="s">
        <v>8</v>
      </c>
      <c r="K193" s="7">
        <f>'Boarding Tallies'!K186+'Daycare Tallies'!M174</f>
        <v>47</v>
      </c>
      <c r="M193" s="10">
        <v>42477</v>
      </c>
      <c r="N193" s="11" t="s">
        <v>9</v>
      </c>
      <c r="O193" s="7">
        <f>'Boarding Tallies'!O186+'Daycare Tallies'!R174</f>
        <v>9</v>
      </c>
      <c r="Q193" s="10">
        <v>42507</v>
      </c>
      <c r="R193" s="11" t="s">
        <v>3</v>
      </c>
      <c r="S193" s="7">
        <f>'Boarding Tallies'!S186+'Daycare Tallies'!W174</f>
        <v>50</v>
      </c>
      <c r="U193" s="10">
        <v>42538</v>
      </c>
      <c r="V193" s="11" t="s">
        <v>4</v>
      </c>
      <c r="W193" s="7">
        <f>'Boarding Tallies'!W186+'Daycare Tallies'!AB174</f>
        <v>54</v>
      </c>
      <c r="Y193" s="10">
        <v>42568</v>
      </c>
      <c r="Z193" s="11" t="s">
        <v>9</v>
      </c>
      <c r="AA193" s="7">
        <f>'Boarding Tallies'!AA186+'Daycare Tallies'!AG174</f>
        <v>30</v>
      </c>
      <c r="AC193" s="10">
        <v>42599</v>
      </c>
      <c r="AD193" s="11" t="s">
        <v>6</v>
      </c>
      <c r="AE193" s="7">
        <f>'Boarding Tallies'!AE186+'Daycare Tallies'!AL174</f>
        <v>65</v>
      </c>
      <c r="AG193" s="10">
        <v>42630</v>
      </c>
      <c r="AH193" s="11" t="s">
        <v>7</v>
      </c>
      <c r="AI193" s="7">
        <f>'Boarding Tallies'!AI186+'Daycare Tallies'!AQ174</f>
        <v>46</v>
      </c>
      <c r="AK193" s="10">
        <v>42660</v>
      </c>
      <c r="AL193" s="11" t="s">
        <v>5</v>
      </c>
      <c r="AM193" s="7">
        <f>'Boarding Tallies'!AM186+'Daycare Tallies'!AV174</f>
        <v>49</v>
      </c>
      <c r="AO193" s="10">
        <v>42691</v>
      </c>
      <c r="AP193" s="11" t="s">
        <v>8</v>
      </c>
      <c r="AQ193" s="7">
        <f>'Boarding Tallies'!AQ186+'Daycare Tallies'!BA174</f>
        <v>55</v>
      </c>
      <c r="AS193" s="10">
        <v>42721</v>
      </c>
      <c r="AT193" s="11" t="s">
        <v>7</v>
      </c>
      <c r="AU193" s="7">
        <f>'Boarding Tallies'!AU186+'Daycare Tallies'!BF174</f>
        <v>31</v>
      </c>
    </row>
    <row r="194" spans="1:47" x14ac:dyDescent="0.3">
      <c r="A194" s="10">
        <v>42387</v>
      </c>
      <c r="B194" s="11" t="s">
        <v>5</v>
      </c>
      <c r="C194" s="7">
        <f>'Boarding Tallies'!C187+'Daycare Tallies'!C175</f>
        <v>25</v>
      </c>
      <c r="E194" s="10">
        <v>42418</v>
      </c>
      <c r="F194" s="11" t="s">
        <v>8</v>
      </c>
      <c r="G194" s="7">
        <f>'Boarding Tallies'!G187+'Daycare Tallies'!H175</f>
        <v>44</v>
      </c>
      <c r="I194" s="10">
        <v>42447</v>
      </c>
      <c r="J194" s="11" t="s">
        <v>4</v>
      </c>
      <c r="K194" s="7">
        <f>'Boarding Tallies'!K187+'Daycare Tallies'!M175</f>
        <v>43</v>
      </c>
      <c r="M194" s="10">
        <v>42478</v>
      </c>
      <c r="N194" s="11" t="s">
        <v>5</v>
      </c>
      <c r="O194" s="7">
        <f>'Boarding Tallies'!O187+'Daycare Tallies'!R175</f>
        <v>35</v>
      </c>
      <c r="Q194" s="10">
        <v>42508</v>
      </c>
      <c r="R194" s="11" t="s">
        <v>6</v>
      </c>
      <c r="S194" s="7">
        <f>'Boarding Tallies'!S187+'Daycare Tallies'!W175</f>
        <v>44</v>
      </c>
      <c r="U194" s="10">
        <v>42539</v>
      </c>
      <c r="V194" s="11" t="s">
        <v>7</v>
      </c>
      <c r="W194" s="7">
        <f>'Boarding Tallies'!W187+'Daycare Tallies'!AB175</f>
        <v>33</v>
      </c>
      <c r="Y194" s="10">
        <v>42569</v>
      </c>
      <c r="Z194" s="11" t="s">
        <v>5</v>
      </c>
      <c r="AA194" s="7">
        <f>'Boarding Tallies'!AA187+'Daycare Tallies'!AG175</f>
        <v>51</v>
      </c>
      <c r="AC194" s="10">
        <v>42600</v>
      </c>
      <c r="AD194" s="11" t="s">
        <v>8</v>
      </c>
      <c r="AE194" s="7">
        <f>'Boarding Tallies'!AE187+'Daycare Tallies'!AL175</f>
        <v>59</v>
      </c>
      <c r="AG194" s="10">
        <v>42631</v>
      </c>
      <c r="AH194" s="11" t="s">
        <v>9</v>
      </c>
      <c r="AI194" s="7">
        <f>'Boarding Tallies'!AI187+'Daycare Tallies'!AQ175</f>
        <v>26</v>
      </c>
      <c r="AK194" s="10">
        <v>42661</v>
      </c>
      <c r="AL194" s="11" t="s">
        <v>3</v>
      </c>
      <c r="AM194" s="7">
        <f>'Boarding Tallies'!AM187+'Daycare Tallies'!AV175</f>
        <v>53</v>
      </c>
      <c r="AO194" s="10">
        <v>42692</v>
      </c>
      <c r="AP194" s="11" t="s">
        <v>4</v>
      </c>
      <c r="AQ194" s="7">
        <f>'Boarding Tallies'!AQ187+'Daycare Tallies'!BA175</f>
        <v>63</v>
      </c>
      <c r="AS194" s="10">
        <v>42722</v>
      </c>
      <c r="AT194" s="11" t="s">
        <v>9</v>
      </c>
      <c r="AU194" s="7">
        <f>'Boarding Tallies'!AU187+'Daycare Tallies'!BF175</f>
        <v>28</v>
      </c>
    </row>
    <row r="195" spans="1:47" x14ac:dyDescent="0.3">
      <c r="A195" s="10">
        <v>42388</v>
      </c>
      <c r="B195" s="11" t="s">
        <v>3</v>
      </c>
      <c r="C195" s="7">
        <f>'Boarding Tallies'!C188+'Daycare Tallies'!C176</f>
        <v>39</v>
      </c>
      <c r="E195" s="10">
        <v>42419</v>
      </c>
      <c r="F195" s="11" t="s">
        <v>4</v>
      </c>
      <c r="G195" s="7">
        <f>'Boarding Tallies'!G188+'Daycare Tallies'!H176</f>
        <v>51</v>
      </c>
      <c r="I195" s="10">
        <v>42448</v>
      </c>
      <c r="J195" s="11" t="s">
        <v>7</v>
      </c>
      <c r="K195" s="7">
        <f>'Boarding Tallies'!K188+'Daycare Tallies'!M176</f>
        <v>26</v>
      </c>
      <c r="M195" s="10">
        <v>42479</v>
      </c>
      <c r="N195" s="11" t="s">
        <v>3</v>
      </c>
      <c r="O195" s="7">
        <f>'Boarding Tallies'!O188+'Daycare Tallies'!R176</f>
        <v>49</v>
      </c>
      <c r="Q195" s="10">
        <v>42509</v>
      </c>
      <c r="R195" s="11" t="s">
        <v>8</v>
      </c>
      <c r="S195" s="7">
        <f>'Boarding Tallies'!S188+'Daycare Tallies'!W176</f>
        <v>46</v>
      </c>
      <c r="U195" s="10">
        <v>42540</v>
      </c>
      <c r="V195" s="11" t="s">
        <v>9</v>
      </c>
      <c r="W195" s="7">
        <f>'Boarding Tallies'!W188+'Daycare Tallies'!AB176</f>
        <v>27</v>
      </c>
      <c r="Y195" s="10">
        <v>42570</v>
      </c>
      <c r="Z195" s="11" t="s">
        <v>3</v>
      </c>
      <c r="AA195" s="7">
        <f>'Boarding Tallies'!AA188+'Daycare Tallies'!AG176</f>
        <v>49</v>
      </c>
      <c r="AC195" s="10">
        <v>42601</v>
      </c>
      <c r="AD195" s="11" t="s">
        <v>4</v>
      </c>
      <c r="AE195" s="7">
        <f>'Boarding Tallies'!AE188+'Daycare Tallies'!AL176</f>
        <v>52</v>
      </c>
      <c r="AG195" s="10">
        <v>42632</v>
      </c>
      <c r="AH195" s="11" t="s">
        <v>5</v>
      </c>
      <c r="AI195" s="7">
        <f>'Boarding Tallies'!AI188+'Daycare Tallies'!AQ176</f>
        <v>48</v>
      </c>
      <c r="AK195" s="10">
        <v>42662</v>
      </c>
      <c r="AL195" s="11" t="s">
        <v>6</v>
      </c>
      <c r="AM195" s="7">
        <f>'Boarding Tallies'!AM188+'Daycare Tallies'!AV176</f>
        <v>57</v>
      </c>
      <c r="AO195" s="10">
        <v>42693</v>
      </c>
      <c r="AP195" s="11" t="s">
        <v>7</v>
      </c>
      <c r="AQ195" s="7">
        <f>'Boarding Tallies'!AQ188+'Daycare Tallies'!BA176</f>
        <v>43</v>
      </c>
      <c r="AS195" s="10">
        <v>42723</v>
      </c>
      <c r="AT195" s="11" t="s">
        <v>5</v>
      </c>
      <c r="AU195" s="7">
        <f>'Boarding Tallies'!AU188+'Daycare Tallies'!BF176</f>
        <v>58</v>
      </c>
    </row>
    <row r="196" spans="1:47" x14ac:dyDescent="0.3">
      <c r="A196" s="10">
        <v>42389</v>
      </c>
      <c r="B196" s="11" t="s">
        <v>6</v>
      </c>
      <c r="C196" s="7">
        <f>'Boarding Tallies'!C189+'Daycare Tallies'!C177</f>
        <v>34</v>
      </c>
      <c r="E196" s="10">
        <v>42420</v>
      </c>
      <c r="F196" s="11" t="s">
        <v>7</v>
      </c>
      <c r="G196" s="7">
        <f>'Boarding Tallies'!G189+'Daycare Tallies'!H177</f>
        <v>56</v>
      </c>
      <c r="I196" s="10">
        <v>42449</v>
      </c>
      <c r="J196" s="11" t="s">
        <v>9</v>
      </c>
      <c r="K196" s="7">
        <f>'Boarding Tallies'!K189+'Daycare Tallies'!M177</f>
        <v>14</v>
      </c>
      <c r="M196" s="10">
        <v>42480</v>
      </c>
      <c r="N196" s="11" t="s">
        <v>6</v>
      </c>
      <c r="O196" s="7">
        <f>'Boarding Tallies'!O189+'Daycare Tallies'!R177</f>
        <v>37</v>
      </c>
      <c r="Q196" s="10">
        <v>42510</v>
      </c>
      <c r="R196" s="11" t="s">
        <v>4</v>
      </c>
      <c r="S196" s="7">
        <f>'Boarding Tallies'!S189+'Daycare Tallies'!W177</f>
        <v>66</v>
      </c>
      <c r="U196" s="10">
        <v>42541</v>
      </c>
      <c r="V196" s="11" t="s">
        <v>5</v>
      </c>
      <c r="W196" s="7">
        <f>'Boarding Tallies'!W189+'Daycare Tallies'!AB177</f>
        <v>44</v>
      </c>
      <c r="Y196" s="10">
        <v>42571</v>
      </c>
      <c r="Z196" s="11" t="s">
        <v>6</v>
      </c>
      <c r="AA196" s="7">
        <f>'Boarding Tallies'!AA189+'Daycare Tallies'!AG177</f>
        <v>64</v>
      </c>
      <c r="AC196" s="10">
        <v>42602</v>
      </c>
      <c r="AD196" s="11" t="s">
        <v>7</v>
      </c>
      <c r="AE196" s="7">
        <f>'Boarding Tallies'!AE189+'Daycare Tallies'!AL177</f>
        <v>66</v>
      </c>
      <c r="AG196" s="10">
        <v>42633</v>
      </c>
      <c r="AH196" s="11" t="s">
        <v>3</v>
      </c>
      <c r="AI196" s="7">
        <f>'Boarding Tallies'!AI189+'Daycare Tallies'!AQ177</f>
        <v>55</v>
      </c>
      <c r="AK196" s="10">
        <v>42663</v>
      </c>
      <c r="AL196" s="11" t="s">
        <v>8</v>
      </c>
      <c r="AM196" s="7">
        <f>'Boarding Tallies'!AM189+'Daycare Tallies'!AV177</f>
        <v>57</v>
      </c>
      <c r="AO196" s="10">
        <v>42694</v>
      </c>
      <c r="AP196" s="11" t="s">
        <v>9</v>
      </c>
      <c r="AQ196" s="7">
        <f>'Boarding Tallies'!AQ189+'Daycare Tallies'!BA177</f>
        <v>33</v>
      </c>
      <c r="AS196" s="10">
        <v>42724</v>
      </c>
      <c r="AT196" s="11" t="s">
        <v>3</v>
      </c>
      <c r="AU196" s="7">
        <f>'Boarding Tallies'!AU189+'Daycare Tallies'!BF177</f>
        <v>75</v>
      </c>
    </row>
    <row r="197" spans="1:47" x14ac:dyDescent="0.3">
      <c r="A197" s="10">
        <v>42390</v>
      </c>
      <c r="B197" s="11" t="s">
        <v>8</v>
      </c>
      <c r="C197" s="7">
        <f>'Boarding Tallies'!C190+'Daycare Tallies'!C178</f>
        <v>38</v>
      </c>
      <c r="E197" s="10">
        <v>42421</v>
      </c>
      <c r="F197" s="11" t="s">
        <v>9</v>
      </c>
      <c r="G197" s="7">
        <f>'Boarding Tallies'!G190+'Daycare Tallies'!H178</f>
        <v>48</v>
      </c>
      <c r="I197" s="10">
        <v>42450</v>
      </c>
      <c r="J197" s="11" t="s">
        <v>5</v>
      </c>
      <c r="K197" s="7">
        <f>'Boarding Tallies'!K190+'Daycare Tallies'!M178</f>
        <v>25</v>
      </c>
      <c r="M197" s="10">
        <v>42481</v>
      </c>
      <c r="N197" s="11" t="s">
        <v>8</v>
      </c>
      <c r="O197" s="7">
        <f>'Boarding Tallies'!O190+'Daycare Tallies'!R178</f>
        <v>47</v>
      </c>
      <c r="Q197" s="10">
        <v>42511</v>
      </c>
      <c r="R197" s="11" t="s">
        <v>7</v>
      </c>
      <c r="S197" s="7">
        <f>'Boarding Tallies'!S190+'Daycare Tallies'!W178</f>
        <v>37</v>
      </c>
      <c r="U197" s="10">
        <v>42542</v>
      </c>
      <c r="V197" s="11" t="s">
        <v>3</v>
      </c>
      <c r="W197" s="7">
        <f>'Boarding Tallies'!W190+'Daycare Tallies'!AB178</f>
        <v>46</v>
      </c>
      <c r="Y197" s="10">
        <v>42572</v>
      </c>
      <c r="Z197" s="11" t="s">
        <v>8</v>
      </c>
      <c r="AA197" s="7">
        <f>'Boarding Tallies'!AA190+'Daycare Tallies'!AG178</f>
        <v>54</v>
      </c>
      <c r="AC197" s="10">
        <v>42603</v>
      </c>
      <c r="AD197" s="11" t="s">
        <v>9</v>
      </c>
      <c r="AE197" s="7">
        <f>'Boarding Tallies'!AE190+'Daycare Tallies'!AL178</f>
        <v>42</v>
      </c>
      <c r="AG197" s="10">
        <v>42634</v>
      </c>
      <c r="AH197" s="11" t="s">
        <v>6</v>
      </c>
      <c r="AI197" s="7">
        <f>'Boarding Tallies'!AI190+'Daycare Tallies'!AQ178</f>
        <v>60</v>
      </c>
      <c r="AK197" s="10">
        <v>42664</v>
      </c>
      <c r="AL197" s="11" t="s">
        <v>4</v>
      </c>
      <c r="AM197" s="7">
        <f>'Boarding Tallies'!AM190+'Daycare Tallies'!AV178</f>
        <v>71</v>
      </c>
      <c r="AO197" s="10">
        <v>42695</v>
      </c>
      <c r="AP197" s="11" t="s">
        <v>5</v>
      </c>
      <c r="AQ197" s="7">
        <f>'Boarding Tallies'!AQ190+'Daycare Tallies'!BA178</f>
        <v>71</v>
      </c>
      <c r="AS197" s="10">
        <v>42725</v>
      </c>
      <c r="AT197" s="11" t="s">
        <v>6</v>
      </c>
      <c r="AU197" s="7">
        <f>'Boarding Tallies'!AU190+'Daycare Tallies'!BF178</f>
        <v>68</v>
      </c>
    </row>
    <row r="198" spans="1:47" x14ac:dyDescent="0.3">
      <c r="A198" s="10">
        <v>42391</v>
      </c>
      <c r="B198" s="11" t="s">
        <v>4</v>
      </c>
      <c r="C198" s="7">
        <f>'Boarding Tallies'!C191+'Daycare Tallies'!C179</f>
        <v>39</v>
      </c>
      <c r="E198" s="10">
        <v>42422</v>
      </c>
      <c r="F198" s="11" t="s">
        <v>5</v>
      </c>
      <c r="G198" s="7">
        <f>'Boarding Tallies'!G191+'Daycare Tallies'!H179</f>
        <v>79</v>
      </c>
      <c r="I198" s="10">
        <v>42451</v>
      </c>
      <c r="J198" s="11" t="s">
        <v>3</v>
      </c>
      <c r="K198" s="7">
        <f>'Boarding Tallies'!K191+'Daycare Tallies'!M179</f>
        <v>56</v>
      </c>
      <c r="M198" s="10">
        <v>42482</v>
      </c>
      <c r="N198" s="11" t="s">
        <v>4</v>
      </c>
      <c r="O198" s="7">
        <f>'Boarding Tallies'!O191+'Daycare Tallies'!R179</f>
        <v>71</v>
      </c>
      <c r="Q198" s="10">
        <v>42512</v>
      </c>
      <c r="R198" s="11" t="s">
        <v>9</v>
      </c>
      <c r="S198" s="7">
        <f>'Boarding Tallies'!S191+'Daycare Tallies'!W179</f>
        <v>20</v>
      </c>
      <c r="U198" s="10">
        <v>42543</v>
      </c>
      <c r="V198" s="11" t="s">
        <v>6</v>
      </c>
      <c r="W198" s="7">
        <f>'Boarding Tallies'!W191+'Daycare Tallies'!AB179</f>
        <v>50</v>
      </c>
      <c r="Y198" s="10">
        <v>42573</v>
      </c>
      <c r="Z198" s="11" t="s">
        <v>4</v>
      </c>
      <c r="AA198" s="7">
        <f>'Boarding Tallies'!AA191+'Daycare Tallies'!AG179</f>
        <v>57</v>
      </c>
      <c r="AC198" s="10">
        <v>42604</v>
      </c>
      <c r="AD198" s="11" t="s">
        <v>5</v>
      </c>
      <c r="AE198" s="7">
        <f>'Boarding Tallies'!AE191+'Daycare Tallies'!AL179</f>
        <v>58</v>
      </c>
      <c r="AG198" s="10">
        <v>42635</v>
      </c>
      <c r="AH198" s="11" t="s">
        <v>8</v>
      </c>
      <c r="AI198" s="7">
        <f>'Boarding Tallies'!AI191+'Daycare Tallies'!AQ179</f>
        <v>67</v>
      </c>
      <c r="AK198" s="10">
        <v>42665</v>
      </c>
      <c r="AL198" s="11" t="s">
        <v>7</v>
      </c>
      <c r="AM198" s="7">
        <f>'Boarding Tallies'!AM191+'Daycare Tallies'!AV179</f>
        <v>38</v>
      </c>
      <c r="AO198" s="10">
        <v>42696</v>
      </c>
      <c r="AP198" s="11" t="s">
        <v>3</v>
      </c>
      <c r="AQ198" s="7">
        <f>'Boarding Tallies'!AQ191+'Daycare Tallies'!BA179</f>
        <v>77</v>
      </c>
      <c r="AS198" s="10">
        <v>42726</v>
      </c>
      <c r="AT198" s="11" t="s">
        <v>8</v>
      </c>
      <c r="AU198" s="7">
        <f>'Boarding Tallies'!AU191+'Daycare Tallies'!BF179</f>
        <v>68</v>
      </c>
    </row>
    <row r="199" spans="1:47" x14ac:dyDescent="0.3">
      <c r="A199" s="10">
        <v>42392</v>
      </c>
      <c r="B199" s="11" t="s">
        <v>7</v>
      </c>
      <c r="C199" s="7">
        <f>'Boarding Tallies'!C192+'Daycare Tallies'!C180</f>
        <v>24</v>
      </c>
      <c r="E199" s="10">
        <v>42423</v>
      </c>
      <c r="F199" s="11" t="s">
        <v>3</v>
      </c>
      <c r="G199" s="7">
        <f>'Boarding Tallies'!G192+'Daycare Tallies'!H180</f>
        <v>84</v>
      </c>
      <c r="I199" s="10">
        <v>42452</v>
      </c>
      <c r="J199" s="11" t="s">
        <v>6</v>
      </c>
      <c r="K199" s="7">
        <f>'Boarding Tallies'!K192+'Daycare Tallies'!M180</f>
        <v>41</v>
      </c>
      <c r="M199" s="10">
        <v>42483</v>
      </c>
      <c r="N199" s="11" t="s">
        <v>7</v>
      </c>
      <c r="O199" s="7">
        <f>'Boarding Tallies'!O192+'Daycare Tallies'!R180</f>
        <v>55</v>
      </c>
      <c r="Q199" s="10">
        <v>42513</v>
      </c>
      <c r="R199" s="11" t="s">
        <v>5</v>
      </c>
      <c r="S199" s="7">
        <f>'Boarding Tallies'!S192+'Daycare Tallies'!W180</f>
        <v>40</v>
      </c>
      <c r="U199" s="10">
        <v>42544</v>
      </c>
      <c r="V199" s="11" t="s">
        <v>8</v>
      </c>
      <c r="W199" s="7">
        <f>'Boarding Tallies'!W192+'Daycare Tallies'!AB180</f>
        <v>60</v>
      </c>
      <c r="Y199" s="10">
        <v>42574</v>
      </c>
      <c r="Z199" s="11" t="s">
        <v>7</v>
      </c>
      <c r="AA199" s="7">
        <f>'Boarding Tallies'!AA192+'Daycare Tallies'!AG180</f>
        <v>48</v>
      </c>
      <c r="AC199" s="10">
        <v>42605</v>
      </c>
      <c r="AD199" s="11" t="s">
        <v>3</v>
      </c>
      <c r="AE199" s="7">
        <f>'Boarding Tallies'!AE192+'Daycare Tallies'!AL180</f>
        <v>64</v>
      </c>
      <c r="AG199" s="10">
        <v>42636</v>
      </c>
      <c r="AH199" s="11" t="s">
        <v>4</v>
      </c>
      <c r="AI199" s="7">
        <f>'Boarding Tallies'!AI192+'Daycare Tallies'!AQ180</f>
        <v>64</v>
      </c>
      <c r="AK199" s="10">
        <v>42666</v>
      </c>
      <c r="AL199" s="11" t="s">
        <v>9</v>
      </c>
      <c r="AM199" s="7">
        <f>'Boarding Tallies'!AM192+'Daycare Tallies'!AV180</f>
        <v>21</v>
      </c>
      <c r="AO199" s="10">
        <v>42697</v>
      </c>
      <c r="AP199" s="11" t="s">
        <v>6</v>
      </c>
      <c r="AQ199" s="7">
        <f>'Boarding Tallies'!AQ192+'Daycare Tallies'!BA180</f>
        <v>92</v>
      </c>
      <c r="AS199" s="10">
        <v>42727</v>
      </c>
      <c r="AT199" s="11" t="s">
        <v>4</v>
      </c>
      <c r="AU199" s="7">
        <f>'Boarding Tallies'!AU192+'Daycare Tallies'!BF180</f>
        <v>102</v>
      </c>
    </row>
    <row r="200" spans="1:47" x14ac:dyDescent="0.3">
      <c r="A200" s="10">
        <v>42393</v>
      </c>
      <c r="B200" s="11" t="s">
        <v>9</v>
      </c>
      <c r="C200" s="7">
        <f>'Boarding Tallies'!C193+'Daycare Tallies'!C181</f>
        <v>13</v>
      </c>
      <c r="E200" s="10">
        <v>42424</v>
      </c>
      <c r="F200" s="11" t="s">
        <v>6</v>
      </c>
      <c r="G200" s="7">
        <f>'Boarding Tallies'!G193+'Daycare Tallies'!H181</f>
        <v>79</v>
      </c>
      <c r="I200" s="10">
        <v>42453</v>
      </c>
      <c r="J200" s="11" t="s">
        <v>8</v>
      </c>
      <c r="K200" s="7">
        <f>'Boarding Tallies'!K193+'Daycare Tallies'!M181</f>
        <v>53</v>
      </c>
      <c r="M200" s="10">
        <v>42484</v>
      </c>
      <c r="N200" s="11" t="s">
        <v>9</v>
      </c>
      <c r="O200" s="7">
        <f>'Boarding Tallies'!O193+'Daycare Tallies'!R181</f>
        <v>48</v>
      </c>
      <c r="Q200" s="10">
        <v>42514</v>
      </c>
      <c r="R200" s="11" t="s">
        <v>3</v>
      </c>
      <c r="S200" s="7">
        <f>'Boarding Tallies'!S193+'Daycare Tallies'!W181</f>
        <v>49</v>
      </c>
      <c r="U200" s="10">
        <v>42545</v>
      </c>
      <c r="V200" s="11" t="s">
        <v>4</v>
      </c>
      <c r="W200" s="7">
        <f>'Boarding Tallies'!W193+'Daycare Tallies'!AB181</f>
        <v>64</v>
      </c>
      <c r="Y200" s="10">
        <v>42575</v>
      </c>
      <c r="Z200" s="11" t="s">
        <v>9</v>
      </c>
      <c r="AA200" s="7">
        <f>'Boarding Tallies'!AA193+'Daycare Tallies'!AG181</f>
        <v>27</v>
      </c>
      <c r="AC200" s="10">
        <v>42606</v>
      </c>
      <c r="AD200" s="11" t="s">
        <v>6</v>
      </c>
      <c r="AE200" s="7">
        <f>'Boarding Tallies'!AE193+'Daycare Tallies'!AL181</f>
        <v>63</v>
      </c>
      <c r="AG200" s="10">
        <v>42637</v>
      </c>
      <c r="AH200" s="11" t="s">
        <v>7</v>
      </c>
      <c r="AI200" s="7">
        <f>'Boarding Tallies'!AI193+'Daycare Tallies'!AQ181</f>
        <v>51</v>
      </c>
      <c r="AK200" s="10">
        <v>42667</v>
      </c>
      <c r="AL200" s="11" t="s">
        <v>5</v>
      </c>
      <c r="AM200" s="7">
        <f>'Boarding Tallies'!AM193+'Daycare Tallies'!AV181</f>
        <v>49</v>
      </c>
      <c r="AO200" s="10">
        <v>42698</v>
      </c>
      <c r="AP200" s="11" t="s">
        <v>8</v>
      </c>
      <c r="AQ200" s="7">
        <f>'Boarding Tallies'!AQ193+'Daycare Tallies'!BA181</f>
        <v>77</v>
      </c>
      <c r="AS200" s="10">
        <v>42728</v>
      </c>
      <c r="AT200" s="11" t="s">
        <v>7</v>
      </c>
      <c r="AU200" s="7">
        <f>'Boarding Tallies'!AU193+'Daycare Tallies'!BF181</f>
        <v>74</v>
      </c>
    </row>
    <row r="201" spans="1:47" x14ac:dyDescent="0.3">
      <c r="A201" s="10">
        <v>42394</v>
      </c>
      <c r="B201" s="11" t="s">
        <v>5</v>
      </c>
      <c r="C201" s="7">
        <f>'Boarding Tallies'!C194+'Daycare Tallies'!C182</f>
        <v>34</v>
      </c>
      <c r="E201" s="10">
        <v>42425</v>
      </c>
      <c r="F201" s="11" t="s">
        <v>8</v>
      </c>
      <c r="G201" s="7">
        <f>'Boarding Tallies'!G194+'Daycare Tallies'!H182</f>
        <v>95</v>
      </c>
      <c r="I201" s="10">
        <v>42454</v>
      </c>
      <c r="J201" s="11" t="s">
        <v>4</v>
      </c>
      <c r="K201" s="7">
        <f>'Boarding Tallies'!K194+'Daycare Tallies'!M182</f>
        <v>42</v>
      </c>
      <c r="M201" s="10">
        <v>42485</v>
      </c>
      <c r="N201" s="11" t="s">
        <v>5</v>
      </c>
      <c r="O201" s="7">
        <f>'Boarding Tallies'!O194+'Daycare Tallies'!R182</f>
        <v>87</v>
      </c>
      <c r="Q201" s="10">
        <v>42515</v>
      </c>
      <c r="R201" s="11" t="s">
        <v>6</v>
      </c>
      <c r="S201" s="7">
        <f>'Boarding Tallies'!S194+'Daycare Tallies'!W182</f>
        <v>40</v>
      </c>
      <c r="U201" s="10">
        <v>42546</v>
      </c>
      <c r="V201" s="11" t="s">
        <v>7</v>
      </c>
      <c r="W201" s="7">
        <f>'Boarding Tallies'!W194+'Daycare Tallies'!AB182</f>
        <v>39</v>
      </c>
      <c r="Y201" s="10">
        <v>42576</v>
      </c>
      <c r="Z201" s="11" t="s">
        <v>5</v>
      </c>
      <c r="AA201" s="7">
        <f>'Boarding Tallies'!AA194+'Daycare Tallies'!AG182</f>
        <v>55</v>
      </c>
      <c r="AC201" s="10">
        <v>42607</v>
      </c>
      <c r="AD201" s="11" t="s">
        <v>8</v>
      </c>
      <c r="AE201" s="7">
        <f>'Boarding Tallies'!AE194+'Daycare Tallies'!AL182</f>
        <v>66</v>
      </c>
      <c r="AG201" s="10">
        <v>42638</v>
      </c>
      <c r="AH201" s="11" t="s">
        <v>9</v>
      </c>
      <c r="AI201" s="7">
        <f>'Boarding Tallies'!AI194+'Daycare Tallies'!AQ182</f>
        <v>27</v>
      </c>
      <c r="AK201" s="10">
        <v>42668</v>
      </c>
      <c r="AL201" s="11" t="s">
        <v>3</v>
      </c>
      <c r="AM201" s="7">
        <f>'Boarding Tallies'!AM194+'Daycare Tallies'!AV182</f>
        <v>51</v>
      </c>
      <c r="AO201" s="10">
        <v>42699</v>
      </c>
      <c r="AP201" s="11" t="s">
        <v>4</v>
      </c>
      <c r="AQ201" s="7">
        <f>'Boarding Tallies'!AQ194+'Daycare Tallies'!BA182</f>
        <v>66</v>
      </c>
      <c r="AS201" s="10">
        <v>42729</v>
      </c>
      <c r="AT201" s="11" t="s">
        <v>9</v>
      </c>
      <c r="AU201" s="7">
        <f>'Boarding Tallies'!AU194+'Daycare Tallies'!BF182</f>
        <v>74</v>
      </c>
    </row>
    <row r="202" spans="1:47" x14ac:dyDescent="0.3">
      <c r="A202" s="10">
        <v>42395</v>
      </c>
      <c r="B202" s="11" t="s">
        <v>3</v>
      </c>
      <c r="C202" s="7">
        <f>'Boarding Tallies'!C195+'Daycare Tallies'!C183</f>
        <v>42</v>
      </c>
      <c r="E202" s="10">
        <v>42426</v>
      </c>
      <c r="F202" s="11" t="s">
        <v>4</v>
      </c>
      <c r="G202" s="7">
        <f>'Boarding Tallies'!G195+'Daycare Tallies'!H183</f>
        <v>87</v>
      </c>
      <c r="I202" s="10">
        <v>42455</v>
      </c>
      <c r="J202" s="11" t="s">
        <v>7</v>
      </c>
      <c r="K202" s="7">
        <f>'Boarding Tallies'!K195+'Daycare Tallies'!M183</f>
        <v>23</v>
      </c>
      <c r="M202" s="10">
        <v>42486</v>
      </c>
      <c r="N202" s="11" t="s">
        <v>3</v>
      </c>
      <c r="O202" s="7">
        <f>'Boarding Tallies'!O195+'Daycare Tallies'!R183</f>
        <v>74</v>
      </c>
      <c r="Q202" s="10">
        <v>42516</v>
      </c>
      <c r="R202" s="11" t="s">
        <v>8</v>
      </c>
      <c r="S202" s="7">
        <f>'Boarding Tallies'!S195+'Daycare Tallies'!W183</f>
        <v>53</v>
      </c>
      <c r="U202" s="10">
        <v>42547</v>
      </c>
      <c r="V202" s="11" t="s">
        <v>9</v>
      </c>
      <c r="W202" s="7">
        <f>'Boarding Tallies'!W195+'Daycare Tallies'!AB183</f>
        <v>32</v>
      </c>
      <c r="Y202" s="10">
        <v>42577</v>
      </c>
      <c r="Z202" s="11" t="s">
        <v>3</v>
      </c>
      <c r="AA202" s="7">
        <f>'Boarding Tallies'!AA195+'Daycare Tallies'!AG183</f>
        <v>58</v>
      </c>
      <c r="AC202" s="10">
        <v>42608</v>
      </c>
      <c r="AD202" s="11" t="s">
        <v>4</v>
      </c>
      <c r="AE202" s="7">
        <f>'Boarding Tallies'!AE195+'Daycare Tallies'!AL183</f>
        <v>72</v>
      </c>
      <c r="AG202" s="10">
        <v>42639</v>
      </c>
      <c r="AH202" s="11" t="s">
        <v>5</v>
      </c>
      <c r="AI202" s="7">
        <f>'Boarding Tallies'!AI195+'Daycare Tallies'!AQ183</f>
        <v>45</v>
      </c>
      <c r="AK202" s="10">
        <v>42669</v>
      </c>
      <c r="AL202" s="11" t="s">
        <v>6</v>
      </c>
      <c r="AM202" s="7">
        <f>'Boarding Tallies'!AM195+'Daycare Tallies'!AV183</f>
        <v>51</v>
      </c>
      <c r="AO202" s="10">
        <v>42700</v>
      </c>
      <c r="AP202" s="11" t="s">
        <v>7</v>
      </c>
      <c r="AQ202" s="7">
        <f>'Boarding Tallies'!AQ195+'Daycare Tallies'!BA183</f>
        <v>56</v>
      </c>
      <c r="AS202" s="10">
        <v>42730</v>
      </c>
      <c r="AT202" s="11" t="s">
        <v>5</v>
      </c>
      <c r="AU202" s="7">
        <f>'Boarding Tallies'!AU195+'Daycare Tallies'!BF183</f>
        <v>67</v>
      </c>
    </row>
    <row r="203" spans="1:47" x14ac:dyDescent="0.3">
      <c r="A203" s="10">
        <v>42396</v>
      </c>
      <c r="B203" s="11" t="s">
        <v>6</v>
      </c>
      <c r="C203" s="7">
        <f>'Boarding Tallies'!C196+'Daycare Tallies'!C184</f>
        <v>45</v>
      </c>
      <c r="E203" s="10">
        <v>42427</v>
      </c>
      <c r="F203" s="11" t="s">
        <v>7</v>
      </c>
      <c r="G203" s="7">
        <f>'Boarding Tallies'!G196+'Daycare Tallies'!H184</f>
        <v>64</v>
      </c>
      <c r="I203" s="10">
        <v>42456</v>
      </c>
      <c r="J203" s="11" t="s">
        <v>9</v>
      </c>
      <c r="K203" s="7">
        <f>'Boarding Tallies'!K196+'Daycare Tallies'!M184</f>
        <v>18</v>
      </c>
      <c r="M203" s="10">
        <v>42487</v>
      </c>
      <c r="N203" s="11" t="s">
        <v>6</v>
      </c>
      <c r="O203" s="7">
        <f>'Boarding Tallies'!O196+'Daycare Tallies'!R184</f>
        <v>76</v>
      </c>
      <c r="Q203" s="10">
        <v>42517</v>
      </c>
      <c r="R203" s="11" t="s">
        <v>4</v>
      </c>
      <c r="S203" s="7">
        <f>'Boarding Tallies'!S196+'Daycare Tallies'!W184</f>
        <v>50</v>
      </c>
      <c r="U203" s="10">
        <v>42548</v>
      </c>
      <c r="V203" s="11" t="s">
        <v>5</v>
      </c>
      <c r="W203" s="7">
        <f>'Boarding Tallies'!W196+'Daycare Tallies'!AB184</f>
        <v>62</v>
      </c>
      <c r="Y203" s="10">
        <v>42578</v>
      </c>
      <c r="Z203" s="11" t="s">
        <v>6</v>
      </c>
      <c r="AA203" s="7">
        <f>'Boarding Tallies'!AA196+'Daycare Tallies'!AG184</f>
        <v>79</v>
      </c>
      <c r="AC203" s="10">
        <v>42609</v>
      </c>
      <c r="AD203" s="11" t="s">
        <v>7</v>
      </c>
      <c r="AE203" s="7">
        <f>'Boarding Tallies'!AE196+'Daycare Tallies'!AL184</f>
        <v>46</v>
      </c>
      <c r="AG203" s="10">
        <v>42640</v>
      </c>
      <c r="AH203" s="11" t="s">
        <v>3</v>
      </c>
      <c r="AI203" s="7">
        <f>'Boarding Tallies'!AI196+'Daycare Tallies'!AQ184</f>
        <v>52</v>
      </c>
      <c r="AK203" s="10">
        <v>42670</v>
      </c>
      <c r="AL203" s="11" t="s">
        <v>8</v>
      </c>
      <c r="AM203" s="7">
        <f>'Boarding Tallies'!AM196+'Daycare Tallies'!AV184</f>
        <v>55</v>
      </c>
      <c r="AO203" s="10">
        <v>42701</v>
      </c>
      <c r="AP203" s="11" t="s">
        <v>9</v>
      </c>
      <c r="AQ203" s="7">
        <f>'Boarding Tallies'!AQ196+'Daycare Tallies'!BA184</f>
        <v>24</v>
      </c>
      <c r="AS203" s="10">
        <v>42731</v>
      </c>
      <c r="AT203" s="11" t="s">
        <v>3</v>
      </c>
      <c r="AU203" s="7">
        <f>'Boarding Tallies'!AU196+'Daycare Tallies'!BF184</f>
        <v>74</v>
      </c>
    </row>
    <row r="204" spans="1:47" x14ac:dyDescent="0.3">
      <c r="A204" s="10">
        <v>42397</v>
      </c>
      <c r="B204" s="11" t="s">
        <v>8</v>
      </c>
      <c r="C204" s="7">
        <f>'Boarding Tallies'!C197+'Daycare Tallies'!C185</f>
        <v>43</v>
      </c>
      <c r="E204" s="10">
        <v>42428</v>
      </c>
      <c r="F204" s="11" t="s">
        <v>9</v>
      </c>
      <c r="G204" s="7">
        <f>'Boarding Tallies'!G197+'Daycare Tallies'!H185</f>
        <v>25</v>
      </c>
      <c r="I204" s="10">
        <v>42457</v>
      </c>
      <c r="J204" s="11" t="s">
        <v>5</v>
      </c>
      <c r="K204" s="7">
        <f>'Boarding Tallies'!K197+'Daycare Tallies'!M185</f>
        <v>32</v>
      </c>
      <c r="M204" s="10">
        <v>42488</v>
      </c>
      <c r="N204" s="11" t="s">
        <v>8</v>
      </c>
      <c r="O204" s="7">
        <f>'Boarding Tallies'!O197+'Daycare Tallies'!R185</f>
        <v>79</v>
      </c>
      <c r="Q204" s="10">
        <v>42518</v>
      </c>
      <c r="R204" s="11" t="s">
        <v>7</v>
      </c>
      <c r="S204" s="7">
        <f>'Boarding Tallies'!S197+'Daycare Tallies'!W185</f>
        <v>43</v>
      </c>
      <c r="U204" s="10">
        <v>42549</v>
      </c>
      <c r="V204" s="11" t="s">
        <v>3</v>
      </c>
      <c r="W204" s="7">
        <f>'Boarding Tallies'!W197+'Daycare Tallies'!AB185</f>
        <v>57</v>
      </c>
      <c r="Y204" s="10">
        <v>42579</v>
      </c>
      <c r="Z204" s="11" t="s">
        <v>8</v>
      </c>
      <c r="AA204" s="7">
        <f>'Boarding Tallies'!AA197+'Daycare Tallies'!AG185</f>
        <v>73</v>
      </c>
      <c r="AC204" s="10">
        <v>42610</v>
      </c>
      <c r="AD204" s="11" t="s">
        <v>9</v>
      </c>
      <c r="AE204" s="7">
        <f>'Boarding Tallies'!AE197+'Daycare Tallies'!AL185</f>
        <v>29</v>
      </c>
      <c r="AG204" s="10">
        <v>42641</v>
      </c>
      <c r="AH204" s="11" t="s">
        <v>6</v>
      </c>
      <c r="AI204" s="7">
        <f>'Boarding Tallies'!AI197+'Daycare Tallies'!AQ185</f>
        <v>50</v>
      </c>
      <c r="AK204" s="10">
        <v>42671</v>
      </c>
      <c r="AL204" s="11" t="s">
        <v>4</v>
      </c>
      <c r="AM204" s="7">
        <f>'Boarding Tallies'!AM197+'Daycare Tallies'!AV185</f>
        <v>53</v>
      </c>
      <c r="AO204" s="10">
        <v>42702</v>
      </c>
      <c r="AP204" s="11" t="s">
        <v>5</v>
      </c>
      <c r="AQ204" s="7">
        <f>'Boarding Tallies'!AQ197+'Daycare Tallies'!BA185</f>
        <v>55</v>
      </c>
      <c r="AS204" s="10">
        <v>42732</v>
      </c>
      <c r="AT204" s="11" t="s">
        <v>6</v>
      </c>
      <c r="AU204" s="7">
        <f>'Boarding Tallies'!AU197+'Daycare Tallies'!BF185</f>
        <v>71</v>
      </c>
    </row>
    <row r="205" spans="1:47" x14ac:dyDescent="0.3">
      <c r="A205" s="10">
        <v>42398</v>
      </c>
      <c r="B205" s="11" t="s">
        <v>4</v>
      </c>
      <c r="C205" s="7">
        <f>'Boarding Tallies'!C198+'Daycare Tallies'!C186</f>
        <v>45</v>
      </c>
      <c r="E205" s="10">
        <v>42429</v>
      </c>
      <c r="F205" s="11" t="s">
        <v>5</v>
      </c>
      <c r="G205" s="7">
        <f>'Boarding Tallies'!G198+'Daycare Tallies'!H186</f>
        <v>37</v>
      </c>
      <c r="I205" s="10">
        <v>42458</v>
      </c>
      <c r="J205" s="11" t="s">
        <v>3</v>
      </c>
      <c r="K205" s="7">
        <f>'Boarding Tallies'!K198+'Daycare Tallies'!M186</f>
        <v>48</v>
      </c>
      <c r="M205" s="10">
        <v>42489</v>
      </c>
      <c r="N205" s="11" t="s">
        <v>4</v>
      </c>
      <c r="O205" s="7">
        <f>'Boarding Tallies'!O198+'Daycare Tallies'!R186</f>
        <v>78</v>
      </c>
      <c r="Q205" s="10">
        <v>42519</v>
      </c>
      <c r="R205" s="11" t="s">
        <v>9</v>
      </c>
      <c r="S205" s="7">
        <f>'Boarding Tallies'!S198+'Daycare Tallies'!W186</f>
        <v>35</v>
      </c>
      <c r="U205" s="10">
        <v>42550</v>
      </c>
      <c r="V205" s="11" t="s">
        <v>6</v>
      </c>
      <c r="W205" s="7">
        <f>'Boarding Tallies'!W198+'Daycare Tallies'!AB186</f>
        <v>53</v>
      </c>
      <c r="Y205" s="10">
        <v>42580</v>
      </c>
      <c r="Z205" s="11" t="s">
        <v>4</v>
      </c>
      <c r="AA205" s="7">
        <f>'Boarding Tallies'!AA198+'Daycare Tallies'!AG186</f>
        <v>63</v>
      </c>
      <c r="AC205" s="10">
        <v>42611</v>
      </c>
      <c r="AD205" s="11" t="s">
        <v>5</v>
      </c>
      <c r="AE205" s="7">
        <f>'Boarding Tallies'!AE198+'Daycare Tallies'!AL186</f>
        <v>45</v>
      </c>
      <c r="AG205" s="10">
        <v>42642</v>
      </c>
      <c r="AH205" s="11" t="s">
        <v>8</v>
      </c>
      <c r="AI205" s="7">
        <f>'Boarding Tallies'!AI198+'Daycare Tallies'!AQ186</f>
        <v>71</v>
      </c>
      <c r="AK205" s="10">
        <v>42672</v>
      </c>
      <c r="AL205" s="11" t="s">
        <v>7</v>
      </c>
      <c r="AM205" s="7">
        <f>'Boarding Tallies'!AM198+'Daycare Tallies'!AV186</f>
        <v>27</v>
      </c>
      <c r="AO205" s="10">
        <v>42703</v>
      </c>
      <c r="AP205" s="11" t="s">
        <v>3</v>
      </c>
      <c r="AQ205" s="7">
        <f>'Boarding Tallies'!AQ198+'Daycare Tallies'!BA186</f>
        <v>48</v>
      </c>
      <c r="AS205" s="10">
        <v>42733</v>
      </c>
      <c r="AT205" s="11" t="s">
        <v>8</v>
      </c>
      <c r="AU205" s="7">
        <f>'Boarding Tallies'!AU198+'Daycare Tallies'!BF186</f>
        <v>59</v>
      </c>
    </row>
    <row r="206" spans="1:47" x14ac:dyDescent="0.3">
      <c r="A206" s="10">
        <v>42399</v>
      </c>
      <c r="B206" s="11" t="s">
        <v>7</v>
      </c>
      <c r="C206" s="7">
        <f>'Boarding Tallies'!C199+'Daycare Tallies'!C187</f>
        <v>25</v>
      </c>
      <c r="G206" s="7"/>
      <c r="I206" s="10">
        <v>42459</v>
      </c>
      <c r="J206" s="11" t="s">
        <v>6</v>
      </c>
      <c r="K206" s="7">
        <f>'Boarding Tallies'!K199+'Daycare Tallies'!M187</f>
        <v>43</v>
      </c>
      <c r="M206" s="10">
        <v>42490</v>
      </c>
      <c r="N206" s="11" t="s">
        <v>7</v>
      </c>
      <c r="O206" s="7">
        <f>'Boarding Tallies'!O199+'Daycare Tallies'!R187</f>
        <v>37</v>
      </c>
      <c r="Q206" s="10">
        <v>42520</v>
      </c>
      <c r="R206" s="11" t="s">
        <v>5</v>
      </c>
      <c r="S206" s="7">
        <f>'Boarding Tallies'!S199+'Daycare Tallies'!W187</f>
        <v>16</v>
      </c>
      <c r="U206" s="10">
        <v>42551</v>
      </c>
      <c r="V206" s="11" t="s">
        <v>8</v>
      </c>
      <c r="W206" s="7">
        <f>'Boarding Tallies'!W199+'Daycare Tallies'!AB187</f>
        <v>70</v>
      </c>
      <c r="Y206" s="10">
        <v>42581</v>
      </c>
      <c r="Z206" s="11" t="s">
        <v>7</v>
      </c>
      <c r="AA206" s="7">
        <f>'Boarding Tallies'!AA199+'Daycare Tallies'!AG187</f>
        <v>65</v>
      </c>
      <c r="AC206" s="10">
        <v>42612</v>
      </c>
      <c r="AD206" s="11" t="s">
        <v>3</v>
      </c>
      <c r="AE206" s="7">
        <f>'Boarding Tallies'!AE199+'Daycare Tallies'!AL187</f>
        <v>48</v>
      </c>
      <c r="AG206" s="10">
        <v>42643</v>
      </c>
      <c r="AH206" s="11" t="s">
        <v>4</v>
      </c>
      <c r="AI206" s="7">
        <f>'Boarding Tallies'!AI199+'Daycare Tallies'!AQ187</f>
        <v>57</v>
      </c>
      <c r="AK206" s="10">
        <v>42673</v>
      </c>
      <c r="AL206" s="11" t="s">
        <v>9</v>
      </c>
      <c r="AM206" s="7">
        <f>'Boarding Tallies'!AM199+'Daycare Tallies'!AV187</f>
        <v>11</v>
      </c>
      <c r="AO206" s="10">
        <v>42704</v>
      </c>
      <c r="AP206" s="11" t="s">
        <v>6</v>
      </c>
      <c r="AQ206" s="7">
        <f>'Boarding Tallies'!AQ199+'Daycare Tallies'!BA187</f>
        <v>59</v>
      </c>
      <c r="AS206" s="10">
        <v>42734</v>
      </c>
      <c r="AT206" s="11" t="s">
        <v>4</v>
      </c>
      <c r="AU206" s="7">
        <f>'Boarding Tallies'!AU199+'Daycare Tallies'!BF187</f>
        <v>66</v>
      </c>
    </row>
    <row r="207" spans="1:47" x14ac:dyDescent="0.3">
      <c r="A207" s="10">
        <v>42400</v>
      </c>
      <c r="B207" s="11" t="s">
        <v>9</v>
      </c>
      <c r="C207" s="7">
        <f>'Boarding Tallies'!C200+'Daycare Tallies'!C188</f>
        <v>13</v>
      </c>
      <c r="G207" s="7"/>
      <c r="I207" s="10">
        <v>42460</v>
      </c>
      <c r="J207" s="11" t="s">
        <v>8</v>
      </c>
      <c r="K207" s="7">
        <f>'Boarding Tallies'!K200+'Daycare Tallies'!M188</f>
        <v>43</v>
      </c>
      <c r="O207" s="7"/>
      <c r="Q207" s="10">
        <v>42521</v>
      </c>
      <c r="R207" s="11" t="s">
        <v>3</v>
      </c>
      <c r="S207" s="7">
        <f>'Boarding Tallies'!S200+'Daycare Tallies'!W188</f>
        <v>51</v>
      </c>
      <c r="W207" s="7"/>
      <c r="Y207" s="10">
        <v>42582</v>
      </c>
      <c r="Z207" s="11" t="s">
        <v>9</v>
      </c>
      <c r="AA207" s="7">
        <f>'Boarding Tallies'!AA200+'Daycare Tallies'!AG188</f>
        <v>29</v>
      </c>
      <c r="AC207" s="10">
        <v>42613</v>
      </c>
      <c r="AD207" s="11" t="s">
        <v>6</v>
      </c>
      <c r="AE207" s="7">
        <f>'Boarding Tallies'!AE200+'Daycare Tallies'!AL188</f>
        <v>41</v>
      </c>
      <c r="AI207" s="7"/>
      <c r="AK207" s="10">
        <v>42674</v>
      </c>
      <c r="AL207" s="11" t="s">
        <v>5</v>
      </c>
      <c r="AM207" s="7">
        <f>'Boarding Tallies'!AM200+'Daycare Tallies'!AV188</f>
        <v>54</v>
      </c>
      <c r="AQ207" s="7"/>
      <c r="AS207" s="10">
        <v>42735</v>
      </c>
      <c r="AT207" s="11" t="s">
        <v>7</v>
      </c>
      <c r="AU207" s="7">
        <f>'Boarding Tallies'!AU200+'Daycare Tallies'!BF188</f>
        <v>51</v>
      </c>
    </row>
    <row r="208" spans="1:47" x14ac:dyDescent="0.3">
      <c r="A208" s="13"/>
      <c r="C208" s="11"/>
      <c r="D208" s="12"/>
      <c r="E208" s="13"/>
      <c r="G208" s="11"/>
      <c r="H208" s="12"/>
      <c r="I208" s="13"/>
      <c r="K208" s="11"/>
      <c r="L208" s="12"/>
      <c r="M208" s="13"/>
      <c r="O208" s="11"/>
      <c r="P208" s="12"/>
      <c r="Q208" s="13"/>
      <c r="S208" s="11"/>
      <c r="T208" s="12"/>
      <c r="U208" s="13"/>
      <c r="W208" s="11"/>
      <c r="X208" s="12"/>
      <c r="AA208" s="7"/>
      <c r="AE208" s="7"/>
      <c r="AM208" s="7"/>
      <c r="AU208" s="7"/>
    </row>
    <row r="209" spans="1:47" x14ac:dyDescent="0.3">
      <c r="A209" s="10" t="s">
        <v>10</v>
      </c>
      <c r="B209" s="7">
        <f>SUM(C177:C207)</f>
        <v>943</v>
      </c>
      <c r="C209" s="45"/>
      <c r="D209" s="10"/>
      <c r="E209" s="10" t="s">
        <v>10</v>
      </c>
      <c r="F209" s="7">
        <f>SUM(G177:G207)</f>
        <v>1327</v>
      </c>
      <c r="G209" s="45"/>
      <c r="H209" s="10"/>
      <c r="I209" s="10" t="s">
        <v>10</v>
      </c>
      <c r="J209" s="12">
        <f>IF(ISBLANK(K207), 0,SUM(K177:K207))</f>
        <v>1260</v>
      </c>
      <c r="K209" s="45"/>
      <c r="M209" s="10" t="s">
        <v>10</v>
      </c>
      <c r="N209" s="12">
        <f>IF(ISBLANK(O206), 0,SUM(O177:O207))</f>
        <v>1351</v>
      </c>
      <c r="O209" s="45"/>
      <c r="Q209" s="10" t="s">
        <v>10</v>
      </c>
      <c r="R209" s="12">
        <f>IF(ISBLANK(S207), 0,SUM(S177:S207))</f>
        <v>1266</v>
      </c>
      <c r="S209" s="45"/>
      <c r="U209" s="10" t="s">
        <v>10</v>
      </c>
      <c r="V209" s="12">
        <f>IF(ISBLANK(W206), 0,SUM(W177:W207))</f>
        <v>1436</v>
      </c>
      <c r="W209" s="45"/>
      <c r="Y209" s="10" t="s">
        <v>10</v>
      </c>
      <c r="Z209" s="12">
        <f>IF(ISBLANK(AA207), 0,SUM(AA177:AA207))</f>
        <v>1750</v>
      </c>
      <c r="AA209" s="45">
        <f>(Z209/Z250)-1</f>
        <v>2.6082474226804124</v>
      </c>
      <c r="AC209" s="10" t="s">
        <v>10</v>
      </c>
      <c r="AD209" s="12">
        <f>IF(ISBLANK(AE207), 0,SUM(AE177:AE207))</f>
        <v>1782</v>
      </c>
      <c r="AE209" s="45">
        <f>(AD209/AD250)-1</f>
        <v>2.3496240601503757</v>
      </c>
      <c r="AG209" s="10" t="s">
        <v>10</v>
      </c>
      <c r="AH209" s="12">
        <f>IF(ISBLANK(AI206), 0,SUM(AI177:AI207))</f>
        <v>1501</v>
      </c>
      <c r="AI209" s="45">
        <f>(AH209/AH250)-1</f>
        <v>3.2885714285714283</v>
      </c>
      <c r="AK209" s="10" t="s">
        <v>10</v>
      </c>
      <c r="AL209" s="12">
        <f>IF(ISBLANK(AM207), 0,SUM(AM177:AM207))</f>
        <v>1462</v>
      </c>
      <c r="AM209" s="45">
        <f>(AL209/AL250)-1</f>
        <v>2.5485436893203883</v>
      </c>
      <c r="AO209" s="10" t="s">
        <v>10</v>
      </c>
      <c r="AP209" s="12">
        <f>IF(ISBLANK(AQ206), 0,SUM(AQ177:AQ207))</f>
        <v>1583</v>
      </c>
      <c r="AQ209" s="45">
        <f>(AP209/AP250)-1</f>
        <v>2.2306122448979591</v>
      </c>
      <c r="AS209" s="10" t="s">
        <v>10</v>
      </c>
      <c r="AT209" s="12">
        <f>IF(ISBLANK(AU207), 0,SUM(AU177:AU207))</f>
        <v>1713</v>
      </c>
      <c r="AU209" s="45">
        <f>(AT209/AT250)-1</f>
        <v>2.5687500000000001</v>
      </c>
    </row>
    <row r="210" spans="1:47" x14ac:dyDescent="0.3">
      <c r="A210" s="10" t="s">
        <v>12</v>
      </c>
      <c r="B210" s="7">
        <v>459</v>
      </c>
      <c r="C210" s="12">
        <v>20770</v>
      </c>
      <c r="E210" s="10" t="s">
        <v>12</v>
      </c>
      <c r="F210" s="7">
        <v>749</v>
      </c>
      <c r="G210" s="12">
        <v>34128.9</v>
      </c>
      <c r="I210" s="10" t="s">
        <v>12</v>
      </c>
      <c r="J210" s="7">
        <v>552</v>
      </c>
      <c r="K210" s="12">
        <v>26527</v>
      </c>
      <c r="M210" s="10" t="s">
        <v>12</v>
      </c>
      <c r="N210" s="7">
        <v>465</v>
      </c>
      <c r="O210" s="12">
        <v>22932</v>
      </c>
      <c r="Q210" s="10" t="s">
        <v>12</v>
      </c>
      <c r="R210" s="7">
        <v>619</v>
      </c>
      <c r="S210" s="12">
        <v>29120.3</v>
      </c>
      <c r="U210" s="10" t="s">
        <v>12</v>
      </c>
      <c r="V210" s="7">
        <v>477</v>
      </c>
      <c r="W210" s="12">
        <v>23997.7</v>
      </c>
      <c r="Y210" s="10" t="s">
        <v>12</v>
      </c>
      <c r="Z210" s="7">
        <v>928</v>
      </c>
      <c r="AA210" s="12">
        <v>44802.600000000006</v>
      </c>
      <c r="AC210" s="10" t="s">
        <v>12</v>
      </c>
      <c r="AD210" s="7">
        <v>994</v>
      </c>
      <c r="AE210" s="12">
        <v>47632</v>
      </c>
      <c r="AG210" s="10" t="s">
        <v>12</v>
      </c>
      <c r="AH210" s="7">
        <v>625</v>
      </c>
      <c r="AI210" s="12">
        <v>29942</v>
      </c>
      <c r="AK210" s="10" t="s">
        <v>12</v>
      </c>
      <c r="AL210" s="7">
        <v>635</v>
      </c>
      <c r="AM210" s="12">
        <v>32466.6</v>
      </c>
      <c r="AO210" s="10" t="s">
        <v>12</v>
      </c>
      <c r="AP210" s="7">
        <v>725</v>
      </c>
      <c r="AQ210" s="12">
        <v>34469.300000000003</v>
      </c>
      <c r="AS210" s="10" t="s">
        <v>12</v>
      </c>
      <c r="AT210" s="7">
        <v>710</v>
      </c>
      <c r="AU210" s="12">
        <v>33530.099999999991</v>
      </c>
    </row>
    <row r="211" spans="1:47" x14ac:dyDescent="0.3">
      <c r="A211" s="10" t="s">
        <v>22</v>
      </c>
      <c r="B211" s="7">
        <v>93.483870967741936</v>
      </c>
      <c r="C211" s="15">
        <v>45.250544662309366</v>
      </c>
      <c r="E211" s="10" t="s">
        <v>22</v>
      </c>
      <c r="F211" s="7">
        <v>173.31034482758619</v>
      </c>
      <c r="G211" s="15">
        <v>45.565954606141524</v>
      </c>
      <c r="I211" s="10" t="s">
        <v>22</v>
      </c>
      <c r="J211" s="7">
        <v>112</v>
      </c>
      <c r="K211" s="15">
        <v>48.056159420289852</v>
      </c>
      <c r="M211" s="10" t="s">
        <v>22</v>
      </c>
      <c r="N211" s="7">
        <v>140.70000000000002</v>
      </c>
      <c r="O211" s="15">
        <v>49.316129032258061</v>
      </c>
      <c r="Q211" s="10" t="s">
        <v>22</v>
      </c>
      <c r="R211" s="7">
        <v>113.35483870967741</v>
      </c>
      <c r="S211" s="15">
        <v>47.044103392568658</v>
      </c>
      <c r="U211" s="10" t="s">
        <v>22</v>
      </c>
      <c r="V211" s="7">
        <v>126.93333333333334</v>
      </c>
      <c r="W211" s="15">
        <v>50.309643605870022</v>
      </c>
      <c r="Y211" s="10" t="s">
        <v>22</v>
      </c>
      <c r="Z211" s="7">
        <v>209.09677419354838</v>
      </c>
      <c r="AA211" s="15">
        <v>48.278663793103455</v>
      </c>
      <c r="AC211" s="10" t="s">
        <v>22</v>
      </c>
      <c r="AD211" s="7">
        <v>201.87096774193546</v>
      </c>
      <c r="AE211" s="15">
        <v>47.919517102615693</v>
      </c>
      <c r="AG211" s="10" t="s">
        <v>22</v>
      </c>
      <c r="AH211" s="7">
        <v>157.5</v>
      </c>
      <c r="AI211" s="15">
        <v>47.907200000000003</v>
      </c>
      <c r="AK211" s="10" t="s">
        <v>22</v>
      </c>
      <c r="AL211" s="7">
        <v>129.38709677419354</v>
      </c>
      <c r="AM211" s="15">
        <v>51.128503937007871</v>
      </c>
      <c r="AO211" s="10" t="s">
        <v>22</v>
      </c>
      <c r="AP211" s="7">
        <v>175.23333333333335</v>
      </c>
      <c r="AQ211" s="15">
        <v>47.543862068965524</v>
      </c>
      <c r="AS211" s="10" t="s">
        <v>22</v>
      </c>
      <c r="AT211" s="7">
        <v>189.45161290322579</v>
      </c>
      <c r="AU211" s="15">
        <v>47.225492957746468</v>
      </c>
    </row>
    <row r="212" spans="1:47" x14ac:dyDescent="0.3">
      <c r="B212" s="11">
        <v>392</v>
      </c>
      <c r="F212" s="11">
        <v>720</v>
      </c>
      <c r="J212" s="11">
        <v>508</v>
      </c>
      <c r="N212" s="11">
        <v>624</v>
      </c>
      <c r="R212" s="11">
        <v>474</v>
      </c>
      <c r="V212" s="11">
        <v>565</v>
      </c>
      <c r="Z212" s="11">
        <v>925</v>
      </c>
      <c r="AD212" s="11">
        <v>877</v>
      </c>
      <c r="AE212" s="12">
        <v>5085</v>
      </c>
      <c r="AH212" s="11">
        <v>694</v>
      </c>
      <c r="AL212" s="11">
        <v>558</v>
      </c>
      <c r="AP212" s="11">
        <v>750</v>
      </c>
      <c r="AT212" s="11">
        <v>877</v>
      </c>
    </row>
    <row r="213" spans="1:47" x14ac:dyDescent="0.3">
      <c r="AQ213" s="12">
        <v>47.95410970691669</v>
      </c>
      <c r="AT213" s="11">
        <v>7935</v>
      </c>
      <c r="AU213" s="12">
        <v>380515.86052438396</v>
      </c>
    </row>
    <row r="214" spans="1:47" x14ac:dyDescent="0.3">
      <c r="AQ214" s="12">
        <v>47.91112370874275</v>
      </c>
      <c r="AT214" s="11">
        <v>7938</v>
      </c>
      <c r="AU214" s="12">
        <v>380318.49999999994</v>
      </c>
    </row>
    <row r="219" spans="1:47" x14ac:dyDescent="0.3">
      <c r="Y219" s="10">
        <v>42186</v>
      </c>
      <c r="Z219" s="11" t="s">
        <v>6</v>
      </c>
      <c r="AA219" s="12">
        <v>16</v>
      </c>
      <c r="AC219" s="10">
        <v>42217</v>
      </c>
      <c r="AD219" s="11" t="s">
        <v>7</v>
      </c>
      <c r="AE219" s="12">
        <v>20</v>
      </c>
      <c r="AG219" s="10">
        <v>42248</v>
      </c>
      <c r="AH219" s="11" t="s">
        <v>3</v>
      </c>
      <c r="AI219" s="12">
        <v>11</v>
      </c>
      <c r="AK219" s="10">
        <v>42278</v>
      </c>
      <c r="AL219" s="11" t="s">
        <v>8</v>
      </c>
      <c r="AM219" s="12">
        <v>15</v>
      </c>
      <c r="AO219" s="10">
        <v>42309</v>
      </c>
      <c r="AP219" s="11" t="s">
        <v>9</v>
      </c>
      <c r="AQ219" s="12">
        <v>10</v>
      </c>
      <c r="AS219" s="10">
        <v>42339</v>
      </c>
      <c r="AT219" s="11" t="s">
        <v>3</v>
      </c>
      <c r="AU219" s="12">
        <v>6</v>
      </c>
    </row>
    <row r="220" spans="1:47" x14ac:dyDescent="0.3">
      <c r="Y220" s="10">
        <v>42187</v>
      </c>
      <c r="Z220" s="11" t="s">
        <v>8</v>
      </c>
      <c r="AA220" s="12">
        <v>23</v>
      </c>
      <c r="AC220" s="10">
        <v>42218</v>
      </c>
      <c r="AD220" s="11" t="s">
        <v>9</v>
      </c>
      <c r="AE220" s="12">
        <v>16</v>
      </c>
      <c r="AG220" s="10">
        <v>42249</v>
      </c>
      <c r="AH220" s="11" t="s">
        <v>6</v>
      </c>
      <c r="AI220" s="12">
        <v>9</v>
      </c>
      <c r="AK220" s="10">
        <v>42279</v>
      </c>
      <c r="AL220" s="11" t="s">
        <v>4</v>
      </c>
      <c r="AM220" s="12">
        <v>22</v>
      </c>
      <c r="AO220" s="10">
        <v>42310</v>
      </c>
      <c r="AP220" s="11" t="s">
        <v>5</v>
      </c>
      <c r="AQ220" s="12">
        <v>12</v>
      </c>
      <c r="AS220" s="10">
        <v>42340</v>
      </c>
      <c r="AT220" s="11" t="s">
        <v>6</v>
      </c>
      <c r="AU220" s="12">
        <v>9</v>
      </c>
    </row>
    <row r="221" spans="1:47" x14ac:dyDescent="0.3">
      <c r="Y221" s="10">
        <v>42188</v>
      </c>
      <c r="Z221" s="11" t="s">
        <v>4</v>
      </c>
      <c r="AA221" s="12">
        <v>37</v>
      </c>
      <c r="AC221" s="10">
        <v>42219</v>
      </c>
      <c r="AD221" s="11" t="s">
        <v>5</v>
      </c>
      <c r="AE221" s="12">
        <v>9</v>
      </c>
      <c r="AG221" s="10">
        <v>42250</v>
      </c>
      <c r="AH221" s="11" t="s">
        <v>8</v>
      </c>
      <c r="AI221" s="12">
        <v>12</v>
      </c>
      <c r="AK221" s="10">
        <v>42280</v>
      </c>
      <c r="AL221" s="11" t="s">
        <v>7</v>
      </c>
      <c r="AM221" s="12">
        <v>20</v>
      </c>
      <c r="AO221" s="10">
        <v>42311</v>
      </c>
      <c r="AP221" s="11" t="s">
        <v>3</v>
      </c>
      <c r="AQ221" s="12">
        <v>13</v>
      </c>
      <c r="AS221" s="10">
        <v>42341</v>
      </c>
      <c r="AT221" s="11" t="s">
        <v>8</v>
      </c>
      <c r="AU221" s="12">
        <v>9</v>
      </c>
    </row>
    <row r="222" spans="1:47" x14ac:dyDescent="0.3">
      <c r="Y222" s="10">
        <v>42189</v>
      </c>
      <c r="Z222" s="11" t="s">
        <v>7</v>
      </c>
      <c r="AA222" s="12">
        <v>36</v>
      </c>
      <c r="AC222" s="10">
        <v>42220</v>
      </c>
      <c r="AD222" s="11" t="s">
        <v>3</v>
      </c>
      <c r="AE222" s="12">
        <v>7</v>
      </c>
      <c r="AG222" s="10">
        <v>42251</v>
      </c>
      <c r="AH222" s="11" t="s">
        <v>4</v>
      </c>
      <c r="AI222" s="12">
        <v>19</v>
      </c>
      <c r="AK222" s="10">
        <v>42281</v>
      </c>
      <c r="AL222" s="11" t="s">
        <v>9</v>
      </c>
      <c r="AM222" s="12">
        <v>11</v>
      </c>
      <c r="AO222" s="10">
        <v>42312</v>
      </c>
      <c r="AP222" s="11" t="s">
        <v>6</v>
      </c>
      <c r="AQ222" s="12">
        <v>15</v>
      </c>
      <c r="AS222" s="10">
        <v>42342</v>
      </c>
      <c r="AT222" s="11" t="s">
        <v>4</v>
      </c>
      <c r="AU222" s="12">
        <v>16</v>
      </c>
    </row>
    <row r="223" spans="1:47" x14ac:dyDescent="0.3">
      <c r="Y223" s="10">
        <v>42190</v>
      </c>
      <c r="Z223" s="11" t="s">
        <v>9</v>
      </c>
      <c r="AA223" s="12">
        <v>22</v>
      </c>
      <c r="AC223" s="10">
        <v>42221</v>
      </c>
      <c r="AD223" s="11" t="s">
        <v>6</v>
      </c>
      <c r="AE223" s="12">
        <v>11</v>
      </c>
      <c r="AG223" s="10">
        <v>42252</v>
      </c>
      <c r="AH223" s="11" t="s">
        <v>7</v>
      </c>
      <c r="AI223" s="12">
        <v>25</v>
      </c>
      <c r="AK223" s="10">
        <v>42282</v>
      </c>
      <c r="AL223" s="11" t="s">
        <v>5</v>
      </c>
      <c r="AM223" s="12">
        <v>8</v>
      </c>
      <c r="AO223" s="10">
        <v>42313</v>
      </c>
      <c r="AP223" s="11" t="s">
        <v>8</v>
      </c>
      <c r="AQ223" s="12">
        <v>16</v>
      </c>
      <c r="AS223" s="10">
        <v>42343</v>
      </c>
      <c r="AT223" s="11" t="s">
        <v>7</v>
      </c>
      <c r="AU223" s="12">
        <v>15</v>
      </c>
    </row>
    <row r="224" spans="1:47" x14ac:dyDescent="0.3">
      <c r="Y224" s="10">
        <v>42191</v>
      </c>
      <c r="Z224" s="11" t="s">
        <v>5</v>
      </c>
      <c r="AA224" s="12">
        <v>13</v>
      </c>
      <c r="AC224" s="10">
        <v>42222</v>
      </c>
      <c r="AD224" s="11" t="s">
        <v>8</v>
      </c>
      <c r="AE224" s="12">
        <v>14</v>
      </c>
      <c r="AG224" s="10">
        <v>42253</v>
      </c>
      <c r="AH224" s="11" t="s">
        <v>9</v>
      </c>
      <c r="AI224" s="12">
        <v>25</v>
      </c>
      <c r="AK224" s="10">
        <v>42283</v>
      </c>
      <c r="AL224" s="11" t="s">
        <v>3</v>
      </c>
      <c r="AM224" s="12">
        <v>8</v>
      </c>
      <c r="AO224" s="10">
        <v>42314</v>
      </c>
      <c r="AP224" s="11" t="s">
        <v>4</v>
      </c>
      <c r="AQ224" s="12">
        <v>22</v>
      </c>
      <c r="AS224" s="10">
        <v>42344</v>
      </c>
      <c r="AT224" s="11" t="s">
        <v>9</v>
      </c>
      <c r="AU224" s="12">
        <v>11</v>
      </c>
    </row>
    <row r="225" spans="25:47" x14ac:dyDescent="0.3">
      <c r="Y225" s="10">
        <v>42192</v>
      </c>
      <c r="Z225" s="11" t="s">
        <v>3</v>
      </c>
      <c r="AA225" s="12">
        <v>10</v>
      </c>
      <c r="AC225" s="10">
        <v>42223</v>
      </c>
      <c r="AD225" s="11" t="s">
        <v>4</v>
      </c>
      <c r="AE225" s="12">
        <v>21</v>
      </c>
      <c r="AG225" s="10">
        <v>42254</v>
      </c>
      <c r="AH225" s="11" t="s">
        <v>5</v>
      </c>
      <c r="AI225" s="12">
        <v>7</v>
      </c>
      <c r="AK225" s="10">
        <v>42284</v>
      </c>
      <c r="AL225" s="11" t="s">
        <v>6</v>
      </c>
      <c r="AM225" s="12">
        <v>10</v>
      </c>
      <c r="AO225" s="10">
        <v>42315</v>
      </c>
      <c r="AP225" s="11" t="s">
        <v>7</v>
      </c>
      <c r="AQ225" s="12">
        <v>31</v>
      </c>
      <c r="AS225" s="10">
        <v>42345</v>
      </c>
      <c r="AT225" s="11" t="s">
        <v>5</v>
      </c>
      <c r="AU225" s="12">
        <v>6</v>
      </c>
    </row>
    <row r="226" spans="25:47" x14ac:dyDescent="0.3">
      <c r="Y226" s="10">
        <v>42193</v>
      </c>
      <c r="Z226" s="11" t="s">
        <v>6</v>
      </c>
      <c r="AA226" s="12">
        <v>9</v>
      </c>
      <c r="AC226" s="10">
        <v>42224</v>
      </c>
      <c r="AD226" s="11" t="s">
        <v>7</v>
      </c>
      <c r="AE226" s="12">
        <v>31</v>
      </c>
      <c r="AG226" s="10">
        <v>42255</v>
      </c>
      <c r="AH226" s="11" t="s">
        <v>3</v>
      </c>
      <c r="AI226" s="12">
        <v>7</v>
      </c>
      <c r="AK226" s="10">
        <v>42285</v>
      </c>
      <c r="AL226" s="11" t="s">
        <v>8</v>
      </c>
      <c r="AM226" s="12">
        <v>6</v>
      </c>
      <c r="AO226" s="10">
        <v>42316</v>
      </c>
      <c r="AP226" s="11" t="s">
        <v>9</v>
      </c>
      <c r="AQ226" s="12">
        <v>15</v>
      </c>
      <c r="AS226" s="10">
        <v>42346</v>
      </c>
      <c r="AT226" s="11" t="s">
        <v>3</v>
      </c>
      <c r="AU226" s="12">
        <v>7</v>
      </c>
    </row>
    <row r="227" spans="25:47" x14ac:dyDescent="0.3">
      <c r="Y227" s="10">
        <v>42194</v>
      </c>
      <c r="Z227" s="11" t="s">
        <v>8</v>
      </c>
      <c r="AA227" s="12">
        <v>12</v>
      </c>
      <c r="AC227" s="10">
        <v>42225</v>
      </c>
      <c r="AD227" s="11" t="s">
        <v>9</v>
      </c>
      <c r="AE227" s="12">
        <v>22</v>
      </c>
      <c r="AG227" s="10">
        <v>42256</v>
      </c>
      <c r="AH227" s="11" t="s">
        <v>6</v>
      </c>
      <c r="AI227" s="12">
        <v>9</v>
      </c>
      <c r="AK227" s="10">
        <v>42286</v>
      </c>
      <c r="AL227" s="11" t="s">
        <v>4</v>
      </c>
      <c r="AM227" s="12">
        <v>20</v>
      </c>
      <c r="AO227" s="10">
        <v>42317</v>
      </c>
      <c r="AP227" s="11" t="s">
        <v>5</v>
      </c>
      <c r="AQ227" s="12">
        <v>11</v>
      </c>
      <c r="AS227" s="10">
        <v>42347</v>
      </c>
      <c r="AT227" s="11" t="s">
        <v>6</v>
      </c>
      <c r="AU227" s="12">
        <v>10</v>
      </c>
    </row>
    <row r="228" spans="25:47" x14ac:dyDescent="0.3">
      <c r="Y228" s="10">
        <v>42195</v>
      </c>
      <c r="Z228" s="11" t="s">
        <v>4</v>
      </c>
      <c r="AA228" s="12">
        <v>19</v>
      </c>
      <c r="AC228" s="10">
        <v>42226</v>
      </c>
      <c r="AD228" s="11" t="s">
        <v>5</v>
      </c>
      <c r="AE228" s="12">
        <v>9</v>
      </c>
      <c r="AG228" s="10">
        <v>42257</v>
      </c>
      <c r="AH228" s="11" t="s">
        <v>8</v>
      </c>
      <c r="AI228" s="12">
        <v>9</v>
      </c>
      <c r="AK228" s="10">
        <v>42287</v>
      </c>
      <c r="AL228" s="11" t="s">
        <v>7</v>
      </c>
      <c r="AM228" s="12">
        <v>23</v>
      </c>
      <c r="AO228" s="10">
        <v>42318</v>
      </c>
      <c r="AP228" s="11" t="s">
        <v>3</v>
      </c>
      <c r="AQ228" s="12">
        <v>9</v>
      </c>
      <c r="AS228" s="10">
        <v>42348</v>
      </c>
      <c r="AT228" s="11" t="s">
        <v>8</v>
      </c>
      <c r="AU228" s="12">
        <v>9</v>
      </c>
    </row>
    <row r="229" spans="25:47" x14ac:dyDescent="0.3">
      <c r="Y229" s="10">
        <v>42196</v>
      </c>
      <c r="Z229" s="11" t="s">
        <v>7</v>
      </c>
      <c r="AA229" s="12">
        <v>23</v>
      </c>
      <c r="AC229" s="10">
        <v>42227</v>
      </c>
      <c r="AD229" s="11" t="s">
        <v>3</v>
      </c>
      <c r="AE229" s="12">
        <v>8</v>
      </c>
      <c r="AG229" s="10">
        <v>42258</v>
      </c>
      <c r="AH229" s="11" t="s">
        <v>4</v>
      </c>
      <c r="AI229" s="12">
        <v>13</v>
      </c>
      <c r="AK229" s="10">
        <v>42288</v>
      </c>
      <c r="AL229" s="11" t="s">
        <v>9</v>
      </c>
      <c r="AM229" s="12">
        <v>18</v>
      </c>
      <c r="AO229" s="10">
        <v>42319</v>
      </c>
      <c r="AP229" s="11" t="s">
        <v>6</v>
      </c>
      <c r="AQ229" s="12">
        <v>6</v>
      </c>
      <c r="AS229" s="10">
        <v>42349</v>
      </c>
      <c r="AT229" s="11" t="s">
        <v>4</v>
      </c>
      <c r="AU229" s="12">
        <v>12</v>
      </c>
    </row>
    <row r="230" spans="25:47" x14ac:dyDescent="0.3">
      <c r="Y230" s="10">
        <v>42197</v>
      </c>
      <c r="Z230" s="11" t="s">
        <v>9</v>
      </c>
      <c r="AA230" s="12">
        <v>19</v>
      </c>
      <c r="AC230" s="10">
        <v>42228</v>
      </c>
      <c r="AD230" s="11" t="s">
        <v>6</v>
      </c>
      <c r="AE230" s="12">
        <v>10</v>
      </c>
      <c r="AG230" s="10">
        <v>42259</v>
      </c>
      <c r="AH230" s="11" t="s">
        <v>7</v>
      </c>
      <c r="AI230" s="12">
        <v>18</v>
      </c>
      <c r="AK230" s="10">
        <v>42289</v>
      </c>
      <c r="AL230" s="11" t="s">
        <v>5</v>
      </c>
      <c r="AM230" s="12">
        <v>9</v>
      </c>
      <c r="AO230" s="10">
        <v>42320</v>
      </c>
      <c r="AP230" s="11" t="s">
        <v>8</v>
      </c>
      <c r="AQ230" s="12">
        <v>14</v>
      </c>
      <c r="AS230" s="10">
        <v>42350</v>
      </c>
      <c r="AT230" s="11" t="s">
        <v>7</v>
      </c>
      <c r="AU230" s="12">
        <v>18</v>
      </c>
    </row>
    <row r="231" spans="25:47" x14ac:dyDescent="0.3">
      <c r="Y231" s="10">
        <v>42198</v>
      </c>
      <c r="Z231" s="11" t="s">
        <v>5</v>
      </c>
      <c r="AA231" s="12">
        <v>14</v>
      </c>
      <c r="AC231" s="10">
        <v>42229</v>
      </c>
      <c r="AD231" s="11" t="s">
        <v>8</v>
      </c>
      <c r="AE231" s="12">
        <v>14</v>
      </c>
      <c r="AG231" s="10">
        <v>42260</v>
      </c>
      <c r="AH231" s="11" t="s">
        <v>9</v>
      </c>
      <c r="AI231" s="12">
        <v>8</v>
      </c>
      <c r="AK231" s="10">
        <v>42290</v>
      </c>
      <c r="AL231" s="11" t="s">
        <v>3</v>
      </c>
      <c r="AM231" s="12">
        <v>9</v>
      </c>
      <c r="AO231" s="10">
        <v>42321</v>
      </c>
      <c r="AP231" s="11" t="s">
        <v>4</v>
      </c>
      <c r="AQ231" s="12">
        <v>20</v>
      </c>
      <c r="AS231" s="10">
        <v>42351</v>
      </c>
      <c r="AT231" s="11" t="s">
        <v>9</v>
      </c>
      <c r="AU231" s="12">
        <v>6</v>
      </c>
    </row>
    <row r="232" spans="25:47" x14ac:dyDescent="0.3">
      <c r="Y232" s="10">
        <v>42199</v>
      </c>
      <c r="Z232" s="11" t="s">
        <v>3</v>
      </c>
      <c r="AA232" s="12">
        <v>15</v>
      </c>
      <c r="AC232" s="10">
        <v>42230</v>
      </c>
      <c r="AD232" s="11" t="s">
        <v>4</v>
      </c>
      <c r="AE232" s="12">
        <v>27</v>
      </c>
      <c r="AG232" s="10">
        <v>42261</v>
      </c>
      <c r="AH232" s="11" t="s">
        <v>5</v>
      </c>
      <c r="AI232" s="12">
        <v>6</v>
      </c>
      <c r="AK232" s="10">
        <v>42291</v>
      </c>
      <c r="AL232" s="11" t="s">
        <v>6</v>
      </c>
      <c r="AM232" s="12">
        <v>10</v>
      </c>
      <c r="AO232" s="10">
        <v>42322</v>
      </c>
      <c r="AP232" s="11" t="s">
        <v>7</v>
      </c>
      <c r="AQ232" s="12">
        <v>17</v>
      </c>
      <c r="AS232" s="10">
        <v>42352</v>
      </c>
      <c r="AT232" s="11" t="s">
        <v>5</v>
      </c>
      <c r="AU232" s="12">
        <v>8</v>
      </c>
    </row>
    <row r="233" spans="25:47" x14ac:dyDescent="0.3">
      <c r="Y233" s="10">
        <v>42200</v>
      </c>
      <c r="Z233" s="11" t="s">
        <v>6</v>
      </c>
      <c r="AA233" s="12">
        <v>14</v>
      </c>
      <c r="AC233" s="10">
        <v>42231</v>
      </c>
      <c r="AD233" s="11" t="s">
        <v>7</v>
      </c>
      <c r="AE233" s="12">
        <v>35</v>
      </c>
      <c r="AG233" s="10">
        <v>42262</v>
      </c>
      <c r="AH233" s="11" t="s">
        <v>3</v>
      </c>
      <c r="AI233" s="12">
        <v>4</v>
      </c>
      <c r="AK233" s="10">
        <v>42292</v>
      </c>
      <c r="AL233" s="11" t="s">
        <v>8</v>
      </c>
      <c r="AM233" s="12">
        <v>13</v>
      </c>
      <c r="AO233" s="10">
        <v>42323</v>
      </c>
      <c r="AP233" s="11" t="s">
        <v>9</v>
      </c>
      <c r="AQ233" s="12">
        <v>12</v>
      </c>
      <c r="AS233" s="10">
        <v>42353</v>
      </c>
      <c r="AT233" s="11" t="s">
        <v>3</v>
      </c>
      <c r="AU233" s="12">
        <v>6</v>
      </c>
    </row>
    <row r="234" spans="25:47" x14ac:dyDescent="0.3">
      <c r="Y234" s="10">
        <v>42201</v>
      </c>
      <c r="Z234" s="11" t="s">
        <v>8</v>
      </c>
      <c r="AA234" s="12">
        <v>12</v>
      </c>
      <c r="AC234" s="10">
        <v>42232</v>
      </c>
      <c r="AD234" s="11" t="s">
        <v>9</v>
      </c>
      <c r="AE234" s="12">
        <v>25</v>
      </c>
      <c r="AG234" s="10">
        <v>42263</v>
      </c>
      <c r="AH234" s="11" t="s">
        <v>6</v>
      </c>
      <c r="AI234" s="12">
        <v>7</v>
      </c>
      <c r="AK234" s="10">
        <v>42293</v>
      </c>
      <c r="AL234" s="11" t="s">
        <v>4</v>
      </c>
      <c r="AM234" s="12">
        <v>19</v>
      </c>
      <c r="AO234" s="10">
        <v>42324</v>
      </c>
      <c r="AP234" s="11" t="s">
        <v>5</v>
      </c>
      <c r="AQ234" s="12">
        <v>6</v>
      </c>
      <c r="AS234" s="10">
        <v>42354</v>
      </c>
      <c r="AT234" s="11" t="s">
        <v>6</v>
      </c>
      <c r="AU234" s="12">
        <v>5</v>
      </c>
    </row>
    <row r="235" spans="25:47" x14ac:dyDescent="0.3">
      <c r="Y235" s="10">
        <v>42202</v>
      </c>
      <c r="Z235" s="11" t="s">
        <v>4</v>
      </c>
      <c r="AA235" s="12">
        <v>17</v>
      </c>
      <c r="AC235" s="10">
        <v>42233</v>
      </c>
      <c r="AD235" s="11" t="s">
        <v>5</v>
      </c>
      <c r="AE235" s="12">
        <v>14</v>
      </c>
      <c r="AG235" s="10">
        <v>42264</v>
      </c>
      <c r="AH235" s="11" t="s">
        <v>8</v>
      </c>
      <c r="AI235" s="12">
        <v>11</v>
      </c>
      <c r="AK235" s="10">
        <v>42294</v>
      </c>
      <c r="AL235" s="11" t="s">
        <v>7</v>
      </c>
      <c r="AM235" s="12">
        <v>25</v>
      </c>
      <c r="AO235" s="10">
        <v>42325</v>
      </c>
      <c r="AP235" s="11" t="s">
        <v>3</v>
      </c>
      <c r="AQ235" s="12">
        <v>9</v>
      </c>
      <c r="AS235" s="10">
        <v>42355</v>
      </c>
      <c r="AT235" s="11" t="s">
        <v>8</v>
      </c>
      <c r="AU235" s="12">
        <v>6</v>
      </c>
    </row>
    <row r="236" spans="25:47" x14ac:dyDescent="0.3">
      <c r="Y236" s="10">
        <v>42203</v>
      </c>
      <c r="Z236" s="11" t="s">
        <v>7</v>
      </c>
      <c r="AA236" s="12">
        <v>21</v>
      </c>
      <c r="AC236" s="10">
        <v>42234</v>
      </c>
      <c r="AD236" s="11" t="s">
        <v>3</v>
      </c>
      <c r="AE236" s="12">
        <v>13</v>
      </c>
      <c r="AG236" s="10">
        <v>42265</v>
      </c>
      <c r="AH236" s="11" t="s">
        <v>4</v>
      </c>
      <c r="AI236" s="12">
        <v>16</v>
      </c>
      <c r="AK236" s="10">
        <v>42295</v>
      </c>
      <c r="AL236" s="11" t="s">
        <v>9</v>
      </c>
      <c r="AM236" s="12">
        <v>11</v>
      </c>
      <c r="AO236" s="10">
        <v>42326</v>
      </c>
      <c r="AP236" s="11" t="s">
        <v>6</v>
      </c>
      <c r="AQ236" s="12">
        <v>6</v>
      </c>
      <c r="AS236" s="10">
        <v>42356</v>
      </c>
      <c r="AT236" s="11" t="s">
        <v>4</v>
      </c>
      <c r="AU236" s="12">
        <v>12</v>
      </c>
    </row>
    <row r="237" spans="25:47" x14ac:dyDescent="0.3">
      <c r="Y237" s="10">
        <v>42204</v>
      </c>
      <c r="Z237" s="11" t="s">
        <v>9</v>
      </c>
      <c r="AA237" s="12">
        <v>13</v>
      </c>
      <c r="AC237" s="10">
        <v>42235</v>
      </c>
      <c r="AD237" s="11" t="s">
        <v>6</v>
      </c>
      <c r="AE237" s="12">
        <v>17</v>
      </c>
      <c r="AG237" s="10">
        <v>42266</v>
      </c>
      <c r="AH237" s="11" t="s">
        <v>7</v>
      </c>
      <c r="AI237" s="12">
        <v>21</v>
      </c>
      <c r="AK237" s="10">
        <v>42296</v>
      </c>
      <c r="AL237" s="11" t="s">
        <v>5</v>
      </c>
      <c r="AM237" s="12">
        <v>10</v>
      </c>
      <c r="AO237" s="10">
        <v>42327</v>
      </c>
      <c r="AP237" s="11" t="s">
        <v>8</v>
      </c>
      <c r="AQ237" s="12">
        <v>5</v>
      </c>
      <c r="AS237" s="10">
        <v>42357</v>
      </c>
      <c r="AT237" s="11" t="s">
        <v>7</v>
      </c>
      <c r="AU237" s="12">
        <v>13</v>
      </c>
    </row>
    <row r="238" spans="25:47" x14ac:dyDescent="0.3">
      <c r="Y238" s="10">
        <v>42205</v>
      </c>
      <c r="Z238" s="11" t="s">
        <v>5</v>
      </c>
      <c r="AA238" s="12">
        <v>9</v>
      </c>
      <c r="AC238" s="10">
        <v>42236</v>
      </c>
      <c r="AD238" s="11" t="s">
        <v>8</v>
      </c>
      <c r="AE238" s="12">
        <v>21</v>
      </c>
      <c r="AG238" s="10">
        <v>42267</v>
      </c>
      <c r="AH238" s="11" t="s">
        <v>9</v>
      </c>
      <c r="AI238" s="12">
        <v>11</v>
      </c>
      <c r="AK238" s="10">
        <v>42297</v>
      </c>
      <c r="AL238" s="11" t="s">
        <v>3</v>
      </c>
      <c r="AM238" s="12">
        <v>11</v>
      </c>
      <c r="AO238" s="10">
        <v>42328</v>
      </c>
      <c r="AP238" s="11" t="s">
        <v>4</v>
      </c>
      <c r="AQ238" s="12">
        <v>14</v>
      </c>
      <c r="AS238" s="10">
        <v>42358</v>
      </c>
      <c r="AT238" s="11" t="s">
        <v>9</v>
      </c>
      <c r="AU238" s="12">
        <v>12</v>
      </c>
    </row>
    <row r="239" spans="25:47" x14ac:dyDescent="0.3">
      <c r="Y239" s="10">
        <v>42206</v>
      </c>
      <c r="Z239" s="11" t="s">
        <v>3</v>
      </c>
      <c r="AA239" s="12">
        <v>8</v>
      </c>
      <c r="AC239" s="10">
        <v>42237</v>
      </c>
      <c r="AD239" s="11" t="s">
        <v>4</v>
      </c>
      <c r="AE239" s="12">
        <v>24</v>
      </c>
      <c r="AG239" s="10">
        <v>42268</v>
      </c>
      <c r="AH239" s="11" t="s">
        <v>5</v>
      </c>
      <c r="AI239" s="12">
        <v>8</v>
      </c>
      <c r="AK239" s="10">
        <v>42298</v>
      </c>
      <c r="AL239" s="11" t="s">
        <v>6</v>
      </c>
      <c r="AM239" s="12">
        <v>12</v>
      </c>
      <c r="AO239" s="10">
        <v>42329</v>
      </c>
      <c r="AP239" s="11" t="s">
        <v>7</v>
      </c>
      <c r="AQ239" s="12">
        <v>17</v>
      </c>
      <c r="AS239" s="10">
        <v>42359</v>
      </c>
      <c r="AT239" s="11" t="s">
        <v>5</v>
      </c>
      <c r="AU239" s="12">
        <v>14</v>
      </c>
    </row>
    <row r="240" spans="25:47" x14ac:dyDescent="0.3">
      <c r="Y240" s="10">
        <v>42207</v>
      </c>
      <c r="Z240" s="11" t="s">
        <v>6</v>
      </c>
      <c r="AA240" s="12">
        <v>9</v>
      </c>
      <c r="AC240" s="10">
        <v>42238</v>
      </c>
      <c r="AD240" s="11" t="s">
        <v>7</v>
      </c>
      <c r="AE240" s="12">
        <v>29</v>
      </c>
      <c r="AG240" s="10">
        <v>42269</v>
      </c>
      <c r="AH240" s="11" t="s">
        <v>3</v>
      </c>
      <c r="AI240" s="12">
        <v>9</v>
      </c>
      <c r="AK240" s="10">
        <v>42299</v>
      </c>
      <c r="AL240" s="11" t="s">
        <v>8</v>
      </c>
      <c r="AM240" s="12">
        <v>15</v>
      </c>
      <c r="AO240" s="10">
        <v>42330</v>
      </c>
      <c r="AP240" s="11" t="s">
        <v>9</v>
      </c>
      <c r="AQ240" s="12">
        <v>12</v>
      </c>
      <c r="AS240" s="10">
        <v>42360</v>
      </c>
      <c r="AT240" s="11" t="s">
        <v>3</v>
      </c>
      <c r="AU240" s="12">
        <v>18</v>
      </c>
    </row>
    <row r="241" spans="2:47" x14ac:dyDescent="0.3">
      <c r="Y241" s="10">
        <v>42208</v>
      </c>
      <c r="Z241" s="11" t="s">
        <v>8</v>
      </c>
      <c r="AA241" s="12">
        <v>7</v>
      </c>
      <c r="AC241" s="10">
        <v>42239</v>
      </c>
      <c r="AD241" s="11" t="s">
        <v>9</v>
      </c>
      <c r="AE241" s="12">
        <v>15</v>
      </c>
      <c r="AG241" s="10">
        <v>42270</v>
      </c>
      <c r="AH241" s="11" t="s">
        <v>6</v>
      </c>
      <c r="AI241" s="12">
        <v>10</v>
      </c>
      <c r="AK241" s="10">
        <v>42300</v>
      </c>
      <c r="AL241" s="11" t="s">
        <v>4</v>
      </c>
      <c r="AM241" s="12">
        <v>19</v>
      </c>
      <c r="AO241" s="10">
        <v>42331</v>
      </c>
      <c r="AP241" s="11" t="s">
        <v>5</v>
      </c>
      <c r="AQ241" s="12">
        <v>13</v>
      </c>
      <c r="AS241" s="10">
        <v>42361</v>
      </c>
      <c r="AT241" s="11" t="s">
        <v>6</v>
      </c>
      <c r="AU241" s="12">
        <v>21</v>
      </c>
    </row>
    <row r="242" spans="2:47" x14ac:dyDescent="0.3">
      <c r="Y242" s="10">
        <v>42209</v>
      </c>
      <c r="Z242" s="11" t="s">
        <v>4</v>
      </c>
      <c r="AA242" s="12">
        <v>17</v>
      </c>
      <c r="AC242" s="10">
        <v>42240</v>
      </c>
      <c r="AD242" s="11" t="s">
        <v>5</v>
      </c>
      <c r="AE242" s="12">
        <v>14</v>
      </c>
      <c r="AG242" s="10">
        <v>42271</v>
      </c>
      <c r="AH242" s="11" t="s">
        <v>8</v>
      </c>
      <c r="AI242" s="12">
        <v>13</v>
      </c>
      <c r="AK242" s="10">
        <v>42301</v>
      </c>
      <c r="AL242" s="11" t="s">
        <v>7</v>
      </c>
      <c r="AM242" s="12">
        <v>17</v>
      </c>
      <c r="AO242" s="10">
        <v>42332</v>
      </c>
      <c r="AP242" s="11" t="s">
        <v>3</v>
      </c>
      <c r="AQ242" s="12">
        <v>21</v>
      </c>
      <c r="AS242" s="10">
        <v>42362</v>
      </c>
      <c r="AT242" s="11" t="s">
        <v>8</v>
      </c>
      <c r="AU242" s="12">
        <v>26</v>
      </c>
    </row>
    <row r="243" spans="2:47" x14ac:dyDescent="0.3">
      <c r="Y243" s="10">
        <v>42210</v>
      </c>
      <c r="Z243" s="11" t="s">
        <v>7</v>
      </c>
      <c r="AA243" s="12">
        <v>18</v>
      </c>
      <c r="AC243" s="10">
        <v>42241</v>
      </c>
      <c r="AD243" s="11" t="s">
        <v>3</v>
      </c>
      <c r="AE243" s="12">
        <v>15</v>
      </c>
      <c r="AG243" s="10">
        <v>42272</v>
      </c>
      <c r="AH243" s="11" t="s">
        <v>4</v>
      </c>
      <c r="AI243" s="12">
        <v>16</v>
      </c>
      <c r="AK243" s="10">
        <v>42302</v>
      </c>
      <c r="AL243" s="11" t="s">
        <v>9</v>
      </c>
      <c r="AM243" s="12">
        <v>9</v>
      </c>
      <c r="AO243" s="10">
        <v>42333</v>
      </c>
      <c r="AP243" s="11" t="s">
        <v>6</v>
      </c>
      <c r="AQ243" s="12">
        <v>45</v>
      </c>
      <c r="AS243" s="10">
        <v>42363</v>
      </c>
      <c r="AT243" s="11" t="s">
        <v>4</v>
      </c>
      <c r="AU243" s="12">
        <v>26</v>
      </c>
    </row>
    <row r="244" spans="2:47" x14ac:dyDescent="0.3">
      <c r="Y244" s="10">
        <v>42211</v>
      </c>
      <c r="Z244" s="11" t="s">
        <v>9</v>
      </c>
      <c r="AA244" s="12">
        <v>13</v>
      </c>
      <c r="AC244" s="10">
        <v>42242</v>
      </c>
      <c r="AD244" s="11" t="s">
        <v>6</v>
      </c>
      <c r="AE244" s="12">
        <v>12</v>
      </c>
      <c r="AG244" s="10">
        <v>42273</v>
      </c>
      <c r="AH244" s="11" t="s">
        <v>7</v>
      </c>
      <c r="AI244" s="12">
        <v>16</v>
      </c>
      <c r="AK244" s="10">
        <v>42303</v>
      </c>
      <c r="AL244" s="11" t="s">
        <v>5</v>
      </c>
      <c r="AM244" s="12">
        <v>9</v>
      </c>
      <c r="AO244" s="10">
        <v>42334</v>
      </c>
      <c r="AP244" s="11" t="s">
        <v>8</v>
      </c>
      <c r="AQ244" s="12">
        <v>45</v>
      </c>
      <c r="AS244" s="10">
        <v>42364</v>
      </c>
      <c r="AT244" s="11" t="s">
        <v>7</v>
      </c>
      <c r="AU244" s="12">
        <v>25</v>
      </c>
    </row>
    <row r="245" spans="2:47" x14ac:dyDescent="0.3">
      <c r="Y245" s="10">
        <v>42212</v>
      </c>
      <c r="Z245" s="11" t="s">
        <v>5</v>
      </c>
      <c r="AA245" s="12">
        <v>7</v>
      </c>
      <c r="AC245" s="10">
        <v>42243</v>
      </c>
      <c r="AD245" s="11" t="s">
        <v>8</v>
      </c>
      <c r="AE245" s="12">
        <v>14</v>
      </c>
      <c r="AG245" s="10">
        <v>42274</v>
      </c>
      <c r="AH245" s="11" t="s">
        <v>9</v>
      </c>
      <c r="AI245" s="12">
        <v>9</v>
      </c>
      <c r="AK245" s="10">
        <v>42304</v>
      </c>
      <c r="AL245" s="11" t="s">
        <v>3</v>
      </c>
      <c r="AM245" s="12">
        <v>5</v>
      </c>
      <c r="AO245" s="10">
        <v>42335</v>
      </c>
      <c r="AP245" s="11" t="s">
        <v>4</v>
      </c>
      <c r="AQ245" s="12">
        <v>35</v>
      </c>
      <c r="AS245" s="10">
        <v>42365</v>
      </c>
      <c r="AT245" s="11" t="s">
        <v>9</v>
      </c>
      <c r="AU245" s="12">
        <v>34</v>
      </c>
    </row>
    <row r="246" spans="2:47" x14ac:dyDescent="0.3">
      <c r="Y246" s="10">
        <v>42213</v>
      </c>
      <c r="Z246" s="11" t="s">
        <v>3</v>
      </c>
      <c r="AA246" s="12">
        <v>8</v>
      </c>
      <c r="AC246" s="10">
        <v>42244</v>
      </c>
      <c r="AD246" s="11" t="s">
        <v>4</v>
      </c>
      <c r="AE246" s="12">
        <v>22</v>
      </c>
      <c r="AG246" s="10">
        <v>42275</v>
      </c>
      <c r="AH246" s="11" t="s">
        <v>5</v>
      </c>
      <c r="AI246" s="12">
        <v>6</v>
      </c>
      <c r="AK246" s="10">
        <v>42305</v>
      </c>
      <c r="AL246" s="11" t="s">
        <v>6</v>
      </c>
      <c r="AM246" s="12">
        <v>5</v>
      </c>
      <c r="AO246" s="10">
        <v>42336</v>
      </c>
      <c r="AP246" s="11" t="s">
        <v>7</v>
      </c>
      <c r="AQ246" s="12">
        <v>20</v>
      </c>
      <c r="AS246" s="10">
        <v>42366</v>
      </c>
      <c r="AT246" s="11" t="s">
        <v>5</v>
      </c>
      <c r="AU246" s="12">
        <v>33</v>
      </c>
    </row>
    <row r="247" spans="2:47" x14ac:dyDescent="0.3">
      <c r="Y247" s="10">
        <v>42214</v>
      </c>
      <c r="Z247" s="11" t="s">
        <v>6</v>
      </c>
      <c r="AA247" s="12">
        <v>11</v>
      </c>
      <c r="AC247" s="10">
        <v>42245</v>
      </c>
      <c r="AD247" s="11" t="s">
        <v>7</v>
      </c>
      <c r="AE247" s="12">
        <v>22</v>
      </c>
      <c r="AG247" s="10">
        <v>42276</v>
      </c>
      <c r="AH247" s="11" t="s">
        <v>3</v>
      </c>
      <c r="AI247" s="12">
        <v>7</v>
      </c>
      <c r="AK247" s="10">
        <v>42306</v>
      </c>
      <c r="AL247" s="11" t="s">
        <v>8</v>
      </c>
      <c r="AM247" s="12">
        <v>9</v>
      </c>
      <c r="AO247" s="10">
        <v>42337</v>
      </c>
      <c r="AP247" s="11" t="s">
        <v>9</v>
      </c>
      <c r="AQ247" s="12">
        <v>11</v>
      </c>
      <c r="AS247" s="10">
        <v>42367</v>
      </c>
      <c r="AT247" s="11" t="s">
        <v>3</v>
      </c>
      <c r="AU247" s="12">
        <v>28</v>
      </c>
    </row>
    <row r="248" spans="2:47" x14ac:dyDescent="0.3">
      <c r="Y248" s="10">
        <v>42215</v>
      </c>
      <c r="Z248" s="11" t="s">
        <v>8</v>
      </c>
      <c r="AA248" s="12">
        <v>13</v>
      </c>
      <c r="AC248" s="10">
        <v>42246</v>
      </c>
      <c r="AD248" s="11" t="s">
        <v>9</v>
      </c>
      <c r="AE248" s="12">
        <v>12</v>
      </c>
      <c r="AG248" s="10">
        <v>42277</v>
      </c>
      <c r="AH248" s="11" t="s">
        <v>6</v>
      </c>
      <c r="AI248" s="12">
        <v>8</v>
      </c>
      <c r="AK248" s="10">
        <v>42307</v>
      </c>
      <c r="AL248" s="11" t="s">
        <v>4</v>
      </c>
      <c r="AM248" s="12">
        <v>15</v>
      </c>
      <c r="AO248" s="10">
        <v>42338</v>
      </c>
      <c r="AP248" s="11" t="s">
        <v>5</v>
      </c>
      <c r="AQ248" s="12">
        <v>8</v>
      </c>
      <c r="AS248" s="10">
        <v>42368</v>
      </c>
      <c r="AT248" s="11" t="s">
        <v>6</v>
      </c>
      <c r="AU248" s="12">
        <v>25</v>
      </c>
    </row>
    <row r="249" spans="2:47" x14ac:dyDescent="0.3">
      <c r="Y249" s="10">
        <v>42216</v>
      </c>
      <c r="Z249" s="11" t="s">
        <v>4</v>
      </c>
      <c r="AA249" s="12">
        <v>20</v>
      </c>
      <c r="AC249" s="10">
        <v>42247</v>
      </c>
      <c r="AD249" s="11" t="s">
        <v>5</v>
      </c>
      <c r="AE249" s="12">
        <v>9</v>
      </c>
      <c r="AK249" s="10">
        <v>42308</v>
      </c>
      <c r="AL249" s="11" t="s">
        <v>7</v>
      </c>
      <c r="AM249" s="12">
        <v>19</v>
      </c>
      <c r="AS249" s="10">
        <v>42369</v>
      </c>
      <c r="AT249" s="11" t="s">
        <v>8</v>
      </c>
      <c r="AU249" s="12">
        <v>34</v>
      </c>
    </row>
    <row r="250" spans="2:47" x14ac:dyDescent="0.3">
      <c r="B250" s="7"/>
      <c r="C250" s="45"/>
      <c r="D250" s="10"/>
      <c r="F250" s="7"/>
      <c r="G250" s="45"/>
      <c r="H250" s="10"/>
      <c r="J250" s="12"/>
      <c r="K250" s="45"/>
      <c r="N250" s="12"/>
      <c r="O250" s="45"/>
      <c r="R250" s="12"/>
      <c r="S250" s="45"/>
      <c r="V250" s="12"/>
      <c r="W250" s="45"/>
      <c r="Y250" s="10" t="s">
        <v>10</v>
      </c>
      <c r="Z250" s="12">
        <f>IF(ISBLANK(AA248), 0,SUM(AA218:AA249))</f>
        <v>485</v>
      </c>
      <c r="AA250" s="45"/>
      <c r="AC250" s="10" t="s">
        <v>10</v>
      </c>
      <c r="AD250" s="12">
        <f>IF(ISBLANK(AE248), 0,SUM(AE219:AE249))</f>
        <v>532</v>
      </c>
      <c r="AE250" s="45"/>
      <c r="AG250" s="10" t="s">
        <v>10</v>
      </c>
      <c r="AH250" s="12">
        <f>IF(ISBLANK(AI247), 0,SUM(AI218:AI248))</f>
        <v>350</v>
      </c>
      <c r="AI250" s="45"/>
      <c r="AK250" s="10" t="s">
        <v>10</v>
      </c>
      <c r="AL250" s="12">
        <f>IF(ISBLANK(AM248), 0,SUM(AM219:AM249))</f>
        <v>412</v>
      </c>
      <c r="AM250" s="45"/>
      <c r="AO250" s="10" t="s">
        <v>10</v>
      </c>
      <c r="AP250" s="12">
        <f>IF(ISBLANK(AQ247), 0,SUM(AQ219:AQ249))</f>
        <v>490</v>
      </c>
      <c r="AQ250" s="45"/>
      <c r="AS250" s="10" t="s">
        <v>10</v>
      </c>
      <c r="AT250" s="12">
        <f>IF(ISBLANK(AU248), 0,SUM(AU219:AU249))</f>
        <v>480</v>
      </c>
      <c r="AU250" s="45"/>
    </row>
    <row r="251" spans="2:47" x14ac:dyDescent="0.3">
      <c r="AA251" s="12">
        <v>21582.5</v>
      </c>
      <c r="AE251" s="12">
        <v>23674</v>
      </c>
      <c r="AI251" s="12">
        <v>13422.010000000002</v>
      </c>
      <c r="AM251" s="12">
        <v>16734.53</v>
      </c>
      <c r="AQ251" s="12">
        <v>23213.9</v>
      </c>
      <c r="AU251" s="12">
        <v>16199.4</v>
      </c>
    </row>
    <row r="252" spans="2:47" x14ac:dyDescent="0.3">
      <c r="AA252" s="12">
        <v>113.16666666666667</v>
      </c>
      <c r="AE252" s="12">
        <v>124.13333333333334</v>
      </c>
      <c r="AI252" s="12">
        <v>81.666666666666671</v>
      </c>
      <c r="AM252" s="12">
        <v>96.13333333333334</v>
      </c>
      <c r="AQ252" s="12">
        <v>114.33333333333334</v>
      </c>
      <c r="AU252" s="12">
        <v>112</v>
      </c>
    </row>
  </sheetData>
  <conditionalFormatting sqref="J78">
    <cfRule type="cellIs" dxfId="257" priority="207" operator="equal">
      <formula>0</formula>
    </cfRule>
  </conditionalFormatting>
  <conditionalFormatting sqref="AP84">
    <cfRule type="cellIs" dxfId="256" priority="164" operator="equal">
      <formula>0</formula>
    </cfRule>
  </conditionalFormatting>
  <conditionalFormatting sqref="AH83">
    <cfRule type="cellIs" dxfId="255" priority="178" operator="equal">
      <formula>0</formula>
    </cfRule>
  </conditionalFormatting>
  <conditionalFormatting sqref="AE83">
    <cfRule type="cellIs" dxfId="254" priority="183" operator="equal">
      <formula>0</formula>
    </cfRule>
  </conditionalFormatting>
  <conditionalFormatting sqref="AA82">
    <cfRule type="cellIs" dxfId="253" priority="187" operator="equal">
      <formula>0</formula>
    </cfRule>
  </conditionalFormatting>
  <conditionalFormatting sqref="V82">
    <cfRule type="cellIs" dxfId="252" priority="191" operator="equal">
      <formula>0</formula>
    </cfRule>
  </conditionalFormatting>
  <conditionalFormatting sqref="R84">
    <cfRule type="cellIs" dxfId="251" priority="194" operator="equal">
      <formula>0</formula>
    </cfRule>
  </conditionalFormatting>
  <conditionalFormatting sqref="J81 J83">
    <cfRule type="cellIs" dxfId="250" priority="206" operator="equal">
      <formula>0</formula>
    </cfRule>
  </conditionalFormatting>
  <conditionalFormatting sqref="K83">
    <cfRule type="cellIs" dxfId="249" priority="205" operator="equal">
      <formula>0</formula>
    </cfRule>
  </conditionalFormatting>
  <conditionalFormatting sqref="K82">
    <cfRule type="cellIs" dxfId="248" priority="204" operator="equal">
      <formula>0</formula>
    </cfRule>
  </conditionalFormatting>
  <conditionalFormatting sqref="J82">
    <cfRule type="cellIs" dxfId="247" priority="203" operator="equal">
      <formula>0</formula>
    </cfRule>
  </conditionalFormatting>
  <conditionalFormatting sqref="J84">
    <cfRule type="cellIs" dxfId="246" priority="202" operator="equal">
      <formula>0</formula>
    </cfRule>
  </conditionalFormatting>
  <conditionalFormatting sqref="J80">
    <cfRule type="cellIs" dxfId="245" priority="201" operator="equal">
      <formula>0</formula>
    </cfRule>
  </conditionalFormatting>
  <conditionalFormatting sqref="O83">
    <cfRule type="cellIs" dxfId="244" priority="200" operator="equal">
      <formula>0</formula>
    </cfRule>
  </conditionalFormatting>
  <conditionalFormatting sqref="O82">
    <cfRule type="cellIs" dxfId="243" priority="199" operator="equal">
      <formula>0</formula>
    </cfRule>
  </conditionalFormatting>
  <conditionalFormatting sqref="R83">
    <cfRule type="cellIs" dxfId="242" priority="198" operator="equal">
      <formula>0</formula>
    </cfRule>
  </conditionalFormatting>
  <conditionalFormatting sqref="S83">
    <cfRule type="cellIs" dxfId="241" priority="197" operator="equal">
      <formula>0</formula>
    </cfRule>
  </conditionalFormatting>
  <conditionalFormatting sqref="S82">
    <cfRule type="cellIs" dxfId="240" priority="196" operator="equal">
      <formula>0</formula>
    </cfRule>
  </conditionalFormatting>
  <conditionalFormatting sqref="R82">
    <cfRule type="cellIs" dxfId="239" priority="195" operator="equal">
      <formula>0</formula>
    </cfRule>
  </conditionalFormatting>
  <conditionalFormatting sqref="R80">
    <cfRule type="cellIs" dxfId="238" priority="193" operator="equal">
      <formula>0</formula>
    </cfRule>
  </conditionalFormatting>
  <conditionalFormatting sqref="V83">
    <cfRule type="cellIs" dxfId="237" priority="192" operator="equal">
      <formula>0</formula>
    </cfRule>
  </conditionalFormatting>
  <conditionalFormatting sqref="V84">
    <cfRule type="cellIs" dxfId="236" priority="190" operator="equal">
      <formula>0</formula>
    </cfRule>
  </conditionalFormatting>
  <conditionalFormatting sqref="Z84">
    <cfRule type="cellIs" dxfId="235" priority="185" operator="equal">
      <formula>0</formula>
    </cfRule>
  </conditionalFormatting>
  <conditionalFormatting sqref="Z83">
    <cfRule type="cellIs" dxfId="234" priority="189" operator="equal">
      <formula>0</formula>
    </cfRule>
  </conditionalFormatting>
  <conditionalFormatting sqref="AA83">
    <cfRule type="cellIs" dxfId="233" priority="188" operator="equal">
      <formula>0</formula>
    </cfRule>
  </conditionalFormatting>
  <conditionalFormatting sqref="Z82">
    <cfRule type="cellIs" dxfId="232" priority="186" operator="equal">
      <formula>0</formula>
    </cfRule>
  </conditionalFormatting>
  <conditionalFormatting sqref="AD83">
    <cfRule type="cellIs" dxfId="231" priority="184" operator="equal">
      <formula>0</formula>
    </cfRule>
  </conditionalFormatting>
  <conditionalFormatting sqref="AE82">
    <cfRule type="cellIs" dxfId="230" priority="182" operator="equal">
      <formula>0</formula>
    </cfRule>
  </conditionalFormatting>
  <conditionalFormatting sqref="AD82">
    <cfRule type="cellIs" dxfId="229" priority="181" operator="equal">
      <formula>0</formula>
    </cfRule>
  </conditionalFormatting>
  <conditionalFormatting sqref="AD84">
    <cfRule type="cellIs" dxfId="228" priority="180" operator="equal">
      <formula>0</formula>
    </cfRule>
  </conditionalFormatting>
  <conditionalFormatting sqref="AD80">
    <cfRule type="cellIs" dxfId="227" priority="179" operator="equal">
      <formula>0</formula>
    </cfRule>
  </conditionalFormatting>
  <conditionalFormatting sqref="AI83">
    <cfRule type="cellIs" dxfId="226" priority="177" operator="equal">
      <formula>0</formula>
    </cfRule>
  </conditionalFormatting>
  <conditionalFormatting sqref="AI82">
    <cfRule type="cellIs" dxfId="225" priority="176" operator="equal">
      <formula>0</formula>
    </cfRule>
  </conditionalFormatting>
  <conditionalFormatting sqref="AH82">
    <cfRule type="cellIs" dxfId="224" priority="175" operator="equal">
      <formula>0</formula>
    </cfRule>
  </conditionalFormatting>
  <conditionalFormatting sqref="AH84">
    <cfRule type="cellIs" dxfId="223" priority="174" operator="equal">
      <formula>0</formula>
    </cfRule>
  </conditionalFormatting>
  <conditionalFormatting sqref="AL82">
    <cfRule type="cellIs" dxfId="222" priority="170" operator="equal">
      <formula>0</formula>
    </cfRule>
  </conditionalFormatting>
  <conditionalFormatting sqref="AL83">
    <cfRule type="cellIs" dxfId="221" priority="173" operator="equal">
      <formula>0</formula>
    </cfRule>
  </conditionalFormatting>
  <conditionalFormatting sqref="AM83">
    <cfRule type="cellIs" dxfId="220" priority="172" operator="equal">
      <formula>0</formula>
    </cfRule>
  </conditionalFormatting>
  <conditionalFormatting sqref="AM82">
    <cfRule type="cellIs" dxfId="219" priority="171" operator="equal">
      <formula>0</formula>
    </cfRule>
  </conditionalFormatting>
  <conditionalFormatting sqref="AL84">
    <cfRule type="cellIs" dxfId="218" priority="169" operator="equal">
      <formula>0</formula>
    </cfRule>
  </conditionalFormatting>
  <conditionalFormatting sqref="AP83">
    <cfRule type="cellIs" dxfId="217" priority="168" operator="equal">
      <formula>0</formula>
    </cfRule>
  </conditionalFormatting>
  <conditionalFormatting sqref="AQ83">
    <cfRule type="cellIs" dxfId="216" priority="167" operator="equal">
      <formula>0</formula>
    </cfRule>
  </conditionalFormatting>
  <conditionalFormatting sqref="AQ82">
    <cfRule type="cellIs" dxfId="215" priority="166" operator="equal">
      <formula>0</formula>
    </cfRule>
  </conditionalFormatting>
  <conditionalFormatting sqref="AP82">
    <cfRule type="cellIs" dxfId="214" priority="165" operator="equal">
      <formula>0</formula>
    </cfRule>
  </conditionalFormatting>
  <conditionalFormatting sqref="AU82">
    <cfRule type="cellIs" dxfId="213" priority="161" operator="equal">
      <formula>0</formula>
    </cfRule>
  </conditionalFormatting>
  <conditionalFormatting sqref="AT83">
    <cfRule type="cellIs" dxfId="212" priority="163" operator="equal">
      <formula>0</formula>
    </cfRule>
  </conditionalFormatting>
  <conditionalFormatting sqref="AU83">
    <cfRule type="cellIs" dxfId="211" priority="162" operator="equal">
      <formula>0</formula>
    </cfRule>
  </conditionalFormatting>
  <conditionalFormatting sqref="AT82">
    <cfRule type="cellIs" dxfId="210" priority="160" operator="equal">
      <formula>0</formula>
    </cfRule>
  </conditionalFormatting>
  <conditionalFormatting sqref="AT84">
    <cfRule type="cellIs" dxfId="209" priority="159" operator="equal">
      <formula>0</formula>
    </cfRule>
  </conditionalFormatting>
  <conditionalFormatting sqref="V80">
    <cfRule type="cellIs" dxfId="208" priority="158" operator="equal">
      <formula>0</formula>
    </cfRule>
  </conditionalFormatting>
  <conditionalFormatting sqref="AH80">
    <cfRule type="cellIs" dxfId="207" priority="157" operator="equal">
      <formula>0</formula>
    </cfRule>
  </conditionalFormatting>
  <conditionalFormatting sqref="AP80">
    <cfRule type="cellIs" dxfId="206" priority="156" operator="equal">
      <formula>0</formula>
    </cfRule>
  </conditionalFormatting>
  <conditionalFormatting sqref="Z80">
    <cfRule type="cellIs" dxfId="205" priority="155" operator="equal">
      <formula>0</formula>
    </cfRule>
  </conditionalFormatting>
  <conditionalFormatting sqref="AL80">
    <cfRule type="cellIs" dxfId="204" priority="154" operator="equal">
      <formula>0</formula>
    </cfRule>
  </conditionalFormatting>
  <conditionalFormatting sqref="AT80">
    <cfRule type="cellIs" dxfId="203" priority="153" operator="equal">
      <formula>0</formula>
    </cfRule>
  </conditionalFormatting>
  <conditionalFormatting sqref="R81">
    <cfRule type="cellIs" dxfId="202" priority="152" operator="equal">
      <formula>0</formula>
    </cfRule>
  </conditionalFormatting>
  <conditionalFormatting sqref="V81">
    <cfRule type="cellIs" dxfId="201" priority="151" operator="equal">
      <formula>0</formula>
    </cfRule>
  </conditionalFormatting>
  <conditionalFormatting sqref="Z81">
    <cfRule type="cellIs" dxfId="200" priority="150" operator="equal">
      <formula>0</formula>
    </cfRule>
  </conditionalFormatting>
  <conditionalFormatting sqref="AD81">
    <cfRule type="cellIs" dxfId="199" priority="149" operator="equal">
      <formula>0</formula>
    </cfRule>
  </conditionalFormatting>
  <conditionalFormatting sqref="AH81">
    <cfRule type="cellIs" dxfId="198" priority="148" operator="equal">
      <formula>0</formula>
    </cfRule>
  </conditionalFormatting>
  <conditionalFormatting sqref="AL81">
    <cfRule type="cellIs" dxfId="197" priority="147" operator="equal">
      <formula>0</formula>
    </cfRule>
  </conditionalFormatting>
  <conditionalFormatting sqref="AP81">
    <cfRule type="cellIs" dxfId="196" priority="146" operator="equal">
      <formula>0</formula>
    </cfRule>
  </conditionalFormatting>
  <conditionalFormatting sqref="AT81">
    <cfRule type="cellIs" dxfId="195" priority="145" operator="equal">
      <formula>0</formula>
    </cfRule>
  </conditionalFormatting>
  <conditionalFormatting sqref="K84">
    <cfRule type="cellIs" dxfId="194" priority="144" operator="equal">
      <formula>0</formula>
    </cfRule>
  </conditionalFormatting>
  <conditionalFormatting sqref="O84">
    <cfRule type="cellIs" dxfId="193" priority="143" operator="equal">
      <formula>0</formula>
    </cfRule>
  </conditionalFormatting>
  <conditionalFormatting sqref="S84">
    <cfRule type="cellIs" dxfId="192" priority="142" operator="equal">
      <formula>0</formula>
    </cfRule>
  </conditionalFormatting>
  <conditionalFormatting sqref="AE84">
    <cfRule type="cellIs" dxfId="191" priority="141" operator="equal">
      <formula>0</formula>
    </cfRule>
  </conditionalFormatting>
  <conditionalFormatting sqref="AI84">
    <cfRule type="cellIs" dxfId="190" priority="140" operator="equal">
      <formula>0</formula>
    </cfRule>
  </conditionalFormatting>
  <conditionalFormatting sqref="AM84">
    <cfRule type="cellIs" dxfId="189" priority="139" operator="equal">
      <formula>0</formula>
    </cfRule>
  </conditionalFormatting>
  <conditionalFormatting sqref="AQ84">
    <cfRule type="cellIs" dxfId="188" priority="138" operator="equal">
      <formula>0</formula>
    </cfRule>
  </conditionalFormatting>
  <conditionalFormatting sqref="AU84">
    <cfRule type="cellIs" dxfId="187" priority="137" operator="equal">
      <formula>0</formula>
    </cfRule>
  </conditionalFormatting>
  <conditionalFormatting sqref="N78">
    <cfRule type="cellIs" dxfId="186" priority="136" operator="equal">
      <formula>0</formula>
    </cfRule>
  </conditionalFormatting>
  <conditionalFormatting sqref="Z78">
    <cfRule type="cellIs" dxfId="185" priority="135" operator="equal">
      <formula>0</formula>
    </cfRule>
  </conditionalFormatting>
  <conditionalFormatting sqref="AL78:AL79">
    <cfRule type="cellIs" dxfId="184" priority="134" operator="equal">
      <formula>0</formula>
    </cfRule>
  </conditionalFormatting>
  <conditionalFormatting sqref="AT78:AT79">
    <cfRule type="cellIs" dxfId="183" priority="133" operator="equal">
      <formula>0</formula>
    </cfRule>
  </conditionalFormatting>
  <conditionalFormatting sqref="V78">
    <cfRule type="cellIs" dxfId="182" priority="132" operator="equal">
      <formula>0</formula>
    </cfRule>
  </conditionalFormatting>
  <conditionalFormatting sqref="AH78:AH79">
    <cfRule type="cellIs" dxfId="181" priority="131" operator="equal">
      <formula>0</formula>
    </cfRule>
  </conditionalFormatting>
  <conditionalFormatting sqref="AP78:AP79">
    <cfRule type="cellIs" dxfId="180" priority="130" operator="equal">
      <formula>0</formula>
    </cfRule>
  </conditionalFormatting>
  <conditionalFormatting sqref="N81 N83">
    <cfRule type="cellIs" dxfId="179" priority="129" operator="equal">
      <formula>0</formula>
    </cfRule>
  </conditionalFormatting>
  <conditionalFormatting sqref="N82">
    <cfRule type="cellIs" dxfId="178" priority="128" operator="equal">
      <formula>0</formula>
    </cfRule>
  </conditionalFormatting>
  <conditionalFormatting sqref="N84">
    <cfRule type="cellIs" dxfId="177" priority="127" operator="equal">
      <formula>0</formula>
    </cfRule>
  </conditionalFormatting>
  <conditionalFormatting sqref="N80">
    <cfRule type="cellIs" dxfId="176" priority="126" operator="equal">
      <formula>0</formula>
    </cfRule>
  </conditionalFormatting>
  <conditionalFormatting sqref="N86">
    <cfRule type="cellIs" dxfId="175" priority="125" operator="equal">
      <formula>0</formula>
    </cfRule>
  </conditionalFormatting>
  <conditionalFormatting sqref="R78">
    <cfRule type="cellIs" dxfId="174" priority="124" operator="equal">
      <formula>0</formula>
    </cfRule>
  </conditionalFormatting>
  <conditionalFormatting sqref="W82">
    <cfRule type="cellIs" dxfId="173" priority="123" operator="equal">
      <formula>0</formula>
    </cfRule>
  </conditionalFormatting>
  <conditionalFormatting sqref="W83">
    <cfRule type="cellIs" dxfId="172" priority="122" operator="equal">
      <formula>0</formula>
    </cfRule>
  </conditionalFormatting>
  <conditionalFormatting sqref="W84">
    <cfRule type="cellIs" dxfId="171" priority="121" operator="equal">
      <formula>0</formula>
    </cfRule>
  </conditionalFormatting>
  <conditionalFormatting sqref="AA84">
    <cfRule type="cellIs" dxfId="170" priority="120" operator="equal">
      <formula>0</formula>
    </cfRule>
  </conditionalFormatting>
  <conditionalFormatting sqref="AD78">
    <cfRule type="cellIs" dxfId="169" priority="119" operator="equal">
      <formula>0</formula>
    </cfRule>
  </conditionalFormatting>
  <conditionalFormatting sqref="J166">
    <cfRule type="cellIs" dxfId="168" priority="118" operator="equal">
      <formula>0</formula>
    </cfRule>
  </conditionalFormatting>
  <conditionalFormatting sqref="N166">
    <cfRule type="cellIs" dxfId="167" priority="117" operator="equal">
      <formula>0</formula>
    </cfRule>
  </conditionalFormatting>
  <conditionalFormatting sqref="Z166">
    <cfRule type="cellIs" dxfId="166" priority="116" operator="equal">
      <formula>0</formula>
    </cfRule>
  </conditionalFormatting>
  <conditionalFormatting sqref="AL166">
    <cfRule type="cellIs" dxfId="165" priority="115" operator="equal">
      <formula>0</formula>
    </cfRule>
  </conditionalFormatting>
  <conditionalFormatting sqref="AT166">
    <cfRule type="cellIs" dxfId="164" priority="114" operator="equal">
      <formula>0</formula>
    </cfRule>
  </conditionalFormatting>
  <conditionalFormatting sqref="V166">
    <cfRule type="cellIs" dxfId="163" priority="113" operator="equal">
      <formula>0</formula>
    </cfRule>
  </conditionalFormatting>
  <conditionalFormatting sqref="AH166">
    <cfRule type="cellIs" dxfId="162" priority="112" operator="equal">
      <formula>0</formula>
    </cfRule>
  </conditionalFormatting>
  <conditionalFormatting sqref="AP166">
    <cfRule type="cellIs" dxfId="161" priority="111" operator="equal">
      <formula>0</formula>
    </cfRule>
  </conditionalFormatting>
  <conditionalFormatting sqref="R166">
    <cfRule type="cellIs" dxfId="160" priority="110" operator="equal">
      <formula>0</formula>
    </cfRule>
  </conditionalFormatting>
  <conditionalFormatting sqref="AD166">
    <cfRule type="cellIs" dxfId="159" priority="109" operator="equal">
      <formula>0</formula>
    </cfRule>
  </conditionalFormatting>
  <conditionalFormatting sqref="J209">
    <cfRule type="cellIs" dxfId="158" priority="108" operator="equal">
      <formula>0</formula>
    </cfRule>
  </conditionalFormatting>
  <conditionalFormatting sqref="N209">
    <cfRule type="cellIs" dxfId="157" priority="107" operator="equal">
      <formula>0</formula>
    </cfRule>
  </conditionalFormatting>
  <conditionalFormatting sqref="Z209">
    <cfRule type="cellIs" dxfId="156" priority="106" operator="equal">
      <formula>0</formula>
    </cfRule>
  </conditionalFormatting>
  <conditionalFormatting sqref="AL209">
    <cfRule type="cellIs" dxfId="155" priority="105" operator="equal">
      <formula>0</formula>
    </cfRule>
  </conditionalFormatting>
  <conditionalFormatting sqref="AT209">
    <cfRule type="cellIs" dxfId="154" priority="104" operator="equal">
      <formula>0</formula>
    </cfRule>
  </conditionalFormatting>
  <conditionalFormatting sqref="V209">
    <cfRule type="cellIs" dxfId="153" priority="103" operator="equal">
      <formula>0</formula>
    </cfRule>
  </conditionalFormatting>
  <conditionalFormatting sqref="AH209">
    <cfRule type="cellIs" dxfId="152" priority="102" operator="equal">
      <formula>0</formula>
    </cfRule>
  </conditionalFormatting>
  <conditionalFormatting sqref="AP209">
    <cfRule type="cellIs" dxfId="151" priority="101" operator="equal">
      <formula>0</formula>
    </cfRule>
  </conditionalFormatting>
  <conditionalFormatting sqref="R209">
    <cfRule type="cellIs" dxfId="150" priority="100" operator="equal">
      <formula>0</formula>
    </cfRule>
  </conditionalFormatting>
  <conditionalFormatting sqref="AD209">
    <cfRule type="cellIs" dxfId="149" priority="99" operator="equal">
      <formula>0</formula>
    </cfRule>
  </conditionalFormatting>
  <conditionalFormatting sqref="J250">
    <cfRule type="cellIs" dxfId="148" priority="98" operator="equal">
      <formula>0</formula>
    </cfRule>
  </conditionalFormatting>
  <conditionalFormatting sqref="N250">
    <cfRule type="cellIs" dxfId="147" priority="97" operator="equal">
      <formula>0</formula>
    </cfRule>
  </conditionalFormatting>
  <conditionalFormatting sqref="Z250">
    <cfRule type="cellIs" dxfId="146" priority="96" operator="equal">
      <formula>0</formula>
    </cfRule>
  </conditionalFormatting>
  <conditionalFormatting sqref="AL250">
    <cfRule type="cellIs" dxfId="145" priority="95" operator="equal">
      <formula>0</formula>
    </cfRule>
  </conditionalFormatting>
  <conditionalFormatting sqref="AT250">
    <cfRule type="cellIs" dxfId="144" priority="94" operator="equal">
      <formula>0</formula>
    </cfRule>
  </conditionalFormatting>
  <conditionalFormatting sqref="V250">
    <cfRule type="cellIs" dxfId="143" priority="93" operator="equal">
      <formula>0</formula>
    </cfRule>
  </conditionalFormatting>
  <conditionalFormatting sqref="AH250">
    <cfRule type="cellIs" dxfId="142" priority="92" operator="equal">
      <formula>0</formula>
    </cfRule>
  </conditionalFormatting>
  <conditionalFormatting sqref="AP250">
    <cfRule type="cellIs" dxfId="141" priority="91" operator="equal">
      <formula>0</formula>
    </cfRule>
  </conditionalFormatting>
  <conditionalFormatting sqref="R250">
    <cfRule type="cellIs" dxfId="140" priority="90" operator="equal">
      <formula>0</formula>
    </cfRule>
  </conditionalFormatting>
  <conditionalFormatting sqref="AD250">
    <cfRule type="cellIs" dxfId="139" priority="89" operator="equal">
      <formula>0</formula>
    </cfRule>
  </conditionalFormatting>
  <conditionalFormatting sqref="J38">
    <cfRule type="cellIs" dxfId="138" priority="88" operator="equal">
      <formula>0</formula>
    </cfRule>
  </conditionalFormatting>
  <conditionalFormatting sqref="AP44">
    <cfRule type="cellIs" dxfId="137" priority="45" operator="equal">
      <formula>0</formula>
    </cfRule>
  </conditionalFormatting>
  <conditionalFormatting sqref="AH43">
    <cfRule type="cellIs" dxfId="136" priority="59" operator="equal">
      <formula>0</formula>
    </cfRule>
  </conditionalFormatting>
  <conditionalFormatting sqref="AE43">
    <cfRule type="cellIs" dxfId="135" priority="64" operator="equal">
      <formula>0</formula>
    </cfRule>
  </conditionalFormatting>
  <conditionalFormatting sqref="AA42">
    <cfRule type="cellIs" dxfId="134" priority="68" operator="equal">
      <formula>0</formula>
    </cfRule>
  </conditionalFormatting>
  <conditionalFormatting sqref="V42">
    <cfRule type="cellIs" dxfId="133" priority="72" operator="equal">
      <formula>0</formula>
    </cfRule>
  </conditionalFormatting>
  <conditionalFormatting sqref="R44">
    <cfRule type="cellIs" dxfId="132" priority="75" operator="equal">
      <formula>0</formula>
    </cfRule>
  </conditionalFormatting>
  <conditionalFormatting sqref="J41 J43">
    <cfRule type="cellIs" dxfId="131" priority="87" operator="equal">
      <formula>0</formula>
    </cfRule>
  </conditionalFormatting>
  <conditionalFormatting sqref="K43">
    <cfRule type="cellIs" dxfId="130" priority="86" operator="equal">
      <formula>0</formula>
    </cfRule>
  </conditionalFormatting>
  <conditionalFormatting sqref="K42">
    <cfRule type="cellIs" dxfId="129" priority="85" operator="equal">
      <formula>0</formula>
    </cfRule>
  </conditionalFormatting>
  <conditionalFormatting sqref="J42">
    <cfRule type="cellIs" dxfId="128" priority="84" operator="equal">
      <formula>0</formula>
    </cfRule>
  </conditionalFormatting>
  <conditionalFormatting sqref="J44">
    <cfRule type="cellIs" dxfId="127" priority="83" operator="equal">
      <formula>0</formula>
    </cfRule>
  </conditionalFormatting>
  <conditionalFormatting sqref="J40">
    <cfRule type="cellIs" dxfId="126" priority="82" operator="equal">
      <formula>0</formula>
    </cfRule>
  </conditionalFormatting>
  <conditionalFormatting sqref="O43">
    <cfRule type="cellIs" dxfId="125" priority="81" operator="equal">
      <formula>0</formula>
    </cfRule>
  </conditionalFormatting>
  <conditionalFormatting sqref="O42">
    <cfRule type="cellIs" dxfId="124" priority="80" operator="equal">
      <formula>0</formula>
    </cfRule>
  </conditionalFormatting>
  <conditionalFormatting sqref="R43">
    <cfRule type="cellIs" dxfId="123" priority="79" operator="equal">
      <formula>0</formula>
    </cfRule>
  </conditionalFormatting>
  <conditionalFormatting sqref="S43">
    <cfRule type="cellIs" dxfId="122" priority="78" operator="equal">
      <formula>0</formula>
    </cfRule>
  </conditionalFormatting>
  <conditionalFormatting sqref="S42">
    <cfRule type="cellIs" dxfId="121" priority="77" operator="equal">
      <formula>0</formula>
    </cfRule>
  </conditionalFormatting>
  <conditionalFormatting sqref="R42">
    <cfRule type="cellIs" dxfId="120" priority="76" operator="equal">
      <formula>0</formula>
    </cfRule>
  </conditionalFormatting>
  <conditionalFormatting sqref="R40">
    <cfRule type="cellIs" dxfId="119" priority="74" operator="equal">
      <formula>0</formula>
    </cfRule>
  </conditionalFormatting>
  <conditionalFormatting sqref="V43">
    <cfRule type="cellIs" dxfId="118" priority="73" operator="equal">
      <formula>0</formula>
    </cfRule>
  </conditionalFormatting>
  <conditionalFormatting sqref="V44">
    <cfRule type="cellIs" dxfId="117" priority="71" operator="equal">
      <formula>0</formula>
    </cfRule>
  </conditionalFormatting>
  <conditionalFormatting sqref="Z44">
    <cfRule type="cellIs" dxfId="116" priority="66" operator="equal">
      <formula>0</formula>
    </cfRule>
  </conditionalFormatting>
  <conditionalFormatting sqref="Z43">
    <cfRule type="cellIs" dxfId="115" priority="70" operator="equal">
      <formula>0</formula>
    </cfRule>
  </conditionalFormatting>
  <conditionalFormatting sqref="AA43">
    <cfRule type="cellIs" dxfId="114" priority="69" operator="equal">
      <formula>0</formula>
    </cfRule>
  </conditionalFormatting>
  <conditionalFormatting sqref="Z42">
    <cfRule type="cellIs" dxfId="113" priority="67" operator="equal">
      <formula>0</formula>
    </cfRule>
  </conditionalFormatting>
  <conditionalFormatting sqref="AD43">
    <cfRule type="cellIs" dxfId="112" priority="65" operator="equal">
      <formula>0</formula>
    </cfRule>
  </conditionalFormatting>
  <conditionalFormatting sqref="AE42">
    <cfRule type="cellIs" dxfId="111" priority="63" operator="equal">
      <formula>0</formula>
    </cfRule>
  </conditionalFormatting>
  <conditionalFormatting sqref="AD42">
    <cfRule type="cellIs" dxfId="110" priority="62" operator="equal">
      <formula>0</formula>
    </cfRule>
  </conditionalFormatting>
  <conditionalFormatting sqref="AD44">
    <cfRule type="cellIs" dxfId="109" priority="61" operator="equal">
      <formula>0</formula>
    </cfRule>
  </conditionalFormatting>
  <conditionalFormatting sqref="AD40">
    <cfRule type="cellIs" dxfId="108" priority="60" operator="equal">
      <formula>0</formula>
    </cfRule>
  </conditionalFormatting>
  <conditionalFormatting sqref="AI43">
    <cfRule type="cellIs" dxfId="107" priority="58" operator="equal">
      <formula>0</formula>
    </cfRule>
  </conditionalFormatting>
  <conditionalFormatting sqref="AI42">
    <cfRule type="cellIs" dxfId="106" priority="57" operator="equal">
      <formula>0</formula>
    </cfRule>
  </conditionalFormatting>
  <conditionalFormatting sqref="AH42">
    <cfRule type="cellIs" dxfId="105" priority="56" operator="equal">
      <formula>0</formula>
    </cfRule>
  </conditionalFormatting>
  <conditionalFormatting sqref="AH44">
    <cfRule type="cellIs" dxfId="104" priority="55" operator="equal">
      <formula>0</formula>
    </cfRule>
  </conditionalFormatting>
  <conditionalFormatting sqref="AL42">
    <cfRule type="cellIs" dxfId="103" priority="51" operator="equal">
      <formula>0</formula>
    </cfRule>
  </conditionalFormatting>
  <conditionalFormatting sqref="AL43">
    <cfRule type="cellIs" dxfId="102" priority="54" operator="equal">
      <formula>0</formula>
    </cfRule>
  </conditionalFormatting>
  <conditionalFormatting sqref="AM43">
    <cfRule type="cellIs" dxfId="101" priority="53" operator="equal">
      <formula>0</formula>
    </cfRule>
  </conditionalFormatting>
  <conditionalFormatting sqref="AM42">
    <cfRule type="cellIs" dxfId="100" priority="52" operator="equal">
      <formula>0</formula>
    </cfRule>
  </conditionalFormatting>
  <conditionalFormatting sqref="AL44">
    <cfRule type="cellIs" dxfId="99" priority="50" operator="equal">
      <formula>0</formula>
    </cfRule>
  </conditionalFormatting>
  <conditionalFormatting sqref="AP43">
    <cfRule type="cellIs" dxfId="98" priority="49" operator="equal">
      <formula>0</formula>
    </cfRule>
  </conditionalFormatting>
  <conditionalFormatting sqref="AQ43">
    <cfRule type="cellIs" dxfId="97" priority="48" operator="equal">
      <formula>0</formula>
    </cfRule>
  </conditionalFormatting>
  <conditionalFormatting sqref="AQ42">
    <cfRule type="cellIs" dxfId="96" priority="47" operator="equal">
      <formula>0</formula>
    </cfRule>
  </conditionalFormatting>
  <conditionalFormatting sqref="AP42">
    <cfRule type="cellIs" dxfId="95" priority="46" operator="equal">
      <formula>0</formula>
    </cfRule>
  </conditionalFormatting>
  <conditionalFormatting sqref="AU42">
    <cfRule type="cellIs" dxfId="94" priority="42" operator="equal">
      <formula>0</formula>
    </cfRule>
  </conditionalFormatting>
  <conditionalFormatting sqref="AT43">
    <cfRule type="cellIs" dxfId="93" priority="44" operator="equal">
      <formula>0</formula>
    </cfRule>
  </conditionalFormatting>
  <conditionalFormatting sqref="AU43">
    <cfRule type="cellIs" dxfId="92" priority="43" operator="equal">
      <formula>0</formula>
    </cfRule>
  </conditionalFormatting>
  <conditionalFormatting sqref="AT42">
    <cfRule type="cellIs" dxfId="91" priority="41" operator="equal">
      <formula>0</formula>
    </cfRule>
  </conditionalFormatting>
  <conditionalFormatting sqref="AT44">
    <cfRule type="cellIs" dxfId="90" priority="40" operator="equal">
      <formula>0</formula>
    </cfRule>
  </conditionalFormatting>
  <conditionalFormatting sqref="V40">
    <cfRule type="cellIs" dxfId="89" priority="39" operator="equal">
      <formula>0</formula>
    </cfRule>
  </conditionalFormatting>
  <conditionalFormatting sqref="AH40">
    <cfRule type="cellIs" dxfId="88" priority="38" operator="equal">
      <formula>0</formula>
    </cfRule>
  </conditionalFormatting>
  <conditionalFormatting sqref="AP40">
    <cfRule type="cellIs" dxfId="87" priority="37" operator="equal">
      <formula>0</formula>
    </cfRule>
  </conditionalFormatting>
  <conditionalFormatting sqref="Z40">
    <cfRule type="cellIs" dxfId="86" priority="36" operator="equal">
      <formula>0</formula>
    </cfRule>
  </conditionalFormatting>
  <conditionalFormatting sqref="AL40">
    <cfRule type="cellIs" dxfId="85" priority="35" operator="equal">
      <formula>0</formula>
    </cfRule>
  </conditionalFormatting>
  <conditionalFormatting sqref="AT40">
    <cfRule type="cellIs" dxfId="84" priority="34" operator="equal">
      <formula>0</formula>
    </cfRule>
  </conditionalFormatting>
  <conditionalFormatting sqref="R41">
    <cfRule type="cellIs" dxfId="83" priority="33" operator="equal">
      <formula>0</formula>
    </cfRule>
  </conditionalFormatting>
  <conditionalFormatting sqref="V41">
    <cfRule type="cellIs" dxfId="82" priority="32" operator="equal">
      <formula>0</formula>
    </cfRule>
  </conditionalFormatting>
  <conditionalFormatting sqref="Z41">
    <cfRule type="cellIs" dxfId="81" priority="31" operator="equal">
      <formula>0</formula>
    </cfRule>
  </conditionalFormatting>
  <conditionalFormatting sqref="AD41">
    <cfRule type="cellIs" dxfId="80" priority="30" operator="equal">
      <formula>0</formula>
    </cfRule>
  </conditionalFormatting>
  <conditionalFormatting sqref="AH41">
    <cfRule type="cellIs" dxfId="79" priority="29" operator="equal">
      <formula>0</formula>
    </cfRule>
  </conditionalFormatting>
  <conditionalFormatting sqref="AL41">
    <cfRule type="cellIs" dxfId="78" priority="28" operator="equal">
      <formula>0</formula>
    </cfRule>
  </conditionalFormatting>
  <conditionalFormatting sqref="AP41">
    <cfRule type="cellIs" dxfId="77" priority="27" operator="equal">
      <formula>0</formula>
    </cfRule>
  </conditionalFormatting>
  <conditionalFormatting sqref="AT41">
    <cfRule type="cellIs" dxfId="76" priority="26" operator="equal">
      <formula>0</formula>
    </cfRule>
  </conditionalFormatting>
  <conditionalFormatting sqref="K44">
    <cfRule type="cellIs" dxfId="75" priority="25" operator="equal">
      <formula>0</formula>
    </cfRule>
  </conditionalFormatting>
  <conditionalFormatting sqref="O44">
    <cfRule type="cellIs" dxfId="74" priority="24" operator="equal">
      <formula>0</formula>
    </cfRule>
  </conditionalFormatting>
  <conditionalFormatting sqref="S44">
    <cfRule type="cellIs" dxfId="73" priority="23" operator="equal">
      <formula>0</formula>
    </cfRule>
  </conditionalFormatting>
  <conditionalFormatting sqref="AE44">
    <cfRule type="cellIs" dxfId="72" priority="22" operator="equal">
      <formula>0</formula>
    </cfRule>
  </conditionalFormatting>
  <conditionalFormatting sqref="AI44">
    <cfRule type="cellIs" dxfId="71" priority="21" operator="equal">
      <formula>0</formula>
    </cfRule>
  </conditionalFormatting>
  <conditionalFormatting sqref="AM44">
    <cfRule type="cellIs" dxfId="70" priority="20" operator="equal">
      <formula>0</formula>
    </cfRule>
  </conditionalFormatting>
  <conditionalFormatting sqref="AQ44">
    <cfRule type="cellIs" dxfId="69" priority="19" operator="equal">
      <formula>0</formula>
    </cfRule>
  </conditionalFormatting>
  <conditionalFormatting sqref="AU44">
    <cfRule type="cellIs" dxfId="68" priority="18" operator="equal">
      <formula>0</formula>
    </cfRule>
  </conditionalFormatting>
  <conditionalFormatting sqref="N38">
    <cfRule type="cellIs" dxfId="67" priority="17" operator="equal">
      <formula>0</formula>
    </cfRule>
  </conditionalFormatting>
  <conditionalFormatting sqref="Z38">
    <cfRule type="cellIs" dxfId="66" priority="16" operator="equal">
      <formula>0</formula>
    </cfRule>
  </conditionalFormatting>
  <conditionalFormatting sqref="AL38:AL39">
    <cfRule type="cellIs" dxfId="65" priority="15" operator="equal">
      <formula>0</formula>
    </cfRule>
  </conditionalFormatting>
  <conditionalFormatting sqref="AT38:AT39">
    <cfRule type="cellIs" dxfId="64" priority="14" operator="equal">
      <formula>0</formula>
    </cfRule>
  </conditionalFormatting>
  <conditionalFormatting sqref="V38">
    <cfRule type="cellIs" dxfId="63" priority="13" operator="equal">
      <formula>0</formula>
    </cfRule>
  </conditionalFormatting>
  <conditionalFormatting sqref="AH38:AH39">
    <cfRule type="cellIs" dxfId="62" priority="12" operator="equal">
      <formula>0</formula>
    </cfRule>
  </conditionalFormatting>
  <conditionalFormatting sqref="AP38:AP39">
    <cfRule type="cellIs" dxfId="61" priority="11" operator="equal">
      <formula>0</formula>
    </cfRule>
  </conditionalFormatting>
  <conditionalFormatting sqref="N41 N43">
    <cfRule type="cellIs" dxfId="60" priority="10" operator="equal">
      <formula>0</formula>
    </cfRule>
  </conditionalFormatting>
  <conditionalFormatting sqref="N42">
    <cfRule type="cellIs" dxfId="59" priority="9" operator="equal">
      <formula>0</formula>
    </cfRule>
  </conditionalFormatting>
  <conditionalFormatting sqref="N44">
    <cfRule type="cellIs" dxfId="58" priority="8" operator="equal">
      <formula>0</formula>
    </cfRule>
  </conditionalFormatting>
  <conditionalFormatting sqref="N40">
    <cfRule type="cellIs" dxfId="57" priority="7" operator="equal">
      <formula>0</formula>
    </cfRule>
  </conditionalFormatting>
  <conditionalFormatting sqref="R38">
    <cfRule type="cellIs" dxfId="56" priority="6" operator="equal">
      <formula>0</formula>
    </cfRule>
  </conditionalFormatting>
  <conditionalFormatting sqref="W42">
    <cfRule type="cellIs" dxfId="55" priority="5" operator="equal">
      <formula>0</formula>
    </cfRule>
  </conditionalFormatting>
  <conditionalFormatting sqref="W43">
    <cfRule type="cellIs" dxfId="54" priority="4" operator="equal">
      <formula>0</formula>
    </cfRule>
  </conditionalFormatting>
  <conditionalFormatting sqref="W44">
    <cfRule type="cellIs" dxfId="53" priority="3" operator="equal">
      <formula>0</formula>
    </cfRule>
  </conditionalFormatting>
  <conditionalFormatting sqref="AA44">
    <cfRule type="cellIs" dxfId="52" priority="2" operator="equal">
      <formula>0</formula>
    </cfRule>
  </conditionalFormatting>
  <conditionalFormatting sqref="AD38">
    <cfRule type="cellIs" dxfId="51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67"/>
  <sheetViews>
    <sheetView topLeftCell="AO1" zoomScale="98" zoomScaleNormal="98" workbookViewId="0">
      <selection activeCell="BH7" sqref="BH7"/>
    </sheetView>
  </sheetViews>
  <sheetFormatPr defaultRowHeight="14.4" x14ac:dyDescent="0.3"/>
  <cols>
    <col min="1" max="1" width="11.33203125" bestFit="1" customWidth="1"/>
    <col min="4" max="5" width="8.77734375" customWidth="1"/>
    <col min="13" max="13" width="11.33203125" bestFit="1" customWidth="1"/>
    <col min="25" max="25" width="11.33203125" bestFit="1" customWidth="1"/>
    <col min="37" max="37" width="11.33203125" bestFit="1" customWidth="1"/>
    <col min="49" max="49" width="11.33203125" bestFit="1" customWidth="1"/>
  </cols>
  <sheetData>
    <row r="1" spans="1:59" x14ac:dyDescent="0.3">
      <c r="A1" t="s">
        <v>290</v>
      </c>
      <c r="B1" t="s">
        <v>583</v>
      </c>
      <c r="C1" t="s">
        <v>326</v>
      </c>
      <c r="D1" t="s">
        <v>582</v>
      </c>
      <c r="E1" t="s">
        <v>581</v>
      </c>
      <c r="F1" t="s">
        <v>580</v>
      </c>
      <c r="G1" t="s">
        <v>579</v>
      </c>
      <c r="H1" t="s">
        <v>578</v>
      </c>
      <c r="I1" t="s">
        <v>577</v>
      </c>
      <c r="J1" t="s">
        <v>576</v>
      </c>
      <c r="K1" t="s">
        <v>575</v>
      </c>
      <c r="M1" t="s">
        <v>290</v>
      </c>
      <c r="N1" t="s">
        <v>583</v>
      </c>
      <c r="O1" t="s">
        <v>326</v>
      </c>
      <c r="P1" t="s">
        <v>582</v>
      </c>
      <c r="Q1" t="s">
        <v>581</v>
      </c>
      <c r="R1" t="s">
        <v>580</v>
      </c>
      <c r="S1" t="s">
        <v>579</v>
      </c>
      <c r="T1" t="s">
        <v>578</v>
      </c>
      <c r="U1" t="s">
        <v>577</v>
      </c>
      <c r="V1" t="s">
        <v>576</v>
      </c>
      <c r="W1" t="s">
        <v>575</v>
      </c>
      <c r="Y1" t="s">
        <v>290</v>
      </c>
      <c r="Z1" t="s">
        <v>583</v>
      </c>
      <c r="AA1" t="s">
        <v>326</v>
      </c>
      <c r="AB1" t="s">
        <v>582</v>
      </c>
      <c r="AC1" t="s">
        <v>581</v>
      </c>
      <c r="AD1" t="s">
        <v>580</v>
      </c>
      <c r="AE1" t="s">
        <v>579</v>
      </c>
      <c r="AF1" t="s">
        <v>578</v>
      </c>
      <c r="AG1" t="s">
        <v>577</v>
      </c>
      <c r="AH1" t="s">
        <v>576</v>
      </c>
      <c r="AI1" t="s">
        <v>575</v>
      </c>
      <c r="AK1" t="s">
        <v>290</v>
      </c>
      <c r="AL1" t="s">
        <v>583</v>
      </c>
      <c r="AM1" t="s">
        <v>326</v>
      </c>
      <c r="AN1" t="s">
        <v>582</v>
      </c>
      <c r="AO1" t="s">
        <v>581</v>
      </c>
      <c r="AP1" t="s">
        <v>580</v>
      </c>
      <c r="AQ1" t="s">
        <v>579</v>
      </c>
      <c r="AR1" t="s">
        <v>578</v>
      </c>
      <c r="AS1" t="s">
        <v>577</v>
      </c>
      <c r="AT1" t="s">
        <v>576</v>
      </c>
      <c r="AU1" t="s">
        <v>575</v>
      </c>
      <c r="AW1" t="s">
        <v>290</v>
      </c>
      <c r="AX1" t="s">
        <v>583</v>
      </c>
      <c r="AY1" t="s">
        <v>326</v>
      </c>
      <c r="AZ1" t="s">
        <v>582</v>
      </c>
      <c r="BA1" t="s">
        <v>581</v>
      </c>
      <c r="BB1" t="s">
        <v>580</v>
      </c>
      <c r="BC1" t="s">
        <v>579</v>
      </c>
      <c r="BD1" t="s">
        <v>578</v>
      </c>
      <c r="BE1" t="s">
        <v>577</v>
      </c>
      <c r="BF1" t="s">
        <v>576</v>
      </c>
      <c r="BG1" t="s">
        <v>575</v>
      </c>
    </row>
    <row r="2" spans="1:59" x14ac:dyDescent="0.3">
      <c r="A2" s="10">
        <v>42370</v>
      </c>
      <c r="B2" s="11" t="s">
        <v>4</v>
      </c>
      <c r="C2" s="12">
        <v>0</v>
      </c>
      <c r="D2" t="str">
        <f>IF(B2="TH",SUM(#REF!),"")</f>
        <v/>
      </c>
      <c r="E2" s="130" cm="1">
        <f t="array" ref="E2">IFERROR(INDEX($D$1:$D$400,SMALL(IF($D$1:$D$400&lt;&gt;"",ROW($D$1:$D$400)),ROW(2:2))),"")</f>
        <v>110</v>
      </c>
      <c r="F2">
        <f>IF(B2="FR",SUM(C2),"")</f>
        <v>0</v>
      </c>
      <c r="G2" s="130">
        <f t="array" ref="G2">IFERROR(INDEX($F$1:$F$400,SMALL(IF($F$1:$F$400&lt;&gt;"",ROW($F$1:$F$400)),ROW(2:2))),"")</f>
        <v>0</v>
      </c>
      <c r="H2" t="str">
        <f>IF(B2="TH",SUM(#REF!),"")</f>
        <v/>
      </c>
      <c r="I2" s="130">
        <f t="array" ref="I2">IFERROR(INDEX($H$1:$H$400,SMALL(IF($H$1:$H$400&lt;&gt;"",ROW($H$1:$H$400)),ROW(2:2))),"")</f>
        <v>82</v>
      </c>
      <c r="J2" t="str">
        <f>IF(B2="SU",SUM(#REF!),"")</f>
        <v/>
      </c>
      <c r="K2" s="130">
        <f t="array" ref="K2">IFERROR(INDEX($J$1:$J$400,SMALL(IF($J$1:$J$400&lt;&gt;"",ROW($J$1:$J$400)),ROW(2:2))),"")</f>
        <v>3</v>
      </c>
      <c r="M2" s="5">
        <v>42736</v>
      </c>
      <c r="N2" s="6" t="s">
        <v>9</v>
      </c>
      <c r="O2" s="12">
        <v>1</v>
      </c>
      <c r="P2" t="str">
        <f>IF(N2="SA",SUM(#REF!),"")</f>
        <v/>
      </c>
      <c r="Q2" s="130">
        <f t="array" ref="Q2">IFERROR(INDEX($P$1:$P$400,SMALL(IF($P$1:$P$400&lt;&gt;"",ROW($P$1:$P$400)),ROW(2:2))),"")</f>
        <v>182</v>
      </c>
      <c r="R2" t="str">
        <f>IF(N2="FR",SUM(O2),"")</f>
        <v/>
      </c>
      <c r="S2" s="130">
        <f t="array" ref="S2">IFERROR(INDEX($R$1:$R$400,SMALL(IF($R$1:$R$400&lt;&gt;"",ROW($R$1:$R$400)),ROW(2:2))),"")</f>
        <v>56</v>
      </c>
      <c r="T2" t="str">
        <f>IF(N2="TH",SUM(#REF!),"")</f>
        <v/>
      </c>
      <c r="U2" s="130">
        <f t="array" ref="U2">IFERROR(INDEX($T$1:$T$400,SMALL(IF($T$1:$T$400&lt;&gt;"",ROW($T$1:$T$400)),ROW(2:2))),"")</f>
        <v>144</v>
      </c>
      <c r="V2">
        <f>IF(N2="SU",SUM(O2,C366:C367),"")</f>
        <v>25</v>
      </c>
      <c r="W2" s="130">
        <f t="array" ref="W2">IFERROR(INDEX($V$1:$V$400,SMALL(IF($V$1:$V$400&lt;&gt;"",ROW($V$1:$V$400)),ROW(2:2))),"")</f>
        <v>25</v>
      </c>
      <c r="Y2" s="5">
        <v>43101</v>
      </c>
      <c r="Z2" s="6" t="s">
        <v>5</v>
      </c>
      <c r="AA2" s="12">
        <v>3</v>
      </c>
      <c r="AB2" t="str">
        <f>IF(Z2="SU",SUM(#REF!),"")</f>
        <v/>
      </c>
      <c r="AC2" s="130">
        <f t="array" ref="AC2">IFERROR(INDEX($AB$1:$AB$400,SMALL(IF($AB$1:$AB$400&lt;&gt;"",ROW($AB$1:$AB$400)),ROW(2:2))),"")</f>
        <v>150</v>
      </c>
      <c r="AD2" t="str">
        <f>IF(Z2="FR",SUM(AA2),"")</f>
        <v/>
      </c>
      <c r="AE2" s="130">
        <f t="array" ref="AE2">IFERROR(INDEX($AD$1:$AD$400,SMALL(IF($AD$1:$AD$400&lt;&gt;"",ROW($AD$1:$AD$400)),ROW(2:2))),"")</f>
        <v>34</v>
      </c>
      <c r="AF2" t="str">
        <f>IF(Z2="TH",SUM(#REF!),"")</f>
        <v/>
      </c>
      <c r="AG2" s="130">
        <f t="array" ref="AG2">IFERROR(INDEX($AF$1:$AF$400,SMALL(IF($AF$1:$AF$400&lt;&gt;"",ROW($AF$1:$AF$400)),ROW(2:2))),"")</f>
        <v>101</v>
      </c>
      <c r="AH2" t="str">
        <f>IF(Z2="SU",SUM(AA2,O366:O367),"")</f>
        <v/>
      </c>
      <c r="AI2" s="130">
        <f t="array" ref="AI2">IFERROR(INDEX($AH$1:$AH$400,SMALL(IF($AH$1:$AH$400&lt;&gt;"",ROW($AH$1:$AH$400)),ROW(2:2))),"")</f>
        <v>59</v>
      </c>
      <c r="AK2" s="5">
        <v>43466</v>
      </c>
      <c r="AL2" s="6" t="s">
        <v>3</v>
      </c>
      <c r="AM2" s="7">
        <v>0</v>
      </c>
      <c r="AN2" t="str">
        <f>IF(AL2="MO",SUM(#REF!),"")</f>
        <v/>
      </c>
      <c r="AO2" s="130">
        <f t="array" ref="AO2">IFERROR(INDEX($AN$1:$AN$400,SMALL(IF($AN$1:$AN$400&lt;&gt;"",ROW($AN$1:$AN$400)),ROW(2:2))),"")</f>
        <v>166</v>
      </c>
      <c r="AP2" t="str">
        <f>IF(AL2="FR",SUM(AM2),"")</f>
        <v/>
      </c>
      <c r="AQ2" s="130">
        <f t="array" ref="AQ2">IFERROR(INDEX($AP$1:$AP$400,SMALL(IF($AP$1:$AP$400&lt;&gt;"",ROW($AP$1:$AP$400)),ROW(2:2))),"")</f>
        <v>84</v>
      </c>
      <c r="AR2" t="str">
        <f>IF(AL2="TH",SUM(#REF!),"")</f>
        <v/>
      </c>
      <c r="AS2" s="130">
        <f t="array" ref="AS2">IFERROR(INDEX($AR$1:$AR$400,SMALL(IF($AR$1:$AR$400&lt;&gt;"",ROW($AR$1:$AR$400)),ROW(2:2))),"")</f>
        <v>101</v>
      </c>
      <c r="AT2" t="str">
        <f>IF(AL2="SU",SUM(AM2,AA366:AA367),"")</f>
        <v/>
      </c>
      <c r="AU2" s="130">
        <f t="array" ref="AU2">IFERROR(INDEX($AT$1:$AT$400,SMALL(IF($AT$1:$AT$400&lt;&gt;"",ROW($AT$1:$AT$400)),ROW(2:2))),"")</f>
        <v>79</v>
      </c>
      <c r="AW2" s="5">
        <v>43831</v>
      </c>
      <c r="AX2" s="6" t="s">
        <v>6</v>
      </c>
      <c r="AY2" s="105">
        <f>'Daycare Tallies'!$C2</f>
        <v>1</v>
      </c>
      <c r="AZ2" t="str">
        <f>IF(AX2="TU",SUM(#REF!),"")</f>
        <v/>
      </c>
      <c r="BA2" s="130">
        <f t="array" ref="BA2">IFERROR(INDEX($AZ$1:$AZ$400,SMALL(IF($AZ$1:$AZ$400&lt;&gt;"",ROW($AZ$1:$AZ$400)),ROW(2:2))),"")</f>
        <v>119</v>
      </c>
      <c r="BB2" t="str">
        <f>IF(AX2="FR",SUM(AY2),"")</f>
        <v/>
      </c>
      <c r="BC2" s="130">
        <f t="array" ref="BC2">IFERROR(INDEX($BB$1:$BB$400,SMALL(IF($BB$1:$BB$400&lt;&gt;"",ROW($BB$1:$BB$400)),ROW(2:2))),"")</f>
        <v>23</v>
      </c>
      <c r="BD2" t="str">
        <f>IF(AX2="TH",SUM(#REF!),"")</f>
        <v/>
      </c>
      <c r="BE2" s="130">
        <f t="array" ref="BE2">IFERROR(INDEX($BD$1:$BD$400,SMALL(IF($BD$1:$BD$400&lt;&gt;"",ROW($BD$1:$BD$400)),ROW(2:2))),"")</f>
        <v>32</v>
      </c>
      <c r="BF2" t="str">
        <f>IF(AX2="SU",SUM(AY2,AM366:AM367),"")</f>
        <v/>
      </c>
      <c r="BG2" s="130">
        <f t="array" ref="BG2">IFERROR(INDEX($BF$1:$BF$400,SMALL(IF($BF$1:$BF$400&lt;&gt;"",ROW($BF$1:$BF$400)),ROW(2:2))),"")</f>
        <v>0</v>
      </c>
    </row>
    <row r="3" spans="1:59" x14ac:dyDescent="0.3">
      <c r="A3" s="10">
        <v>42371</v>
      </c>
      <c r="B3" s="11" t="s">
        <v>7</v>
      </c>
      <c r="C3" s="12">
        <v>3</v>
      </c>
      <c r="D3" t="str">
        <f>IF(B3="TH",SUM(#REF!),"")</f>
        <v/>
      </c>
      <c r="E3" s="130" cm="1">
        <f t="array" ref="E3">IFERROR(INDEX($D$1:$D$400,SMALL(IF($D$1:$D$400&lt;&gt;"",ROW($D$1:$D$400)),ROW(3:3))),"")</f>
        <v>139</v>
      </c>
      <c r="F3" t="str">
        <f>IF(B3="FR",SUM(C3,#REF!),"")</f>
        <v/>
      </c>
      <c r="G3" s="130">
        <f t="array" ref="G3">IFERROR(INDEX($F$1:$F$400,SMALL(IF($F$1:$F$400&lt;&gt;"",ROW($F$1:$F$400)),ROW(3:3))),"")</f>
        <v>43</v>
      </c>
      <c r="H3" t="str">
        <f t="shared" ref="H3:H66" si="0">IF(B3="TH",SUM(C1:C3),"")</f>
        <v/>
      </c>
      <c r="I3" s="130">
        <f t="array" ref="I3">IFERROR(INDEX($H$1:$H$400,SMALL(IF($H$1:$H$400&lt;&gt;"",ROW($H$1:$H$400)),ROW(3:3))),"")</f>
        <v>85</v>
      </c>
      <c r="J3" t="str">
        <f t="shared" ref="J3:J66" si="1">IF(B3="SU",SUM(C1:C3),"")</f>
        <v/>
      </c>
      <c r="K3" s="130">
        <f t="array" ref="K3">IFERROR(INDEX($J$1:$J$400,SMALL(IF($J$1:$J$400&lt;&gt;"",ROW($J$1:$J$400)),ROW(3:3))),"")</f>
        <v>29</v>
      </c>
      <c r="M3" s="5">
        <v>42737</v>
      </c>
      <c r="N3" s="6" t="s">
        <v>5</v>
      </c>
      <c r="O3" s="12">
        <v>13</v>
      </c>
      <c r="P3" t="str">
        <f>IF(N3="SA",SUM(#REF!),"")</f>
        <v/>
      </c>
      <c r="Q3" s="130">
        <f t="array" ref="Q3">IFERROR(INDEX($P$1:$P$400,SMALL(IF($P$1:$P$400&lt;&gt;"",ROW($P$1:$P$400)),ROW(3:3))),"")</f>
        <v>237</v>
      </c>
      <c r="R3" t="str">
        <f>IF(N3="FR",SUM(O3,#REF!),"")</f>
        <v/>
      </c>
      <c r="S3" s="130">
        <f t="array" ref="S3">IFERROR(INDEX($R$1:$R$400,SMALL(IF($R$1:$R$400&lt;&gt;"",ROW($R$1:$R$400)),ROW(3:3))),"")</f>
        <v>84</v>
      </c>
      <c r="T3" t="str">
        <f t="shared" ref="T3:T66" si="2">IF(N3="TH",SUM(O1:O3),"")</f>
        <v/>
      </c>
      <c r="U3" s="130">
        <f t="array" ref="U3">IFERROR(INDEX($T$1:$T$400,SMALL(IF($T$1:$T$400&lt;&gt;"",ROW($T$1:$T$400)),ROW(3:3))),"")</f>
        <v>130</v>
      </c>
      <c r="V3" t="str">
        <f t="shared" ref="V3:V66" si="3">IF(N3="SU",SUM(O1:O3),"")</f>
        <v/>
      </c>
      <c r="W3" s="130">
        <f t="array" ref="W3">IFERROR(INDEX($V$1:$V$400,SMALL(IF($V$1:$V$400&lt;&gt;"",ROW($V$1:$V$400)),ROW(3:3))),"")</f>
        <v>63</v>
      </c>
      <c r="Y3" s="5">
        <v>43102</v>
      </c>
      <c r="Z3" s="6" t="s">
        <v>3</v>
      </c>
      <c r="AA3" s="12">
        <v>49</v>
      </c>
      <c r="AB3" t="str">
        <f>IF(Z3="SU",SUM(#REF!),"")</f>
        <v/>
      </c>
      <c r="AC3" s="130">
        <f t="array" ref="AC3">IFERROR(INDEX($AB$1:$AB$400,SMALL(IF($AB$1:$AB$400&lt;&gt;"",ROW($AB$1:$AB$400)),ROW(3:3))),"")</f>
        <v>295</v>
      </c>
      <c r="AD3" t="str">
        <f>IF(Z3="FR",SUM(AA3,#REF!),"")</f>
        <v/>
      </c>
      <c r="AE3" s="130">
        <f t="array" ref="AE3">IFERROR(INDEX($AD$1:$AD$400,SMALL(IF($AD$1:$AD$400&lt;&gt;"",ROW($AD$1:$AD$400)),ROW(3:3))),"")</f>
        <v>112</v>
      </c>
      <c r="AF3" t="str">
        <f t="shared" ref="AF3:AF66" si="4">IF(Z3="TH",SUM(AA1:AA3),"")</f>
        <v/>
      </c>
      <c r="AG3" s="130">
        <f t="array" ref="AG3">IFERROR(INDEX($AF$1:$AF$400,SMALL(IF($AF$1:$AF$400&lt;&gt;"",ROW($AF$1:$AF$400)),ROW(3:3))),"")</f>
        <v>172</v>
      </c>
      <c r="AH3" t="str">
        <f t="shared" ref="AH3:AH66" si="5">IF(Z3="SU",SUM(AA1:AA3),"")</f>
        <v/>
      </c>
      <c r="AI3" s="130">
        <f t="array" ref="AI3">IFERROR(INDEX($AH$1:$AH$400,SMALL(IF($AH$1:$AH$400&lt;&gt;"",ROW($AH$1:$AH$400)),ROW(3:3))),"")</f>
        <v>64</v>
      </c>
      <c r="AK3" s="5">
        <v>43467</v>
      </c>
      <c r="AL3" s="6" t="s">
        <v>6</v>
      </c>
      <c r="AM3" s="7">
        <v>60</v>
      </c>
      <c r="AN3" t="str">
        <f>IF(AL3="MO",SUM(#REF!),"")</f>
        <v/>
      </c>
      <c r="AO3" s="130">
        <f t="array" ref="AO3">IFERROR(INDEX($AN$1:$AN$400,SMALL(IF($AN$1:$AN$400&lt;&gt;"",ROW($AN$1:$AN$400)),ROW(3:3))),"")</f>
        <v>304</v>
      </c>
      <c r="AP3" t="str">
        <f>IF(AL3="FR",SUM(AM3,#REF!),"")</f>
        <v/>
      </c>
      <c r="AQ3" s="130">
        <f t="array" ref="AQ3">IFERROR(INDEX($AP$1:$AP$400,SMALL(IF($AP$1:$AP$400&lt;&gt;"",ROW($AP$1:$AP$400)),ROW(3:3))),"")</f>
        <v>116</v>
      </c>
      <c r="AR3" t="str">
        <f t="shared" ref="AR3:AR66" si="6">IF(AL3="TH",SUM(AM1:AM3),"")</f>
        <v/>
      </c>
      <c r="AS3" s="130">
        <f t="array" ref="AS3">IFERROR(INDEX($AR$1:$AR$400,SMALL(IF($AR$1:$AR$400&lt;&gt;"",ROW($AR$1:$AR$400)),ROW(3:3))),"")</f>
        <v>168</v>
      </c>
      <c r="AT3" t="str">
        <f t="shared" ref="AT3:AT66" si="7">IF(AL3="SU",SUM(AM1:AM3),"")</f>
        <v/>
      </c>
      <c r="AU3" s="130">
        <f t="array" ref="AU3">IFERROR(INDEX($AT$1:$AT$400,SMALL(IF($AT$1:$AT$400&lt;&gt;"",ROW($AT$1:$AT$400)),ROW(3:3))),"")</f>
        <v>78</v>
      </c>
      <c r="AW3" s="5">
        <v>43832</v>
      </c>
      <c r="AX3" s="6" t="s">
        <v>8</v>
      </c>
      <c r="AY3" s="105">
        <f>'Daycare Tallies'!$C3</f>
        <v>1</v>
      </c>
      <c r="AZ3">
        <f>IF(AX3="TH",SUM(AY2:AY3,AM362:AM366),"")</f>
        <v>119</v>
      </c>
      <c r="BA3" s="130">
        <f t="array" ref="BA3">IFERROR(INDEX($AZ$1:$AZ$400,SMALL(IF($AZ$1:$AZ$400&lt;&gt;"",ROW($AZ$1:$AZ$400)),ROW(3:3))),"")</f>
        <v>0</v>
      </c>
      <c r="BB3" t="str">
        <f>IF(AX3="FR",SUM(AY3,#REF!),"")</f>
        <v/>
      </c>
      <c r="BC3" s="130">
        <f t="array" ref="BC3">IFERROR(INDEX($BB$1:$BB$400,SMALL(IF($BB$1:$BB$400&lt;&gt;"",ROW($BB$1:$BB$400)),ROW(3:3))),"")</f>
        <v>0</v>
      </c>
      <c r="BD3">
        <f>IF(AX3="TH",SUM(AY2:AY3,AM366),"")</f>
        <v>32</v>
      </c>
      <c r="BE3" s="130">
        <f t="array" ref="BE3">IFERROR(INDEX($BD$1:$BD$400,SMALL(IF($BD$1:$BD$400&lt;&gt;"",ROW($BD$1:$BD$400)),ROW(3:3))),"")</f>
        <v>0</v>
      </c>
      <c r="BF3" t="str">
        <f t="shared" ref="BF3:BF66" si="8">IF(AX3="SU",SUM(AY1:AY3),"")</f>
        <v/>
      </c>
      <c r="BG3" s="130">
        <f t="array" ref="BG3">IFERROR(INDEX($BF$1:$BF$400,SMALL(IF($BF$1:$BF$400&lt;&gt;"",ROW($BF$1:$BF$400)),ROW(3:3))),"")</f>
        <v>0</v>
      </c>
    </row>
    <row r="4" spans="1:59" x14ac:dyDescent="0.3">
      <c r="A4" s="10">
        <v>42372</v>
      </c>
      <c r="B4" s="11" t="s">
        <v>9</v>
      </c>
      <c r="C4" s="12">
        <v>0</v>
      </c>
      <c r="D4" t="str">
        <f>IF(B4="TH",SUM(#REF!),"")</f>
        <v/>
      </c>
      <c r="E4" s="130">
        <f t="array" ref="E4">IFERROR(INDEX($D$1:$D$400,SMALL(IF($D$1:$D$400&lt;&gt;"",ROW($D$1:$D$400)),ROW(4:4))),"")</f>
        <v>131</v>
      </c>
      <c r="F4" t="str">
        <f>IF(B4="FR",SUM(C4,#REF!),"")</f>
        <v/>
      </c>
      <c r="G4" s="130">
        <f t="array" ref="G4">IFERROR(INDEX($F$1:$F$400,SMALL(IF($F$1:$F$400&lt;&gt;"",ROW($F$1:$F$400)),ROW(4:4))),"")</f>
        <v>46</v>
      </c>
      <c r="H4" t="str">
        <f t="shared" si="0"/>
        <v/>
      </c>
      <c r="I4" s="130">
        <f t="array" ref="I4">IFERROR(INDEX($H$1:$H$400,SMALL(IF($H$1:$H$400&lt;&gt;"",ROW($H$1:$H$400)),ROW(4:4))),"")</f>
        <v>87</v>
      </c>
      <c r="J4">
        <f t="shared" si="1"/>
        <v>3</v>
      </c>
      <c r="K4" s="130">
        <f t="array" ref="K4">IFERROR(INDEX($J$1:$J$400,SMALL(IF($J$1:$J$400&lt;&gt;"",ROW($J$1:$J$400)),ROW(4:4))),"")</f>
        <v>29</v>
      </c>
      <c r="M4" s="5">
        <v>42738</v>
      </c>
      <c r="N4" s="6" t="s">
        <v>3</v>
      </c>
      <c r="O4" s="12">
        <v>51</v>
      </c>
      <c r="P4" t="str">
        <f>IF(N4="SA",SUM(#REF!),"")</f>
        <v/>
      </c>
      <c r="Q4" s="130">
        <f t="array" ref="Q4">IFERROR(INDEX($P$1:$P$400,SMALL(IF($P$1:$P$400&lt;&gt;"",ROW($P$1:$P$400)),ROW(4:4))),"")</f>
        <v>217</v>
      </c>
      <c r="R4" t="str">
        <f>IF(N4="FR",SUM(O4,#REF!),"")</f>
        <v/>
      </c>
      <c r="S4" s="130">
        <f t="array" ref="S4">IFERROR(INDEX($R$1:$R$400,SMALL(IF($R$1:$R$400&lt;&gt;"",ROW($R$1:$R$400)),ROW(4:4))),"")</f>
        <v>63</v>
      </c>
      <c r="T4" t="str">
        <f t="shared" si="2"/>
        <v/>
      </c>
      <c r="U4" s="130">
        <f t="array" ref="U4">IFERROR(INDEX($T$1:$T$400,SMALL(IF($T$1:$T$400&lt;&gt;"",ROW($T$1:$T$400)),ROW(4:4))),"")</f>
        <v>144</v>
      </c>
      <c r="V4" t="str">
        <f t="shared" si="3"/>
        <v/>
      </c>
      <c r="W4" s="130">
        <f t="array" ref="W4">IFERROR(INDEX($V$1:$V$400,SMALL(IF($V$1:$V$400&lt;&gt;"",ROW($V$1:$V$400)),ROW(4:4))),"")</f>
        <v>52</v>
      </c>
      <c r="Y4" s="5">
        <v>43103</v>
      </c>
      <c r="Z4" s="6" t="s">
        <v>6</v>
      </c>
      <c r="AA4" s="12">
        <v>52</v>
      </c>
      <c r="AB4" t="str">
        <f>IF(Z4="SU",SUM(#REF!),"")</f>
        <v/>
      </c>
      <c r="AC4" s="130">
        <f t="array" ref="AC4">IFERROR(INDEX($AB$1:$AB$400,SMALL(IF($AB$1:$AB$400&lt;&gt;"",ROW($AB$1:$AB$400)),ROW(4:4))),"")</f>
        <v>249</v>
      </c>
      <c r="AD4" t="str">
        <f>IF(Z4="FR",SUM(AA4,#REF!),"")</f>
        <v/>
      </c>
      <c r="AE4" s="130">
        <f t="array" ref="AE4">IFERROR(INDEX($AD$1:$AD$400,SMALL(IF($AD$1:$AD$400&lt;&gt;"",ROW($AD$1:$AD$400)),ROW(4:4))),"")</f>
        <v>102</v>
      </c>
      <c r="AF4" t="str">
        <f t="shared" si="4"/>
        <v/>
      </c>
      <c r="AG4" s="130">
        <f t="array" ref="AG4">IFERROR(INDEX($AF$1:$AF$400,SMALL(IF($AF$1:$AF$400&lt;&gt;"",ROW($AF$1:$AF$400)),ROW(4:4))),"")</f>
        <v>146</v>
      </c>
      <c r="AH4" t="str">
        <f t="shared" si="5"/>
        <v/>
      </c>
      <c r="AI4" s="130">
        <f t="array" ref="AI4">IFERROR(INDEX($AH$1:$AH$400,SMALL(IF($AH$1:$AH$400&lt;&gt;"",ROW($AH$1:$AH$400)),ROW(4:4))),"")</f>
        <v>82</v>
      </c>
      <c r="AK4" s="5">
        <v>43468</v>
      </c>
      <c r="AL4" s="6" t="s">
        <v>8</v>
      </c>
      <c r="AM4" s="7">
        <v>41</v>
      </c>
      <c r="AN4">
        <f>IF(AL4="TH",SUM(AM2:AM4,AA363:AA366),"")</f>
        <v>166</v>
      </c>
      <c r="AO4" s="130">
        <f t="array" ref="AO4">IFERROR(INDEX($AN$1:$AN$400,SMALL(IF($AN$1:$AN$400&lt;&gt;"",ROW($AN$1:$AN$400)),ROW(4:4))),"")</f>
        <v>315</v>
      </c>
      <c r="AP4" t="str">
        <f>IF(AL4="FR",SUM(AM4,#REF!),"")</f>
        <v/>
      </c>
      <c r="AQ4" s="130">
        <f t="array" ref="AQ4">IFERROR(INDEX($AP$1:$AP$400,SMALL(IF($AP$1:$AP$400&lt;&gt;"",ROW($AP$1:$AP$400)),ROW(4:4))),"")</f>
        <v>100</v>
      </c>
      <c r="AR4">
        <f t="shared" si="6"/>
        <v>101</v>
      </c>
      <c r="AS4" s="130">
        <f t="array" ref="AS4">IFERROR(INDEX($AR$1:$AR$400,SMALL(IF($AR$1:$AR$400&lt;&gt;"",ROW($AR$1:$AR$400)),ROW(4:4))),"")</f>
        <v>189</v>
      </c>
      <c r="AT4" t="str">
        <f t="shared" si="7"/>
        <v/>
      </c>
      <c r="AU4" s="130">
        <f t="array" ref="AU4">IFERROR(INDEX($AT$1:$AT$400,SMALL(IF($AT$1:$AT$400&lt;&gt;"",ROW($AT$1:$AT$400)),ROW(4:4))),"")</f>
        <v>61</v>
      </c>
      <c r="AW4" s="5">
        <v>43833</v>
      </c>
      <c r="AX4" s="6" t="s">
        <v>4</v>
      </c>
      <c r="AY4" s="105">
        <f>'Daycare Tallies'!$C4</f>
        <v>0</v>
      </c>
      <c r="AZ4" t="str">
        <f>IF(AX4="TU",SUM(#REF!),"")</f>
        <v/>
      </c>
      <c r="BA4" s="130">
        <f t="array" ref="BA4">IFERROR(INDEX($AZ$1:$AZ$400,SMALL(IF($AZ$1:$AZ$400&lt;&gt;"",ROW($AZ$1:$AZ$400)),ROW(4:4))),"")</f>
        <v>0</v>
      </c>
      <c r="BB4">
        <f>IF(AX4="FR",SUM(AY4,AM365),"")</f>
        <v>23</v>
      </c>
      <c r="BC4" s="130">
        <f t="array" ref="BC4">IFERROR(INDEX($BB$1:$BB$400,SMALL(IF($BB$1:$BB$400&lt;&gt;"",ROW($BB$1:$BB$400)),ROW(4:4))),"")</f>
        <v>0</v>
      </c>
      <c r="BD4" t="str">
        <f t="shared" ref="BD4:BD67" si="9">IF(AX4="TH",SUM(AY2:AY4),"")</f>
        <v/>
      </c>
      <c r="BE4" s="130">
        <f t="array" ref="BE4">IFERROR(INDEX($BD$1:$BD$400,SMALL(IF($BD$1:$BD$400&lt;&gt;"",ROW($BD$1:$BD$400)),ROW(4:4))),"")</f>
        <v>0</v>
      </c>
      <c r="BF4" t="str">
        <f t="shared" si="8"/>
        <v/>
      </c>
      <c r="BG4" s="130">
        <f t="array" ref="BG4">IFERROR(INDEX($BF$1:$BF$400,SMALL(IF($BF$1:$BF$400&lt;&gt;"",ROW($BF$1:$BF$400)),ROW(4:4))),"")</f>
        <v>0</v>
      </c>
    </row>
    <row r="5" spans="1:59" x14ac:dyDescent="0.3">
      <c r="A5" s="10">
        <v>42373</v>
      </c>
      <c r="B5" s="11" t="s">
        <v>5</v>
      </c>
      <c r="C5" s="12">
        <v>25</v>
      </c>
      <c r="D5" t="str">
        <f>IF(B5="TH",SUM(#REF!),"")</f>
        <v/>
      </c>
      <c r="E5" s="130">
        <f t="array" ref="E5">IFERROR(INDEX($D$1:$D$400,SMALL(IF($D$1:$D$400&lt;&gt;"",ROW($D$1:$D$400)),ROW(5:5))),"")</f>
        <v>143</v>
      </c>
      <c r="F5" t="str">
        <f t="shared" ref="F5:F68" si="10">IF(B5="FR",SUM(C5,C1),"")</f>
        <v/>
      </c>
      <c r="G5" s="130">
        <f t="array" ref="G5">IFERROR(INDEX($F$1:$F$400,SMALL(IF($F$1:$F$400&lt;&gt;"",ROW($F$1:$F$400)),ROW(5:5))),"")</f>
        <v>38</v>
      </c>
      <c r="H5" t="str">
        <f t="shared" si="0"/>
        <v/>
      </c>
      <c r="I5" s="130">
        <f t="array" ref="I5">IFERROR(INDEX($H$1:$H$400,SMALL(IF($H$1:$H$400&lt;&gt;"",ROW($H$1:$H$400)),ROW(5:5))),"")</f>
        <v>95</v>
      </c>
      <c r="J5" t="str">
        <f t="shared" si="1"/>
        <v/>
      </c>
      <c r="K5" s="130">
        <f t="array" ref="K5">IFERROR(INDEX($J$1:$J$400,SMALL(IF($J$1:$J$400&lt;&gt;"",ROW($J$1:$J$400)),ROW(5:5))),"")</f>
        <v>26</v>
      </c>
      <c r="M5" s="5">
        <v>42739</v>
      </c>
      <c r="N5" s="6" t="s">
        <v>6</v>
      </c>
      <c r="O5" s="12">
        <v>49</v>
      </c>
      <c r="P5" t="str">
        <f>IF(N5="SA",SUM(#REF!),"")</f>
        <v/>
      </c>
      <c r="Q5" s="130">
        <f t="array" ref="Q5">IFERROR(INDEX($P$1:$P$400,SMALL(IF($P$1:$P$400&lt;&gt;"",ROW($P$1:$P$400)),ROW(5:5))),"")</f>
        <v>226</v>
      </c>
      <c r="R5" t="str">
        <f t="shared" ref="R5:R68" si="11">IF(N5="FR",SUM(O5,O1),"")</f>
        <v/>
      </c>
      <c r="S5" s="130">
        <f t="array" ref="S5">IFERROR(INDEX($R$1:$R$400,SMALL(IF($R$1:$R$400&lt;&gt;"",ROW($R$1:$R$400)),ROW(5:5))),"")</f>
        <v>77</v>
      </c>
      <c r="T5" t="str">
        <f t="shared" si="2"/>
        <v/>
      </c>
      <c r="U5" s="130">
        <f t="array" ref="U5">IFERROR(INDEX($T$1:$T$400,SMALL(IF($T$1:$T$400&lt;&gt;"",ROW($T$1:$T$400)),ROW(5:5))),"")</f>
        <v>131</v>
      </c>
      <c r="V5" t="str">
        <f t="shared" si="3"/>
        <v/>
      </c>
      <c r="W5" s="130">
        <f t="array" ref="W5">IFERROR(INDEX($V$1:$V$400,SMALL(IF($V$1:$V$400&lt;&gt;"",ROW($V$1:$V$400)),ROW(5:5))),"")</f>
        <v>57</v>
      </c>
      <c r="Y5" s="5">
        <v>43104</v>
      </c>
      <c r="Z5" s="6" t="s">
        <v>8</v>
      </c>
      <c r="AA5" s="12">
        <v>0</v>
      </c>
      <c r="AB5">
        <f>IF(Z5="TH",SUM(AA2:AA5,O364:O366),"")</f>
        <v>150</v>
      </c>
      <c r="AC5" s="130">
        <f t="array" ref="AC5">IFERROR(INDEX($AB$1:$AB$400,SMALL(IF($AB$1:$AB$400&lt;&gt;"",ROW($AB$1:$AB$400)),ROW(5:5))),"")</f>
        <v>309</v>
      </c>
      <c r="AD5" t="str">
        <f t="shared" ref="AD5:AD68" si="12">IF(Z5="FR",SUM(AA5,AA1),"")</f>
        <v/>
      </c>
      <c r="AE5" s="130">
        <f t="array" ref="AE5">IFERROR(INDEX($AD$1:$AD$400,SMALL(IF($AD$1:$AD$400&lt;&gt;"",ROW($AD$1:$AD$400)),ROW(5:5))),"")</f>
        <v>111</v>
      </c>
      <c r="AF5">
        <f t="shared" si="4"/>
        <v>101</v>
      </c>
      <c r="AG5" s="130">
        <f t="array" ref="AG5">IFERROR(INDEX($AF$1:$AF$400,SMALL(IF($AF$1:$AF$400&lt;&gt;"",ROW($AF$1:$AF$400)),ROW(5:5))),"")</f>
        <v>173</v>
      </c>
      <c r="AH5" t="str">
        <f t="shared" si="5"/>
        <v/>
      </c>
      <c r="AI5" s="130">
        <f t="array" ref="AI5">IFERROR(INDEX($AH$1:$AH$400,SMALL(IF($AH$1:$AH$400&lt;&gt;"",ROW($AH$1:$AH$400)),ROW(5:5))),"")</f>
        <v>68</v>
      </c>
      <c r="AK5" s="5">
        <v>43469</v>
      </c>
      <c r="AL5" s="6" t="s">
        <v>4</v>
      </c>
      <c r="AM5" s="7">
        <v>63</v>
      </c>
      <c r="AN5" t="str">
        <f>IF(AL5="MO",SUM(#REF!),"")</f>
        <v/>
      </c>
      <c r="AO5" s="130">
        <f t="array" ref="AO5">IFERROR(INDEX($AN$1:$AN$400,SMALL(IF($AN$1:$AN$400&lt;&gt;"",ROW($AN$1:$AN$400)),ROW(5:5))),"")</f>
        <v>268</v>
      </c>
      <c r="AP5">
        <f>IF(AL5="FR",SUM(AM5,AA366),"")</f>
        <v>84</v>
      </c>
      <c r="AQ5" s="130">
        <f t="array" ref="AQ5">IFERROR(INDEX($AP$1:$AP$400,SMALL(IF($AP$1:$AP$400&lt;&gt;"",ROW($AP$1:$AP$400)),ROW(5:5))),"")</f>
        <v>80</v>
      </c>
      <c r="AR5" t="str">
        <f t="shared" si="6"/>
        <v/>
      </c>
      <c r="AS5" s="130">
        <f t="array" ref="AS5">IFERROR(INDEX($AR$1:$AR$400,SMALL(IF($AR$1:$AR$400&lt;&gt;"",ROW($AR$1:$AR$400)),ROW(5:5))),"")</f>
        <v>187</v>
      </c>
      <c r="AT5" t="str">
        <f t="shared" si="7"/>
        <v/>
      </c>
      <c r="AU5" s="130">
        <f t="array" ref="AU5">IFERROR(INDEX($AT$1:$AT$400,SMALL(IF($AT$1:$AT$400&lt;&gt;"",ROW($AT$1:$AT$400)),ROW(5:5))),"")</f>
        <v>75</v>
      </c>
      <c r="AW5" s="5">
        <v>43834</v>
      </c>
      <c r="AX5" s="6" t="s">
        <v>7</v>
      </c>
      <c r="AY5" s="105">
        <f>'Daycare Tallies'!$C5</f>
        <v>0</v>
      </c>
      <c r="AZ5" t="str">
        <f>IF(AX5="TU",SUM(#REF!),"")</f>
        <v/>
      </c>
      <c r="BA5" s="130">
        <f t="array" ref="BA5">IFERROR(INDEX($AZ$1:$AZ$400,SMALL(IF($AZ$1:$AZ$400&lt;&gt;"",ROW($AZ$1:$AZ$400)),ROW(5:5))),"")</f>
        <v>0</v>
      </c>
      <c r="BB5" t="str">
        <f>IF(AX5="FR",SUM(AY5,AM366),"")</f>
        <v/>
      </c>
      <c r="BC5" s="130">
        <f t="array" ref="BC5">IFERROR(INDEX($BB$1:$BB$400,SMALL(IF($BB$1:$BB$400&lt;&gt;"",ROW($BB$1:$BB$400)),ROW(5:5))),"")</f>
        <v>0</v>
      </c>
      <c r="BD5" t="str">
        <f t="shared" si="9"/>
        <v/>
      </c>
      <c r="BE5" s="130">
        <f t="array" ref="BE5">IFERROR(INDEX($BD$1:$BD$400,SMALL(IF($BD$1:$BD$400&lt;&gt;"",ROW($BD$1:$BD$400)),ROW(5:5))),"")</f>
        <v>0</v>
      </c>
      <c r="BF5" t="str">
        <f t="shared" si="8"/>
        <v/>
      </c>
      <c r="BG5" s="130">
        <f t="array" ref="BG5">IFERROR(INDEX($BF$1:$BF$400,SMALL(IF($BF$1:$BF$400&lt;&gt;"",ROW($BF$1:$BF$400)),ROW(5:5))),"")</f>
        <v>0</v>
      </c>
    </row>
    <row r="6" spans="1:59" x14ac:dyDescent="0.3">
      <c r="A6" s="10">
        <v>42374</v>
      </c>
      <c r="B6" s="11" t="s">
        <v>3</v>
      </c>
      <c r="C6" s="12">
        <v>19</v>
      </c>
      <c r="D6" t="str">
        <f>IF(B6="TH",SUM(#REF!),"")</f>
        <v/>
      </c>
      <c r="E6" s="130">
        <f t="array" ref="E6">IFERROR(INDEX($D$1:$D$400,SMALL(IF($D$1:$D$400&lt;&gt;"",ROW($D$1:$D$400)),ROW(6:6))),"")</f>
        <v>145</v>
      </c>
      <c r="F6" t="str">
        <f t="shared" si="10"/>
        <v/>
      </c>
      <c r="G6" s="130">
        <f t="array" ref="G6">IFERROR(INDEX($F$1:$F$400,SMALL(IF($F$1:$F$400&lt;&gt;"",ROW($F$1:$F$400)),ROW(6:6))),"")</f>
        <v>46</v>
      </c>
      <c r="H6" t="str">
        <f t="shared" si="0"/>
        <v/>
      </c>
      <c r="I6" s="130">
        <f t="array" ref="I6">IFERROR(INDEX($H$1:$H$400,SMALL(IF($H$1:$H$400&lt;&gt;"",ROW($H$1:$H$400)),ROW(6:6))),"")</f>
        <v>94</v>
      </c>
      <c r="J6" t="str">
        <f t="shared" si="1"/>
        <v/>
      </c>
      <c r="K6" s="130">
        <f t="array" ref="K6">IFERROR(INDEX($J$1:$J$400,SMALL(IF($J$1:$J$400&lt;&gt;"",ROW($J$1:$J$400)),ROW(6:6))),"")</f>
        <v>28</v>
      </c>
      <c r="M6" s="5">
        <v>42740</v>
      </c>
      <c r="N6" s="6" t="s">
        <v>8</v>
      </c>
      <c r="O6" s="12">
        <v>44</v>
      </c>
      <c r="P6">
        <f>IF(N6="TH",SUM(O2:O6,C366:C367),"")</f>
        <v>182</v>
      </c>
      <c r="Q6" s="130">
        <f t="array" ref="Q6">IFERROR(INDEX($P$1:$P$400,SMALL(IF($P$1:$P$400&lt;&gt;"",ROW($P$1:$P$400)),ROW(6:6))),"")</f>
        <v>245</v>
      </c>
      <c r="R6" t="str">
        <f t="shared" si="11"/>
        <v/>
      </c>
      <c r="S6" s="130">
        <f t="array" ref="S6">IFERROR(INDEX($R$1:$R$400,SMALL(IF($R$1:$R$400&lt;&gt;"",ROW($R$1:$R$400)),ROW(6:6))),"")</f>
        <v>79</v>
      </c>
      <c r="T6">
        <f t="shared" si="2"/>
        <v>144</v>
      </c>
      <c r="U6" s="130">
        <f t="array" ref="U6">IFERROR(INDEX($T$1:$T$400,SMALL(IF($T$1:$T$400&lt;&gt;"",ROW($T$1:$T$400)),ROW(6:6))),"")</f>
        <v>149</v>
      </c>
      <c r="V6" t="str">
        <f t="shared" si="3"/>
        <v/>
      </c>
      <c r="W6" s="130">
        <f t="array" ref="W6">IFERROR(INDEX($V$1:$V$400,SMALL(IF($V$1:$V$400&lt;&gt;"",ROW($V$1:$V$400)),ROW(6:6))),"")</f>
        <v>56</v>
      </c>
      <c r="Y6" s="5">
        <v>43105</v>
      </c>
      <c r="Z6" s="6" t="s">
        <v>4</v>
      </c>
      <c r="AA6" s="12">
        <v>31</v>
      </c>
      <c r="AB6" t="str">
        <f>IF(Z6="TH",SUM(#REF!),"")</f>
        <v/>
      </c>
      <c r="AC6" s="130">
        <f t="array" ref="AC6">IFERROR(INDEX($AB$1:$AB$400,SMALL(IF($AB$1:$AB$400&lt;&gt;"",ROW($AB$1:$AB$400)),ROW(6:6))),"")</f>
        <v>289</v>
      </c>
      <c r="AD6">
        <f t="shared" si="12"/>
        <v>34</v>
      </c>
      <c r="AE6" s="130">
        <f t="array" ref="AE6">IFERROR(INDEX($AD$1:$AD$400,SMALL(IF($AD$1:$AD$400&lt;&gt;"",ROW($AD$1:$AD$400)),ROW(6:6))),"")</f>
        <v>101</v>
      </c>
      <c r="AF6" t="str">
        <f t="shared" si="4"/>
        <v/>
      </c>
      <c r="AG6" s="130">
        <f t="array" ref="AG6">IFERROR(INDEX($AF$1:$AF$400,SMALL(IF($AF$1:$AF$400&lt;&gt;"",ROW($AF$1:$AF$400)),ROW(6:6))),"")</f>
        <v>173</v>
      </c>
      <c r="AH6" t="str">
        <f t="shared" si="5"/>
        <v/>
      </c>
      <c r="AI6" s="130">
        <f t="array" ref="AI6">IFERROR(INDEX($AH$1:$AH$400,SMALL(IF($AH$1:$AH$400&lt;&gt;"",ROW($AH$1:$AH$400)),ROW(6:6))),"")</f>
        <v>63</v>
      </c>
      <c r="AK6" s="5">
        <v>43470</v>
      </c>
      <c r="AL6" s="6" t="s">
        <v>7</v>
      </c>
      <c r="AM6" s="7">
        <v>12</v>
      </c>
      <c r="AN6" t="str">
        <f>IF(AL6="MO",SUM(#REF!),"")</f>
        <v/>
      </c>
      <c r="AO6" s="130">
        <f t="array" ref="AO6">IFERROR(INDEX($AN$1:$AN$400,SMALL(IF($AN$1:$AN$400&lt;&gt;"",ROW($AN$1:$AN$400)),ROW(6:6))),"")</f>
        <v>278</v>
      </c>
      <c r="AP6" t="str">
        <f t="shared" ref="AP6:AP69" si="13">IF(AL6="FR",SUM(AM6,AM2),"")</f>
        <v/>
      </c>
      <c r="AQ6" s="130">
        <f t="array" ref="AQ6">IFERROR(INDEX($AP$1:$AP$400,SMALL(IF($AP$1:$AP$400&lt;&gt;"",ROW($AP$1:$AP$400)),ROW(6:6))),"")</f>
        <v>120</v>
      </c>
      <c r="AR6" t="str">
        <f t="shared" si="6"/>
        <v/>
      </c>
      <c r="AS6" s="130">
        <f t="array" ref="AS6">IFERROR(INDEX($AR$1:$AR$400,SMALL(IF($AR$1:$AR$400&lt;&gt;"",ROW($AR$1:$AR$400)),ROW(6:6))),"")</f>
        <v>149</v>
      </c>
      <c r="AT6" t="str">
        <f t="shared" si="7"/>
        <v/>
      </c>
      <c r="AU6" s="130">
        <f t="array" ref="AU6">IFERROR(INDEX($AT$1:$AT$400,SMALL(IF($AT$1:$AT$400&lt;&gt;"",ROW($AT$1:$AT$400)),ROW(6:6))),"")</f>
        <v>87</v>
      </c>
      <c r="AW6" s="5">
        <v>43835</v>
      </c>
      <c r="AX6" s="6" t="s">
        <v>9</v>
      </c>
      <c r="AY6" s="105">
        <f>'Daycare Tallies'!$C6</f>
        <v>0</v>
      </c>
      <c r="AZ6" t="str">
        <f>IF(AX6="TU",SUM(#REF!),"")</f>
        <v/>
      </c>
      <c r="BA6" s="130">
        <f t="array" ref="BA6">IFERROR(INDEX($AZ$1:$AZ$400,SMALL(IF($AZ$1:$AZ$400&lt;&gt;"",ROW($AZ$1:$AZ$400)),ROW(6:6))),"")</f>
        <v>0</v>
      </c>
      <c r="BB6" t="str">
        <f t="shared" ref="BB6:BB69" si="14">IF(AX6="FR",SUM(AY6,AY2),"")</f>
        <v/>
      </c>
      <c r="BC6" s="130">
        <f t="array" ref="BC6">IFERROR(INDEX($BB$1:$BB$400,SMALL(IF($BB$1:$BB$400&lt;&gt;"",ROW($BB$1:$BB$400)),ROW(6:6))),"")</f>
        <v>0</v>
      </c>
      <c r="BD6" t="str">
        <f t="shared" si="9"/>
        <v/>
      </c>
      <c r="BE6" s="130">
        <f t="array" ref="BE6">IFERROR(INDEX($BD$1:$BD$400,SMALL(IF($BD$1:$BD$400&lt;&gt;"",ROW($BD$1:$BD$400)),ROW(6:6))),"")</f>
        <v>0</v>
      </c>
      <c r="BF6">
        <f t="shared" si="8"/>
        <v>0</v>
      </c>
      <c r="BG6" s="130">
        <f t="array" ref="BG6">IFERROR(INDEX($BF$1:$BF$400,SMALL(IF($BF$1:$BF$400&lt;&gt;"",ROW($BF$1:$BF$400)),ROW(6:6))),"")</f>
        <v>0</v>
      </c>
    </row>
    <row r="7" spans="1:59" x14ac:dyDescent="0.3">
      <c r="A7" s="10">
        <v>42375</v>
      </c>
      <c r="B7" s="11" t="s">
        <v>6</v>
      </c>
      <c r="C7" s="12">
        <v>32</v>
      </c>
      <c r="D7" t="str">
        <f t="shared" ref="D7:D70" si="15">IF(B7="TH",SUM(C1:C7),"")</f>
        <v/>
      </c>
      <c r="E7" s="130">
        <f t="array" ref="E7">IFERROR(INDEX($D$1:$D$400,SMALL(IF($D$1:$D$400&lt;&gt;"",ROW($D$1:$D$400)),ROW(7:7))),"")</f>
        <v>142</v>
      </c>
      <c r="F7" t="str">
        <f t="shared" si="10"/>
        <v/>
      </c>
      <c r="G7" s="130">
        <f t="array" ref="G7">IFERROR(INDEX($F$1:$F$400,SMALL(IF($F$1:$F$400&lt;&gt;"",ROW($F$1:$F$400)),ROW(7:7))),"")</f>
        <v>35</v>
      </c>
      <c r="H7" t="str">
        <f t="shared" si="0"/>
        <v/>
      </c>
      <c r="I7" s="130">
        <f t="array" ref="I7">IFERROR(INDEX($H$1:$H$400,SMALL(IF($H$1:$H$400&lt;&gt;"",ROW($H$1:$H$400)),ROW(7:7))),"")</f>
        <v>98</v>
      </c>
      <c r="J7" t="str">
        <f t="shared" si="1"/>
        <v/>
      </c>
      <c r="K7" s="130">
        <f t="array" ref="K7">IFERROR(INDEX($J$1:$J$400,SMALL(IF($J$1:$J$400&lt;&gt;"",ROW($J$1:$J$400)),ROW(7:7))),"")</f>
        <v>27</v>
      </c>
      <c r="M7" s="5">
        <v>42741</v>
      </c>
      <c r="N7" s="6" t="s">
        <v>4</v>
      </c>
      <c r="O7" s="12">
        <v>43</v>
      </c>
      <c r="P7" t="str">
        <f t="shared" ref="P7:P70" si="16">IF(N7="TH",SUM(O1:O7),"")</f>
        <v/>
      </c>
      <c r="Q7" s="130">
        <f t="array" ref="Q7">IFERROR(INDEX($P$1:$P$400,SMALL(IF($P$1:$P$400&lt;&gt;"",ROW($P$1:$P$400)),ROW(7:7))),"")</f>
        <v>173</v>
      </c>
      <c r="R7">
        <f t="shared" si="11"/>
        <v>56</v>
      </c>
      <c r="S7" s="130">
        <f t="array" ref="S7">IFERROR(INDEX($R$1:$R$400,SMALL(IF($R$1:$R$400&lt;&gt;"",ROW($R$1:$R$400)),ROW(7:7))),"")</f>
        <v>74</v>
      </c>
      <c r="T7" t="str">
        <f t="shared" si="2"/>
        <v/>
      </c>
      <c r="U7" s="130">
        <f t="array" ref="U7">IFERROR(INDEX($T$1:$T$400,SMALL(IF($T$1:$T$400&lt;&gt;"",ROW($T$1:$T$400)),ROW(7:7))),"")</f>
        <v>80</v>
      </c>
      <c r="V7" t="str">
        <f t="shared" si="3"/>
        <v/>
      </c>
      <c r="W7" s="130">
        <f t="array" ref="W7">IFERROR(INDEX($V$1:$V$400,SMALL(IF($V$1:$V$400&lt;&gt;"",ROW($V$1:$V$400)),ROW(7:7))),"")</f>
        <v>56</v>
      </c>
      <c r="Y7" s="5">
        <v>43106</v>
      </c>
      <c r="Z7" s="6" t="s">
        <v>7</v>
      </c>
      <c r="AA7" s="12">
        <v>18</v>
      </c>
      <c r="AB7" t="str">
        <f>IF(Z7="TH",SUM(#REF!),"")</f>
        <v/>
      </c>
      <c r="AC7" s="130">
        <f t="array" ref="AC7">IFERROR(INDEX($AB$1:$AB$400,SMALL(IF($AB$1:$AB$400&lt;&gt;"",ROW($AB$1:$AB$400)),ROW(7:7))),"")</f>
        <v>254</v>
      </c>
      <c r="AD7" t="str">
        <f t="shared" si="12"/>
        <v/>
      </c>
      <c r="AE7" s="130">
        <f t="array" ref="AE7">IFERROR(INDEX($AD$1:$AD$400,SMALL(IF($AD$1:$AD$400&lt;&gt;"",ROW($AD$1:$AD$400)),ROW(7:7))),"")</f>
        <v>107</v>
      </c>
      <c r="AF7" t="str">
        <f t="shared" si="4"/>
        <v/>
      </c>
      <c r="AG7" s="130">
        <f t="array" ref="AG7">IFERROR(INDEX($AF$1:$AF$400,SMALL(IF($AF$1:$AF$400&lt;&gt;"",ROW($AF$1:$AF$400)),ROW(7:7))),"")</f>
        <v>149</v>
      </c>
      <c r="AH7" t="str">
        <f t="shared" si="5"/>
        <v/>
      </c>
      <c r="AI7" s="130">
        <f t="array" ref="AI7">IFERROR(INDEX($AH$1:$AH$400,SMALL(IF($AH$1:$AH$400&lt;&gt;"",ROW($AH$1:$AH$400)),ROW(7:7))),"")</f>
        <v>81</v>
      </c>
      <c r="AK7" s="5">
        <v>43471</v>
      </c>
      <c r="AL7" s="6" t="s">
        <v>9</v>
      </c>
      <c r="AM7" s="7">
        <v>4</v>
      </c>
      <c r="AN7" t="str">
        <f>IF(AL7="MO",SUM(AM1:AM7),"")</f>
        <v/>
      </c>
      <c r="AO7" s="130">
        <f t="array" ref="AO7">IFERROR(INDEX($AN$1:$AN$400,SMALL(IF($AN$1:$AN$400&lt;&gt;"",ROW($AN$1:$AN$400)),ROW(7:7))),"")</f>
        <v>312</v>
      </c>
      <c r="AP7" t="str">
        <f t="shared" si="13"/>
        <v/>
      </c>
      <c r="AQ7" s="130">
        <f t="array" ref="AQ7">IFERROR(INDEX($AP$1:$AP$400,SMALL(IF($AP$1:$AP$400&lt;&gt;"",ROW($AP$1:$AP$400)),ROW(7:7))),"")</f>
        <v>110</v>
      </c>
      <c r="AR7" t="str">
        <f t="shared" si="6"/>
        <v/>
      </c>
      <c r="AS7" s="130">
        <f t="array" ref="AS7">IFERROR(INDEX($AR$1:$AR$400,SMALL(IF($AR$1:$AR$400&lt;&gt;"",ROW($AR$1:$AR$400)),ROW(7:7))),"")</f>
        <v>182</v>
      </c>
      <c r="AT7">
        <f t="shared" si="7"/>
        <v>79</v>
      </c>
      <c r="AU7" s="130">
        <f t="array" ref="AU7">IFERROR(INDEX($AT$1:$AT$400,SMALL(IF($AT$1:$AT$400&lt;&gt;"",ROW($AT$1:$AT$400)),ROW(7:7))),"")</f>
        <v>85</v>
      </c>
      <c r="AW7" s="5">
        <v>43836</v>
      </c>
      <c r="AX7" s="6" t="s">
        <v>5</v>
      </c>
      <c r="AY7" s="105">
        <f>'Daycare Tallies'!$C7</f>
        <v>0</v>
      </c>
      <c r="AZ7" t="str">
        <f>IF(AX7="TU",SUM(AY1:AY7),"")</f>
        <v/>
      </c>
      <c r="BA7" s="130">
        <f t="array" ref="BA7">IFERROR(INDEX($AZ$1:$AZ$400,SMALL(IF($AZ$1:$AZ$400&lt;&gt;"",ROW($AZ$1:$AZ$400)),ROW(7:7))),"")</f>
        <v>0</v>
      </c>
      <c r="BB7" t="str">
        <f t="shared" si="14"/>
        <v/>
      </c>
      <c r="BC7" s="130">
        <f t="array" ref="BC7">IFERROR(INDEX($BB$1:$BB$400,SMALL(IF($BB$1:$BB$400&lt;&gt;"",ROW($BB$1:$BB$400)),ROW(7:7))),"")</f>
        <v>0</v>
      </c>
      <c r="BD7" t="str">
        <f t="shared" si="9"/>
        <v/>
      </c>
      <c r="BE7" s="130">
        <f t="array" ref="BE7">IFERROR(INDEX($BD$1:$BD$400,SMALL(IF($BD$1:$BD$400&lt;&gt;"",ROW($BD$1:$BD$400)),ROW(7:7))),"")</f>
        <v>0</v>
      </c>
      <c r="BF7" t="str">
        <f t="shared" si="8"/>
        <v/>
      </c>
      <c r="BG7" s="130">
        <f t="array" ref="BG7">IFERROR(INDEX($BF$1:$BF$400,SMALL(IF($BF$1:$BF$400&lt;&gt;"",ROW($BF$1:$BF$400)),ROW(7:7))),"")</f>
        <v>0</v>
      </c>
    </row>
    <row r="8" spans="1:59" x14ac:dyDescent="0.3">
      <c r="A8" s="10">
        <v>42376</v>
      </c>
      <c r="B8" s="11" t="s">
        <v>8</v>
      </c>
      <c r="C8" s="12">
        <v>31</v>
      </c>
      <c r="D8">
        <f t="shared" si="15"/>
        <v>110</v>
      </c>
      <c r="E8" s="130">
        <f t="array" ref="E8">IFERROR(INDEX($D$1:$D$400,SMALL(IF($D$1:$D$400&lt;&gt;"",ROW($D$1:$D$400)),ROW(8:8))),"")</f>
        <v>145</v>
      </c>
      <c r="F8" t="str">
        <f t="shared" si="10"/>
        <v/>
      </c>
      <c r="G8" s="130">
        <f t="array" ref="G8">IFERROR(INDEX($F$1:$F$400,SMALL(IF($F$1:$F$400&lt;&gt;"",ROW($F$1:$F$400)),ROW(8:8))),"")</f>
        <v>53</v>
      </c>
      <c r="H8">
        <f t="shared" si="0"/>
        <v>82</v>
      </c>
      <c r="I8" s="130">
        <f t="array" ref="I8">IFERROR(INDEX($H$1:$H$400,SMALL(IF($H$1:$H$400&lt;&gt;"",ROW($H$1:$H$400)),ROW(8:8))),"")</f>
        <v>81</v>
      </c>
      <c r="J8" t="str">
        <f t="shared" si="1"/>
        <v/>
      </c>
      <c r="K8" s="130">
        <f t="array" ref="K8">IFERROR(INDEX($J$1:$J$400,SMALL(IF($J$1:$J$400&lt;&gt;"",ROW($J$1:$J$400)),ROW(8:8))),"")</f>
        <v>47</v>
      </c>
      <c r="M8" s="5">
        <v>42742</v>
      </c>
      <c r="N8" s="6" t="s">
        <v>7</v>
      </c>
      <c r="O8" s="12">
        <v>18</v>
      </c>
      <c r="P8" t="str">
        <f t="shared" si="16"/>
        <v/>
      </c>
      <c r="Q8" s="130">
        <f t="array" ref="Q8">IFERROR(INDEX($P$1:$P$400,SMALL(IF($P$1:$P$400&lt;&gt;"",ROW($P$1:$P$400)),ROW(8:8))),"")</f>
        <v>173</v>
      </c>
      <c r="R8" t="str">
        <f t="shared" si="11"/>
        <v/>
      </c>
      <c r="S8" s="130">
        <f t="array" ref="S8">IFERROR(INDEX($R$1:$R$400,SMALL(IF($R$1:$R$400&lt;&gt;"",ROW($R$1:$R$400)),ROW(8:8))),"")</f>
        <v>43</v>
      </c>
      <c r="T8" t="str">
        <f t="shared" si="2"/>
        <v/>
      </c>
      <c r="U8" s="130">
        <f t="array" ref="U8">IFERROR(INDEX($T$1:$T$400,SMALL(IF($T$1:$T$400&lt;&gt;"",ROW($T$1:$T$400)),ROW(8:8))),"")</f>
        <v>130</v>
      </c>
      <c r="V8" t="str">
        <f t="shared" si="3"/>
        <v/>
      </c>
      <c r="W8" s="130">
        <f t="array" ref="W8">IFERROR(INDEX($V$1:$V$400,SMALL(IF($V$1:$V$400&lt;&gt;"",ROW($V$1:$V$400)),ROW(8:8))),"")</f>
        <v>43</v>
      </c>
      <c r="Y8" s="5">
        <v>43107</v>
      </c>
      <c r="Z8" s="6" t="s">
        <v>9</v>
      </c>
      <c r="AA8" s="12">
        <v>10</v>
      </c>
      <c r="AB8" t="str">
        <f>IF(Z8="TH",SUM(#REF!),"")</f>
        <v/>
      </c>
      <c r="AC8" s="130">
        <f t="array" ref="AC8">IFERROR(INDEX($AB$1:$AB$400,SMALL(IF($AB$1:$AB$400&lt;&gt;"",ROW($AB$1:$AB$400)),ROW(8:8))),"")</f>
        <v>338</v>
      </c>
      <c r="AD8" t="str">
        <f t="shared" si="12"/>
        <v/>
      </c>
      <c r="AE8" s="130">
        <f t="array" ref="AE8">IFERROR(INDEX($AD$1:$AD$400,SMALL(IF($AD$1:$AD$400&lt;&gt;"",ROW($AD$1:$AD$400)),ROW(8:8))),"")</f>
        <v>120</v>
      </c>
      <c r="AF8" t="str">
        <f t="shared" si="4"/>
        <v/>
      </c>
      <c r="AG8" s="130">
        <f t="array" ref="AG8">IFERROR(INDEX($AF$1:$AF$400,SMALL(IF($AF$1:$AF$400&lt;&gt;"",ROW($AF$1:$AF$400)),ROW(8:8))),"")</f>
        <v>194</v>
      </c>
      <c r="AH8">
        <f t="shared" si="5"/>
        <v>59</v>
      </c>
      <c r="AI8" s="130">
        <f t="array" ref="AI8">IFERROR(INDEX($AH$1:$AH$400,SMALL(IF($AH$1:$AH$400&lt;&gt;"",ROW($AH$1:$AH$400)),ROW(8:8))),"")</f>
        <v>77</v>
      </c>
      <c r="AK8" s="5">
        <v>43472</v>
      </c>
      <c r="AL8" s="6" t="s">
        <v>5</v>
      </c>
      <c r="AM8" s="7">
        <v>57</v>
      </c>
      <c r="AN8" t="str">
        <f t="shared" ref="AN8:AN71" si="17">IF(AL8="TH",SUM(AM2:AM8),"")</f>
        <v/>
      </c>
      <c r="AO8" s="130">
        <f t="array" ref="AO8">IFERROR(INDEX($AN$1:$AN$400,SMALL(IF($AN$1:$AN$400&lt;&gt;"",ROW($AN$1:$AN$400)),ROW(8:8))),"")</f>
        <v>313</v>
      </c>
      <c r="AP8" t="str">
        <f t="shared" si="13"/>
        <v/>
      </c>
      <c r="AQ8" s="130">
        <f t="array" ref="AQ8">IFERROR(INDEX($AP$1:$AP$400,SMALL(IF($AP$1:$AP$400&lt;&gt;"",ROW($AP$1:$AP$400)),ROW(8:8))),"")</f>
        <v>101</v>
      </c>
      <c r="AR8" t="str">
        <f t="shared" si="6"/>
        <v/>
      </c>
      <c r="AS8" s="130">
        <f t="array" ref="AS8">IFERROR(INDEX($AR$1:$AR$400,SMALL(IF($AR$1:$AR$400&lt;&gt;"",ROW($AR$1:$AR$400)),ROW(8:8))),"")</f>
        <v>178</v>
      </c>
      <c r="AT8" t="str">
        <f t="shared" si="7"/>
        <v/>
      </c>
      <c r="AU8" s="130">
        <f t="array" ref="AU8">IFERROR(INDEX($AT$1:$AT$400,SMALL(IF($AT$1:$AT$400&lt;&gt;"",ROW($AT$1:$AT$400)),ROW(8:8))),"")</f>
        <v>69</v>
      </c>
      <c r="AW8" s="5">
        <v>43837</v>
      </c>
      <c r="AX8" s="6" t="s">
        <v>3</v>
      </c>
      <c r="AY8" s="105">
        <f>'Daycare Tallies'!$C8</f>
        <v>0</v>
      </c>
      <c r="AZ8" t="str">
        <f t="shared" ref="AZ8:AZ71" si="18">IF(AX8="TH",SUM(AY2:AY8),"")</f>
        <v/>
      </c>
      <c r="BA8" s="130">
        <f t="array" ref="BA8">IFERROR(INDEX($AZ$1:$AZ$400,SMALL(IF($AZ$1:$AZ$400&lt;&gt;"",ROW($AZ$1:$AZ$400)),ROW(8:8))),"")</f>
        <v>0</v>
      </c>
      <c r="BB8" t="str">
        <f t="shared" si="14"/>
        <v/>
      </c>
      <c r="BC8" s="130">
        <f t="array" ref="BC8">IFERROR(INDEX($BB$1:$BB$400,SMALL(IF($BB$1:$BB$400&lt;&gt;"",ROW($BB$1:$BB$400)),ROW(8:8))),"")</f>
        <v>0</v>
      </c>
      <c r="BD8" t="str">
        <f t="shared" si="9"/>
        <v/>
      </c>
      <c r="BE8" s="130">
        <f t="array" ref="BE8">IFERROR(INDEX($BD$1:$BD$400,SMALL(IF($BD$1:$BD$400&lt;&gt;"",ROW($BD$1:$BD$400)),ROW(8:8))),"")</f>
        <v>0</v>
      </c>
      <c r="BF8" t="str">
        <f t="shared" si="8"/>
        <v/>
      </c>
      <c r="BG8" s="130">
        <f t="array" ref="BG8">IFERROR(INDEX($BF$1:$BF$400,SMALL(IF($BF$1:$BF$400&lt;&gt;"",ROW($BF$1:$BF$400)),ROW(8:8))),"")</f>
        <v>0</v>
      </c>
    </row>
    <row r="9" spans="1:59" x14ac:dyDescent="0.3">
      <c r="A9" s="10">
        <v>42377</v>
      </c>
      <c r="B9" s="11" t="s">
        <v>4</v>
      </c>
      <c r="C9" s="12">
        <v>18</v>
      </c>
      <c r="D9" t="str">
        <f t="shared" si="15"/>
        <v/>
      </c>
      <c r="E9" s="130">
        <f t="array" ref="E9">IFERROR(INDEX($D$1:$D$400,SMALL(IF($D$1:$D$400&lt;&gt;"",ROW($D$1:$D$400)),ROW(9:9))),"")</f>
        <v>137</v>
      </c>
      <c r="F9">
        <f t="shared" si="10"/>
        <v>43</v>
      </c>
      <c r="G9" s="130">
        <f t="array" ref="G9">IFERROR(INDEX($F$1:$F$400,SMALL(IF($F$1:$F$400&lt;&gt;"",ROW($F$1:$F$400)),ROW(9:9))),"")</f>
        <v>33</v>
      </c>
      <c r="H9" t="str">
        <f t="shared" si="0"/>
        <v/>
      </c>
      <c r="I9" s="130">
        <f t="array" ref="I9">IFERROR(INDEX($H$1:$H$400,SMALL(IF($H$1:$H$400&lt;&gt;"",ROW($H$1:$H$400)),ROW(9:9))),"")</f>
        <v>88</v>
      </c>
      <c r="J9" t="str">
        <f t="shared" si="1"/>
        <v/>
      </c>
      <c r="K9" s="130">
        <f t="array" ref="K9">IFERROR(INDEX($J$1:$J$400,SMALL(IF($J$1:$J$400&lt;&gt;"",ROW($J$1:$J$400)),ROW(9:9))),"")</f>
        <v>25</v>
      </c>
      <c r="M9" s="5">
        <v>42743</v>
      </c>
      <c r="N9" s="6" t="s">
        <v>9</v>
      </c>
      <c r="O9" s="12">
        <v>2</v>
      </c>
      <c r="P9" t="str">
        <f t="shared" si="16"/>
        <v/>
      </c>
      <c r="Q9" s="130">
        <f t="array" ref="Q9">IFERROR(INDEX($P$1:$P$400,SMALL(IF($P$1:$P$400&lt;&gt;"",ROW($P$1:$P$400)),ROW(9:9))),"")</f>
        <v>236</v>
      </c>
      <c r="R9" t="str">
        <f t="shared" si="11"/>
        <v/>
      </c>
      <c r="S9" s="130">
        <f t="array" ref="S9">IFERROR(INDEX($R$1:$R$400,SMALL(IF($R$1:$R$400&lt;&gt;"",ROW($R$1:$R$400)),ROW(9:9))),"")</f>
        <v>69</v>
      </c>
      <c r="T9" t="str">
        <f t="shared" si="2"/>
        <v/>
      </c>
      <c r="U9" s="130">
        <f t="array" ref="U9">IFERROR(INDEX($T$1:$T$400,SMALL(IF($T$1:$T$400&lt;&gt;"",ROW($T$1:$T$400)),ROW(9:9))),"")</f>
        <v>148</v>
      </c>
      <c r="V9">
        <f t="shared" si="3"/>
        <v>63</v>
      </c>
      <c r="W9" s="130">
        <f t="array" ref="W9">IFERROR(INDEX($V$1:$V$400,SMALL(IF($V$1:$V$400&lt;&gt;"",ROW($V$1:$V$400)),ROW(9:9))),"")</f>
        <v>63</v>
      </c>
      <c r="Y9" s="5">
        <v>43108</v>
      </c>
      <c r="Z9" s="6" t="s">
        <v>5</v>
      </c>
      <c r="AA9" s="12">
        <v>64</v>
      </c>
      <c r="AB9" t="str">
        <f>IF(Z9="TH",SUM(#REF!),"")</f>
        <v/>
      </c>
      <c r="AC9" s="130">
        <f t="array" ref="AC9">IFERROR(INDEX($AB$1:$AB$400,SMALL(IF($AB$1:$AB$400&lt;&gt;"",ROW($AB$1:$AB$400)),ROW(9:9))),"")</f>
        <v>306</v>
      </c>
      <c r="AD9" t="str">
        <f t="shared" si="12"/>
        <v/>
      </c>
      <c r="AE9" s="130">
        <f t="array" ref="AE9">IFERROR(INDEX($AD$1:$AD$400,SMALL(IF($AD$1:$AD$400&lt;&gt;"",ROW($AD$1:$AD$400)),ROW(9:9))),"")</f>
        <v>104</v>
      </c>
      <c r="AF9" t="str">
        <f t="shared" si="4"/>
        <v/>
      </c>
      <c r="AG9" s="130">
        <f t="array" ref="AG9">IFERROR(INDEX($AF$1:$AF$400,SMALL(IF($AF$1:$AF$400&lt;&gt;"",ROW($AF$1:$AF$400)),ROW(9:9))),"")</f>
        <v>179</v>
      </c>
      <c r="AH9" t="str">
        <f t="shared" si="5"/>
        <v/>
      </c>
      <c r="AI9" s="130">
        <f t="array" ref="AI9">IFERROR(INDEX($AH$1:$AH$400,SMALL(IF($AH$1:$AH$400&lt;&gt;"",ROW($AH$1:$AH$400)),ROW(9:9))),"")</f>
        <v>71</v>
      </c>
      <c r="AK9" s="5">
        <v>43473</v>
      </c>
      <c r="AL9" s="6" t="s">
        <v>3</v>
      </c>
      <c r="AM9" s="7">
        <v>42</v>
      </c>
      <c r="AN9" t="str">
        <f t="shared" si="17"/>
        <v/>
      </c>
      <c r="AO9" s="130">
        <f t="array" ref="AO9">IFERROR(INDEX($AN$1:$AN$400,SMALL(IF($AN$1:$AN$400&lt;&gt;"",ROW($AN$1:$AN$400)),ROW(9:9))),"")</f>
        <v>285</v>
      </c>
      <c r="AP9" t="str">
        <f t="shared" si="13"/>
        <v/>
      </c>
      <c r="AQ9" s="130">
        <f t="array" ref="AQ9">IFERROR(INDEX($AP$1:$AP$400,SMALL(IF($AP$1:$AP$400&lt;&gt;"",ROW($AP$1:$AP$400)),ROW(9:9))),"")</f>
        <v>86</v>
      </c>
      <c r="AR9" t="str">
        <f t="shared" si="6"/>
        <v/>
      </c>
      <c r="AS9" s="130">
        <f t="array" ref="AS9">IFERROR(INDEX($AR$1:$AR$400,SMALL(IF($AR$1:$AR$400&lt;&gt;"",ROW($AR$1:$AR$400)),ROW(9:9))),"")</f>
        <v>185</v>
      </c>
      <c r="AT9" t="str">
        <f t="shared" si="7"/>
        <v/>
      </c>
      <c r="AU9" s="130">
        <f t="array" ref="AU9">IFERROR(INDEX($AT$1:$AT$400,SMALL(IF($AT$1:$AT$400&lt;&gt;"",ROW($AT$1:$AT$400)),ROW(9:9))),"")</f>
        <v>81</v>
      </c>
      <c r="AW9" s="5">
        <v>43838</v>
      </c>
      <c r="AX9" s="6" t="s">
        <v>6</v>
      </c>
      <c r="AY9" s="105">
        <f>'Daycare Tallies'!$C9</f>
        <v>0</v>
      </c>
      <c r="AZ9" t="str">
        <f t="shared" si="18"/>
        <v/>
      </c>
      <c r="BA9" s="130">
        <f t="array" ref="BA9">IFERROR(INDEX($AZ$1:$AZ$400,SMALL(IF($AZ$1:$AZ$400&lt;&gt;"",ROW($AZ$1:$AZ$400)),ROW(9:9))),"")</f>
        <v>0</v>
      </c>
      <c r="BB9" t="str">
        <f t="shared" si="14"/>
        <v/>
      </c>
      <c r="BC9" s="130">
        <f t="array" ref="BC9">IFERROR(INDEX($BB$1:$BB$400,SMALL(IF($BB$1:$BB$400&lt;&gt;"",ROW($BB$1:$BB$400)),ROW(9:9))),"")</f>
        <v>0</v>
      </c>
      <c r="BD9" t="str">
        <f t="shared" si="9"/>
        <v/>
      </c>
      <c r="BE9" s="130">
        <f t="array" ref="BE9">IFERROR(INDEX($BD$1:$BD$400,SMALL(IF($BD$1:$BD$400&lt;&gt;"",ROW($BD$1:$BD$400)),ROW(9:9))),"")</f>
        <v>0</v>
      </c>
      <c r="BF9" t="str">
        <f t="shared" si="8"/>
        <v/>
      </c>
      <c r="BG9" s="130">
        <f t="array" ref="BG9">IFERROR(INDEX($BF$1:$BF$400,SMALL(IF($BF$1:$BF$400&lt;&gt;"",ROW($BF$1:$BF$400)),ROW(9:9))),"")</f>
        <v>0</v>
      </c>
    </row>
    <row r="10" spans="1:59" x14ac:dyDescent="0.3">
      <c r="A10" s="10">
        <v>42378</v>
      </c>
      <c r="B10" s="11" t="s">
        <v>7</v>
      </c>
      <c r="C10" s="12">
        <v>8</v>
      </c>
      <c r="D10" t="str">
        <f t="shared" si="15"/>
        <v/>
      </c>
      <c r="E10" s="130">
        <f t="array" ref="E10">IFERROR(INDEX($D$1:$D$400,SMALL(IF($D$1:$D$400&lt;&gt;"",ROW($D$1:$D$400)),ROW(10:10))),"")</f>
        <v>180</v>
      </c>
      <c r="F10" t="str">
        <f t="shared" si="10"/>
        <v/>
      </c>
      <c r="G10" s="130">
        <f t="array" ref="G10">IFERROR(INDEX($F$1:$F$400,SMALL(IF($F$1:$F$400&lt;&gt;"",ROW($F$1:$F$400)),ROW(10:10))),"")</f>
        <v>55</v>
      </c>
      <c r="H10" t="str">
        <f t="shared" si="0"/>
        <v/>
      </c>
      <c r="I10" s="130">
        <f t="array" ref="I10">IFERROR(INDEX($H$1:$H$400,SMALL(IF($H$1:$H$400&lt;&gt;"",ROW($H$1:$H$400)),ROW(10:10))),"")</f>
        <v>114</v>
      </c>
      <c r="J10" t="str">
        <f t="shared" si="1"/>
        <v/>
      </c>
      <c r="K10" s="130">
        <f t="array" ref="K10">IFERROR(INDEX($J$1:$J$400,SMALL(IF($J$1:$J$400&lt;&gt;"",ROW($J$1:$J$400)),ROW(10:10))),"")</f>
        <v>43</v>
      </c>
      <c r="M10" s="5">
        <v>42744</v>
      </c>
      <c r="N10" s="6" t="s">
        <v>5</v>
      </c>
      <c r="O10" s="12">
        <v>44</v>
      </c>
      <c r="P10" t="str">
        <f t="shared" si="16"/>
        <v/>
      </c>
      <c r="Q10" s="130">
        <f t="array" ref="Q10">IFERROR(INDEX($P$1:$P$400,SMALL(IF($P$1:$P$400&lt;&gt;"",ROW($P$1:$P$400)),ROW(10:10))),"")</f>
        <v>201</v>
      </c>
      <c r="R10" t="str">
        <f t="shared" si="11"/>
        <v/>
      </c>
      <c r="S10" s="130">
        <f t="array" ref="S10">IFERROR(INDEX($R$1:$R$400,SMALL(IF($R$1:$R$400&lt;&gt;"",ROW($R$1:$R$400)),ROW(10:10))),"")</f>
        <v>68</v>
      </c>
      <c r="T10" t="str">
        <f t="shared" si="2"/>
        <v/>
      </c>
      <c r="U10" s="130">
        <f t="array" ref="U10">IFERROR(INDEX($T$1:$T$400,SMALL(IF($T$1:$T$400&lt;&gt;"",ROW($T$1:$T$400)),ROW(10:10))),"")</f>
        <v>102</v>
      </c>
      <c r="V10" t="str">
        <f t="shared" si="3"/>
        <v/>
      </c>
      <c r="W10" s="130">
        <f t="array" ref="W10">IFERROR(INDEX($V$1:$V$400,SMALL(IF($V$1:$V$400&lt;&gt;"",ROW($V$1:$V$400)),ROW(10:10))),"")</f>
        <v>64</v>
      </c>
      <c r="Y10" s="5">
        <v>43109</v>
      </c>
      <c r="Z10" s="6" t="s">
        <v>3</v>
      </c>
      <c r="AA10" s="12">
        <v>57</v>
      </c>
      <c r="AB10" t="str">
        <f t="shared" ref="AB10:AB73" si="19">IF(Z10="TH",SUM(AA4:AA10),"")</f>
        <v/>
      </c>
      <c r="AC10" s="130">
        <f t="array" ref="AC10">IFERROR(INDEX($AB$1:$AB$400,SMALL(IF($AB$1:$AB$400&lt;&gt;"",ROW($AB$1:$AB$400)),ROW(10:10))),"")</f>
        <v>260</v>
      </c>
      <c r="AD10" t="str">
        <f t="shared" si="12"/>
        <v/>
      </c>
      <c r="AE10" s="130">
        <f t="array" ref="AE10">IFERROR(INDEX($AD$1:$AD$400,SMALL(IF($AD$1:$AD$400&lt;&gt;"",ROW($AD$1:$AD$400)),ROW(10:10))),"")</f>
        <v>75</v>
      </c>
      <c r="AF10" t="str">
        <f t="shared" si="4"/>
        <v/>
      </c>
      <c r="AG10" s="130">
        <f t="array" ref="AG10">IFERROR(INDEX($AF$1:$AF$400,SMALL(IF($AF$1:$AF$400&lt;&gt;"",ROW($AF$1:$AF$400)),ROW(10:10))),"")</f>
        <v>141</v>
      </c>
      <c r="AH10" t="str">
        <f t="shared" si="5"/>
        <v/>
      </c>
      <c r="AI10" s="130">
        <f t="array" ref="AI10">IFERROR(INDEX($AH$1:$AH$400,SMALL(IF($AH$1:$AH$400&lt;&gt;"",ROW($AH$1:$AH$400)),ROW(10:10))),"")</f>
        <v>46</v>
      </c>
      <c r="AK10" s="5">
        <v>43474</v>
      </c>
      <c r="AL10" s="6" t="s">
        <v>6</v>
      </c>
      <c r="AM10" s="7">
        <v>51</v>
      </c>
      <c r="AN10" t="str">
        <f t="shared" si="17"/>
        <v/>
      </c>
      <c r="AO10" s="130">
        <f t="array" ref="AO10">IFERROR(INDEX($AN$1:$AN$400,SMALL(IF($AN$1:$AN$400&lt;&gt;"",ROW($AN$1:$AN$400)),ROW(10:10))),"")</f>
        <v>261</v>
      </c>
      <c r="AP10" t="str">
        <f t="shared" si="13"/>
        <v/>
      </c>
      <c r="AQ10" s="130">
        <f t="array" ref="AQ10">IFERROR(INDEX($AP$1:$AP$400,SMALL(IF($AP$1:$AP$400&lt;&gt;"",ROW($AP$1:$AP$400)),ROW(10:10))),"")</f>
        <v>87</v>
      </c>
      <c r="AR10" t="str">
        <f t="shared" si="6"/>
        <v/>
      </c>
      <c r="AS10" s="130">
        <f t="array" ref="AS10">IFERROR(INDEX($AR$1:$AR$400,SMALL(IF($AR$1:$AR$400&lt;&gt;"",ROW($AR$1:$AR$400)),ROW(10:10))),"")</f>
        <v>134</v>
      </c>
      <c r="AT10" t="str">
        <f t="shared" si="7"/>
        <v/>
      </c>
      <c r="AU10" s="130">
        <f t="array" ref="AU10">IFERROR(INDEX($AT$1:$AT$400,SMALL(IF($AT$1:$AT$400&lt;&gt;"",ROW($AT$1:$AT$400)),ROW(10:10))),"")</f>
        <v>59</v>
      </c>
      <c r="AW10" s="5">
        <v>43839</v>
      </c>
      <c r="AX10" s="6" t="s">
        <v>8</v>
      </c>
      <c r="AY10" s="105">
        <f>'Daycare Tallies'!$C10</f>
        <v>0</v>
      </c>
      <c r="AZ10">
        <f t="shared" si="18"/>
        <v>0</v>
      </c>
      <c r="BA10" s="130">
        <f t="array" ref="BA10">IFERROR(INDEX($AZ$1:$AZ$400,SMALL(IF($AZ$1:$AZ$400&lt;&gt;"",ROW($AZ$1:$AZ$400)),ROW(10:10))),"")</f>
        <v>0</v>
      </c>
      <c r="BB10" t="str">
        <f t="shared" si="14"/>
        <v/>
      </c>
      <c r="BC10" s="130">
        <f t="array" ref="BC10">IFERROR(INDEX($BB$1:$BB$400,SMALL(IF($BB$1:$BB$400&lt;&gt;"",ROW($BB$1:$BB$400)),ROW(10:10))),"")</f>
        <v>0</v>
      </c>
      <c r="BD10">
        <f t="shared" si="9"/>
        <v>0</v>
      </c>
      <c r="BE10" s="130">
        <f t="array" ref="BE10">IFERROR(INDEX($BD$1:$BD$400,SMALL(IF($BD$1:$BD$400&lt;&gt;"",ROW($BD$1:$BD$400)),ROW(10:10))),"")</f>
        <v>0</v>
      </c>
      <c r="BF10" t="str">
        <f t="shared" si="8"/>
        <v/>
      </c>
      <c r="BG10" s="130">
        <f t="array" ref="BG10">IFERROR(INDEX($BF$1:$BF$400,SMALL(IF($BF$1:$BF$400&lt;&gt;"",ROW($BF$1:$BF$400)),ROW(10:10))),"")</f>
        <v>0</v>
      </c>
    </row>
    <row r="11" spans="1:59" x14ac:dyDescent="0.3">
      <c r="A11" s="10">
        <v>42379</v>
      </c>
      <c r="B11" s="11" t="s">
        <v>9</v>
      </c>
      <c r="C11" s="12">
        <v>3</v>
      </c>
      <c r="D11" t="str">
        <f t="shared" si="15"/>
        <v/>
      </c>
      <c r="E11" s="130">
        <f t="array" ref="E11">IFERROR(INDEX($D$1:$D$400,SMALL(IF($D$1:$D$400&lt;&gt;"",ROW($D$1:$D$400)),ROW(11:11))),"")</f>
        <v>156</v>
      </c>
      <c r="F11" t="str">
        <f t="shared" si="10"/>
        <v/>
      </c>
      <c r="G11" s="130">
        <f t="array" ref="G11">IFERROR(INDEX($F$1:$F$400,SMALL(IF($F$1:$F$400&lt;&gt;"",ROW($F$1:$F$400)),ROW(11:11))),"")</f>
        <v>48</v>
      </c>
      <c r="H11" t="str">
        <f t="shared" si="0"/>
        <v/>
      </c>
      <c r="I11" s="130">
        <f t="array" ref="I11">IFERROR(INDEX($H$1:$H$400,SMALL(IF($H$1:$H$400&lt;&gt;"",ROW($H$1:$H$400)),ROW(11:11))),"")</f>
        <v>89</v>
      </c>
      <c r="J11">
        <f t="shared" si="1"/>
        <v>29</v>
      </c>
      <c r="K11" s="130">
        <f t="array" ref="K11">IFERROR(INDEX($J$1:$J$400,SMALL(IF($J$1:$J$400&lt;&gt;"",ROW($J$1:$J$400)),ROW(11:11))),"")</f>
        <v>37</v>
      </c>
      <c r="M11" s="5">
        <v>42745</v>
      </c>
      <c r="N11" s="6" t="s">
        <v>3</v>
      </c>
      <c r="O11" s="12">
        <v>44</v>
      </c>
      <c r="P11" t="str">
        <f t="shared" si="16"/>
        <v/>
      </c>
      <c r="Q11" s="130">
        <f t="array" ref="Q11">IFERROR(INDEX($P$1:$P$400,SMALL(IF($P$1:$P$400&lt;&gt;"",ROW($P$1:$P$400)),ROW(11:11))),"")</f>
        <v>242</v>
      </c>
      <c r="R11" t="str">
        <f t="shared" si="11"/>
        <v/>
      </c>
      <c r="S11" s="130">
        <f t="array" ref="S11">IFERROR(INDEX($R$1:$R$400,SMALL(IF($R$1:$R$400&lt;&gt;"",ROW($R$1:$R$400)),ROW(11:11))),"")</f>
        <v>87</v>
      </c>
      <c r="T11" t="str">
        <f t="shared" si="2"/>
        <v/>
      </c>
      <c r="U11" s="130">
        <f t="array" ref="U11">IFERROR(INDEX($T$1:$T$400,SMALL(IF($T$1:$T$400&lt;&gt;"",ROW($T$1:$T$400)),ROW(11:11))),"")</f>
        <v>156</v>
      </c>
      <c r="V11" t="str">
        <f t="shared" si="3"/>
        <v/>
      </c>
      <c r="W11" s="130">
        <f t="array" ref="W11">IFERROR(INDEX($V$1:$V$400,SMALL(IF($V$1:$V$400&lt;&gt;"",ROW($V$1:$V$400)),ROW(11:11))),"")</f>
        <v>50</v>
      </c>
      <c r="Y11" s="5">
        <v>43110</v>
      </c>
      <c r="Z11" s="6" t="s">
        <v>6</v>
      </c>
      <c r="AA11" s="12">
        <v>54</v>
      </c>
      <c r="AB11" t="str">
        <f t="shared" si="19"/>
        <v/>
      </c>
      <c r="AC11" s="130">
        <f t="array" ref="AC11">IFERROR(INDEX($AB$1:$AB$400,SMALL(IF($AB$1:$AB$400&lt;&gt;"",ROW($AB$1:$AB$400)),ROW(11:11))),"")</f>
        <v>201</v>
      </c>
      <c r="AD11" t="str">
        <f t="shared" si="12"/>
        <v/>
      </c>
      <c r="AE11" s="130">
        <f t="array" ref="AE11">IFERROR(INDEX($AD$1:$AD$400,SMALL(IF($AD$1:$AD$400&lt;&gt;"",ROW($AD$1:$AD$400)),ROW(11:11))),"")</f>
        <v>107</v>
      </c>
      <c r="AF11" t="str">
        <f t="shared" si="4"/>
        <v/>
      </c>
      <c r="AG11" s="130">
        <f t="array" ref="AG11">IFERROR(INDEX($AF$1:$AF$400,SMALL(IF($AF$1:$AF$400&lt;&gt;"",ROW($AF$1:$AF$400)),ROW(11:11))),"")</f>
        <v>102</v>
      </c>
      <c r="AH11" t="str">
        <f t="shared" si="5"/>
        <v/>
      </c>
      <c r="AI11" s="130">
        <f t="array" ref="AI11">IFERROR(INDEX($AH$1:$AH$400,SMALL(IF($AH$1:$AH$400&lt;&gt;"",ROW($AH$1:$AH$400)),ROW(11:11))),"")</f>
        <v>64</v>
      </c>
      <c r="AK11" s="5">
        <v>43475</v>
      </c>
      <c r="AL11" s="6" t="s">
        <v>8</v>
      </c>
      <c r="AM11" s="7">
        <v>75</v>
      </c>
      <c r="AN11">
        <f t="shared" si="17"/>
        <v>304</v>
      </c>
      <c r="AO11" s="130">
        <f t="array" ref="AO11">IFERROR(INDEX($AN$1:$AN$400,SMALL(IF($AN$1:$AN$400&lt;&gt;"",ROW($AN$1:$AN$400)),ROW(11:11))),"")</f>
        <v>285</v>
      </c>
      <c r="AP11" t="str">
        <f t="shared" si="13"/>
        <v/>
      </c>
      <c r="AQ11" s="130">
        <f t="array" ref="AQ11">IFERROR(INDEX($AP$1:$AP$400,SMALL(IF($AP$1:$AP$400&lt;&gt;"",ROW($AP$1:$AP$400)),ROW(11:11))),"")</f>
        <v>49</v>
      </c>
      <c r="AR11">
        <f t="shared" si="6"/>
        <v>168</v>
      </c>
      <c r="AS11" s="130">
        <f t="array" ref="AS11">IFERROR(INDEX($AR$1:$AR$400,SMALL(IF($AR$1:$AR$400&lt;&gt;"",ROW($AR$1:$AR$400)),ROW(11:11))),"")</f>
        <v>225</v>
      </c>
      <c r="AT11" t="str">
        <f t="shared" si="7"/>
        <v/>
      </c>
      <c r="AU11" s="130">
        <f t="array" ref="AU11">IFERROR(INDEX($AT$1:$AT$400,SMALL(IF($AT$1:$AT$400&lt;&gt;"",ROW($AT$1:$AT$400)),ROW(11:11))),"")</f>
        <v>65</v>
      </c>
      <c r="AW11" s="5">
        <v>43840</v>
      </c>
      <c r="AX11" s="6" t="s">
        <v>4</v>
      </c>
      <c r="AY11" s="105">
        <f>'Daycare Tallies'!$C11</f>
        <v>0</v>
      </c>
      <c r="AZ11" t="str">
        <f t="shared" si="18"/>
        <v/>
      </c>
      <c r="BA11" s="130">
        <f t="array" ref="BA11">IFERROR(INDEX($AZ$1:$AZ$400,SMALL(IF($AZ$1:$AZ$400&lt;&gt;"",ROW($AZ$1:$AZ$400)),ROW(11:11))),"")</f>
        <v>0</v>
      </c>
      <c r="BB11">
        <f t="shared" si="14"/>
        <v>0</v>
      </c>
      <c r="BC11" s="130">
        <f t="array" ref="BC11">IFERROR(INDEX($BB$1:$BB$400,SMALL(IF($BB$1:$BB$400&lt;&gt;"",ROW($BB$1:$BB$400)),ROW(11:11))),"")</f>
        <v>0</v>
      </c>
      <c r="BD11" t="str">
        <f t="shared" si="9"/>
        <v/>
      </c>
      <c r="BE11" s="130">
        <f t="array" ref="BE11">IFERROR(INDEX($BD$1:$BD$400,SMALL(IF($BD$1:$BD$400&lt;&gt;"",ROW($BD$1:$BD$400)),ROW(11:11))),"")</f>
        <v>0</v>
      </c>
      <c r="BF11" t="str">
        <f t="shared" si="8"/>
        <v/>
      </c>
      <c r="BG11" s="130">
        <f t="array" ref="BG11">IFERROR(INDEX($BF$1:$BF$400,SMALL(IF($BF$1:$BF$400&lt;&gt;"",ROW($BF$1:$BF$400)),ROW(11:11))),"")</f>
        <v>0</v>
      </c>
    </row>
    <row r="12" spans="1:59" x14ac:dyDescent="0.3">
      <c r="A12" s="10">
        <v>42380</v>
      </c>
      <c r="B12" s="11" t="s">
        <v>5</v>
      </c>
      <c r="C12" s="12">
        <v>25</v>
      </c>
      <c r="D12" t="str">
        <f t="shared" si="15"/>
        <v/>
      </c>
      <c r="E12" s="130">
        <f t="array" ref="E12">IFERROR(INDEX($D$1:$D$400,SMALL(IF($D$1:$D$400&lt;&gt;"",ROW($D$1:$D$400)),ROW(12:12))),"")</f>
        <v>142</v>
      </c>
      <c r="F12" t="str">
        <f t="shared" si="10"/>
        <v/>
      </c>
      <c r="G12" s="130">
        <f t="array" ref="G12">IFERROR(INDEX($F$1:$F$400,SMALL(IF($F$1:$F$400&lt;&gt;"",ROW($F$1:$F$400)),ROW(12:12))),"")</f>
        <v>58</v>
      </c>
      <c r="H12" t="str">
        <f t="shared" si="0"/>
        <v/>
      </c>
      <c r="I12" s="130">
        <f t="array" ref="I12">IFERROR(INDEX($H$1:$H$400,SMALL(IF($H$1:$H$400&lt;&gt;"",ROW($H$1:$H$400)),ROW(12:12))),"")</f>
        <v>82</v>
      </c>
      <c r="J12" t="str">
        <f t="shared" si="1"/>
        <v/>
      </c>
      <c r="K12" s="130">
        <f t="array" ref="K12">IFERROR(INDEX($J$1:$J$400,SMALL(IF($J$1:$J$400&lt;&gt;"",ROW($J$1:$J$400)),ROW(12:12))),"")</f>
        <v>37</v>
      </c>
      <c r="M12" s="5">
        <v>42746</v>
      </c>
      <c r="N12" s="6" t="s">
        <v>6</v>
      </c>
      <c r="O12" s="12">
        <v>47</v>
      </c>
      <c r="P12" t="str">
        <f t="shared" si="16"/>
        <v/>
      </c>
      <c r="Q12" s="130">
        <f t="array" ref="Q12">IFERROR(INDEX($P$1:$P$400,SMALL(IF($P$1:$P$400&lt;&gt;"",ROW($P$1:$P$400)),ROW(12:12))),"")</f>
        <v>185</v>
      </c>
      <c r="R12" t="str">
        <f t="shared" si="11"/>
        <v/>
      </c>
      <c r="S12" s="130">
        <f t="array" ref="S12">IFERROR(INDEX($R$1:$R$400,SMALL(IF($R$1:$R$400&lt;&gt;"",ROW($R$1:$R$400)),ROW(12:12))),"")</f>
        <v>90</v>
      </c>
      <c r="T12" t="str">
        <f t="shared" si="2"/>
        <v/>
      </c>
      <c r="U12" s="130">
        <f t="array" ref="U12">IFERROR(INDEX($T$1:$T$400,SMALL(IF($T$1:$T$400&lt;&gt;"",ROW($T$1:$T$400)),ROW(12:12))),"")</f>
        <v>69</v>
      </c>
      <c r="V12" t="str">
        <f t="shared" si="3"/>
        <v/>
      </c>
      <c r="W12" s="130">
        <f t="array" ref="W12">IFERROR(INDEX($V$1:$V$400,SMALL(IF($V$1:$V$400&lt;&gt;"",ROW($V$1:$V$400)),ROW(12:12))),"")</f>
        <v>63</v>
      </c>
      <c r="Y12" s="5">
        <v>43111</v>
      </c>
      <c r="Z12" s="6" t="s">
        <v>8</v>
      </c>
      <c r="AA12" s="12">
        <v>61</v>
      </c>
      <c r="AB12">
        <f t="shared" si="19"/>
        <v>295</v>
      </c>
      <c r="AC12" s="130">
        <f t="array" ref="AC12">IFERROR(INDEX($AB$1:$AB$400,SMALL(IF($AB$1:$AB$400&lt;&gt;"",ROW($AB$1:$AB$400)),ROW(12:12))),"")</f>
        <v>249</v>
      </c>
      <c r="AD12" t="str">
        <f t="shared" si="12"/>
        <v/>
      </c>
      <c r="AE12" s="130">
        <f t="array" ref="AE12">IFERROR(INDEX($AD$1:$AD$400,SMALL(IF($AD$1:$AD$400&lt;&gt;"",ROW($AD$1:$AD$400)),ROW(12:12))),"")</f>
        <v>129</v>
      </c>
      <c r="AF12">
        <f t="shared" si="4"/>
        <v>172</v>
      </c>
      <c r="AG12" s="130">
        <f t="array" ref="AG12">IFERROR(INDEX($AF$1:$AF$400,SMALL(IF($AF$1:$AF$400&lt;&gt;"",ROW($AF$1:$AF$400)),ROW(12:12))),"")</f>
        <v>108</v>
      </c>
      <c r="AH12" t="str">
        <f t="shared" si="5"/>
        <v/>
      </c>
      <c r="AI12" s="130">
        <f t="array" ref="AI12">IFERROR(INDEX($AH$1:$AH$400,SMALL(IF($AH$1:$AH$400&lt;&gt;"",ROW($AH$1:$AH$400)),ROW(12:12))),"")</f>
        <v>76</v>
      </c>
      <c r="AK12" s="5">
        <v>43476</v>
      </c>
      <c r="AL12" s="6" t="s">
        <v>4</v>
      </c>
      <c r="AM12" s="7">
        <v>59</v>
      </c>
      <c r="AN12" t="str">
        <f t="shared" si="17"/>
        <v/>
      </c>
      <c r="AO12" s="130">
        <f t="array" ref="AO12">IFERROR(INDEX($AN$1:$AN$400,SMALL(IF($AN$1:$AN$400&lt;&gt;"",ROW($AN$1:$AN$400)),ROW(12:12))),"")</f>
        <v>295</v>
      </c>
      <c r="AP12">
        <f t="shared" si="13"/>
        <v>116</v>
      </c>
      <c r="AQ12" s="130">
        <f t="array" ref="AQ12">IFERROR(INDEX($AP$1:$AP$400,SMALL(IF($AP$1:$AP$400&lt;&gt;"",ROW($AP$1:$AP$400)),ROW(12:12))),"")</f>
        <v>98</v>
      </c>
      <c r="AR12" t="str">
        <f t="shared" si="6"/>
        <v/>
      </c>
      <c r="AS12" s="130">
        <f t="array" ref="AS12">IFERROR(INDEX($AR$1:$AR$400,SMALL(IF($AR$1:$AR$400&lt;&gt;"",ROW($AR$1:$AR$400)),ROW(12:12))),"")</f>
        <v>182</v>
      </c>
      <c r="AT12" t="str">
        <f t="shared" si="7"/>
        <v/>
      </c>
      <c r="AU12" s="130">
        <f t="array" ref="AU12">IFERROR(INDEX($AT$1:$AT$400,SMALL(IF($AT$1:$AT$400&lt;&gt;"",ROW($AT$1:$AT$400)),ROW(12:12))),"")</f>
        <v>75</v>
      </c>
      <c r="AW12" s="5">
        <v>43841</v>
      </c>
      <c r="AX12" s="6" t="s">
        <v>7</v>
      </c>
      <c r="AY12" s="105">
        <f>'Daycare Tallies'!$C12</f>
        <v>0</v>
      </c>
      <c r="AZ12" t="str">
        <f t="shared" si="18"/>
        <v/>
      </c>
      <c r="BA12" s="130">
        <f t="array" ref="BA12">IFERROR(INDEX($AZ$1:$AZ$400,SMALL(IF($AZ$1:$AZ$400&lt;&gt;"",ROW($AZ$1:$AZ$400)),ROW(12:12))),"")</f>
        <v>0</v>
      </c>
      <c r="BB12" t="str">
        <f t="shared" si="14"/>
        <v/>
      </c>
      <c r="BC12" s="130">
        <f t="array" ref="BC12">IFERROR(INDEX($BB$1:$BB$400,SMALL(IF($BB$1:$BB$400&lt;&gt;"",ROW($BB$1:$BB$400)),ROW(12:12))),"")</f>
        <v>0</v>
      </c>
      <c r="BD12" t="str">
        <f t="shared" si="9"/>
        <v/>
      </c>
      <c r="BE12" s="130">
        <f t="array" ref="BE12">IFERROR(INDEX($BD$1:$BD$400,SMALL(IF($BD$1:$BD$400&lt;&gt;"",ROW($BD$1:$BD$400)),ROW(12:12))),"")</f>
        <v>0</v>
      </c>
      <c r="BF12" t="str">
        <f t="shared" si="8"/>
        <v/>
      </c>
      <c r="BG12" s="130">
        <f t="array" ref="BG12">IFERROR(INDEX($BF$1:$BF$400,SMALL(IF($BF$1:$BF$400&lt;&gt;"",ROW($BF$1:$BF$400)),ROW(12:12))),"")</f>
        <v>0</v>
      </c>
    </row>
    <row r="13" spans="1:59" x14ac:dyDescent="0.3">
      <c r="A13" s="10">
        <v>42381</v>
      </c>
      <c r="B13" s="11" t="s">
        <v>3</v>
      </c>
      <c r="C13" s="12">
        <v>29</v>
      </c>
      <c r="D13" t="str">
        <f t="shared" si="15"/>
        <v/>
      </c>
      <c r="E13" s="130">
        <f t="array" ref="E13">IFERROR(INDEX($D$1:$D$400,SMALL(IF($D$1:$D$400&lt;&gt;"",ROW($D$1:$D$400)),ROW(13:13))),"")</f>
        <v>174</v>
      </c>
      <c r="F13" t="str">
        <f t="shared" si="10"/>
        <v/>
      </c>
      <c r="G13" s="130">
        <f t="array" ref="G13">IFERROR(INDEX($F$1:$F$400,SMALL(IF($F$1:$F$400&lt;&gt;"",ROW($F$1:$F$400)),ROW(13:13))),"")</f>
        <v>51</v>
      </c>
      <c r="H13" t="str">
        <f t="shared" si="0"/>
        <v/>
      </c>
      <c r="I13" s="130">
        <f t="array" ref="I13">IFERROR(INDEX($H$1:$H$400,SMALL(IF($H$1:$H$400&lt;&gt;"",ROW($H$1:$H$400)),ROW(13:13))),"")</f>
        <v>114</v>
      </c>
      <c r="J13" t="str">
        <f t="shared" si="1"/>
        <v/>
      </c>
      <c r="K13" s="130">
        <f t="array" ref="K13">IFERROR(INDEX($J$1:$J$400,SMALL(IF($J$1:$J$400&lt;&gt;"",ROW($J$1:$J$400)),ROW(13:13))),"")</f>
        <v>43</v>
      </c>
      <c r="M13" s="5">
        <v>42747</v>
      </c>
      <c r="N13" s="6" t="s">
        <v>8</v>
      </c>
      <c r="O13" s="12">
        <v>39</v>
      </c>
      <c r="P13">
        <f t="shared" si="16"/>
        <v>237</v>
      </c>
      <c r="Q13" s="130">
        <f t="array" ref="Q13">IFERROR(INDEX($P$1:$P$400,SMALL(IF($P$1:$P$400&lt;&gt;"",ROW($P$1:$P$400)),ROW(13:13))),"")</f>
        <v>234</v>
      </c>
      <c r="R13" t="str">
        <f t="shared" si="11"/>
        <v/>
      </c>
      <c r="S13" s="130">
        <f t="array" ref="S13">IFERROR(INDEX($R$1:$R$400,SMALL(IF($R$1:$R$400&lt;&gt;"",ROW($R$1:$R$400)),ROW(13:13))),"")</f>
        <v>79</v>
      </c>
      <c r="T13">
        <f t="shared" si="2"/>
        <v>130</v>
      </c>
      <c r="U13" s="130">
        <f t="array" ref="U13">IFERROR(INDEX($T$1:$T$400,SMALL(IF($T$1:$T$400&lt;&gt;"",ROW($T$1:$T$400)),ROW(13:13))),"")</f>
        <v>147</v>
      </c>
      <c r="V13" t="str">
        <f t="shared" si="3"/>
        <v/>
      </c>
      <c r="W13" s="130">
        <f t="array" ref="W13">IFERROR(INDEX($V$1:$V$400,SMALL(IF($V$1:$V$400&lt;&gt;"",ROW($V$1:$V$400)),ROW(13:13))),"")</f>
        <v>44</v>
      </c>
      <c r="Y13" s="5">
        <v>43112</v>
      </c>
      <c r="Z13" s="6" t="s">
        <v>4</v>
      </c>
      <c r="AA13" s="12">
        <v>48</v>
      </c>
      <c r="AB13" t="str">
        <f t="shared" si="19"/>
        <v/>
      </c>
      <c r="AC13" s="130">
        <f t="array" ref="AC13">IFERROR(INDEX($AB$1:$AB$400,SMALL(IF($AB$1:$AB$400&lt;&gt;"",ROW($AB$1:$AB$400)),ROW(13:13))),"")</f>
        <v>298</v>
      </c>
      <c r="AD13">
        <f t="shared" si="12"/>
        <v>112</v>
      </c>
      <c r="AE13" s="130">
        <f t="array" ref="AE13">IFERROR(INDEX($AD$1:$AD$400,SMALL(IF($AD$1:$AD$400&lt;&gt;"",ROW($AD$1:$AD$400)),ROW(13:13))),"")</f>
        <v>115</v>
      </c>
      <c r="AF13" t="str">
        <f t="shared" si="4"/>
        <v/>
      </c>
      <c r="AG13" s="130">
        <f t="array" ref="AG13">IFERROR(INDEX($AF$1:$AF$400,SMALL(IF($AF$1:$AF$400&lt;&gt;"",ROW($AF$1:$AF$400)),ROW(13:13))),"")</f>
        <v>160</v>
      </c>
      <c r="AH13" t="str">
        <f t="shared" si="5"/>
        <v/>
      </c>
      <c r="AI13" s="130">
        <f t="array" ref="AI13">IFERROR(INDEX($AH$1:$AH$400,SMALL(IF($AH$1:$AH$400&lt;&gt;"",ROW($AH$1:$AH$400)),ROW(13:13))),"")</f>
        <v>79</v>
      </c>
      <c r="AK13" s="5">
        <v>43477</v>
      </c>
      <c r="AL13" s="6" t="s">
        <v>7</v>
      </c>
      <c r="AM13" s="7">
        <v>14</v>
      </c>
      <c r="AN13" t="str">
        <f t="shared" si="17"/>
        <v/>
      </c>
      <c r="AO13" s="130">
        <f t="array" ref="AO13">IFERROR(INDEX($AN$1:$AN$400,SMALL(IF($AN$1:$AN$400&lt;&gt;"",ROW($AN$1:$AN$400)),ROW(13:13))),"")</f>
        <v>305</v>
      </c>
      <c r="AP13" t="str">
        <f t="shared" si="13"/>
        <v/>
      </c>
      <c r="AQ13" s="130">
        <f t="array" ref="AQ13">IFERROR(INDEX($AP$1:$AP$400,SMALL(IF($AP$1:$AP$400&lt;&gt;"",ROW($AP$1:$AP$400)),ROW(13:13))),"")</f>
        <v>95</v>
      </c>
      <c r="AR13" t="str">
        <f t="shared" si="6"/>
        <v/>
      </c>
      <c r="AS13" s="130">
        <f t="array" ref="AS13">IFERROR(INDEX($AR$1:$AR$400,SMALL(IF($AR$1:$AR$400&lt;&gt;"",ROW($AR$1:$AR$400)),ROW(13:13))),"")</f>
        <v>184</v>
      </c>
      <c r="AT13" t="str">
        <f t="shared" si="7"/>
        <v/>
      </c>
      <c r="AU13" s="130">
        <f t="array" ref="AU13">IFERROR(INDEX($AT$1:$AT$400,SMALL(IF($AT$1:$AT$400&lt;&gt;"",ROW($AT$1:$AT$400)),ROW(13:13))),"")</f>
        <v>69</v>
      </c>
      <c r="AW13" s="5">
        <v>43842</v>
      </c>
      <c r="AX13" s="6" t="s">
        <v>9</v>
      </c>
      <c r="AY13" s="105">
        <f>'Daycare Tallies'!$C13</f>
        <v>0</v>
      </c>
      <c r="AZ13" t="str">
        <f t="shared" si="18"/>
        <v/>
      </c>
      <c r="BA13" s="130">
        <f t="array" ref="BA13">IFERROR(INDEX($AZ$1:$AZ$400,SMALL(IF($AZ$1:$AZ$400&lt;&gt;"",ROW($AZ$1:$AZ$400)),ROW(13:13))),"")</f>
        <v>0</v>
      </c>
      <c r="BB13" t="str">
        <f t="shared" si="14"/>
        <v/>
      </c>
      <c r="BC13" s="130">
        <f t="array" ref="BC13">IFERROR(INDEX($BB$1:$BB$400,SMALL(IF($BB$1:$BB$400&lt;&gt;"",ROW($BB$1:$BB$400)),ROW(13:13))),"")</f>
        <v>0</v>
      </c>
      <c r="BD13" t="str">
        <f t="shared" si="9"/>
        <v/>
      </c>
      <c r="BE13" s="130">
        <f t="array" ref="BE13">IFERROR(INDEX($BD$1:$BD$400,SMALL(IF($BD$1:$BD$400&lt;&gt;"",ROW($BD$1:$BD$400)),ROW(13:13))),"")</f>
        <v>0</v>
      </c>
      <c r="BF13">
        <f t="shared" si="8"/>
        <v>0</v>
      </c>
      <c r="BG13" s="130">
        <f t="array" ref="BG13">IFERROR(INDEX($BF$1:$BF$400,SMALL(IF($BF$1:$BF$400&lt;&gt;"",ROW($BF$1:$BF$400)),ROW(13:13))),"")</f>
        <v>0</v>
      </c>
    </row>
    <row r="14" spans="1:59" x14ac:dyDescent="0.3">
      <c r="A14" s="10">
        <v>42382</v>
      </c>
      <c r="B14" s="11" t="s">
        <v>6</v>
      </c>
      <c r="C14" s="12">
        <v>38</v>
      </c>
      <c r="D14" t="str">
        <f t="shared" si="15"/>
        <v/>
      </c>
      <c r="E14" s="130">
        <f t="array" ref="E14">IFERROR(INDEX($D$1:$D$400,SMALL(IF($D$1:$D$400&lt;&gt;"",ROW($D$1:$D$400)),ROW(14:14))),"")</f>
        <v>166</v>
      </c>
      <c r="F14" t="str">
        <f t="shared" si="10"/>
        <v/>
      </c>
      <c r="G14" s="130">
        <f t="array" ref="G14">IFERROR(INDEX($F$1:$F$400,SMALL(IF($F$1:$F$400&lt;&gt;"",ROW($F$1:$F$400)),ROW(14:14))),"")</f>
        <v>40</v>
      </c>
      <c r="H14" t="str">
        <f t="shared" si="0"/>
        <v/>
      </c>
      <c r="I14" s="130">
        <f t="array" ref="I14">IFERROR(INDEX($H$1:$H$400,SMALL(IF($H$1:$H$400&lt;&gt;"",ROW($H$1:$H$400)),ROW(14:14))),"")</f>
        <v>107</v>
      </c>
      <c r="J14" t="str">
        <f t="shared" si="1"/>
        <v/>
      </c>
      <c r="K14" s="130">
        <f t="array" ref="K14">IFERROR(INDEX($J$1:$J$400,SMALL(IF($J$1:$J$400&lt;&gt;"",ROW($J$1:$J$400)),ROW(14:14))),"")</f>
        <v>33</v>
      </c>
      <c r="M14" s="5">
        <v>42748</v>
      </c>
      <c r="N14" s="6" t="s">
        <v>4</v>
      </c>
      <c r="O14" s="12">
        <v>40</v>
      </c>
      <c r="P14" t="str">
        <f t="shared" si="16"/>
        <v/>
      </c>
      <c r="Q14" s="130">
        <f t="array" ref="Q14">IFERROR(INDEX($P$1:$P$400,SMALL(IF($P$1:$P$400&lt;&gt;"",ROW($P$1:$P$400)),ROW(14:14))),"")</f>
        <v>225</v>
      </c>
      <c r="R14">
        <f t="shared" si="11"/>
        <v>84</v>
      </c>
      <c r="S14" s="130">
        <f t="array" ref="S14">IFERROR(INDEX($R$1:$R$400,SMALL(IF($R$1:$R$400&lt;&gt;"",ROW($R$1:$R$400)),ROW(14:14))),"")</f>
        <v>80</v>
      </c>
      <c r="T14" t="str">
        <f t="shared" si="2"/>
        <v/>
      </c>
      <c r="U14" s="130">
        <f t="array" ref="U14">IFERROR(INDEX($T$1:$T$400,SMALL(IF($T$1:$T$400&lt;&gt;"",ROW($T$1:$T$400)),ROW(14:14))),"")</f>
        <v>134</v>
      </c>
      <c r="V14" t="str">
        <f t="shared" si="3"/>
        <v/>
      </c>
      <c r="W14" s="130">
        <f t="array" ref="W14">IFERROR(INDEX($V$1:$V$400,SMALL(IF($V$1:$V$400&lt;&gt;"",ROW($V$1:$V$400)),ROW(14:14))),"")</f>
        <v>48</v>
      </c>
      <c r="Y14" s="5">
        <v>43113</v>
      </c>
      <c r="Z14" s="6" t="s">
        <v>7</v>
      </c>
      <c r="AA14" s="12">
        <v>9</v>
      </c>
      <c r="AB14" t="str">
        <f t="shared" si="19"/>
        <v/>
      </c>
      <c r="AC14" s="130">
        <f t="array" ref="AC14">IFERROR(INDEX($AB$1:$AB$400,SMALL(IF($AB$1:$AB$400&lt;&gt;"",ROW($AB$1:$AB$400)),ROW(14:14))),"")</f>
        <v>324</v>
      </c>
      <c r="AD14" t="str">
        <f t="shared" si="12"/>
        <v/>
      </c>
      <c r="AE14" s="130">
        <f t="array" ref="AE14">IFERROR(INDEX($AD$1:$AD$400,SMALL(IF($AD$1:$AD$400&lt;&gt;"",ROW($AD$1:$AD$400)),ROW(14:14))),"")</f>
        <v>97</v>
      </c>
      <c r="AF14" t="str">
        <f t="shared" si="4"/>
        <v/>
      </c>
      <c r="AG14" s="130">
        <f t="array" ref="AG14">IFERROR(INDEX($AF$1:$AF$400,SMALL(IF($AF$1:$AF$400&lt;&gt;"",ROW($AF$1:$AF$400)),ROW(14:14))),"")</f>
        <v>194</v>
      </c>
      <c r="AH14" t="str">
        <f t="shared" si="5"/>
        <v/>
      </c>
      <c r="AI14" s="130">
        <f t="array" ref="AI14">IFERROR(INDEX($AH$1:$AH$400,SMALL(IF($AH$1:$AH$400&lt;&gt;"",ROW($AH$1:$AH$400)),ROW(14:14))),"")</f>
        <v>53</v>
      </c>
      <c r="AK14" s="5">
        <v>43478</v>
      </c>
      <c r="AL14" s="6" t="s">
        <v>9</v>
      </c>
      <c r="AM14" s="7">
        <v>5</v>
      </c>
      <c r="AN14" t="str">
        <f t="shared" si="17"/>
        <v/>
      </c>
      <c r="AO14" s="130">
        <f t="array" ref="AO14">IFERROR(INDEX($AN$1:$AN$400,SMALL(IF($AN$1:$AN$400&lt;&gt;"",ROW($AN$1:$AN$400)),ROW(14:14))),"")</f>
        <v>305</v>
      </c>
      <c r="AP14" t="str">
        <f t="shared" si="13"/>
        <v/>
      </c>
      <c r="AQ14" s="130">
        <f t="array" ref="AQ14">IFERROR(INDEX($AP$1:$AP$400,SMALL(IF($AP$1:$AP$400&lt;&gt;"",ROW($AP$1:$AP$400)),ROW(14:14))),"")</f>
        <v>117</v>
      </c>
      <c r="AR14" t="str">
        <f t="shared" si="6"/>
        <v/>
      </c>
      <c r="AS14" s="130">
        <f t="array" ref="AS14">IFERROR(INDEX($AR$1:$AR$400,SMALL(IF($AR$1:$AR$400&lt;&gt;"",ROW($AR$1:$AR$400)),ROW(14:14))),"")</f>
        <v>172</v>
      </c>
      <c r="AT14">
        <f t="shared" si="7"/>
        <v>78</v>
      </c>
      <c r="AU14" s="130">
        <f t="array" ref="AU14">IFERROR(INDEX($AT$1:$AT$400,SMALL(IF($AT$1:$AT$400&lt;&gt;"",ROW($AT$1:$AT$400)),ROW(14:14))),"")</f>
        <v>71</v>
      </c>
      <c r="AW14" s="5">
        <v>43843</v>
      </c>
      <c r="AX14" s="6" t="s">
        <v>5</v>
      </c>
      <c r="AY14" s="105">
        <f>'Daycare Tallies'!$C14</f>
        <v>0</v>
      </c>
      <c r="AZ14" t="str">
        <f t="shared" si="18"/>
        <v/>
      </c>
      <c r="BA14" s="130">
        <f t="array" ref="BA14">IFERROR(INDEX($AZ$1:$AZ$400,SMALL(IF($AZ$1:$AZ$400&lt;&gt;"",ROW($AZ$1:$AZ$400)),ROW(14:14))),"")</f>
        <v>0</v>
      </c>
      <c r="BB14" t="str">
        <f t="shared" si="14"/>
        <v/>
      </c>
      <c r="BC14" s="130">
        <f t="array" ref="BC14">IFERROR(INDEX($BB$1:$BB$400,SMALL(IF($BB$1:$BB$400&lt;&gt;"",ROW($BB$1:$BB$400)),ROW(14:14))),"")</f>
        <v>0</v>
      </c>
      <c r="BD14" t="str">
        <f t="shared" si="9"/>
        <v/>
      </c>
      <c r="BE14" s="130">
        <f t="array" ref="BE14">IFERROR(INDEX($BD$1:$BD$400,SMALL(IF($BD$1:$BD$400&lt;&gt;"",ROW($BD$1:$BD$400)),ROW(14:14))),"")</f>
        <v>0</v>
      </c>
      <c r="BF14" t="str">
        <f t="shared" si="8"/>
        <v/>
      </c>
      <c r="BG14" s="130">
        <f t="array" ref="BG14">IFERROR(INDEX($BF$1:$BF$400,SMALL(IF($BF$1:$BF$400&lt;&gt;"",ROW($BF$1:$BF$400)),ROW(14:14))),"")</f>
        <v>0</v>
      </c>
    </row>
    <row r="15" spans="1:59" x14ac:dyDescent="0.3">
      <c r="A15" s="10">
        <v>42383</v>
      </c>
      <c r="B15" s="11" t="s">
        <v>8</v>
      </c>
      <c r="C15" s="12">
        <v>18</v>
      </c>
      <c r="D15">
        <f t="shared" si="15"/>
        <v>139</v>
      </c>
      <c r="E15" s="130">
        <f t="array" ref="E15">IFERROR(INDEX($D$1:$D$400,SMALL(IF($D$1:$D$400&lt;&gt;"",ROW($D$1:$D$400)),ROW(15:15))),"")</f>
        <v>153</v>
      </c>
      <c r="F15" t="str">
        <f t="shared" si="10"/>
        <v/>
      </c>
      <c r="G15" s="130">
        <f t="array" ref="G15">IFERROR(INDEX($F$1:$F$400,SMALL(IF($F$1:$F$400&lt;&gt;"",ROW($F$1:$F$400)),ROW(15:15))),"")</f>
        <v>52</v>
      </c>
      <c r="H15">
        <f t="shared" si="0"/>
        <v>85</v>
      </c>
      <c r="I15" s="130">
        <f t="array" ref="I15">IFERROR(INDEX($H$1:$H$400,SMALL(IF($H$1:$H$400&lt;&gt;"",ROW($H$1:$H$400)),ROW(15:15))),"")</f>
        <v>92</v>
      </c>
      <c r="J15" t="str">
        <f t="shared" si="1"/>
        <v/>
      </c>
      <c r="K15" s="130">
        <f t="array" ref="K15">IFERROR(INDEX($J$1:$J$400,SMALL(IF($J$1:$J$400&lt;&gt;"",ROW($J$1:$J$400)),ROW(15:15))),"")</f>
        <v>37</v>
      </c>
      <c r="M15" s="5">
        <v>42749</v>
      </c>
      <c r="N15" s="6" t="s">
        <v>7</v>
      </c>
      <c r="O15" s="12">
        <v>9</v>
      </c>
      <c r="P15" t="str">
        <f t="shared" si="16"/>
        <v/>
      </c>
      <c r="Q15" s="130">
        <f t="array" ref="Q15">IFERROR(INDEX($P$1:$P$400,SMALL(IF($P$1:$P$400&lt;&gt;"",ROW($P$1:$P$400)),ROW(15:15))),"")</f>
        <v>238</v>
      </c>
      <c r="R15" t="str">
        <f t="shared" si="11"/>
        <v/>
      </c>
      <c r="S15" s="130">
        <f t="array" ref="S15">IFERROR(INDEX($R$1:$R$400,SMALL(IF($R$1:$R$400&lt;&gt;"",ROW($R$1:$R$400)),ROW(15:15))),"")</f>
        <v>86</v>
      </c>
      <c r="T15" t="str">
        <f t="shared" si="2"/>
        <v/>
      </c>
      <c r="U15" s="130">
        <f t="array" ref="U15">IFERROR(INDEX($T$1:$T$400,SMALL(IF($T$1:$T$400&lt;&gt;"",ROW($T$1:$T$400)),ROW(15:15))),"")</f>
        <v>148</v>
      </c>
      <c r="V15" t="str">
        <f t="shared" si="3"/>
        <v/>
      </c>
      <c r="W15" s="130">
        <f t="array" ref="W15">IFERROR(INDEX($V$1:$V$400,SMALL(IF($V$1:$V$400&lt;&gt;"",ROW($V$1:$V$400)),ROW(15:15))),"")</f>
        <v>48</v>
      </c>
      <c r="Y15" s="5">
        <v>43114</v>
      </c>
      <c r="Z15" s="6" t="s">
        <v>9</v>
      </c>
      <c r="AA15" s="12">
        <v>7</v>
      </c>
      <c r="AB15" t="str">
        <f t="shared" si="19"/>
        <v/>
      </c>
      <c r="AC15" s="130">
        <f t="array" ref="AC15">IFERROR(INDEX($AB$1:$AB$400,SMALL(IF($AB$1:$AB$400&lt;&gt;"",ROW($AB$1:$AB$400)),ROW(15:15))),"")</f>
        <v>281</v>
      </c>
      <c r="AD15" t="str">
        <f t="shared" si="12"/>
        <v/>
      </c>
      <c r="AE15" s="130">
        <f t="array" ref="AE15">IFERROR(INDEX($AD$1:$AD$400,SMALL(IF($AD$1:$AD$400&lt;&gt;"",ROW($AD$1:$AD$400)),ROW(15:15))),"")</f>
        <v>109</v>
      </c>
      <c r="AF15" t="str">
        <f t="shared" si="4"/>
        <v/>
      </c>
      <c r="AG15" s="130">
        <f t="array" ref="AG15">IFERROR(INDEX($AF$1:$AF$400,SMALL(IF($AF$1:$AF$400&lt;&gt;"",ROW($AF$1:$AF$400)),ROW(15:15))),"")</f>
        <v>176</v>
      </c>
      <c r="AH15">
        <f t="shared" si="5"/>
        <v>64</v>
      </c>
      <c r="AI15" s="130">
        <f t="array" ref="AI15">IFERROR(INDEX($AH$1:$AH$400,SMALL(IF($AH$1:$AH$400&lt;&gt;"",ROW($AH$1:$AH$400)),ROW(15:15))),"")</f>
        <v>73</v>
      </c>
      <c r="AK15" s="5">
        <v>43479</v>
      </c>
      <c r="AL15" s="6" t="s">
        <v>5</v>
      </c>
      <c r="AM15" s="7">
        <v>48</v>
      </c>
      <c r="AN15" t="str">
        <f t="shared" si="17"/>
        <v/>
      </c>
      <c r="AO15" s="130">
        <f t="array" ref="AO15">IFERROR(INDEX($AN$1:$AN$400,SMALL(IF($AN$1:$AN$400&lt;&gt;"",ROW($AN$1:$AN$400)),ROW(15:15))),"")</f>
        <v>304</v>
      </c>
      <c r="AP15" t="str">
        <f t="shared" si="13"/>
        <v/>
      </c>
      <c r="AQ15" s="130">
        <f t="array" ref="AQ15">IFERROR(INDEX($AP$1:$AP$400,SMALL(IF($AP$1:$AP$400&lt;&gt;"",ROW($AP$1:$AP$400)),ROW(15:15))),"")</f>
        <v>97</v>
      </c>
      <c r="AR15" t="str">
        <f t="shared" si="6"/>
        <v/>
      </c>
      <c r="AS15" s="130">
        <f t="array" ref="AS15">IFERROR(INDEX($AR$1:$AR$400,SMALL(IF($AR$1:$AR$400&lt;&gt;"",ROW($AR$1:$AR$400)),ROW(15:15))),"")</f>
        <v>182</v>
      </c>
      <c r="AT15" t="str">
        <f t="shared" si="7"/>
        <v/>
      </c>
      <c r="AU15" s="130">
        <f t="array" ref="AU15">IFERROR(INDEX($AT$1:$AT$400,SMALL(IF($AT$1:$AT$400&lt;&gt;"",ROW($AT$1:$AT$400)),ROW(15:15))),"")</f>
        <v>63</v>
      </c>
      <c r="AW15" s="5">
        <v>43844</v>
      </c>
      <c r="AX15" s="6" t="s">
        <v>3</v>
      </c>
      <c r="AY15" s="105">
        <f>'Daycare Tallies'!$C15</f>
        <v>0</v>
      </c>
      <c r="AZ15" t="str">
        <f t="shared" si="18"/>
        <v/>
      </c>
      <c r="BA15" s="130">
        <f t="array" ref="BA15">IFERROR(INDEX($AZ$1:$AZ$400,SMALL(IF($AZ$1:$AZ$400&lt;&gt;"",ROW($AZ$1:$AZ$400)),ROW(15:15))),"")</f>
        <v>0</v>
      </c>
      <c r="BB15" t="str">
        <f t="shared" si="14"/>
        <v/>
      </c>
      <c r="BC15" s="130">
        <f t="array" ref="BC15">IFERROR(INDEX($BB$1:$BB$400,SMALL(IF($BB$1:$BB$400&lt;&gt;"",ROW($BB$1:$BB$400)),ROW(15:15))),"")</f>
        <v>0</v>
      </c>
      <c r="BD15" t="str">
        <f t="shared" si="9"/>
        <v/>
      </c>
      <c r="BE15" s="130">
        <f t="array" ref="BE15">IFERROR(INDEX($BD$1:$BD$400,SMALL(IF($BD$1:$BD$400&lt;&gt;"",ROW($BD$1:$BD$400)),ROW(15:15))),"")</f>
        <v>0</v>
      </c>
      <c r="BF15" t="str">
        <f t="shared" si="8"/>
        <v/>
      </c>
      <c r="BG15" s="130">
        <f t="array" ref="BG15">IFERROR(INDEX($BF$1:$BF$400,SMALL(IF($BF$1:$BF$400&lt;&gt;"",ROW($BF$1:$BF$400)),ROW(15:15))),"")</f>
        <v>0</v>
      </c>
    </row>
    <row r="16" spans="1:59" x14ac:dyDescent="0.3">
      <c r="A16" s="10">
        <v>42384</v>
      </c>
      <c r="B16" s="11" t="s">
        <v>4</v>
      </c>
      <c r="C16" s="12">
        <v>21</v>
      </c>
      <c r="D16" t="str">
        <f t="shared" si="15"/>
        <v/>
      </c>
      <c r="E16" s="130">
        <f t="array" ref="E16">IFERROR(INDEX($D$1:$D$400,SMALL(IF($D$1:$D$400&lt;&gt;"",ROW($D$1:$D$400)),ROW(16:16))),"")</f>
        <v>176</v>
      </c>
      <c r="F16">
        <f t="shared" si="10"/>
        <v>46</v>
      </c>
      <c r="G16" s="130">
        <f t="array" ref="G16">IFERROR(INDEX($F$1:$F$400,SMALL(IF($F$1:$F$400&lt;&gt;"",ROW($F$1:$F$400)),ROW(16:16))),"")</f>
        <v>57</v>
      </c>
      <c r="H16" t="str">
        <f t="shared" si="0"/>
        <v/>
      </c>
      <c r="I16" s="130">
        <f t="array" ref="I16">IFERROR(INDEX($H$1:$H$400,SMALL(IF($H$1:$H$400&lt;&gt;"",ROW($H$1:$H$400)),ROW(16:16))),"")</f>
        <v>109</v>
      </c>
      <c r="J16" t="str">
        <f t="shared" si="1"/>
        <v/>
      </c>
      <c r="K16" s="130">
        <f t="array" ref="K16">IFERROR(INDEX($J$1:$J$400,SMALL(IF($J$1:$J$400&lt;&gt;"",ROW($J$1:$J$400)),ROW(16:16))),"")</f>
        <v>39</v>
      </c>
      <c r="M16" s="5">
        <v>42750</v>
      </c>
      <c r="N16" s="6" t="s">
        <v>9</v>
      </c>
      <c r="O16" s="12">
        <v>3</v>
      </c>
      <c r="P16" t="str">
        <f t="shared" si="16"/>
        <v/>
      </c>
      <c r="Q16" s="130">
        <f t="array" ref="Q16">IFERROR(INDEX($P$1:$P$400,SMALL(IF($P$1:$P$400&lt;&gt;"",ROW($P$1:$P$400)),ROW(16:16))),"")</f>
        <v>256</v>
      </c>
      <c r="R16" t="str">
        <f t="shared" si="11"/>
        <v/>
      </c>
      <c r="S16" s="130">
        <f t="array" ref="S16">IFERROR(INDEX($R$1:$R$400,SMALL(IF($R$1:$R$400&lt;&gt;"",ROW($R$1:$R$400)),ROW(16:16))),"")</f>
        <v>81</v>
      </c>
      <c r="T16" t="str">
        <f t="shared" si="2"/>
        <v/>
      </c>
      <c r="U16" s="130">
        <f t="array" ref="U16">IFERROR(INDEX($T$1:$T$400,SMALL(IF($T$1:$T$400&lt;&gt;"",ROW($T$1:$T$400)),ROW(16:16))),"")</f>
        <v>148</v>
      </c>
      <c r="V16">
        <f t="shared" si="3"/>
        <v>52</v>
      </c>
      <c r="W16" s="130">
        <f t="array" ref="W16">IFERROR(INDEX($V$1:$V$400,SMALL(IF($V$1:$V$400&lt;&gt;"",ROW($V$1:$V$400)),ROW(16:16))),"")</f>
        <v>61</v>
      </c>
      <c r="Y16" s="5">
        <v>43115</v>
      </c>
      <c r="Z16" s="6" t="s">
        <v>5</v>
      </c>
      <c r="AA16" s="12">
        <v>39</v>
      </c>
      <c r="AB16" t="str">
        <f t="shared" si="19"/>
        <v/>
      </c>
      <c r="AC16" s="130">
        <f t="array" ref="AC16">IFERROR(INDEX($AB$1:$AB$400,SMALL(IF($AB$1:$AB$400&lt;&gt;"",ROW($AB$1:$AB$400)),ROW(16:16))),"")</f>
        <v>322</v>
      </c>
      <c r="AD16" t="str">
        <f t="shared" si="12"/>
        <v/>
      </c>
      <c r="AE16" s="130">
        <f t="array" ref="AE16">IFERROR(INDEX($AD$1:$AD$400,SMALL(IF($AD$1:$AD$400&lt;&gt;"",ROW($AD$1:$AD$400)),ROW(16:16))),"")</f>
        <v>119</v>
      </c>
      <c r="AF16" t="str">
        <f t="shared" si="4"/>
        <v/>
      </c>
      <c r="AG16" s="130">
        <f t="array" ref="AG16">IFERROR(INDEX($AF$1:$AF$400,SMALL(IF($AF$1:$AF$400&lt;&gt;"",ROW($AF$1:$AF$400)),ROW(16:16))),"")</f>
        <v>187</v>
      </c>
      <c r="AH16" t="str">
        <f t="shared" si="5"/>
        <v/>
      </c>
      <c r="AI16" s="130">
        <f t="array" ref="AI16">IFERROR(INDEX($AH$1:$AH$400,SMALL(IF($AH$1:$AH$400&lt;&gt;"",ROW($AH$1:$AH$400)),ROW(16:16))),"")</f>
        <v>72</v>
      </c>
      <c r="AK16" s="5">
        <v>43480</v>
      </c>
      <c r="AL16" s="6" t="s">
        <v>3</v>
      </c>
      <c r="AM16" s="7">
        <v>63</v>
      </c>
      <c r="AN16" t="str">
        <f t="shared" si="17"/>
        <v/>
      </c>
      <c r="AO16" s="130">
        <f t="array" ref="AO16">IFERROR(INDEX($AN$1:$AN$400,SMALL(IF($AN$1:$AN$400&lt;&gt;"",ROW($AN$1:$AN$400)),ROW(16:16))),"")</f>
        <v>299</v>
      </c>
      <c r="AP16" t="str">
        <f t="shared" si="13"/>
        <v/>
      </c>
      <c r="AQ16" s="130">
        <f t="array" ref="AQ16">IFERROR(INDEX($AP$1:$AP$400,SMALL(IF($AP$1:$AP$400&lt;&gt;"",ROW($AP$1:$AP$400)),ROW(16:16))),"")</f>
        <v>83</v>
      </c>
      <c r="AR16" t="str">
        <f t="shared" si="6"/>
        <v/>
      </c>
      <c r="AS16" s="130">
        <f t="array" ref="AS16">IFERROR(INDEX($AR$1:$AR$400,SMALL(IF($AR$1:$AR$400&lt;&gt;"",ROW($AR$1:$AR$400)),ROW(16:16))),"")</f>
        <v>198</v>
      </c>
      <c r="AT16" t="str">
        <f t="shared" si="7"/>
        <v/>
      </c>
      <c r="AU16" s="130">
        <f t="array" ref="AU16">IFERROR(INDEX($AT$1:$AT$400,SMALL(IF($AT$1:$AT$400&lt;&gt;"",ROW($AT$1:$AT$400)),ROW(16:16))),"")</f>
        <v>65</v>
      </c>
      <c r="AW16" s="5">
        <v>43845</v>
      </c>
      <c r="AX16" s="6" t="s">
        <v>6</v>
      </c>
      <c r="AY16" s="105">
        <f>'Daycare Tallies'!$C16</f>
        <v>0</v>
      </c>
      <c r="AZ16" t="str">
        <f t="shared" si="18"/>
        <v/>
      </c>
      <c r="BA16" s="130">
        <f t="array" ref="BA16">IFERROR(INDEX($AZ$1:$AZ$400,SMALL(IF($AZ$1:$AZ$400&lt;&gt;"",ROW($AZ$1:$AZ$400)),ROW(16:16))),"")</f>
        <v>0</v>
      </c>
      <c r="BB16" t="str">
        <f t="shared" si="14"/>
        <v/>
      </c>
      <c r="BC16" s="130">
        <f t="array" ref="BC16">IFERROR(INDEX($BB$1:$BB$400,SMALL(IF($BB$1:$BB$400&lt;&gt;"",ROW($BB$1:$BB$400)),ROW(16:16))),"")</f>
        <v>0</v>
      </c>
      <c r="BD16" t="str">
        <f t="shared" si="9"/>
        <v/>
      </c>
      <c r="BE16" s="130">
        <f t="array" ref="BE16">IFERROR(INDEX($BD$1:$BD$400,SMALL(IF($BD$1:$BD$400&lt;&gt;"",ROW($BD$1:$BD$400)),ROW(16:16))),"")</f>
        <v>0</v>
      </c>
      <c r="BF16" t="str">
        <f t="shared" si="8"/>
        <v/>
      </c>
      <c r="BG16" s="130">
        <f t="array" ref="BG16">IFERROR(INDEX($BF$1:$BF$400,SMALL(IF($BF$1:$BF$400&lt;&gt;"",ROW($BF$1:$BF$400)),ROW(16:16))),"")</f>
        <v>0</v>
      </c>
    </row>
    <row r="17" spans="1:59" x14ac:dyDescent="0.3">
      <c r="A17" s="10">
        <v>42385</v>
      </c>
      <c r="B17" s="11" t="s">
        <v>7</v>
      </c>
      <c r="C17" s="12">
        <v>6</v>
      </c>
      <c r="D17" t="str">
        <f t="shared" si="15"/>
        <v/>
      </c>
      <c r="E17" s="130">
        <f t="array" ref="E17">IFERROR(INDEX($D$1:$D$400,SMALL(IF($D$1:$D$400&lt;&gt;"",ROW($D$1:$D$400)),ROW(17:17))),"")</f>
        <v>184</v>
      </c>
      <c r="F17" t="str">
        <f t="shared" si="10"/>
        <v/>
      </c>
      <c r="G17" s="130">
        <f t="array" ref="G17">IFERROR(INDEX($F$1:$F$400,SMALL(IF($F$1:$F$400&lt;&gt;"",ROW($F$1:$F$400)),ROW(17:17))),"")</f>
        <v>70</v>
      </c>
      <c r="H17" t="str">
        <f t="shared" si="0"/>
        <v/>
      </c>
      <c r="I17" s="130">
        <f t="array" ref="I17">IFERROR(INDEX($H$1:$H$400,SMALL(IF($H$1:$H$400&lt;&gt;"",ROW($H$1:$H$400)),ROW(17:17))),"")</f>
        <v>105</v>
      </c>
      <c r="J17" t="str">
        <f t="shared" si="1"/>
        <v/>
      </c>
      <c r="K17" s="130">
        <f t="array" ref="K17">IFERROR(INDEX($J$1:$J$400,SMALL(IF($J$1:$J$400&lt;&gt;"",ROW($J$1:$J$400)),ROW(17:17))),"")</f>
        <v>49</v>
      </c>
      <c r="M17" s="5">
        <v>42751</v>
      </c>
      <c r="N17" s="6" t="s">
        <v>5</v>
      </c>
      <c r="O17" s="12">
        <v>21</v>
      </c>
      <c r="P17" t="str">
        <f t="shared" si="16"/>
        <v/>
      </c>
      <c r="Q17" s="130">
        <f t="array" ref="Q17">IFERROR(INDEX($P$1:$P$400,SMALL(IF($P$1:$P$400&lt;&gt;"",ROW($P$1:$P$400)),ROW(17:17))),"")</f>
        <v>217</v>
      </c>
      <c r="R17" t="str">
        <f t="shared" si="11"/>
        <v/>
      </c>
      <c r="S17" s="130">
        <f t="array" ref="S17">IFERROR(INDEX($R$1:$R$400,SMALL(IF($R$1:$R$400&lt;&gt;"",ROW($R$1:$R$400)),ROW(17:17))),"")</f>
        <v>68</v>
      </c>
      <c r="T17" t="str">
        <f t="shared" si="2"/>
        <v/>
      </c>
      <c r="U17" s="130">
        <f t="array" ref="U17">IFERROR(INDEX($T$1:$T$400,SMALL(IF($T$1:$T$400&lt;&gt;"",ROW($T$1:$T$400)),ROW(17:17))),"")</f>
        <v>143</v>
      </c>
      <c r="V17" t="str">
        <f t="shared" si="3"/>
        <v/>
      </c>
      <c r="W17" s="130">
        <f t="array" ref="W17">IFERROR(INDEX($V$1:$V$400,SMALL(IF($V$1:$V$400&lt;&gt;"",ROW($V$1:$V$400)),ROW(17:17))),"")</f>
        <v>45</v>
      </c>
      <c r="Y17" s="5">
        <v>43116</v>
      </c>
      <c r="Z17" s="6" t="s">
        <v>3</v>
      </c>
      <c r="AA17" s="12">
        <v>56</v>
      </c>
      <c r="AB17" t="str">
        <f t="shared" si="19"/>
        <v/>
      </c>
      <c r="AC17" s="130">
        <f t="array" ref="AC17">IFERROR(INDEX($AB$1:$AB$400,SMALL(IF($AB$1:$AB$400&lt;&gt;"",ROW($AB$1:$AB$400)),ROW(17:17))),"")</f>
        <v>304</v>
      </c>
      <c r="AD17" t="str">
        <f t="shared" si="12"/>
        <v/>
      </c>
      <c r="AE17" s="130">
        <f t="array" ref="AE17">IFERROR(INDEX($AD$1:$AD$400,SMALL(IF($AD$1:$AD$400&lt;&gt;"",ROW($AD$1:$AD$400)),ROW(17:17))),"")</f>
        <v>107</v>
      </c>
      <c r="AF17" t="str">
        <f t="shared" si="4"/>
        <v/>
      </c>
      <c r="AG17" s="130">
        <f t="array" ref="AG17">IFERROR(INDEX($AF$1:$AF$400,SMALL(IF($AF$1:$AF$400&lt;&gt;"",ROW($AF$1:$AF$400)),ROW(17:17))),"")</f>
        <v>174</v>
      </c>
      <c r="AH17" t="str">
        <f t="shared" si="5"/>
        <v/>
      </c>
      <c r="AI17" s="130">
        <f t="array" ref="AI17">IFERROR(INDEX($AH$1:$AH$400,SMALL(IF($AH$1:$AH$400&lt;&gt;"",ROW($AH$1:$AH$400)),ROW(17:17))),"")</f>
        <v>67</v>
      </c>
      <c r="AK17" s="5">
        <v>43481</v>
      </c>
      <c r="AL17" s="6" t="s">
        <v>6</v>
      </c>
      <c r="AM17" s="7">
        <v>64</v>
      </c>
      <c r="AN17" t="str">
        <f t="shared" si="17"/>
        <v/>
      </c>
      <c r="AO17" s="130">
        <f t="array" ref="AO17">IFERROR(INDEX($AN$1:$AN$400,SMALL(IF($AN$1:$AN$400&lt;&gt;"",ROW($AN$1:$AN$400)),ROW(17:17))),"")</f>
        <v>293</v>
      </c>
      <c r="AP17" t="str">
        <f t="shared" si="13"/>
        <v/>
      </c>
      <c r="AQ17" s="130">
        <f t="array" ref="AQ17">IFERROR(INDEX($AP$1:$AP$400,SMALL(IF($AP$1:$AP$400&lt;&gt;"",ROW($AP$1:$AP$400)),ROW(17:17))),"")</f>
        <v>84</v>
      </c>
      <c r="AR17" t="str">
        <f t="shared" si="6"/>
        <v/>
      </c>
      <c r="AS17" s="130">
        <f t="array" ref="AS17">IFERROR(INDEX($AR$1:$AR$400,SMALL(IF($AR$1:$AR$400&lt;&gt;"",ROW($AR$1:$AR$400)),ROW(17:17))),"")</f>
        <v>189</v>
      </c>
      <c r="AT17" t="str">
        <f t="shared" si="7"/>
        <v/>
      </c>
      <c r="AU17" s="130">
        <f t="array" ref="AU17">IFERROR(INDEX($AT$1:$AT$400,SMALL(IF($AT$1:$AT$400&lt;&gt;"",ROW($AT$1:$AT$400)),ROW(17:17))),"")</f>
        <v>60</v>
      </c>
      <c r="AW17" s="5">
        <v>43846</v>
      </c>
      <c r="AX17" s="6" t="s">
        <v>8</v>
      </c>
      <c r="AY17" s="105">
        <f>'Daycare Tallies'!$C17</f>
        <v>0</v>
      </c>
      <c r="AZ17">
        <f t="shared" si="18"/>
        <v>0</v>
      </c>
      <c r="BA17" s="130">
        <f t="array" ref="BA17">IFERROR(INDEX($AZ$1:$AZ$400,SMALL(IF($AZ$1:$AZ$400&lt;&gt;"",ROW($AZ$1:$AZ$400)),ROW(17:17))),"")</f>
        <v>0</v>
      </c>
      <c r="BB17" t="str">
        <f t="shared" si="14"/>
        <v/>
      </c>
      <c r="BC17" s="130">
        <f t="array" ref="BC17">IFERROR(INDEX($BB$1:$BB$400,SMALL(IF($BB$1:$BB$400&lt;&gt;"",ROW($BB$1:$BB$400)),ROW(17:17))),"")</f>
        <v>0</v>
      </c>
      <c r="BD17">
        <f t="shared" si="9"/>
        <v>0</v>
      </c>
      <c r="BE17" s="130">
        <f t="array" ref="BE17">IFERROR(INDEX($BD$1:$BD$400,SMALL(IF($BD$1:$BD$400&lt;&gt;"",ROW($BD$1:$BD$400)),ROW(17:17))),"")</f>
        <v>0</v>
      </c>
      <c r="BF17" t="str">
        <f t="shared" si="8"/>
        <v/>
      </c>
      <c r="BG17" s="130">
        <f t="array" ref="BG17">IFERROR(INDEX($BF$1:$BF$400,SMALL(IF($BF$1:$BF$400&lt;&gt;"",ROW($BF$1:$BF$400)),ROW(17:17))),"")</f>
        <v>0</v>
      </c>
    </row>
    <row r="18" spans="1:59" x14ac:dyDescent="0.3">
      <c r="A18" s="10">
        <v>42386</v>
      </c>
      <c r="B18" s="11" t="s">
        <v>9</v>
      </c>
      <c r="C18" s="12">
        <v>2</v>
      </c>
      <c r="D18" t="str">
        <f t="shared" si="15"/>
        <v/>
      </c>
      <c r="E18" s="130">
        <f t="array" ref="E18">IFERROR(INDEX($D$1:$D$400,SMALL(IF($D$1:$D$400&lt;&gt;"",ROW($D$1:$D$400)),ROW(18:18))),"")</f>
        <v>169</v>
      </c>
      <c r="F18" t="str">
        <f t="shared" si="10"/>
        <v/>
      </c>
      <c r="G18" s="130">
        <f t="array" ref="G18">IFERROR(INDEX($F$1:$F$400,SMALL(IF($F$1:$F$400&lt;&gt;"",ROW($F$1:$F$400)),ROW(18:18))),"")</f>
        <v>63</v>
      </c>
      <c r="H18" t="str">
        <f t="shared" si="0"/>
        <v/>
      </c>
      <c r="I18" s="130">
        <f t="array" ref="I18">IFERROR(INDEX($H$1:$H$400,SMALL(IF($H$1:$H$400&lt;&gt;"",ROW($H$1:$H$400)),ROW(18:18))),"")</f>
        <v>91</v>
      </c>
      <c r="J18">
        <f t="shared" si="1"/>
        <v>29</v>
      </c>
      <c r="K18" s="130">
        <f t="array" ref="K18">IFERROR(INDEX($J$1:$J$400,SMALL(IF($J$1:$J$400&lt;&gt;"",ROW($J$1:$J$400)),ROW(18:18))),"")</f>
        <v>42</v>
      </c>
      <c r="M18" s="5">
        <v>42752</v>
      </c>
      <c r="N18" s="6" t="s">
        <v>3</v>
      </c>
      <c r="O18" s="12">
        <v>49</v>
      </c>
      <c r="P18" t="str">
        <f t="shared" si="16"/>
        <v/>
      </c>
      <c r="Q18" s="130">
        <f t="array" ref="Q18">IFERROR(INDEX($P$1:$P$400,SMALL(IF($P$1:$P$400&lt;&gt;"",ROW($P$1:$P$400)),ROW(18:18))),"")</f>
        <v>207</v>
      </c>
      <c r="R18" t="str">
        <f t="shared" si="11"/>
        <v/>
      </c>
      <c r="S18" s="130">
        <f t="array" ref="S18">IFERROR(INDEX($R$1:$R$400,SMALL(IF($R$1:$R$400&lt;&gt;"",ROW($R$1:$R$400)),ROW(18:18))),"")</f>
        <v>73</v>
      </c>
      <c r="T18" t="str">
        <f t="shared" si="2"/>
        <v/>
      </c>
      <c r="U18" s="130">
        <f t="array" ref="U18">IFERROR(INDEX($T$1:$T$400,SMALL(IF($T$1:$T$400&lt;&gt;"",ROW($T$1:$T$400)),ROW(18:18))),"")</f>
        <v>114</v>
      </c>
      <c r="V18" t="str">
        <f t="shared" si="3"/>
        <v/>
      </c>
      <c r="W18" s="130">
        <f t="array" ref="W18">IFERROR(INDEX($V$1:$V$400,SMALL(IF($V$1:$V$400&lt;&gt;"",ROW($V$1:$V$400)),ROW(18:18))),"")</f>
        <v>52</v>
      </c>
      <c r="Y18" s="5">
        <v>43117</v>
      </c>
      <c r="Z18" s="6" t="s">
        <v>6</v>
      </c>
      <c r="AA18" s="12">
        <v>10</v>
      </c>
      <c r="AB18" t="str">
        <f t="shared" si="19"/>
        <v/>
      </c>
      <c r="AC18" s="130">
        <f t="array" ref="AC18">IFERROR(INDEX($AB$1:$AB$400,SMALL(IF($AB$1:$AB$400&lt;&gt;"",ROW($AB$1:$AB$400)),ROW(18:18))),"")</f>
        <v>263</v>
      </c>
      <c r="AD18" t="str">
        <f t="shared" si="12"/>
        <v/>
      </c>
      <c r="AE18" s="130">
        <f t="array" ref="AE18">IFERROR(INDEX($AD$1:$AD$400,SMALL(IF($AD$1:$AD$400&lt;&gt;"",ROW($AD$1:$AD$400)),ROW(18:18))),"")</f>
        <v>84</v>
      </c>
      <c r="AF18" t="str">
        <f t="shared" si="4"/>
        <v/>
      </c>
      <c r="AG18" s="130">
        <f t="array" ref="AG18">IFERROR(INDEX($AF$1:$AF$400,SMALL(IF($AF$1:$AF$400&lt;&gt;"",ROW($AF$1:$AF$400)),ROW(18:18))),"")</f>
        <v>151</v>
      </c>
      <c r="AH18" t="str">
        <f t="shared" si="5"/>
        <v/>
      </c>
      <c r="AI18" s="130">
        <f t="array" ref="AI18">IFERROR(INDEX($AH$1:$AH$400,SMALL(IF($AH$1:$AH$400&lt;&gt;"",ROW($AH$1:$AH$400)),ROW(18:18))),"")</f>
        <v>64</v>
      </c>
      <c r="AK18" s="5">
        <v>43482</v>
      </c>
      <c r="AL18" s="6" t="s">
        <v>8</v>
      </c>
      <c r="AM18" s="7">
        <v>62</v>
      </c>
      <c r="AN18">
        <f t="shared" si="17"/>
        <v>315</v>
      </c>
      <c r="AO18" s="130">
        <f t="array" ref="AO18">IFERROR(INDEX($AN$1:$AN$400,SMALL(IF($AN$1:$AN$400&lt;&gt;"",ROW($AN$1:$AN$400)),ROW(18:18))),"")</f>
        <v>261</v>
      </c>
      <c r="AP18" t="str">
        <f t="shared" si="13"/>
        <v/>
      </c>
      <c r="AQ18" s="130">
        <f t="array" ref="AQ18">IFERROR(INDEX($AP$1:$AP$400,SMALL(IF($AP$1:$AP$400&lt;&gt;"",ROW($AP$1:$AP$400)),ROW(18:18))),"")</f>
        <v>80</v>
      </c>
      <c r="AR18">
        <f t="shared" si="6"/>
        <v>189</v>
      </c>
      <c r="AS18" s="130">
        <f t="array" ref="AS18">IFERROR(INDEX($AR$1:$AR$400,SMALL(IF($AR$1:$AR$400&lt;&gt;"",ROW($AR$1:$AR$400)),ROW(18:18))),"")</f>
        <v>166</v>
      </c>
      <c r="AT18" t="str">
        <f t="shared" si="7"/>
        <v/>
      </c>
      <c r="AU18" s="130">
        <f t="array" ref="AU18">IFERROR(INDEX($AT$1:$AT$400,SMALL(IF($AT$1:$AT$400&lt;&gt;"",ROW($AT$1:$AT$400)),ROW(18:18))),"")</f>
        <v>68</v>
      </c>
      <c r="AW18" s="5">
        <v>43847</v>
      </c>
      <c r="AX18" s="6" t="s">
        <v>4</v>
      </c>
      <c r="AY18" s="105">
        <f>'Daycare Tallies'!$C18</f>
        <v>0</v>
      </c>
      <c r="AZ18" t="str">
        <f t="shared" si="18"/>
        <v/>
      </c>
      <c r="BA18" s="130">
        <f t="array" ref="BA18">IFERROR(INDEX($AZ$1:$AZ$400,SMALL(IF($AZ$1:$AZ$400&lt;&gt;"",ROW($AZ$1:$AZ$400)),ROW(18:18))),"")</f>
        <v>0</v>
      </c>
      <c r="BB18">
        <f t="shared" si="14"/>
        <v>0</v>
      </c>
      <c r="BC18" s="130">
        <f t="array" ref="BC18">IFERROR(INDEX($BB$1:$BB$400,SMALL(IF($BB$1:$BB$400&lt;&gt;"",ROW($BB$1:$BB$400)),ROW(18:18))),"")</f>
        <v>0</v>
      </c>
      <c r="BD18" t="str">
        <f t="shared" si="9"/>
        <v/>
      </c>
      <c r="BE18" s="130">
        <f t="array" ref="BE18">IFERROR(INDEX($BD$1:$BD$400,SMALL(IF($BD$1:$BD$400&lt;&gt;"",ROW($BD$1:$BD$400)),ROW(18:18))),"")</f>
        <v>0</v>
      </c>
      <c r="BF18" t="str">
        <f t="shared" si="8"/>
        <v/>
      </c>
      <c r="BG18" s="130">
        <f t="array" ref="BG18">IFERROR(INDEX($BF$1:$BF$400,SMALL(IF($BF$1:$BF$400&lt;&gt;"",ROW($BF$1:$BF$400)),ROW(18:18))),"")</f>
        <v>0</v>
      </c>
    </row>
    <row r="19" spans="1:59" x14ac:dyDescent="0.3">
      <c r="A19" s="10">
        <v>42387</v>
      </c>
      <c r="B19" s="11" t="s">
        <v>5</v>
      </c>
      <c r="C19" s="12">
        <v>15</v>
      </c>
      <c r="D19" t="str">
        <f t="shared" si="15"/>
        <v/>
      </c>
      <c r="E19" s="130">
        <f t="array" ref="E19">IFERROR(INDEX($D$1:$D$400,SMALL(IF($D$1:$D$400&lt;&gt;"",ROW($D$1:$D$400)),ROW(19:19))),"")</f>
        <v>206</v>
      </c>
      <c r="F19" t="str">
        <f t="shared" si="10"/>
        <v/>
      </c>
      <c r="G19" s="130">
        <f t="array" ref="G19">IFERROR(INDEX($F$1:$F$400,SMALL(IF($F$1:$F$400&lt;&gt;"",ROW($F$1:$F$400)),ROW(19:19))),"")</f>
        <v>77</v>
      </c>
      <c r="H19" t="str">
        <f t="shared" si="0"/>
        <v/>
      </c>
      <c r="I19" s="130">
        <f t="array" ref="I19">IFERROR(INDEX($H$1:$H$400,SMALL(IF($H$1:$H$400&lt;&gt;"",ROW($H$1:$H$400)),ROW(19:19))),"")</f>
        <v>118</v>
      </c>
      <c r="J19" t="str">
        <f t="shared" si="1"/>
        <v/>
      </c>
      <c r="K19" s="130">
        <f t="array" ref="K19">IFERROR(INDEX($J$1:$J$400,SMALL(IF($J$1:$J$400&lt;&gt;"",ROW($J$1:$J$400)),ROW(19:19))),"")</f>
        <v>46</v>
      </c>
      <c r="M19" s="5">
        <v>42753</v>
      </c>
      <c r="N19" s="6" t="s">
        <v>6</v>
      </c>
      <c r="O19" s="12">
        <v>42</v>
      </c>
      <c r="P19" t="str">
        <f t="shared" si="16"/>
        <v/>
      </c>
      <c r="Q19" s="130">
        <f t="array" ref="Q19">IFERROR(INDEX($P$1:$P$400,SMALL(IF($P$1:$P$400&lt;&gt;"",ROW($P$1:$P$400)),ROW(19:19))),"")</f>
        <v>247</v>
      </c>
      <c r="R19" t="str">
        <f t="shared" si="11"/>
        <v/>
      </c>
      <c r="S19" s="130">
        <f t="array" ref="S19">IFERROR(INDEX($R$1:$R$400,SMALL(IF($R$1:$R$400&lt;&gt;"",ROW($R$1:$R$400)),ROW(19:19))),"")</f>
        <v>78</v>
      </c>
      <c r="T19" t="str">
        <f t="shared" si="2"/>
        <v/>
      </c>
      <c r="U19" s="130">
        <f t="array" ref="U19">IFERROR(INDEX($T$1:$T$400,SMALL(IF($T$1:$T$400&lt;&gt;"",ROW($T$1:$T$400)),ROW(19:19))),"")</f>
        <v>161</v>
      </c>
      <c r="V19" t="str">
        <f t="shared" si="3"/>
        <v/>
      </c>
      <c r="W19" s="130">
        <f t="array" ref="W19">IFERROR(INDEX($V$1:$V$400,SMALL(IF($V$1:$V$400&lt;&gt;"",ROW($V$1:$V$400)),ROW(19:19))),"")</f>
        <v>50</v>
      </c>
      <c r="Y19" s="5">
        <v>43118</v>
      </c>
      <c r="Z19" s="6" t="s">
        <v>8</v>
      </c>
      <c r="AA19" s="12">
        <v>80</v>
      </c>
      <c r="AB19">
        <f t="shared" si="19"/>
        <v>249</v>
      </c>
      <c r="AC19" s="130">
        <f t="array" ref="AC19">IFERROR(INDEX($AB$1:$AB$400,SMALL(IF($AB$1:$AB$400&lt;&gt;"",ROW($AB$1:$AB$400)),ROW(19:19))),"")</f>
        <v>299</v>
      </c>
      <c r="AD19" t="str">
        <f t="shared" si="12"/>
        <v/>
      </c>
      <c r="AE19" s="130">
        <f t="array" ref="AE19">IFERROR(INDEX($AD$1:$AD$400,SMALL(IF($AD$1:$AD$400&lt;&gt;"",ROW($AD$1:$AD$400)),ROW(19:19))),"")</f>
        <v>119</v>
      </c>
      <c r="AF19">
        <f t="shared" si="4"/>
        <v>146</v>
      </c>
      <c r="AG19" s="130">
        <f t="array" ref="AG19">IFERROR(INDEX($AF$1:$AF$400,SMALL(IF($AF$1:$AF$400&lt;&gt;"",ROW($AF$1:$AF$400)),ROW(19:19))),"")</f>
        <v>175</v>
      </c>
      <c r="AH19" t="str">
        <f t="shared" si="5"/>
        <v/>
      </c>
      <c r="AI19" s="130">
        <f t="array" ref="AI19">IFERROR(INDEX($AH$1:$AH$400,SMALL(IF($AH$1:$AH$400&lt;&gt;"",ROW($AH$1:$AH$400)),ROW(19:19))),"")</f>
        <v>89</v>
      </c>
      <c r="AK19" s="5">
        <v>43483</v>
      </c>
      <c r="AL19" s="6" t="s">
        <v>4</v>
      </c>
      <c r="AM19" s="7">
        <v>52</v>
      </c>
      <c r="AN19" t="str">
        <f t="shared" si="17"/>
        <v/>
      </c>
      <c r="AO19" s="130">
        <f t="array" ref="AO19">IFERROR(INDEX($AN$1:$AN$400,SMALL(IF($AN$1:$AN$400&lt;&gt;"",ROW($AN$1:$AN$400)),ROW(19:19))),"")</f>
        <v>309</v>
      </c>
      <c r="AP19">
        <f t="shared" si="13"/>
        <v>100</v>
      </c>
      <c r="AQ19" s="130">
        <f t="array" ref="AQ19">IFERROR(INDEX($AP$1:$AP$400,SMALL(IF($AP$1:$AP$400&lt;&gt;"",ROW($AP$1:$AP$400)),ROW(19:19))),"")</f>
        <v>118</v>
      </c>
      <c r="AR19" t="str">
        <f t="shared" si="6"/>
        <v/>
      </c>
      <c r="AS19" s="130">
        <f t="array" ref="AS19">IFERROR(INDEX($AR$1:$AR$400,SMALL(IF($AR$1:$AR$400&lt;&gt;"",ROW($AR$1:$AR$400)),ROW(19:19))),"")</f>
        <v>185</v>
      </c>
      <c r="AT19" t="str">
        <f t="shared" si="7"/>
        <v/>
      </c>
      <c r="AU19" s="130">
        <f t="array" ref="AU19">IFERROR(INDEX($AT$1:$AT$400,SMALL(IF($AT$1:$AT$400&lt;&gt;"",ROW($AT$1:$AT$400)),ROW(19:19))),"")</f>
        <v>85</v>
      </c>
      <c r="AW19" s="5">
        <v>43848</v>
      </c>
      <c r="AX19" s="6" t="s">
        <v>7</v>
      </c>
      <c r="AY19" s="105">
        <f>'Daycare Tallies'!$C19</f>
        <v>0</v>
      </c>
      <c r="AZ19" t="str">
        <f t="shared" si="18"/>
        <v/>
      </c>
      <c r="BA19" s="130">
        <f t="array" ref="BA19">IFERROR(INDEX($AZ$1:$AZ$400,SMALL(IF($AZ$1:$AZ$400&lt;&gt;"",ROW($AZ$1:$AZ$400)),ROW(19:19))),"")</f>
        <v>0</v>
      </c>
      <c r="BB19" t="str">
        <f t="shared" si="14"/>
        <v/>
      </c>
      <c r="BC19" s="130">
        <f t="array" ref="BC19">IFERROR(INDEX($BB$1:$BB$400,SMALL(IF($BB$1:$BB$400&lt;&gt;"",ROW($BB$1:$BB$400)),ROW(19:19))),"")</f>
        <v>0</v>
      </c>
      <c r="BD19" t="str">
        <f t="shared" si="9"/>
        <v/>
      </c>
      <c r="BE19" s="130">
        <f t="array" ref="BE19">IFERROR(INDEX($BD$1:$BD$400,SMALL(IF($BD$1:$BD$400&lt;&gt;"",ROW($BD$1:$BD$400)),ROW(19:19))),"")</f>
        <v>0</v>
      </c>
      <c r="BF19" t="str">
        <f t="shared" si="8"/>
        <v/>
      </c>
      <c r="BG19" s="130">
        <f t="array" ref="BG19">IFERROR(INDEX($BF$1:$BF$400,SMALL(IF($BF$1:$BF$400&lt;&gt;"",ROW($BF$1:$BF$400)),ROW(19:19))),"")</f>
        <v>0</v>
      </c>
    </row>
    <row r="20" spans="1:59" x14ac:dyDescent="0.3">
      <c r="A20" s="10">
        <v>42388</v>
      </c>
      <c r="B20" s="11" t="s">
        <v>3</v>
      </c>
      <c r="C20" s="12">
        <v>31</v>
      </c>
      <c r="D20" t="str">
        <f t="shared" si="15"/>
        <v/>
      </c>
      <c r="E20" s="130">
        <f t="array" ref="E20">IFERROR(INDEX($D$1:$D$400,SMALL(IF($D$1:$D$400&lt;&gt;"",ROW($D$1:$D$400)),ROW(20:20))),"")</f>
        <v>188</v>
      </c>
      <c r="F20" t="str">
        <f t="shared" si="10"/>
        <v/>
      </c>
      <c r="G20" s="130">
        <f t="array" ref="G20">IFERROR(INDEX($F$1:$F$400,SMALL(IF($F$1:$F$400&lt;&gt;"",ROW($F$1:$F$400)),ROW(20:20))),"")</f>
        <v>79</v>
      </c>
      <c r="H20" t="str">
        <f t="shared" si="0"/>
        <v/>
      </c>
      <c r="I20" s="130">
        <f t="array" ref="I20">IFERROR(INDEX($H$1:$H$400,SMALL(IF($H$1:$H$400&lt;&gt;"",ROW($H$1:$H$400)),ROW(20:20))),"")</f>
        <v>105</v>
      </c>
      <c r="J20" t="str">
        <f t="shared" si="1"/>
        <v/>
      </c>
      <c r="K20" s="130">
        <f t="array" ref="K20">IFERROR(INDEX($J$1:$J$400,SMALL(IF($J$1:$J$400&lt;&gt;"",ROW($J$1:$J$400)),ROW(20:20))),"")</f>
        <v>48</v>
      </c>
      <c r="M20" s="5">
        <v>42754</v>
      </c>
      <c r="N20" s="6" t="s">
        <v>8</v>
      </c>
      <c r="O20" s="12">
        <v>53</v>
      </c>
      <c r="P20">
        <f t="shared" si="16"/>
        <v>217</v>
      </c>
      <c r="Q20" s="130">
        <f t="array" ref="Q20">IFERROR(INDEX($P$1:$P$400,SMALL(IF($P$1:$P$400&lt;&gt;"",ROW($P$1:$P$400)),ROW(20:20))),"")</f>
        <v>260</v>
      </c>
      <c r="R20" t="str">
        <f t="shared" si="11"/>
        <v/>
      </c>
      <c r="S20" s="130">
        <f t="array" ref="S20">IFERROR(INDEX($R$1:$R$400,SMALL(IF($R$1:$R$400&lt;&gt;"",ROW($R$1:$R$400)),ROW(20:20))),"")</f>
        <v>89</v>
      </c>
      <c r="T20">
        <f t="shared" si="2"/>
        <v>144</v>
      </c>
      <c r="U20" s="130">
        <f t="array" ref="U20">IFERROR(INDEX($T$1:$T$400,SMALL(IF($T$1:$T$400&lt;&gt;"",ROW($T$1:$T$400)),ROW(20:20))),"")</f>
        <v>157</v>
      </c>
      <c r="V20" t="str">
        <f t="shared" si="3"/>
        <v/>
      </c>
      <c r="W20" s="130">
        <f t="array" ref="W20">IFERROR(INDEX($V$1:$V$400,SMALL(IF($V$1:$V$400&lt;&gt;"",ROW($V$1:$V$400)),ROW(20:20))),"")</f>
        <v>59</v>
      </c>
      <c r="Y20" s="5">
        <v>43119</v>
      </c>
      <c r="Z20" s="6" t="s">
        <v>4</v>
      </c>
      <c r="AA20" s="12">
        <v>63</v>
      </c>
      <c r="AB20" t="str">
        <f t="shared" si="19"/>
        <v/>
      </c>
      <c r="AC20" s="130">
        <f t="array" ref="AC20">IFERROR(INDEX($AB$1:$AB$400,SMALL(IF($AB$1:$AB$400&lt;&gt;"",ROW($AB$1:$AB$400)),ROW(20:20))),"")</f>
        <v>333</v>
      </c>
      <c r="AD20">
        <f t="shared" si="12"/>
        <v>102</v>
      </c>
      <c r="AE20" s="130">
        <f t="array" ref="AE20">IFERROR(INDEX($AD$1:$AD$400,SMALL(IF($AD$1:$AD$400&lt;&gt;"",ROW($AD$1:$AD$400)),ROW(20:20))),"")</f>
        <v>117</v>
      </c>
      <c r="AF20" t="str">
        <f t="shared" si="4"/>
        <v/>
      </c>
      <c r="AG20" s="130">
        <f t="array" ref="AG20">IFERROR(INDEX($AF$1:$AF$400,SMALL(IF($AF$1:$AF$400&lt;&gt;"",ROW($AF$1:$AF$400)),ROW(20:20))),"")</f>
        <v>183</v>
      </c>
      <c r="AH20" t="str">
        <f t="shared" si="5"/>
        <v/>
      </c>
      <c r="AI20" s="130">
        <f t="array" ref="AI20">IFERROR(INDEX($AH$1:$AH$400,SMALL(IF($AH$1:$AH$400&lt;&gt;"",ROW($AH$1:$AH$400)),ROW(20:20))),"")</f>
        <v>77</v>
      </c>
      <c r="AK20" s="5">
        <v>43484</v>
      </c>
      <c r="AL20" s="6" t="s">
        <v>7</v>
      </c>
      <c r="AM20" s="7">
        <v>9</v>
      </c>
      <c r="AN20" t="str">
        <f t="shared" si="17"/>
        <v/>
      </c>
      <c r="AO20" s="130">
        <f t="array" ref="AO20">IFERROR(INDEX($AN$1:$AN$400,SMALL(IF($AN$1:$AN$400&lt;&gt;"",ROW($AN$1:$AN$400)),ROW(20:20))),"")</f>
        <v>316</v>
      </c>
      <c r="AP20" t="str">
        <f t="shared" si="13"/>
        <v/>
      </c>
      <c r="AQ20" s="130">
        <f t="array" ref="AQ20">IFERROR(INDEX($AP$1:$AP$400,SMALL(IF($AP$1:$AP$400&lt;&gt;"",ROW($AP$1:$AP$400)),ROW(20:20))),"")</f>
        <v>101</v>
      </c>
      <c r="AR20" t="str">
        <f t="shared" si="6"/>
        <v/>
      </c>
      <c r="AS20" s="130">
        <f t="array" ref="AS20">IFERROR(INDEX($AR$1:$AR$400,SMALL(IF($AR$1:$AR$400&lt;&gt;"",ROW($AR$1:$AR$400)),ROW(20:20))),"")</f>
        <v>188</v>
      </c>
      <c r="AT20" t="str">
        <f t="shared" si="7"/>
        <v/>
      </c>
      <c r="AU20" s="130">
        <f t="array" ref="AU20">IFERROR(INDEX($AT$1:$AT$400,SMALL(IF($AT$1:$AT$400&lt;&gt;"",ROW($AT$1:$AT$400)),ROW(20:20))),"")</f>
        <v>75</v>
      </c>
      <c r="AW20" s="5">
        <v>43849</v>
      </c>
      <c r="AX20" s="6" t="s">
        <v>9</v>
      </c>
      <c r="AY20" s="105">
        <f>'Daycare Tallies'!$C20</f>
        <v>0</v>
      </c>
      <c r="AZ20" t="str">
        <f t="shared" si="18"/>
        <v/>
      </c>
      <c r="BA20" s="130">
        <f t="array" ref="BA20">IFERROR(INDEX($AZ$1:$AZ$400,SMALL(IF($AZ$1:$AZ$400&lt;&gt;"",ROW($AZ$1:$AZ$400)),ROW(20:20))),"")</f>
        <v>0</v>
      </c>
      <c r="BB20" t="str">
        <f t="shared" si="14"/>
        <v/>
      </c>
      <c r="BC20" s="130">
        <f t="array" ref="BC20">IFERROR(INDEX($BB$1:$BB$400,SMALL(IF($BB$1:$BB$400&lt;&gt;"",ROW($BB$1:$BB$400)),ROW(20:20))),"")</f>
        <v>0</v>
      </c>
      <c r="BD20" t="str">
        <f t="shared" si="9"/>
        <v/>
      </c>
      <c r="BE20" s="130">
        <f t="array" ref="BE20">IFERROR(INDEX($BD$1:$BD$400,SMALL(IF($BD$1:$BD$400&lt;&gt;"",ROW($BD$1:$BD$400)),ROW(20:20))),"")</f>
        <v>0</v>
      </c>
      <c r="BF20">
        <f t="shared" si="8"/>
        <v>0</v>
      </c>
      <c r="BG20" s="130">
        <f t="array" ref="BG20">IFERROR(INDEX($BF$1:$BF$400,SMALL(IF($BF$1:$BF$400&lt;&gt;"",ROW($BF$1:$BF$400)),ROW(20:20))),"")</f>
        <v>0</v>
      </c>
    </row>
    <row r="21" spans="1:59" x14ac:dyDescent="0.3">
      <c r="A21" s="10">
        <v>42389</v>
      </c>
      <c r="B21" s="11" t="s">
        <v>6</v>
      </c>
      <c r="C21" s="12">
        <v>27</v>
      </c>
      <c r="D21" t="str">
        <f t="shared" si="15"/>
        <v/>
      </c>
      <c r="E21" s="130">
        <f t="array" ref="E21">IFERROR(INDEX($D$1:$D$400,SMALL(IF($D$1:$D$400&lt;&gt;"",ROW($D$1:$D$400)),ROW(21:21))),"")</f>
        <v>178</v>
      </c>
      <c r="F21" t="str">
        <f t="shared" si="10"/>
        <v/>
      </c>
      <c r="G21" s="130">
        <f t="array" ref="G21">IFERROR(INDEX($F$1:$F$400,SMALL(IF($F$1:$F$400&lt;&gt;"",ROW($F$1:$F$400)),ROW(21:21))),"")</f>
        <v>63</v>
      </c>
      <c r="H21" t="str">
        <f t="shared" si="0"/>
        <v/>
      </c>
      <c r="I21" s="130">
        <f t="array" ref="I21">IFERROR(INDEX($H$1:$H$400,SMALL(IF($H$1:$H$400&lt;&gt;"",ROW($H$1:$H$400)),ROW(21:21))),"")</f>
        <v>106</v>
      </c>
      <c r="J21" t="str">
        <f t="shared" si="1"/>
        <v/>
      </c>
      <c r="K21" s="130">
        <f t="array" ref="K21">IFERROR(INDEX($J$1:$J$400,SMALL(IF($J$1:$J$400&lt;&gt;"",ROW($J$1:$J$400)),ROW(21:21))),"")</f>
        <v>40</v>
      </c>
      <c r="M21" s="5">
        <v>42755</v>
      </c>
      <c r="N21" s="6" t="s">
        <v>4</v>
      </c>
      <c r="O21" s="12">
        <v>42</v>
      </c>
      <c r="P21" t="str">
        <f t="shared" si="16"/>
        <v/>
      </c>
      <c r="Q21" s="130">
        <f t="array" ref="Q21">IFERROR(INDEX($P$1:$P$400,SMALL(IF($P$1:$P$400&lt;&gt;"",ROW($P$1:$P$400)),ROW(21:21))),"")</f>
        <v>251</v>
      </c>
      <c r="R21">
        <f t="shared" si="11"/>
        <v>63</v>
      </c>
      <c r="S21" s="130">
        <f t="array" ref="S21">IFERROR(INDEX($R$1:$R$400,SMALL(IF($R$1:$R$400&lt;&gt;"",ROW($R$1:$R$400)),ROW(21:21))),"")</f>
        <v>88</v>
      </c>
      <c r="T21" t="str">
        <f t="shared" si="2"/>
        <v/>
      </c>
      <c r="U21" s="130">
        <f t="array" ref="U21">IFERROR(INDEX($T$1:$T$400,SMALL(IF($T$1:$T$400&lt;&gt;"",ROW($T$1:$T$400)),ROW(21:21))),"")</f>
        <v>144</v>
      </c>
      <c r="V21" t="str">
        <f t="shared" si="3"/>
        <v/>
      </c>
      <c r="W21" s="130">
        <f t="array" ref="W21">IFERROR(INDEX($V$1:$V$400,SMALL(IF($V$1:$V$400&lt;&gt;"",ROW($V$1:$V$400)),ROW(21:21))),"")</f>
        <v>62</v>
      </c>
      <c r="Y21" s="5">
        <v>43120</v>
      </c>
      <c r="Z21" s="6" t="s">
        <v>7</v>
      </c>
      <c r="AA21" s="12">
        <v>16</v>
      </c>
      <c r="AB21" t="str">
        <f t="shared" si="19"/>
        <v/>
      </c>
      <c r="AC21" s="130">
        <f t="array" ref="AC21">IFERROR(INDEX($AB$1:$AB$400,SMALL(IF($AB$1:$AB$400&lt;&gt;"",ROW($AB$1:$AB$400)),ROW(21:21))),"")</f>
        <v>313</v>
      </c>
      <c r="AD21" t="str">
        <f t="shared" si="12"/>
        <v/>
      </c>
      <c r="AE21" s="130">
        <f t="array" ref="AE21">IFERROR(INDEX($AD$1:$AD$400,SMALL(IF($AD$1:$AD$400&lt;&gt;"",ROW($AD$1:$AD$400)),ROW(21:21))),"")</f>
        <v>106</v>
      </c>
      <c r="AF21" t="str">
        <f t="shared" si="4"/>
        <v/>
      </c>
      <c r="AG21" s="130">
        <f t="array" ref="AG21">IFERROR(INDEX($AF$1:$AF$400,SMALL(IF($AF$1:$AF$400&lt;&gt;"",ROW($AF$1:$AF$400)),ROW(21:21))),"")</f>
        <v>185</v>
      </c>
      <c r="AH21" t="str">
        <f t="shared" si="5"/>
        <v/>
      </c>
      <c r="AI21" s="130">
        <f t="array" ref="AI21">IFERROR(INDEX($AH$1:$AH$400,SMALL(IF($AH$1:$AH$400&lt;&gt;"",ROW($AH$1:$AH$400)),ROW(21:21))),"")</f>
        <v>72</v>
      </c>
      <c r="AK21" s="5">
        <v>43485</v>
      </c>
      <c r="AL21" s="6" t="s">
        <v>9</v>
      </c>
      <c r="AM21" s="7">
        <v>0</v>
      </c>
      <c r="AN21" t="str">
        <f t="shared" si="17"/>
        <v/>
      </c>
      <c r="AO21" s="130">
        <f t="array" ref="AO21">IFERROR(INDEX($AN$1:$AN$400,SMALL(IF($AN$1:$AN$400&lt;&gt;"",ROW($AN$1:$AN$400)),ROW(21:21))),"")</f>
        <v>341</v>
      </c>
      <c r="AP21" t="str">
        <f t="shared" si="13"/>
        <v/>
      </c>
      <c r="AQ21" s="130">
        <f t="array" ref="AQ21">IFERROR(INDEX($AP$1:$AP$400,SMALL(IF($AP$1:$AP$400&lt;&gt;"",ROW($AP$1:$AP$400)),ROW(21:21))),"")</f>
        <v>101</v>
      </c>
      <c r="AR21" t="str">
        <f t="shared" si="6"/>
        <v/>
      </c>
      <c r="AS21" s="130">
        <f t="array" ref="AS21">IFERROR(INDEX($AR$1:$AR$400,SMALL(IF($AR$1:$AR$400&lt;&gt;"",ROW($AR$1:$AR$400)),ROW(21:21))),"")</f>
        <v>213</v>
      </c>
      <c r="AT21">
        <f t="shared" si="7"/>
        <v>61</v>
      </c>
      <c r="AU21" s="130">
        <f t="array" ref="AU21">IFERROR(INDEX($AT$1:$AT$400,SMALL(IF($AT$1:$AT$400&lt;&gt;"",ROW($AT$1:$AT$400)),ROW(21:21))),"")</f>
        <v>74</v>
      </c>
      <c r="AW21" s="5">
        <v>43850</v>
      </c>
      <c r="AX21" s="6" t="s">
        <v>5</v>
      </c>
      <c r="AY21" s="105">
        <f>'Daycare Tallies'!$C21</f>
        <v>0</v>
      </c>
      <c r="AZ21" t="str">
        <f t="shared" si="18"/>
        <v/>
      </c>
      <c r="BA21" s="130">
        <f t="array" ref="BA21">IFERROR(INDEX($AZ$1:$AZ$400,SMALL(IF($AZ$1:$AZ$400&lt;&gt;"",ROW($AZ$1:$AZ$400)),ROW(21:21))),"")</f>
        <v>0</v>
      </c>
      <c r="BB21" t="str">
        <f t="shared" si="14"/>
        <v/>
      </c>
      <c r="BC21" s="130">
        <f t="array" ref="BC21">IFERROR(INDEX($BB$1:$BB$400,SMALL(IF($BB$1:$BB$400&lt;&gt;"",ROW($BB$1:$BB$400)),ROW(21:21))),"")</f>
        <v>0</v>
      </c>
      <c r="BD21" t="str">
        <f t="shared" si="9"/>
        <v/>
      </c>
      <c r="BE21" s="130">
        <f t="array" ref="BE21">IFERROR(INDEX($BD$1:$BD$400,SMALL(IF($BD$1:$BD$400&lt;&gt;"",ROW($BD$1:$BD$400)),ROW(21:21))),"")</f>
        <v>0</v>
      </c>
      <c r="BF21" t="str">
        <f t="shared" si="8"/>
        <v/>
      </c>
      <c r="BG21" s="130">
        <f t="array" ref="BG21">IFERROR(INDEX($BF$1:$BF$400,SMALL(IF($BF$1:$BF$400&lt;&gt;"",ROW($BF$1:$BF$400)),ROW(21:21))),"")</f>
        <v>0</v>
      </c>
    </row>
    <row r="22" spans="1:59" x14ac:dyDescent="0.3">
      <c r="A22" s="10">
        <v>42390</v>
      </c>
      <c r="B22" s="11" t="s">
        <v>8</v>
      </c>
      <c r="C22" s="12">
        <v>29</v>
      </c>
      <c r="D22">
        <f t="shared" si="15"/>
        <v>131</v>
      </c>
      <c r="E22" s="130">
        <f t="array" ref="E22">IFERROR(INDEX($D$1:$D$400,SMALL(IF($D$1:$D$400&lt;&gt;"",ROW($D$1:$D$400)),ROW(22:22))),"")</f>
        <v>177</v>
      </c>
      <c r="F22" t="str">
        <f t="shared" si="10"/>
        <v/>
      </c>
      <c r="G22" s="130">
        <f t="array" ref="G22">IFERROR(INDEX($F$1:$F$400,SMALL(IF($F$1:$F$400&lt;&gt;"",ROW($F$1:$F$400)),ROW(22:22))),"")</f>
        <v>71</v>
      </c>
      <c r="H22">
        <f t="shared" si="0"/>
        <v>87</v>
      </c>
      <c r="I22" s="130">
        <f t="array" ref="I22">IFERROR(INDEX($H$1:$H$400,SMALL(IF($H$1:$H$400&lt;&gt;"",ROW($H$1:$H$400)),ROW(22:22))),"")</f>
        <v>101</v>
      </c>
      <c r="J22" t="str">
        <f t="shared" si="1"/>
        <v/>
      </c>
      <c r="K22" s="130">
        <f t="array" ref="K22">IFERROR(INDEX($J$1:$J$400,SMALL(IF($J$1:$J$400&lt;&gt;"",ROW($J$1:$J$400)),ROW(22:22))),"")</f>
        <v>46</v>
      </c>
      <c r="M22" s="5">
        <v>42756</v>
      </c>
      <c r="N22" s="6" t="s">
        <v>7</v>
      </c>
      <c r="O22" s="12">
        <v>8</v>
      </c>
      <c r="P22" t="str">
        <f t="shared" si="16"/>
        <v/>
      </c>
      <c r="Q22" s="130">
        <f t="array" ref="Q22">IFERROR(INDEX($P$1:$P$400,SMALL(IF($P$1:$P$400&lt;&gt;"",ROW($P$1:$P$400)),ROW(22:22))),"")</f>
        <v>223</v>
      </c>
      <c r="R22" t="str">
        <f t="shared" si="11"/>
        <v/>
      </c>
      <c r="S22" s="130">
        <f t="array" ref="S22">IFERROR(INDEX($R$1:$R$400,SMALL(IF($R$1:$R$400&lt;&gt;"",ROW($R$1:$R$400)),ROW(22:22))),"")</f>
        <v>69</v>
      </c>
      <c r="T22" t="str">
        <f t="shared" si="2"/>
        <v/>
      </c>
      <c r="U22" s="130">
        <f t="array" ref="U22">IFERROR(INDEX($T$1:$T$400,SMALL(IF($T$1:$T$400&lt;&gt;"",ROW($T$1:$T$400)),ROW(22:22))),"")</f>
        <v>129</v>
      </c>
      <c r="V22" t="str">
        <f t="shared" si="3"/>
        <v/>
      </c>
      <c r="W22" s="130">
        <f t="array" ref="W22">IFERROR(INDEX($V$1:$V$400,SMALL(IF($V$1:$V$400&lt;&gt;"",ROW($V$1:$V$400)),ROW(22:22))),"")</f>
        <v>59</v>
      </c>
      <c r="Y22" s="5">
        <v>43121</v>
      </c>
      <c r="Z22" s="6" t="s">
        <v>9</v>
      </c>
      <c r="AA22" s="12">
        <v>3</v>
      </c>
      <c r="AB22" t="str">
        <f t="shared" si="19"/>
        <v/>
      </c>
      <c r="AC22" s="130">
        <f t="array" ref="AC22">IFERROR(INDEX($AB$1:$AB$400,SMALL(IF($AB$1:$AB$400&lt;&gt;"",ROW($AB$1:$AB$400)),ROW(22:22))),"")</f>
        <v>298</v>
      </c>
      <c r="AD22" t="str">
        <f t="shared" si="12"/>
        <v/>
      </c>
      <c r="AE22" s="130">
        <f t="array" ref="AE22">IFERROR(INDEX($AD$1:$AD$400,SMALL(IF($AD$1:$AD$400&lt;&gt;"",ROW($AD$1:$AD$400)),ROW(22:22))),"")</f>
        <v>97</v>
      </c>
      <c r="AF22" t="str">
        <f t="shared" si="4"/>
        <v/>
      </c>
      <c r="AG22" s="130">
        <f t="array" ref="AG22">IFERROR(INDEX($AF$1:$AF$400,SMALL(IF($AF$1:$AF$400&lt;&gt;"",ROW($AF$1:$AF$400)),ROW(22:22))),"")</f>
        <v>171</v>
      </c>
      <c r="AH22">
        <f t="shared" si="5"/>
        <v>82</v>
      </c>
      <c r="AI22" s="130">
        <f t="array" ref="AI22">IFERROR(INDEX($AH$1:$AH$400,SMALL(IF($AH$1:$AH$400&lt;&gt;"",ROW($AH$1:$AH$400)),ROW(22:22))),"")</f>
        <v>57</v>
      </c>
      <c r="AK22" s="5">
        <v>43486</v>
      </c>
      <c r="AL22" s="6" t="s">
        <v>5</v>
      </c>
      <c r="AM22" s="7">
        <v>20</v>
      </c>
      <c r="AN22" t="str">
        <f t="shared" si="17"/>
        <v/>
      </c>
      <c r="AO22" s="130">
        <f t="array" ref="AO22">IFERROR(INDEX($AN$1:$AN$400,SMALL(IF($AN$1:$AN$400&lt;&gt;"",ROW($AN$1:$AN$400)),ROW(22:22))),"")</f>
        <v>319</v>
      </c>
      <c r="AP22" t="str">
        <f t="shared" si="13"/>
        <v/>
      </c>
      <c r="AQ22" s="130">
        <f t="array" ref="AQ22">IFERROR(INDEX($AP$1:$AP$400,SMALL(IF($AP$1:$AP$400&lt;&gt;"",ROW($AP$1:$AP$400)),ROW(22:22))),"")</f>
        <v>85</v>
      </c>
      <c r="AR22" t="str">
        <f t="shared" si="6"/>
        <v/>
      </c>
      <c r="AS22" s="130">
        <f t="array" ref="AS22">IFERROR(INDEX($AR$1:$AR$400,SMALL(IF($AR$1:$AR$400&lt;&gt;"",ROW($AR$1:$AR$400)),ROW(22:22))),"")</f>
        <v>202</v>
      </c>
      <c r="AT22" t="str">
        <f t="shared" si="7"/>
        <v/>
      </c>
      <c r="AU22" s="130">
        <f t="array" ref="AU22">IFERROR(INDEX($AT$1:$AT$400,SMALL(IF($AT$1:$AT$400&lt;&gt;"",ROW($AT$1:$AT$400)),ROW(22:22))),"")</f>
        <v>69</v>
      </c>
      <c r="AW22" s="5">
        <v>43851</v>
      </c>
      <c r="AX22" s="6" t="s">
        <v>3</v>
      </c>
      <c r="AY22" s="105">
        <f>'Daycare Tallies'!$C22</f>
        <v>0</v>
      </c>
      <c r="AZ22" t="str">
        <f t="shared" si="18"/>
        <v/>
      </c>
      <c r="BA22" s="130">
        <f t="array" ref="BA22">IFERROR(INDEX($AZ$1:$AZ$400,SMALL(IF($AZ$1:$AZ$400&lt;&gt;"",ROW($AZ$1:$AZ$400)),ROW(22:22))),"")</f>
        <v>0</v>
      </c>
      <c r="BB22" t="str">
        <f t="shared" si="14"/>
        <v/>
      </c>
      <c r="BC22" s="130">
        <f t="array" ref="BC22">IFERROR(INDEX($BB$1:$BB$400,SMALL(IF($BB$1:$BB$400&lt;&gt;"",ROW($BB$1:$BB$400)),ROW(22:22))),"")</f>
        <v>0</v>
      </c>
      <c r="BD22" t="str">
        <f t="shared" si="9"/>
        <v/>
      </c>
      <c r="BE22" s="130">
        <f t="array" ref="BE22">IFERROR(INDEX($BD$1:$BD$400,SMALL(IF($BD$1:$BD$400&lt;&gt;"",ROW($BD$1:$BD$400)),ROW(22:22))),"")</f>
        <v>0</v>
      </c>
      <c r="BF22" t="str">
        <f t="shared" si="8"/>
        <v/>
      </c>
      <c r="BG22" s="130">
        <f t="array" ref="BG22">IFERROR(INDEX($BF$1:$BF$400,SMALL(IF($BF$1:$BF$400&lt;&gt;"",ROW($BF$1:$BF$400)),ROW(22:22))),"")</f>
        <v>0</v>
      </c>
    </row>
    <row r="23" spans="1:59" x14ac:dyDescent="0.3">
      <c r="A23" s="10">
        <v>42391</v>
      </c>
      <c r="B23" s="11" t="s">
        <v>4</v>
      </c>
      <c r="C23" s="12">
        <v>23</v>
      </c>
      <c r="D23" t="str">
        <f t="shared" si="15"/>
        <v/>
      </c>
      <c r="E23" s="130">
        <f t="array" ref="E23">IFERROR(INDEX($D$1:$D$400,SMALL(IF($D$1:$D$400&lt;&gt;"",ROW($D$1:$D$400)),ROW(23:23))),"")</f>
        <v>168</v>
      </c>
      <c r="F23">
        <f t="shared" si="10"/>
        <v>38</v>
      </c>
      <c r="G23" s="130">
        <f t="array" ref="G23">IFERROR(INDEX($F$1:$F$400,SMALL(IF($F$1:$F$400&lt;&gt;"",ROW($F$1:$F$400)),ROW(23:23))),"")</f>
        <v>52</v>
      </c>
      <c r="H23" t="str">
        <f t="shared" si="0"/>
        <v/>
      </c>
      <c r="I23" s="130">
        <f t="array" ref="I23">IFERROR(INDEX($H$1:$H$400,SMALL(IF($H$1:$H$400&lt;&gt;"",ROW($H$1:$H$400)),ROW(23:23))),"")</f>
        <v>126</v>
      </c>
      <c r="J23" t="str">
        <f t="shared" si="1"/>
        <v/>
      </c>
      <c r="K23" s="130">
        <f t="array" ref="K23">IFERROR(INDEX($J$1:$J$400,SMALL(IF($J$1:$J$400&lt;&gt;"",ROW($J$1:$J$400)),ROW(23:23))),"")</f>
        <v>38</v>
      </c>
      <c r="M23" s="5">
        <v>42757</v>
      </c>
      <c r="N23" s="6" t="s">
        <v>9</v>
      </c>
      <c r="O23" s="12">
        <v>7</v>
      </c>
      <c r="P23" t="str">
        <f t="shared" si="16"/>
        <v/>
      </c>
      <c r="Q23" s="130">
        <f t="array" ref="Q23">IFERROR(INDEX($P$1:$P$400,SMALL(IF($P$1:$P$400&lt;&gt;"",ROW($P$1:$P$400)),ROW(23:23))),"")</f>
        <v>185</v>
      </c>
      <c r="R23" t="str">
        <f t="shared" si="11"/>
        <v/>
      </c>
      <c r="S23" s="130">
        <f t="array" ref="S23">IFERROR(INDEX($R$1:$R$400,SMALL(IF($R$1:$R$400&lt;&gt;"",ROW($R$1:$R$400)),ROW(23:23))),"")</f>
        <v>44</v>
      </c>
      <c r="T23" t="str">
        <f t="shared" si="2"/>
        <v/>
      </c>
      <c r="U23" s="130">
        <f t="array" ref="U23">IFERROR(INDEX($T$1:$T$400,SMALL(IF($T$1:$T$400&lt;&gt;"",ROW($T$1:$T$400)),ROW(23:23))),"")</f>
        <v>137</v>
      </c>
      <c r="V23">
        <f t="shared" si="3"/>
        <v>57</v>
      </c>
      <c r="W23" s="130">
        <f t="array" ref="W23">IFERROR(INDEX($V$1:$V$400,SMALL(IF($V$1:$V$400&lt;&gt;"",ROW($V$1:$V$400)),ROW(23:23))),"")</f>
        <v>48</v>
      </c>
      <c r="Y23" s="5">
        <v>43122</v>
      </c>
      <c r="Z23" s="6" t="s">
        <v>5</v>
      </c>
      <c r="AA23" s="12">
        <v>54</v>
      </c>
      <c r="AB23" t="str">
        <f t="shared" si="19"/>
        <v/>
      </c>
      <c r="AC23" s="130">
        <f t="array" ref="AC23">IFERROR(INDEX($AB$1:$AB$400,SMALL(IF($AB$1:$AB$400&lt;&gt;"",ROW($AB$1:$AB$400)),ROW(23:23))),"")</f>
        <v>250</v>
      </c>
      <c r="AD23" t="str">
        <f t="shared" si="12"/>
        <v/>
      </c>
      <c r="AE23" s="130">
        <f t="array" ref="AE23">IFERROR(INDEX($AD$1:$AD$400,SMALL(IF($AD$1:$AD$400&lt;&gt;"",ROW($AD$1:$AD$400)),ROW(23:23))),"")</f>
        <v>62</v>
      </c>
      <c r="AF23" t="str">
        <f t="shared" si="4"/>
        <v/>
      </c>
      <c r="AG23" s="130">
        <f t="array" ref="AG23">IFERROR(INDEX($AF$1:$AF$400,SMALL(IF($AF$1:$AF$400&lt;&gt;"",ROW($AF$1:$AF$400)),ROW(23:23))),"")</f>
        <v>185</v>
      </c>
      <c r="AH23" t="str">
        <f t="shared" si="5"/>
        <v/>
      </c>
      <c r="AI23" s="130">
        <f t="array" ref="AI23">IFERROR(INDEX($AH$1:$AH$400,SMALL(IF($AH$1:$AH$400&lt;&gt;"",ROW($AH$1:$AH$400)),ROW(23:23))),"")</f>
        <v>71</v>
      </c>
      <c r="AK23" s="5">
        <v>43487</v>
      </c>
      <c r="AL23" s="6" t="s">
        <v>3</v>
      </c>
      <c r="AM23" s="7">
        <v>62</v>
      </c>
      <c r="AN23" t="str">
        <f t="shared" si="17"/>
        <v/>
      </c>
      <c r="AO23" s="130">
        <f t="array" ref="AO23">IFERROR(INDEX($AN$1:$AN$400,SMALL(IF($AN$1:$AN$400&lt;&gt;"",ROW($AN$1:$AN$400)),ROW(23:23))),"")</f>
        <v>251</v>
      </c>
      <c r="AP23" t="str">
        <f t="shared" si="13"/>
        <v/>
      </c>
      <c r="AQ23" s="130">
        <f t="array" ref="AQ23">IFERROR(INDEX($AP$1:$AP$400,SMALL(IF($AP$1:$AP$400&lt;&gt;"",ROW($AP$1:$AP$400)),ROW(23:23))),"")</f>
        <v>65</v>
      </c>
      <c r="AR23" t="str">
        <f t="shared" si="6"/>
        <v/>
      </c>
      <c r="AS23" s="130">
        <f t="array" ref="AS23">IFERROR(INDEX($AR$1:$AR$400,SMALL(IF($AR$1:$AR$400&lt;&gt;"",ROW($AR$1:$AR$400)),ROW(23:23))),"")</f>
        <v>178</v>
      </c>
      <c r="AT23" t="str">
        <f t="shared" si="7"/>
        <v/>
      </c>
      <c r="AU23" s="130">
        <f t="array" ref="AU23">IFERROR(INDEX($AT$1:$AT$400,SMALL(IF($AT$1:$AT$400&lt;&gt;"",ROW($AT$1:$AT$400)),ROW(23:23))),"")</f>
        <v>82</v>
      </c>
      <c r="AW23" s="5">
        <v>43852</v>
      </c>
      <c r="AX23" s="6" t="s">
        <v>6</v>
      </c>
      <c r="AY23" s="105">
        <f>'Daycare Tallies'!$C23</f>
        <v>0</v>
      </c>
      <c r="AZ23" t="str">
        <f t="shared" si="18"/>
        <v/>
      </c>
      <c r="BA23" s="130">
        <f t="array" ref="BA23">IFERROR(INDEX($AZ$1:$AZ$400,SMALL(IF($AZ$1:$AZ$400&lt;&gt;"",ROW($AZ$1:$AZ$400)),ROW(23:23))),"")</f>
        <v>0</v>
      </c>
      <c r="BB23" t="str">
        <f t="shared" si="14"/>
        <v/>
      </c>
      <c r="BC23" s="130">
        <f t="array" ref="BC23">IFERROR(INDEX($BB$1:$BB$400,SMALL(IF($BB$1:$BB$400&lt;&gt;"",ROW($BB$1:$BB$400)),ROW(23:23))),"")</f>
        <v>0</v>
      </c>
      <c r="BD23" t="str">
        <f t="shared" si="9"/>
        <v/>
      </c>
      <c r="BE23" s="130">
        <f t="array" ref="BE23">IFERROR(INDEX($BD$1:$BD$400,SMALL(IF($BD$1:$BD$400&lt;&gt;"",ROW($BD$1:$BD$400)),ROW(23:23))),"")</f>
        <v>0</v>
      </c>
      <c r="BF23" t="str">
        <f t="shared" si="8"/>
        <v/>
      </c>
      <c r="BG23" s="130">
        <f t="array" ref="BG23">IFERROR(INDEX($BF$1:$BF$400,SMALL(IF($BF$1:$BF$400&lt;&gt;"",ROW($BF$1:$BF$400)),ROW(23:23))),"")</f>
        <v>0</v>
      </c>
    </row>
    <row r="24" spans="1:59" x14ac:dyDescent="0.3">
      <c r="A24" s="10">
        <v>42392</v>
      </c>
      <c r="B24" s="11" t="s">
        <v>7</v>
      </c>
      <c r="C24" s="12">
        <v>3</v>
      </c>
      <c r="D24" t="str">
        <f t="shared" si="15"/>
        <v/>
      </c>
      <c r="E24" s="130">
        <f t="array" ref="E24">IFERROR(INDEX($D$1:$D$400,SMALL(IF($D$1:$D$400&lt;&gt;"",ROW($D$1:$D$400)),ROW(24:24))),"")</f>
        <v>201</v>
      </c>
      <c r="F24" t="str">
        <f t="shared" si="10"/>
        <v/>
      </c>
      <c r="G24" s="130">
        <f t="array" ref="G24">IFERROR(INDEX($F$1:$F$400,SMALL(IF($F$1:$F$400&lt;&gt;"",ROW($F$1:$F$400)),ROW(24:24))),"")</f>
        <v>39</v>
      </c>
      <c r="H24" t="str">
        <f t="shared" si="0"/>
        <v/>
      </c>
      <c r="I24" s="130">
        <f t="array" ref="I24">IFERROR(INDEX($H$1:$H$400,SMALL(IF($H$1:$H$400&lt;&gt;"",ROW($H$1:$H$400)),ROW(24:24))),"")</f>
        <v>120</v>
      </c>
      <c r="J24" t="str">
        <f t="shared" si="1"/>
        <v/>
      </c>
      <c r="K24" s="130">
        <f t="array" ref="K24">IFERROR(INDEX($J$1:$J$400,SMALL(IF($J$1:$J$400&lt;&gt;"",ROW($J$1:$J$400)),ROW(24:24))),"")</f>
        <v>46</v>
      </c>
      <c r="M24" s="5">
        <v>42758</v>
      </c>
      <c r="N24" s="6" t="s">
        <v>5</v>
      </c>
      <c r="O24" s="12">
        <v>38</v>
      </c>
      <c r="P24" t="str">
        <f t="shared" si="16"/>
        <v/>
      </c>
      <c r="Q24" s="130">
        <f t="array" ref="Q24">IFERROR(INDEX($P$1:$P$400,SMALL(IF($P$1:$P$400&lt;&gt;"",ROW($P$1:$P$400)),ROW(24:24))),"")</f>
        <v>249</v>
      </c>
      <c r="R24" t="str">
        <f t="shared" si="11"/>
        <v/>
      </c>
      <c r="S24" s="130">
        <f t="array" ref="S24">IFERROR(INDEX($R$1:$R$400,SMALL(IF($R$1:$R$400&lt;&gt;"",ROW($R$1:$R$400)),ROW(24:24))),"")</f>
        <v>91</v>
      </c>
      <c r="T24" t="str">
        <f t="shared" si="2"/>
        <v/>
      </c>
      <c r="U24" s="130">
        <f t="array" ref="U24">IFERROR(INDEX($T$1:$T$400,SMALL(IF($T$1:$T$400&lt;&gt;"",ROW($T$1:$T$400)),ROW(24:24))),"")</f>
        <v>148</v>
      </c>
      <c r="V24" t="str">
        <f t="shared" si="3"/>
        <v/>
      </c>
      <c r="W24" s="130">
        <f t="array" ref="W24">IFERROR(INDEX($V$1:$V$400,SMALL(IF($V$1:$V$400&lt;&gt;"",ROW($V$1:$V$400)),ROW(24:24))),"")</f>
        <v>62</v>
      </c>
      <c r="Y24" s="5">
        <v>43123</v>
      </c>
      <c r="Z24" s="6" t="s">
        <v>3</v>
      </c>
      <c r="AA24" s="12">
        <v>63</v>
      </c>
      <c r="AB24" t="str">
        <f t="shared" si="19"/>
        <v/>
      </c>
      <c r="AC24" s="130">
        <f t="array" ref="AC24">IFERROR(INDEX($AB$1:$AB$400,SMALL(IF($AB$1:$AB$400&lt;&gt;"",ROW($AB$1:$AB$400)),ROW(24:24))),"")</f>
        <v>297</v>
      </c>
      <c r="AD24" t="str">
        <f t="shared" si="12"/>
        <v/>
      </c>
      <c r="AE24" s="130">
        <f t="array" ref="AE24">IFERROR(INDEX($AD$1:$AD$400,SMALL(IF($AD$1:$AD$400&lt;&gt;"",ROW($AD$1:$AD$400)),ROW(24:24))),"")</f>
        <v>116</v>
      </c>
      <c r="AF24" t="str">
        <f t="shared" si="4"/>
        <v/>
      </c>
      <c r="AG24" s="130">
        <f t="array" ref="AG24">IFERROR(INDEX($AF$1:$AF$400,SMALL(IF($AF$1:$AF$400&lt;&gt;"",ROW($AF$1:$AF$400)),ROW(24:24))),"")</f>
        <v>173</v>
      </c>
      <c r="AH24" t="str">
        <f t="shared" si="5"/>
        <v/>
      </c>
      <c r="AI24" s="130">
        <f t="array" ref="AI24">IFERROR(INDEX($AH$1:$AH$400,SMALL(IF($AH$1:$AH$400&lt;&gt;"",ROW($AH$1:$AH$400)),ROW(24:24))),"")</f>
        <v>89</v>
      </c>
      <c r="AK24" s="5">
        <v>43488</v>
      </c>
      <c r="AL24" s="6" t="s">
        <v>6</v>
      </c>
      <c r="AM24" s="7">
        <v>62</v>
      </c>
      <c r="AN24" t="str">
        <f t="shared" si="17"/>
        <v/>
      </c>
      <c r="AO24" s="130">
        <f t="array" ref="AO24">IFERROR(INDEX($AN$1:$AN$400,SMALL(IF($AN$1:$AN$400&lt;&gt;"",ROW($AN$1:$AN$400)),ROW(24:24))),"")</f>
        <v>343</v>
      </c>
      <c r="AP24" t="str">
        <f t="shared" si="13"/>
        <v/>
      </c>
      <c r="AQ24" s="130">
        <f t="array" ref="AQ24">IFERROR(INDEX($AP$1:$AP$400,SMALL(IF($AP$1:$AP$400&lt;&gt;"",ROW($AP$1:$AP$400)),ROW(24:24))),"")</f>
        <v>104</v>
      </c>
      <c r="AR24" t="str">
        <f t="shared" si="6"/>
        <v/>
      </c>
      <c r="AS24" s="130">
        <f t="array" ref="AS24">IFERROR(INDEX($AR$1:$AR$400,SMALL(IF($AR$1:$AR$400&lt;&gt;"",ROW($AR$1:$AR$400)),ROW(24:24))),"")</f>
        <v>212</v>
      </c>
      <c r="AT24" t="str">
        <f t="shared" si="7"/>
        <v/>
      </c>
      <c r="AU24" s="130">
        <f t="array" ref="AU24">IFERROR(INDEX($AT$1:$AT$400,SMALL(IF($AT$1:$AT$400&lt;&gt;"",ROW($AT$1:$AT$400)),ROW(24:24))),"")</f>
        <v>88</v>
      </c>
      <c r="AW24" s="5">
        <v>43853</v>
      </c>
      <c r="AX24" s="6" t="s">
        <v>8</v>
      </c>
      <c r="AY24" s="105">
        <f>'Daycare Tallies'!$C24</f>
        <v>0</v>
      </c>
      <c r="AZ24">
        <f t="shared" si="18"/>
        <v>0</v>
      </c>
      <c r="BA24" s="130">
        <f t="array" ref="BA24">IFERROR(INDEX($AZ$1:$AZ$400,SMALL(IF($AZ$1:$AZ$400&lt;&gt;"",ROW($AZ$1:$AZ$400)),ROW(24:24))),"")</f>
        <v>0</v>
      </c>
      <c r="BB24" t="str">
        <f t="shared" si="14"/>
        <v/>
      </c>
      <c r="BC24" s="130">
        <f t="array" ref="BC24">IFERROR(INDEX($BB$1:$BB$400,SMALL(IF($BB$1:$BB$400&lt;&gt;"",ROW($BB$1:$BB$400)),ROW(24:24))),"")</f>
        <v>0</v>
      </c>
      <c r="BD24">
        <f t="shared" si="9"/>
        <v>0</v>
      </c>
      <c r="BE24" s="130">
        <f t="array" ref="BE24">IFERROR(INDEX($BD$1:$BD$400,SMALL(IF($BD$1:$BD$400&lt;&gt;"",ROW($BD$1:$BD$400)),ROW(24:24))),"")</f>
        <v>0</v>
      </c>
      <c r="BF24" t="str">
        <f t="shared" si="8"/>
        <v/>
      </c>
      <c r="BG24" s="130">
        <f t="array" ref="BG24">IFERROR(INDEX($BF$1:$BF$400,SMALL(IF($BF$1:$BF$400&lt;&gt;"",ROW($BF$1:$BF$400)),ROW(24:24))),"")</f>
        <v>0</v>
      </c>
    </row>
    <row r="25" spans="1:59" x14ac:dyDescent="0.3">
      <c r="A25" s="10">
        <v>42393</v>
      </c>
      <c r="B25" s="11" t="s">
        <v>9</v>
      </c>
      <c r="C25" s="12">
        <v>0</v>
      </c>
      <c r="D25" t="str">
        <f t="shared" si="15"/>
        <v/>
      </c>
      <c r="E25" s="130">
        <f t="array" ref="E25">IFERROR(INDEX($D$1:$D$400,SMALL(IF($D$1:$D$400&lt;&gt;"",ROW($D$1:$D$400)),ROW(25:25))),"")</f>
        <v>202</v>
      </c>
      <c r="F25" t="str">
        <f t="shared" si="10"/>
        <v/>
      </c>
      <c r="G25" s="130">
        <f t="array" ref="G25">IFERROR(INDEX($F$1:$F$400,SMALL(IF($F$1:$F$400&lt;&gt;"",ROW($F$1:$F$400)),ROW(25:25))),"")</f>
        <v>67</v>
      </c>
      <c r="H25" t="str">
        <f t="shared" si="0"/>
        <v/>
      </c>
      <c r="I25" s="130">
        <f t="array" ref="I25">IFERROR(INDEX($H$1:$H$400,SMALL(IF($H$1:$H$400&lt;&gt;"",ROW($H$1:$H$400)),ROW(25:25))),"")</f>
        <v>117</v>
      </c>
      <c r="J25">
        <f t="shared" si="1"/>
        <v>26</v>
      </c>
      <c r="K25" s="130">
        <f t="array" ref="K25">IFERROR(INDEX($J$1:$J$400,SMALL(IF($J$1:$J$400&lt;&gt;"",ROW($J$1:$J$400)),ROW(25:25))),"")</f>
        <v>45</v>
      </c>
      <c r="M25" s="5">
        <v>42759</v>
      </c>
      <c r="N25" s="6" t="s">
        <v>3</v>
      </c>
      <c r="O25" s="12">
        <v>30</v>
      </c>
      <c r="P25" t="str">
        <f t="shared" si="16"/>
        <v/>
      </c>
      <c r="Q25" s="130">
        <f t="array" ref="Q25">IFERROR(INDEX($P$1:$P$400,SMALL(IF($P$1:$P$400&lt;&gt;"",ROW($P$1:$P$400)),ROW(25:25))),"")</f>
        <v>267</v>
      </c>
      <c r="R25" t="str">
        <f t="shared" si="11"/>
        <v/>
      </c>
      <c r="S25" s="130">
        <f t="array" ref="S25">IFERROR(INDEX($R$1:$R$400,SMALL(IF($R$1:$R$400&lt;&gt;"",ROW($R$1:$R$400)),ROW(25:25))),"")</f>
        <v>75</v>
      </c>
      <c r="T25" t="str">
        <f t="shared" si="2"/>
        <v/>
      </c>
      <c r="U25" s="130">
        <f t="array" ref="U25">IFERROR(INDEX($T$1:$T$400,SMALL(IF($T$1:$T$400&lt;&gt;"",ROW($T$1:$T$400)),ROW(25:25))),"")</f>
        <v>152</v>
      </c>
      <c r="V25" t="str">
        <f t="shared" si="3"/>
        <v/>
      </c>
      <c r="W25" s="130">
        <f t="array" ref="W25">IFERROR(INDEX($V$1:$V$400,SMALL(IF($V$1:$V$400&lt;&gt;"",ROW($V$1:$V$400)),ROW(25:25))),"")</f>
        <v>74</v>
      </c>
      <c r="Y25" s="5">
        <v>43124</v>
      </c>
      <c r="Z25" s="6" t="s">
        <v>6</v>
      </c>
      <c r="AA25" s="12">
        <v>51</v>
      </c>
      <c r="AB25" t="str">
        <f t="shared" si="19"/>
        <v/>
      </c>
      <c r="AC25" s="130">
        <f t="array" ref="AC25">IFERROR(INDEX($AB$1:$AB$400,SMALL(IF($AB$1:$AB$400&lt;&gt;"",ROW($AB$1:$AB$400)),ROW(25:25))),"")</f>
        <v>331</v>
      </c>
      <c r="AD25" t="str">
        <f t="shared" si="12"/>
        <v/>
      </c>
      <c r="AE25" s="130">
        <f t="array" ref="AE25">IFERROR(INDEX($AD$1:$AD$400,SMALL(IF($AD$1:$AD$400&lt;&gt;"",ROW($AD$1:$AD$400)),ROW(25:25))),"")</f>
        <v>100</v>
      </c>
      <c r="AF25" t="str">
        <f t="shared" si="4"/>
        <v/>
      </c>
      <c r="AG25" s="130">
        <f t="array" ref="AG25">IFERROR(INDEX($AF$1:$AF$400,SMALL(IF($AF$1:$AF$400&lt;&gt;"",ROW($AF$1:$AF$400)),ROW(25:25))),"")</f>
        <v>189</v>
      </c>
      <c r="AH25" t="str">
        <f t="shared" si="5"/>
        <v/>
      </c>
      <c r="AI25" s="130">
        <f t="array" ref="AI25">IFERROR(INDEX($AH$1:$AH$400,SMALL(IF($AH$1:$AH$400&lt;&gt;"",ROW($AH$1:$AH$400)),ROW(25:25))),"")</f>
        <v>73</v>
      </c>
      <c r="AK25" s="5">
        <v>43489</v>
      </c>
      <c r="AL25" s="6" t="s">
        <v>8</v>
      </c>
      <c r="AM25" s="7">
        <v>63</v>
      </c>
      <c r="AN25">
        <f t="shared" si="17"/>
        <v>268</v>
      </c>
      <c r="AO25" s="130">
        <f t="array" ref="AO25">IFERROR(INDEX($AN$1:$AN$400,SMALL(IF($AN$1:$AN$400&lt;&gt;"",ROW($AN$1:$AN$400)),ROW(25:25))),"")</f>
        <v>348</v>
      </c>
      <c r="AP25" t="str">
        <f t="shared" si="13"/>
        <v/>
      </c>
      <c r="AQ25" s="130">
        <f t="array" ref="AQ25">IFERROR(INDEX($AP$1:$AP$400,SMALL(IF($AP$1:$AP$400&lt;&gt;"",ROW($AP$1:$AP$400)),ROW(25:25))),"")</f>
        <v>101</v>
      </c>
      <c r="AR25">
        <f t="shared" si="6"/>
        <v>187</v>
      </c>
      <c r="AS25" s="130">
        <f t="array" ref="AS25">IFERROR(INDEX($AR$1:$AR$400,SMALL(IF($AR$1:$AR$400&lt;&gt;"",ROW($AR$1:$AR$400)),ROW(25:25))),"")</f>
        <v>202</v>
      </c>
      <c r="AT25" t="str">
        <f t="shared" si="7"/>
        <v/>
      </c>
      <c r="AU25" s="130">
        <f t="array" ref="AU25">IFERROR(INDEX($AT$1:$AT$400,SMALL(IF($AT$1:$AT$400&lt;&gt;"",ROW($AT$1:$AT$400)),ROW(25:25))),"")</f>
        <v>68</v>
      </c>
      <c r="AW25" s="5">
        <v>43854</v>
      </c>
      <c r="AX25" s="6" t="s">
        <v>4</v>
      </c>
      <c r="AY25" s="105">
        <f>'Daycare Tallies'!$C25</f>
        <v>0</v>
      </c>
      <c r="AZ25" t="str">
        <f t="shared" si="18"/>
        <v/>
      </c>
      <c r="BA25" s="130">
        <f t="array" ref="BA25">IFERROR(INDEX($AZ$1:$AZ$400,SMALL(IF($AZ$1:$AZ$400&lt;&gt;"",ROW($AZ$1:$AZ$400)),ROW(25:25))),"")</f>
        <v>0</v>
      </c>
      <c r="BB25">
        <f t="shared" si="14"/>
        <v>0</v>
      </c>
      <c r="BC25" s="130">
        <f t="array" ref="BC25">IFERROR(INDEX($BB$1:$BB$400,SMALL(IF($BB$1:$BB$400&lt;&gt;"",ROW($BB$1:$BB$400)),ROW(25:25))),"")</f>
        <v>0</v>
      </c>
      <c r="BD25" t="str">
        <f t="shared" si="9"/>
        <v/>
      </c>
      <c r="BE25" s="130">
        <f t="array" ref="BE25">IFERROR(INDEX($BD$1:$BD$400,SMALL(IF($BD$1:$BD$400&lt;&gt;"",ROW($BD$1:$BD$400)),ROW(25:25))),"")</f>
        <v>0</v>
      </c>
      <c r="BF25" t="str">
        <f t="shared" si="8"/>
        <v/>
      </c>
      <c r="BG25" s="130">
        <f t="array" ref="BG25">IFERROR(INDEX($BF$1:$BF$400,SMALL(IF($BF$1:$BF$400&lt;&gt;"",ROW($BF$1:$BF$400)),ROW(25:25))),"")</f>
        <v>0</v>
      </c>
    </row>
    <row r="26" spans="1:59" x14ac:dyDescent="0.3">
      <c r="A26" s="10">
        <v>42394</v>
      </c>
      <c r="B26" s="11" t="s">
        <v>5</v>
      </c>
      <c r="C26" s="12">
        <v>22</v>
      </c>
      <c r="D26" t="str">
        <f t="shared" si="15"/>
        <v/>
      </c>
      <c r="E26" s="130">
        <f t="array" ref="E26">IFERROR(INDEX($D$1:$D$400,SMALL(IF($D$1:$D$400&lt;&gt;"",ROW($D$1:$D$400)),ROW(26:26))),"")</f>
        <v>184</v>
      </c>
      <c r="F26" t="str">
        <f t="shared" si="10"/>
        <v/>
      </c>
      <c r="G26" s="130">
        <f t="array" ref="G26">IFERROR(INDEX($F$1:$F$400,SMALL(IF($F$1:$F$400&lt;&gt;"",ROW($F$1:$F$400)),ROW(26:26))),"")</f>
        <v>74</v>
      </c>
      <c r="H26" t="str">
        <f t="shared" si="0"/>
        <v/>
      </c>
      <c r="I26" s="130">
        <f t="array" ref="I26">IFERROR(INDEX($H$1:$H$400,SMALL(IF($H$1:$H$400&lt;&gt;"",ROW($H$1:$H$400)),ROW(26:26))),"")</f>
        <v>105</v>
      </c>
      <c r="J26" t="str">
        <f t="shared" si="1"/>
        <v/>
      </c>
      <c r="K26" s="130">
        <f t="array" ref="K26">IFERROR(INDEX($J$1:$J$400,SMALL(IF($J$1:$J$400&lt;&gt;"",ROW($J$1:$J$400)),ROW(26:26))),"")</f>
        <v>49</v>
      </c>
      <c r="M26" s="5">
        <v>42760</v>
      </c>
      <c r="N26" s="6" t="s">
        <v>6</v>
      </c>
      <c r="O26" s="38">
        <v>56</v>
      </c>
      <c r="P26" t="str">
        <f t="shared" si="16"/>
        <v/>
      </c>
      <c r="Q26" s="130">
        <f t="array" ref="Q26">IFERROR(INDEX($P$1:$P$400,SMALL(IF($P$1:$P$400&lt;&gt;"",ROW($P$1:$P$400)),ROW(26:26))),"")</f>
        <v>183</v>
      </c>
      <c r="R26" t="str">
        <f t="shared" si="11"/>
        <v/>
      </c>
      <c r="S26" s="130">
        <f t="array" ref="S26">IFERROR(INDEX($R$1:$R$400,SMALL(IF($R$1:$R$400&lt;&gt;"",ROW($R$1:$R$400)),ROW(26:26))),"")</f>
        <v>53</v>
      </c>
      <c r="T26" t="str">
        <f t="shared" si="2"/>
        <v/>
      </c>
      <c r="U26" s="130">
        <f t="array" ref="U26">IFERROR(INDEX($T$1:$T$400,SMALL(IF($T$1:$T$400&lt;&gt;"",ROW($T$1:$T$400)),ROW(26:26))),"")</f>
        <v>130</v>
      </c>
      <c r="V26" t="str">
        <f t="shared" si="3"/>
        <v/>
      </c>
      <c r="W26" s="130">
        <f t="array" ref="W26">IFERROR(INDEX($V$1:$V$400,SMALL(IF($V$1:$V$400&lt;&gt;"",ROW($V$1:$V$400)),ROW(26:26))),"")</f>
        <v>45</v>
      </c>
      <c r="Y26" s="5">
        <v>43125</v>
      </c>
      <c r="Z26" s="6" t="s">
        <v>8</v>
      </c>
      <c r="AA26" s="12">
        <v>59</v>
      </c>
      <c r="AB26">
        <f t="shared" si="19"/>
        <v>309</v>
      </c>
      <c r="AC26" s="130">
        <f t="array" ref="AC26">IFERROR(INDEX($AB$1:$AB$400,SMALL(IF($AB$1:$AB$400&lt;&gt;"",ROW($AB$1:$AB$400)),ROW(26:26))),"")</f>
        <v>306</v>
      </c>
      <c r="AD26" t="str">
        <f t="shared" si="12"/>
        <v/>
      </c>
      <c r="AE26" s="130">
        <f t="array" ref="AE26">IFERROR(INDEX($AD$1:$AD$400,SMALL(IF($AD$1:$AD$400&lt;&gt;"",ROW($AD$1:$AD$400)),ROW(26:26))),"")</f>
        <v>108</v>
      </c>
      <c r="AF26">
        <f t="shared" si="4"/>
        <v>173</v>
      </c>
      <c r="AG26" s="130">
        <f t="array" ref="AG26">IFERROR(INDEX($AF$1:$AF$400,SMALL(IF($AF$1:$AF$400&lt;&gt;"",ROW($AF$1:$AF$400)),ROW(26:26))),"")</f>
        <v>183</v>
      </c>
      <c r="AH26" t="str">
        <f t="shared" si="5"/>
        <v/>
      </c>
      <c r="AI26" s="130">
        <f t="array" ref="AI26">IFERROR(INDEX($AH$1:$AH$400,SMALL(IF($AH$1:$AH$400&lt;&gt;"",ROW($AH$1:$AH$400)),ROW(26:26))),"")</f>
        <v>77</v>
      </c>
      <c r="AK26" s="5">
        <v>43490</v>
      </c>
      <c r="AL26" s="6" t="s">
        <v>4</v>
      </c>
      <c r="AM26" s="7">
        <v>60</v>
      </c>
      <c r="AN26" t="str">
        <f t="shared" si="17"/>
        <v/>
      </c>
      <c r="AO26" s="130">
        <f t="array" ref="AO26">IFERROR(INDEX($AN$1:$AN$400,SMALL(IF($AN$1:$AN$400&lt;&gt;"",ROW($AN$1:$AN$400)),ROW(26:26))),"")</f>
        <v>311</v>
      </c>
      <c r="AP26">
        <f t="shared" si="13"/>
        <v>80</v>
      </c>
      <c r="AQ26" s="130">
        <f t="array" ref="AQ26">IFERROR(INDEX($AP$1:$AP$400,SMALL(IF($AP$1:$AP$400&lt;&gt;"",ROW($AP$1:$AP$400)),ROW(26:26))),"")</f>
        <v>100</v>
      </c>
      <c r="AR26" t="str">
        <f t="shared" si="6"/>
        <v/>
      </c>
      <c r="AS26" s="130">
        <f t="array" ref="AS26">IFERROR(INDEX($AR$1:$AR$400,SMALL(IF($AR$1:$AR$400&lt;&gt;"",ROW($AR$1:$AR$400)),ROW(26:26))),"")</f>
        <v>187</v>
      </c>
      <c r="AT26" t="str">
        <f t="shared" si="7"/>
        <v/>
      </c>
      <c r="AU26" s="130">
        <f t="array" ref="AU26">IFERROR(INDEX($AT$1:$AT$400,SMALL(IF($AT$1:$AT$400&lt;&gt;"",ROW($AT$1:$AT$400)),ROW(26:26))),"")</f>
        <v>83</v>
      </c>
      <c r="AW26" s="5">
        <v>43855</v>
      </c>
      <c r="AX26" s="6" t="s">
        <v>7</v>
      </c>
      <c r="AY26" s="105">
        <f>'Daycare Tallies'!$C26</f>
        <v>0</v>
      </c>
      <c r="AZ26" t="str">
        <f t="shared" si="18"/>
        <v/>
      </c>
      <c r="BA26" s="130">
        <f t="array" ref="BA26">IFERROR(INDEX($AZ$1:$AZ$400,SMALL(IF($AZ$1:$AZ$400&lt;&gt;"",ROW($AZ$1:$AZ$400)),ROW(26:26))),"")</f>
        <v>0</v>
      </c>
      <c r="BB26" t="str">
        <f t="shared" si="14"/>
        <v/>
      </c>
      <c r="BC26" s="130">
        <f t="array" ref="BC26">IFERROR(INDEX($BB$1:$BB$400,SMALL(IF($BB$1:$BB$400&lt;&gt;"",ROW($BB$1:$BB$400)),ROW(26:26))),"")</f>
        <v>0</v>
      </c>
      <c r="BD26" t="str">
        <f t="shared" si="9"/>
        <v/>
      </c>
      <c r="BE26" s="130">
        <f t="array" ref="BE26">IFERROR(INDEX($BD$1:$BD$400,SMALL(IF($BD$1:$BD$400&lt;&gt;"",ROW($BD$1:$BD$400)),ROW(26:26))),"")</f>
        <v>0</v>
      </c>
      <c r="BF26" t="str">
        <f t="shared" si="8"/>
        <v/>
      </c>
      <c r="BG26" s="130">
        <f t="array" ref="BG26">IFERROR(INDEX($BF$1:$BF$400,SMALL(IF($BF$1:$BF$400&lt;&gt;"",ROW($BF$1:$BF$400)),ROW(26:26))),"")</f>
        <v>0</v>
      </c>
    </row>
    <row r="27" spans="1:59" x14ac:dyDescent="0.3">
      <c r="A27" s="10">
        <v>42395</v>
      </c>
      <c r="B27" s="11" t="s">
        <v>3</v>
      </c>
      <c r="C27" s="12">
        <v>33</v>
      </c>
      <c r="D27" t="str">
        <f t="shared" si="15"/>
        <v/>
      </c>
      <c r="E27" s="130">
        <f t="array" ref="E27">IFERROR(INDEX($D$1:$D$400,SMALL(IF($D$1:$D$400&lt;&gt;"",ROW($D$1:$D$400)),ROW(27:27))),"")</f>
        <v>204</v>
      </c>
      <c r="F27" t="str">
        <f t="shared" si="10"/>
        <v/>
      </c>
      <c r="G27" s="130">
        <f t="array" ref="G27">IFERROR(INDEX($F$1:$F$400,SMALL(IF($F$1:$F$400&lt;&gt;"",ROW($F$1:$F$400)),ROW(27:27))),"")</f>
        <v>65</v>
      </c>
      <c r="H27" t="str">
        <f t="shared" si="0"/>
        <v/>
      </c>
      <c r="I27" s="130">
        <f t="array" ref="I27">IFERROR(INDEX($H$1:$H$400,SMALL(IF($H$1:$H$400&lt;&gt;"",ROW($H$1:$H$400)),ROW(27:27))),"")</f>
        <v>108</v>
      </c>
      <c r="J27" t="str">
        <f t="shared" si="1"/>
        <v/>
      </c>
      <c r="K27" s="130">
        <f t="array" ref="K27">IFERROR(INDEX($J$1:$J$400,SMALL(IF($J$1:$J$400&lt;&gt;"",ROW($J$1:$J$400)),ROW(27:27))),"")</f>
        <v>53</v>
      </c>
      <c r="M27" s="5">
        <v>42761</v>
      </c>
      <c r="N27" s="6" t="s">
        <v>8</v>
      </c>
      <c r="O27" s="12">
        <v>45</v>
      </c>
      <c r="P27">
        <f t="shared" si="16"/>
        <v>226</v>
      </c>
      <c r="Q27" s="130">
        <f t="array" ref="Q27">IFERROR(INDEX($P$1:$P$400,SMALL(IF($P$1:$P$400&lt;&gt;"",ROW($P$1:$P$400)),ROW(27:27))),"")</f>
        <v>241</v>
      </c>
      <c r="R27" t="str">
        <f t="shared" si="11"/>
        <v/>
      </c>
      <c r="S27" s="130">
        <f t="array" ref="S27">IFERROR(INDEX($R$1:$R$400,SMALL(IF($R$1:$R$400&lt;&gt;"",ROW($R$1:$R$400)),ROW(27:27))),"")</f>
        <v>72</v>
      </c>
      <c r="T27">
        <f t="shared" si="2"/>
        <v>131</v>
      </c>
      <c r="U27" s="130">
        <f t="array" ref="U27">IFERROR(INDEX($T$1:$T$400,SMALL(IF($T$1:$T$400&lt;&gt;"",ROW($T$1:$T$400)),ROW(27:27))),"")</f>
        <v>130</v>
      </c>
      <c r="V27" t="str">
        <f t="shared" si="3"/>
        <v/>
      </c>
      <c r="W27" s="130">
        <f t="array" ref="W27">IFERROR(INDEX($V$1:$V$400,SMALL(IF($V$1:$V$400&lt;&gt;"",ROW($V$1:$V$400)),ROW(27:27))),"")</f>
        <v>71</v>
      </c>
      <c r="Y27" s="5">
        <v>43126</v>
      </c>
      <c r="Z27" s="6" t="s">
        <v>4</v>
      </c>
      <c r="AA27" s="12">
        <v>57</v>
      </c>
      <c r="AB27" t="str">
        <f t="shared" si="19"/>
        <v/>
      </c>
      <c r="AC27" s="130">
        <f t="array" ref="AC27">IFERROR(INDEX($AB$1:$AB$400,SMALL(IF($AB$1:$AB$400&lt;&gt;"",ROW($AB$1:$AB$400)),ROW(27:27))),"")</f>
        <v>279</v>
      </c>
      <c r="AD27">
        <f t="shared" si="12"/>
        <v>111</v>
      </c>
      <c r="AE27" s="130">
        <f t="array" ref="AE27">IFERROR(INDEX($AD$1:$AD$400,SMALL(IF($AD$1:$AD$400&lt;&gt;"",ROW($AD$1:$AD$400)),ROW(27:27))),"")</f>
        <v>94</v>
      </c>
      <c r="AF27" t="str">
        <f t="shared" si="4"/>
        <v/>
      </c>
      <c r="AG27" s="130">
        <f t="array" ref="AG27">IFERROR(INDEX($AF$1:$AF$400,SMALL(IF($AF$1:$AF$400&lt;&gt;"",ROW($AF$1:$AF$400)),ROW(27:27))),"")</f>
        <v>158</v>
      </c>
      <c r="AH27" t="str">
        <f t="shared" si="5"/>
        <v/>
      </c>
      <c r="AI27" s="130">
        <f t="array" ref="AI27">IFERROR(INDEX($AH$1:$AH$400,SMALL(IF($AH$1:$AH$400&lt;&gt;"",ROW($AH$1:$AH$400)),ROW(27:27))),"")</f>
        <v>79</v>
      </c>
      <c r="AK27" s="5">
        <v>43491</v>
      </c>
      <c r="AL27" s="6" t="s">
        <v>7</v>
      </c>
      <c r="AM27" s="7">
        <v>8</v>
      </c>
      <c r="AN27" t="str">
        <f t="shared" si="17"/>
        <v/>
      </c>
      <c r="AO27" s="130">
        <f t="array" ref="AO27">IFERROR(INDEX($AN$1:$AN$400,SMALL(IF($AN$1:$AN$400&lt;&gt;"",ROW($AN$1:$AN$400)),ROW(27:27))),"")</f>
        <v>351</v>
      </c>
      <c r="AP27" t="str">
        <f t="shared" si="13"/>
        <v/>
      </c>
      <c r="AQ27" s="130">
        <f t="array" ref="AQ27">IFERROR(INDEX($AP$1:$AP$400,SMALL(IF($AP$1:$AP$400&lt;&gt;"",ROW($AP$1:$AP$400)),ROW(27:27))),"")</f>
        <v>109</v>
      </c>
      <c r="AR27" t="str">
        <f t="shared" si="6"/>
        <v/>
      </c>
      <c r="AS27" s="130">
        <f t="array" ref="AS27">IFERROR(INDEX($AR$1:$AR$400,SMALL(IF($AR$1:$AR$400&lt;&gt;"",ROW($AR$1:$AR$400)),ROW(27:27))),"")</f>
        <v>211</v>
      </c>
      <c r="AT27" t="str">
        <f t="shared" si="7"/>
        <v/>
      </c>
      <c r="AU27" s="130">
        <f t="array" ref="AU27">IFERROR(INDEX($AT$1:$AT$400,SMALL(IF($AT$1:$AT$400&lt;&gt;"",ROW($AT$1:$AT$400)),ROW(27:27))),"")</f>
        <v>75</v>
      </c>
      <c r="AW27" s="5">
        <v>43856</v>
      </c>
      <c r="AX27" s="6" t="s">
        <v>9</v>
      </c>
      <c r="AY27" s="105">
        <f>'Daycare Tallies'!$C27</f>
        <v>0</v>
      </c>
      <c r="AZ27" t="str">
        <f t="shared" si="18"/>
        <v/>
      </c>
      <c r="BA27" s="130">
        <f t="array" ref="BA27">IFERROR(INDEX($AZ$1:$AZ$400,SMALL(IF($AZ$1:$AZ$400&lt;&gt;"",ROW($AZ$1:$AZ$400)),ROW(27:27))),"")</f>
        <v>0</v>
      </c>
      <c r="BB27" t="str">
        <f t="shared" si="14"/>
        <v/>
      </c>
      <c r="BC27" s="130">
        <f t="array" ref="BC27">IFERROR(INDEX($BB$1:$BB$400,SMALL(IF($BB$1:$BB$400&lt;&gt;"",ROW($BB$1:$BB$400)),ROW(27:27))),"")</f>
        <v>0</v>
      </c>
      <c r="BD27" t="str">
        <f t="shared" si="9"/>
        <v/>
      </c>
      <c r="BE27" s="130">
        <f t="array" ref="BE27">IFERROR(INDEX($BD$1:$BD$400,SMALL(IF($BD$1:$BD$400&lt;&gt;"",ROW($BD$1:$BD$400)),ROW(27:27))),"")</f>
        <v>0</v>
      </c>
      <c r="BF27">
        <f t="shared" si="8"/>
        <v>0</v>
      </c>
      <c r="BG27" s="130">
        <f t="array" ref="BG27">IFERROR(INDEX($BF$1:$BF$400,SMALL(IF($BF$1:$BF$400&lt;&gt;"",ROW($BF$1:$BF$400)),ROW(27:27))),"")</f>
        <v>0</v>
      </c>
    </row>
    <row r="28" spans="1:59" x14ac:dyDescent="0.3">
      <c r="A28" s="10">
        <v>42396</v>
      </c>
      <c r="B28" s="11" t="s">
        <v>6</v>
      </c>
      <c r="C28" s="12">
        <v>33</v>
      </c>
      <c r="D28" t="str">
        <f t="shared" si="15"/>
        <v/>
      </c>
      <c r="E28" s="130">
        <f t="array" ref="E28">IFERROR(INDEX($D$1:$D$400,SMALL(IF($D$1:$D$400&lt;&gt;"",ROW($D$1:$D$400)),ROW(28:28))),"")</f>
        <v>155</v>
      </c>
      <c r="F28" t="str">
        <f t="shared" si="10"/>
        <v/>
      </c>
      <c r="G28" s="130">
        <f t="array" ref="G28">IFERROR(INDEX($F$1:$F$400,SMALL(IF($F$1:$F$400&lt;&gt;"",ROW($F$1:$F$400)),ROW(28:28))),"")</f>
        <v>75</v>
      </c>
      <c r="H28" t="str">
        <f t="shared" si="0"/>
        <v/>
      </c>
      <c r="I28" s="130">
        <f t="array" ref="I28">IFERROR(INDEX($H$1:$H$400,SMALL(IF($H$1:$H$400&lt;&gt;"",ROW($H$1:$H$400)),ROW(28:28))),"")</f>
        <v>99</v>
      </c>
      <c r="J28" t="str">
        <f t="shared" si="1"/>
        <v/>
      </c>
      <c r="K28" s="130">
        <f t="array" ref="K28">IFERROR(INDEX($J$1:$J$400,SMALL(IF($J$1:$J$400&lt;&gt;"",ROW($J$1:$J$400)),ROW(28:28))),"")</f>
        <v>55</v>
      </c>
      <c r="M28" s="5">
        <v>42762</v>
      </c>
      <c r="N28" s="6" t="s">
        <v>4</v>
      </c>
      <c r="O28" s="12">
        <v>39</v>
      </c>
      <c r="P28" t="str">
        <f t="shared" si="16"/>
        <v/>
      </c>
      <c r="Q28" s="130">
        <f t="array" ref="Q28">IFERROR(INDEX($P$1:$P$400,SMALL(IF($P$1:$P$400&lt;&gt;"",ROW($P$1:$P$400)),ROW(28:28))),"")</f>
        <v>184</v>
      </c>
      <c r="R28">
        <f t="shared" si="11"/>
        <v>77</v>
      </c>
      <c r="S28" s="130">
        <f t="array" ref="S28">IFERROR(INDEX($R$1:$R$400,SMALL(IF($R$1:$R$400&lt;&gt;"",ROW($R$1:$R$400)),ROW(28:28))),"")</f>
        <v>67</v>
      </c>
      <c r="T28" t="str">
        <f t="shared" si="2"/>
        <v/>
      </c>
      <c r="U28" s="130">
        <f t="array" ref="U28">IFERROR(INDEX($T$1:$T$400,SMALL(IF($T$1:$T$400&lt;&gt;"",ROW($T$1:$T$400)),ROW(28:28))),"")</f>
        <v>98</v>
      </c>
      <c r="V28" t="str">
        <f t="shared" si="3"/>
        <v/>
      </c>
      <c r="W28" s="130">
        <f t="array" ref="W28">IFERROR(INDEX($V$1:$V$400,SMALL(IF($V$1:$V$400&lt;&gt;"",ROW($V$1:$V$400)),ROW(28:28))),"")</f>
        <v>59</v>
      </c>
      <c r="Y28" s="5">
        <v>43127</v>
      </c>
      <c r="Z28" s="6" t="s">
        <v>7</v>
      </c>
      <c r="AA28" s="12">
        <v>9</v>
      </c>
      <c r="AB28" t="str">
        <f t="shared" si="19"/>
        <v/>
      </c>
      <c r="AC28" s="130">
        <f t="array" ref="AC28">IFERROR(INDEX($AB$1:$AB$400,SMALL(IF($AB$1:$AB$400&lt;&gt;"",ROW($AB$1:$AB$400)),ROW(28:28))),"")</f>
        <v>228</v>
      </c>
      <c r="AD28" t="str">
        <f t="shared" si="12"/>
        <v/>
      </c>
      <c r="AE28" s="130">
        <f t="array" ref="AE28">IFERROR(INDEX($AD$1:$AD$400,SMALL(IF($AD$1:$AD$400&lt;&gt;"",ROW($AD$1:$AD$400)),ROW(28:28))),"")</f>
        <v>91</v>
      </c>
      <c r="AF28" t="str">
        <f t="shared" si="4"/>
        <v/>
      </c>
      <c r="AG28" s="130">
        <f t="array" ref="AG28">IFERROR(INDEX($AF$1:$AF$400,SMALL(IF($AF$1:$AF$400&lt;&gt;"",ROW($AF$1:$AF$400)),ROW(28:28))),"")</f>
        <v>103</v>
      </c>
      <c r="AH28" t="str">
        <f t="shared" si="5"/>
        <v/>
      </c>
      <c r="AI28" s="130">
        <f t="array" ref="AI28">IFERROR(INDEX($AH$1:$AH$400,SMALL(IF($AH$1:$AH$400&lt;&gt;"",ROW($AH$1:$AH$400)),ROW(28:28))),"")</f>
        <v>73</v>
      </c>
      <c r="AK28" s="5">
        <v>43492</v>
      </c>
      <c r="AL28" s="6" t="s">
        <v>9</v>
      </c>
      <c r="AM28" s="7">
        <v>7</v>
      </c>
      <c r="AN28" t="str">
        <f t="shared" si="17"/>
        <v/>
      </c>
      <c r="AO28" s="130">
        <f t="array" ref="AO28">IFERROR(INDEX($AN$1:$AN$400,SMALL(IF($AN$1:$AN$400&lt;&gt;"",ROW($AN$1:$AN$400)),ROW(28:28))),"")</f>
        <v>254</v>
      </c>
      <c r="AP28" t="str">
        <f t="shared" si="13"/>
        <v/>
      </c>
      <c r="AQ28" s="130">
        <f t="array" ref="AQ28">IFERROR(INDEX($AP$1:$AP$400,SMALL(IF($AP$1:$AP$400&lt;&gt;"",ROW($AP$1:$AP$400)),ROW(28:28))),"")</f>
        <v>94</v>
      </c>
      <c r="AR28" t="str">
        <f t="shared" si="6"/>
        <v/>
      </c>
      <c r="AS28" s="130">
        <f t="array" ref="AS28">IFERROR(INDEX($AR$1:$AR$400,SMALL(IF($AR$1:$AR$400&lt;&gt;"",ROW($AR$1:$AR$400)),ROW(28:28))),"")</f>
        <v>116</v>
      </c>
      <c r="AT28">
        <f t="shared" si="7"/>
        <v>75</v>
      </c>
      <c r="AU28" s="130">
        <f t="array" ref="AU28">IFERROR(INDEX($AT$1:$AT$400,SMALL(IF($AT$1:$AT$400&lt;&gt;"",ROW($AT$1:$AT$400)),ROW(28:28))),"")</f>
        <v>55</v>
      </c>
      <c r="AW28" s="5">
        <v>43857</v>
      </c>
      <c r="AX28" s="6" t="s">
        <v>5</v>
      </c>
      <c r="AY28" s="105">
        <f>'Daycare Tallies'!$C28</f>
        <v>0</v>
      </c>
      <c r="AZ28" t="str">
        <f t="shared" si="18"/>
        <v/>
      </c>
      <c r="BA28" s="130">
        <f t="array" ref="BA28">IFERROR(INDEX($AZ$1:$AZ$400,SMALL(IF($AZ$1:$AZ$400&lt;&gt;"",ROW($AZ$1:$AZ$400)),ROW(28:28))),"")</f>
        <v>0</v>
      </c>
      <c r="BB28" t="str">
        <f t="shared" si="14"/>
        <v/>
      </c>
      <c r="BC28" s="130">
        <f t="array" ref="BC28">IFERROR(INDEX($BB$1:$BB$400,SMALL(IF($BB$1:$BB$400&lt;&gt;"",ROW($BB$1:$BB$400)),ROW(28:28))),"")</f>
        <v>0</v>
      </c>
      <c r="BD28" t="str">
        <f t="shared" si="9"/>
        <v/>
      </c>
      <c r="BE28" s="130">
        <f t="array" ref="BE28">IFERROR(INDEX($BD$1:$BD$400,SMALL(IF($BD$1:$BD$400&lt;&gt;"",ROW($BD$1:$BD$400)),ROW(28:28))),"")</f>
        <v>0</v>
      </c>
      <c r="BF28" t="str">
        <f t="shared" si="8"/>
        <v/>
      </c>
      <c r="BG28" s="130">
        <f t="array" ref="BG28">IFERROR(INDEX($BF$1:$BF$400,SMALL(IF($BF$1:$BF$400&lt;&gt;"",ROW($BF$1:$BF$400)),ROW(28:28))),"")</f>
        <v>0</v>
      </c>
    </row>
    <row r="29" spans="1:59" x14ac:dyDescent="0.3">
      <c r="A29" s="10">
        <v>42397</v>
      </c>
      <c r="B29" s="11" t="s">
        <v>8</v>
      </c>
      <c r="C29" s="12">
        <v>29</v>
      </c>
      <c r="D29">
        <f t="shared" si="15"/>
        <v>143</v>
      </c>
      <c r="E29" s="130">
        <f t="array" ref="E29">IFERROR(INDEX($D$1:$D$400,SMALL(IF($D$1:$D$400&lt;&gt;"",ROW($D$1:$D$400)),ROW(29:29))),"")</f>
        <v>211</v>
      </c>
      <c r="F29" t="str">
        <f t="shared" si="10"/>
        <v/>
      </c>
      <c r="G29" s="130">
        <f t="array" ref="G29">IFERROR(INDEX($F$1:$F$400,SMALL(IF($F$1:$F$400&lt;&gt;"",ROW($F$1:$F$400)),ROW(29:29))),"")</f>
        <v>42</v>
      </c>
      <c r="H29">
        <f t="shared" si="0"/>
        <v>95</v>
      </c>
      <c r="I29" s="130">
        <f t="array" ref="I29">IFERROR(INDEX($H$1:$H$400,SMALL(IF($H$1:$H$400&lt;&gt;"",ROW($H$1:$H$400)),ROW(29:29))),"")</f>
        <v>126</v>
      </c>
      <c r="J29" t="str">
        <f t="shared" si="1"/>
        <v/>
      </c>
      <c r="K29" s="130">
        <f t="array" ref="K29">IFERROR(INDEX($J$1:$J$400,SMALL(IF($J$1:$J$400&lt;&gt;"",ROW($J$1:$J$400)),ROW(29:29))),"")</f>
        <v>47</v>
      </c>
      <c r="M29" s="5">
        <v>42763</v>
      </c>
      <c r="N29" s="6" t="s">
        <v>7</v>
      </c>
      <c r="O29" s="12">
        <v>11</v>
      </c>
      <c r="P29" t="str">
        <f t="shared" si="16"/>
        <v/>
      </c>
      <c r="Q29" s="130">
        <f t="array" ref="Q29">IFERROR(INDEX($P$1:$P$400,SMALL(IF($P$1:$P$400&lt;&gt;"",ROW($P$1:$P$400)),ROW(29:29))),"")</f>
        <v>249</v>
      </c>
      <c r="R29" t="str">
        <f t="shared" si="11"/>
        <v/>
      </c>
      <c r="S29" s="130">
        <f t="array" ref="S29">IFERROR(INDEX($R$1:$R$400,SMALL(IF($R$1:$R$400&lt;&gt;"",ROW($R$1:$R$400)),ROW(29:29))),"")</f>
        <v>95</v>
      </c>
      <c r="T29" t="str">
        <f t="shared" si="2"/>
        <v/>
      </c>
      <c r="U29" s="130">
        <f t="array" ref="U29">IFERROR(INDEX($T$1:$T$400,SMALL(IF($T$1:$T$400&lt;&gt;"",ROW($T$1:$T$400)),ROW(29:29))),"")</f>
        <v>140</v>
      </c>
      <c r="V29" t="str">
        <f t="shared" si="3"/>
        <v/>
      </c>
      <c r="W29" s="130">
        <f t="array" ref="W29">IFERROR(INDEX($V$1:$V$400,SMALL(IF($V$1:$V$400&lt;&gt;"",ROW($V$1:$V$400)),ROW(29:29))),"")</f>
        <v>55</v>
      </c>
      <c r="Y29" s="5">
        <v>43128</v>
      </c>
      <c r="Z29" s="6" t="s">
        <v>9</v>
      </c>
      <c r="AA29" s="12">
        <v>2</v>
      </c>
      <c r="AB29" t="str">
        <f t="shared" si="19"/>
        <v/>
      </c>
      <c r="AC29" s="130">
        <f t="array" ref="AC29">IFERROR(INDEX($AB$1:$AB$400,SMALL(IF($AB$1:$AB$400&lt;&gt;"",ROW($AB$1:$AB$400)),ROW(29:29))),"")</f>
        <v>302</v>
      </c>
      <c r="AD29" t="str">
        <f t="shared" si="12"/>
        <v/>
      </c>
      <c r="AE29" s="130">
        <f t="array" ref="AE29">IFERROR(INDEX($AD$1:$AD$400,SMALL(IF($AD$1:$AD$400&lt;&gt;"",ROW($AD$1:$AD$400)),ROW(29:29))),"")</f>
        <v>93</v>
      </c>
      <c r="AF29" t="str">
        <f t="shared" si="4"/>
        <v/>
      </c>
      <c r="AG29" s="130">
        <f t="array" ref="AG29">IFERROR(INDEX($AF$1:$AF$400,SMALL(IF($AF$1:$AF$400&lt;&gt;"",ROW($AF$1:$AF$400)),ROW(29:29))),"")</f>
        <v>184</v>
      </c>
      <c r="AH29">
        <f t="shared" si="5"/>
        <v>68</v>
      </c>
      <c r="AI29" s="130">
        <f t="array" ref="AI29">IFERROR(INDEX($AH$1:$AH$400,SMALL(IF($AH$1:$AH$400&lt;&gt;"",ROW($AH$1:$AH$400)),ROW(29:29))),"")</f>
        <v>78</v>
      </c>
      <c r="AK29" s="5">
        <v>43493</v>
      </c>
      <c r="AL29" s="6" t="s">
        <v>5</v>
      </c>
      <c r="AM29" s="7">
        <v>54</v>
      </c>
      <c r="AN29" t="str">
        <f t="shared" si="17"/>
        <v/>
      </c>
      <c r="AO29" s="130">
        <f t="array" ref="AO29">IFERROR(INDEX($AN$1:$AN$400,SMALL(IF($AN$1:$AN$400&lt;&gt;"",ROW($AN$1:$AN$400)),ROW(29:29))),"")</f>
        <v>323</v>
      </c>
      <c r="AP29" t="str">
        <f t="shared" si="13"/>
        <v/>
      </c>
      <c r="AQ29" s="130">
        <f t="array" ref="AQ29">IFERROR(INDEX($AP$1:$AP$400,SMALL(IF($AP$1:$AP$400&lt;&gt;"",ROW($AP$1:$AP$400)),ROW(29:29))),"")</f>
        <v>105</v>
      </c>
      <c r="AR29" t="str">
        <f t="shared" si="6"/>
        <v/>
      </c>
      <c r="AS29" s="130">
        <f t="array" ref="AS29">IFERROR(INDEX($AR$1:$AR$400,SMALL(IF($AR$1:$AR$400&lt;&gt;"",ROW($AR$1:$AR$400)),ROW(29:29))),"")</f>
        <v>206</v>
      </c>
      <c r="AT29" t="str">
        <f t="shared" si="7"/>
        <v/>
      </c>
      <c r="AU29" s="130">
        <f t="array" ref="AU29">IFERROR(INDEX($AT$1:$AT$400,SMALL(IF($AT$1:$AT$400&lt;&gt;"",ROW($AT$1:$AT$400)),ROW(29:29))),"")</f>
        <v>79</v>
      </c>
      <c r="AW29" s="5">
        <v>43858</v>
      </c>
      <c r="AX29" s="6" t="s">
        <v>3</v>
      </c>
      <c r="AY29" s="105">
        <f>'Daycare Tallies'!$C29</f>
        <v>0</v>
      </c>
      <c r="AZ29" t="str">
        <f t="shared" si="18"/>
        <v/>
      </c>
      <c r="BA29" s="130">
        <f t="array" ref="BA29">IFERROR(INDEX($AZ$1:$AZ$400,SMALL(IF($AZ$1:$AZ$400&lt;&gt;"",ROW($AZ$1:$AZ$400)),ROW(29:29))),"")</f>
        <v>0</v>
      </c>
      <c r="BB29" t="str">
        <f t="shared" si="14"/>
        <v/>
      </c>
      <c r="BC29" s="130">
        <f t="array" ref="BC29">IFERROR(INDEX($BB$1:$BB$400,SMALL(IF($BB$1:$BB$400&lt;&gt;"",ROW($BB$1:$BB$400)),ROW(29:29))),"")</f>
        <v>0</v>
      </c>
      <c r="BD29" t="str">
        <f t="shared" si="9"/>
        <v/>
      </c>
      <c r="BE29" s="130">
        <f t="array" ref="BE29">IFERROR(INDEX($BD$1:$BD$400,SMALL(IF($BD$1:$BD$400&lt;&gt;"",ROW($BD$1:$BD$400)),ROW(29:29))),"")</f>
        <v>0</v>
      </c>
      <c r="BF29" t="str">
        <f t="shared" si="8"/>
        <v/>
      </c>
      <c r="BG29" s="130">
        <f t="array" ref="BG29">IFERROR(INDEX($BF$1:$BF$400,SMALL(IF($BF$1:$BF$400&lt;&gt;"",ROW($BF$1:$BF$400)),ROW(29:29))),"")</f>
        <v>0</v>
      </c>
    </row>
    <row r="30" spans="1:59" x14ac:dyDescent="0.3">
      <c r="A30" s="10">
        <v>42398</v>
      </c>
      <c r="B30" s="11" t="s">
        <v>4</v>
      </c>
      <c r="C30" s="12">
        <v>24</v>
      </c>
      <c r="D30" t="str">
        <f t="shared" si="15"/>
        <v/>
      </c>
      <c r="E30" s="130">
        <f t="array" ref="E30">IFERROR(INDEX($D$1:$D$400,SMALL(IF($D$1:$D$400&lt;&gt;"",ROW($D$1:$D$400)),ROW(30:30))),"")</f>
        <v>200</v>
      </c>
      <c r="F30">
        <f t="shared" si="10"/>
        <v>46</v>
      </c>
      <c r="G30" s="130">
        <f t="array" ref="G30">IFERROR(INDEX($F$1:$F$400,SMALL(IF($F$1:$F$400&lt;&gt;"",ROW($F$1:$F$400)),ROW(30:30))),"")</f>
        <v>80</v>
      </c>
      <c r="H30" t="str">
        <f t="shared" si="0"/>
        <v/>
      </c>
      <c r="I30" s="130">
        <f t="array" ref="I30">IFERROR(INDEX($H$1:$H$400,SMALL(IF($H$1:$H$400&lt;&gt;"",ROW($H$1:$H$400)),ROW(30:30))),"")</f>
        <v>109</v>
      </c>
      <c r="J30" t="str">
        <f t="shared" si="1"/>
        <v/>
      </c>
      <c r="K30" s="130">
        <f t="array" ref="K30">IFERROR(INDEX($J$1:$J$400,SMALL(IF($J$1:$J$400&lt;&gt;"",ROW($J$1:$J$400)),ROW(30:30))),"")</f>
        <v>55</v>
      </c>
      <c r="M30" s="5">
        <v>42764</v>
      </c>
      <c r="N30" s="6" t="s">
        <v>9</v>
      </c>
      <c r="O30" s="12">
        <v>6</v>
      </c>
      <c r="P30" t="str">
        <f t="shared" si="16"/>
        <v/>
      </c>
      <c r="Q30" s="130">
        <f t="array" ref="Q30">IFERROR(INDEX($P$1:$P$400,SMALL(IF($P$1:$P$400&lt;&gt;"",ROW($P$1:$P$400)),ROW(30:30))),"")</f>
        <v>229</v>
      </c>
      <c r="R30" t="str">
        <f t="shared" si="11"/>
        <v/>
      </c>
      <c r="S30" s="130">
        <f t="array" ref="S30">IFERROR(INDEX($R$1:$R$400,SMALL(IF($R$1:$R$400&lt;&gt;"",ROW($R$1:$R$400)),ROW(30:30))),"")</f>
        <v>92</v>
      </c>
      <c r="T30" t="str">
        <f t="shared" si="2"/>
        <v/>
      </c>
      <c r="U30" s="130">
        <f t="array" ref="U30">IFERROR(INDEX($T$1:$T$400,SMALL(IF($T$1:$T$400&lt;&gt;"",ROW($T$1:$T$400)),ROW(30:30))),"")</f>
        <v>132</v>
      </c>
      <c r="V30">
        <f t="shared" si="3"/>
        <v>56</v>
      </c>
      <c r="W30" s="130">
        <f t="array" ref="W30">IFERROR(INDEX($V$1:$V$400,SMALL(IF($V$1:$V$400&lt;&gt;"",ROW($V$1:$V$400)),ROW(30:30))),"")</f>
        <v>53</v>
      </c>
      <c r="Y30" s="5">
        <v>43129</v>
      </c>
      <c r="Z30" s="6" t="s">
        <v>5</v>
      </c>
      <c r="AA30" s="12">
        <v>48</v>
      </c>
      <c r="AB30" t="str">
        <f t="shared" si="19"/>
        <v/>
      </c>
      <c r="AC30" s="130">
        <f t="array" ref="AC30">IFERROR(INDEX($AB$1:$AB$400,SMALL(IF($AB$1:$AB$400&lt;&gt;"",ROW($AB$1:$AB$400)),ROW(30:30))),"")</f>
        <v>302</v>
      </c>
      <c r="AD30" t="str">
        <f t="shared" si="12"/>
        <v/>
      </c>
      <c r="AE30" s="130">
        <f t="array" ref="AE30">IFERROR(INDEX($AD$1:$AD$400,SMALL(IF($AD$1:$AD$400&lt;&gt;"",ROW($AD$1:$AD$400)),ROW(30:30))),"")</f>
        <v>120</v>
      </c>
      <c r="AF30" t="str">
        <f t="shared" si="4"/>
        <v/>
      </c>
      <c r="AG30" s="130">
        <f t="array" ref="AG30">IFERROR(INDEX($AF$1:$AF$400,SMALL(IF($AF$1:$AF$400&lt;&gt;"",ROW($AF$1:$AF$400)),ROW(30:30))),"")</f>
        <v>162</v>
      </c>
      <c r="AH30" t="str">
        <f t="shared" si="5"/>
        <v/>
      </c>
      <c r="AI30" s="130">
        <f t="array" ref="AI30">IFERROR(INDEX($AH$1:$AH$400,SMALL(IF($AH$1:$AH$400&lt;&gt;"",ROW($AH$1:$AH$400)),ROW(30:30))),"")</f>
        <v>86</v>
      </c>
      <c r="AK30" s="5">
        <v>43494</v>
      </c>
      <c r="AL30" s="6" t="s">
        <v>3</v>
      </c>
      <c r="AM30" s="7">
        <v>56</v>
      </c>
      <c r="AN30" t="str">
        <f t="shared" si="17"/>
        <v/>
      </c>
      <c r="AO30" s="130">
        <f t="array" ref="AO30">IFERROR(INDEX($AN$1:$AN$400,SMALL(IF($AN$1:$AN$400&lt;&gt;"",ROW($AN$1:$AN$400)),ROW(30:30))),"")</f>
        <v>333</v>
      </c>
      <c r="AP30" t="str">
        <f t="shared" si="13"/>
        <v/>
      </c>
      <c r="AQ30" s="130">
        <f t="array" ref="AQ30">IFERROR(INDEX($AP$1:$AP$400,SMALL(IF($AP$1:$AP$400&lt;&gt;"",ROW($AP$1:$AP$400)),ROW(30:30))),"")</f>
        <v>115</v>
      </c>
      <c r="AR30" t="str">
        <f t="shared" si="6"/>
        <v/>
      </c>
      <c r="AS30" s="130">
        <f t="array" ref="AS30">IFERROR(INDEX($AR$1:$AR$400,SMALL(IF($AR$1:$AR$400&lt;&gt;"",ROW($AR$1:$AR$400)),ROW(30:30))),"")</f>
        <v>193</v>
      </c>
      <c r="AT30" t="str">
        <f t="shared" si="7"/>
        <v/>
      </c>
      <c r="AU30" s="130">
        <f t="array" ref="AU30">IFERROR(INDEX($AT$1:$AT$400,SMALL(IF($AT$1:$AT$400&lt;&gt;"",ROW($AT$1:$AT$400)),ROW(30:30))),"")</f>
        <v>81</v>
      </c>
      <c r="AW30" s="5">
        <v>43859</v>
      </c>
      <c r="AX30" s="6" t="s">
        <v>6</v>
      </c>
      <c r="AY30" s="105">
        <f>'Daycare Tallies'!$C30</f>
        <v>0</v>
      </c>
      <c r="AZ30" t="str">
        <f t="shared" si="18"/>
        <v/>
      </c>
      <c r="BA30" s="130">
        <f t="array" ref="BA30">IFERROR(INDEX($AZ$1:$AZ$400,SMALL(IF($AZ$1:$AZ$400&lt;&gt;"",ROW($AZ$1:$AZ$400)),ROW(30:30))),"")</f>
        <v>0</v>
      </c>
      <c r="BB30" t="str">
        <f t="shared" si="14"/>
        <v/>
      </c>
      <c r="BC30" s="130">
        <f t="array" ref="BC30">IFERROR(INDEX($BB$1:$BB$400,SMALL(IF($BB$1:$BB$400&lt;&gt;"",ROW($BB$1:$BB$400)),ROW(30:30))),"")</f>
        <v>0</v>
      </c>
      <c r="BD30" t="str">
        <f t="shared" si="9"/>
        <v/>
      </c>
      <c r="BE30" s="130">
        <f t="array" ref="BE30">IFERROR(INDEX($BD$1:$BD$400,SMALL(IF($BD$1:$BD$400&lt;&gt;"",ROW($BD$1:$BD$400)),ROW(30:30))),"")</f>
        <v>0</v>
      </c>
      <c r="BF30" t="str">
        <f t="shared" si="8"/>
        <v/>
      </c>
      <c r="BG30" s="130">
        <f t="array" ref="BG30">IFERROR(INDEX($BF$1:$BF$400,SMALL(IF($BF$1:$BF$400&lt;&gt;"",ROW($BF$1:$BF$400)),ROW(30:30))),"")</f>
        <v>0</v>
      </c>
    </row>
    <row r="31" spans="1:59" x14ac:dyDescent="0.3">
      <c r="A31" s="10">
        <v>42399</v>
      </c>
      <c r="B31" s="11" t="s">
        <v>7</v>
      </c>
      <c r="C31" s="12">
        <v>3</v>
      </c>
      <c r="D31" t="str">
        <f t="shared" si="15"/>
        <v/>
      </c>
      <c r="E31" s="130">
        <f t="array" ref="E31">IFERROR(INDEX($D$1:$D$400,SMALL(IF($D$1:$D$400&lt;&gt;"",ROW($D$1:$D$400)),ROW(31:31))),"")</f>
        <v>210</v>
      </c>
      <c r="F31" t="str">
        <f t="shared" si="10"/>
        <v/>
      </c>
      <c r="G31" s="130">
        <f t="array" ref="G31">IFERROR(INDEX($F$1:$F$400,SMALL(IF($F$1:$F$400&lt;&gt;"",ROW($F$1:$F$400)),ROW(31:31))),"")</f>
        <v>71</v>
      </c>
      <c r="H31" t="str">
        <f t="shared" si="0"/>
        <v/>
      </c>
      <c r="I31" s="130">
        <f t="array" ref="I31">IFERROR(INDEX($H$1:$H$400,SMALL(IF($H$1:$H$400&lt;&gt;"",ROW($H$1:$H$400)),ROW(31:31))),"")</f>
        <v>128</v>
      </c>
      <c r="J31" t="str">
        <f t="shared" si="1"/>
        <v/>
      </c>
      <c r="K31" s="130">
        <f t="array" ref="K31">IFERROR(INDEX($J$1:$J$400,SMALL(IF($J$1:$J$400&lt;&gt;"",ROW($J$1:$J$400)),ROW(31:31))),"")</f>
        <v>51</v>
      </c>
      <c r="M31" s="5">
        <v>42765</v>
      </c>
      <c r="N31" s="6" t="s">
        <v>5</v>
      </c>
      <c r="O31" s="12">
        <v>40</v>
      </c>
      <c r="P31" t="str">
        <f t="shared" si="16"/>
        <v/>
      </c>
      <c r="Q31" s="130">
        <f t="array" ref="Q31">IFERROR(INDEX($P$1:$P$400,SMALL(IF($P$1:$P$400&lt;&gt;"",ROW($P$1:$P$400)),ROW(31:31))),"")</f>
        <v>232</v>
      </c>
      <c r="R31" t="str">
        <f t="shared" si="11"/>
        <v/>
      </c>
      <c r="S31" s="130">
        <f t="array" ref="S31">IFERROR(INDEX($R$1:$R$400,SMALL(IF($R$1:$R$400&lt;&gt;"",ROW($R$1:$R$400)),ROW(31:31))),"")</f>
        <v>80</v>
      </c>
      <c r="T31" t="str">
        <f t="shared" si="2"/>
        <v/>
      </c>
      <c r="U31" s="130">
        <f t="array" ref="U31">IFERROR(INDEX($T$1:$T$400,SMALL(IF($T$1:$T$400&lt;&gt;"",ROW($T$1:$T$400)),ROW(31:31))),"")</f>
        <v>129</v>
      </c>
      <c r="V31" t="str">
        <f t="shared" si="3"/>
        <v/>
      </c>
      <c r="W31" s="130">
        <f t="array" ref="W31">IFERROR(INDEX($V$1:$V$400,SMALL(IF($V$1:$V$400&lt;&gt;"",ROW($V$1:$V$400)),ROW(31:31))),"")</f>
        <v>71</v>
      </c>
      <c r="Y31" s="5">
        <v>43130</v>
      </c>
      <c r="Z31" s="6" t="s">
        <v>3</v>
      </c>
      <c r="AA31" s="12">
        <v>63</v>
      </c>
      <c r="AB31" t="str">
        <f t="shared" si="19"/>
        <v/>
      </c>
      <c r="AC31" s="130">
        <f t="array" ref="AC31">IFERROR(INDEX($AB$1:$AB$400,SMALL(IF($AB$1:$AB$400&lt;&gt;"",ROW($AB$1:$AB$400)),ROW(31:31))),"")</f>
        <v>296</v>
      </c>
      <c r="AD31" t="str">
        <f t="shared" si="12"/>
        <v/>
      </c>
      <c r="AE31" s="130">
        <f t="array" ref="AE31">IFERROR(INDEX($AD$1:$AD$400,SMALL(IF($AD$1:$AD$400&lt;&gt;"",ROW($AD$1:$AD$400)),ROW(31:31))),"")</f>
        <v>100</v>
      </c>
      <c r="AF31" t="str">
        <f t="shared" si="4"/>
        <v/>
      </c>
      <c r="AG31" s="130">
        <f t="array" ref="AG31">IFERROR(INDEX($AF$1:$AF$400,SMALL(IF($AF$1:$AF$400&lt;&gt;"",ROW($AF$1:$AF$400)),ROW(31:31))),"")</f>
        <v>161</v>
      </c>
      <c r="AH31" t="str">
        <f t="shared" si="5"/>
        <v/>
      </c>
      <c r="AI31" s="130">
        <f t="array" ref="AI31">IFERROR(INDEX($AH$1:$AH$400,SMALL(IF($AH$1:$AH$400&lt;&gt;"",ROW($AH$1:$AH$400)),ROW(31:31))),"")</f>
        <v>80</v>
      </c>
      <c r="AK31" s="5">
        <v>43495</v>
      </c>
      <c r="AL31" s="6" t="s">
        <v>6</v>
      </c>
      <c r="AM31" s="7">
        <v>43</v>
      </c>
      <c r="AN31" t="str">
        <f t="shared" si="17"/>
        <v/>
      </c>
      <c r="AO31" s="130">
        <f t="array" ref="AO31">IFERROR(INDEX($AN$1:$AN$400,SMALL(IF($AN$1:$AN$400&lt;&gt;"",ROW($AN$1:$AN$400)),ROW(31:31))),"")</f>
        <v>327</v>
      </c>
      <c r="AP31" t="str">
        <f t="shared" si="13"/>
        <v/>
      </c>
      <c r="AQ31" s="130">
        <f t="array" ref="AQ31">IFERROR(INDEX($AP$1:$AP$400,SMALL(IF($AP$1:$AP$400&lt;&gt;"",ROW($AP$1:$AP$400)),ROW(31:31))),"")</f>
        <v>112</v>
      </c>
      <c r="AR31" t="str">
        <f t="shared" si="6"/>
        <v/>
      </c>
      <c r="AS31" s="130">
        <f t="array" ref="AS31">IFERROR(INDEX($AR$1:$AR$400,SMALL(IF($AR$1:$AR$400&lt;&gt;"",ROW($AR$1:$AR$400)),ROW(31:31))),"")</f>
        <v>191</v>
      </c>
      <c r="AT31" t="str">
        <f t="shared" si="7"/>
        <v/>
      </c>
      <c r="AU31" s="130">
        <f t="array" ref="AU31">IFERROR(INDEX($AT$1:$AT$400,SMALL(IF($AT$1:$AT$400&lt;&gt;"",ROW($AT$1:$AT$400)),ROW(31:31))),"")</f>
        <v>89</v>
      </c>
      <c r="AW31" s="5">
        <v>43860</v>
      </c>
      <c r="AX31" s="6" t="s">
        <v>8</v>
      </c>
      <c r="AY31" s="105">
        <f>'Daycare Tallies'!$C31</f>
        <v>0</v>
      </c>
      <c r="AZ31">
        <f t="shared" si="18"/>
        <v>0</v>
      </c>
      <c r="BA31" s="130">
        <f t="array" ref="BA31">IFERROR(INDEX($AZ$1:$AZ$400,SMALL(IF($AZ$1:$AZ$400&lt;&gt;"",ROW($AZ$1:$AZ$400)),ROW(31:31))),"")</f>
        <v>0</v>
      </c>
      <c r="BB31" t="str">
        <f t="shared" si="14"/>
        <v/>
      </c>
      <c r="BC31" s="130">
        <f t="array" ref="BC31">IFERROR(INDEX($BB$1:$BB$400,SMALL(IF($BB$1:$BB$400&lt;&gt;"",ROW($BB$1:$BB$400)),ROW(31:31))),"")</f>
        <v>0</v>
      </c>
      <c r="BD31">
        <f t="shared" si="9"/>
        <v>0</v>
      </c>
      <c r="BE31" s="130">
        <f t="array" ref="BE31">IFERROR(INDEX($BD$1:$BD$400,SMALL(IF($BD$1:$BD$400&lt;&gt;"",ROW($BD$1:$BD$400)),ROW(31:31))),"")</f>
        <v>0</v>
      </c>
      <c r="BF31" t="str">
        <f t="shared" si="8"/>
        <v/>
      </c>
      <c r="BG31" s="130">
        <f t="array" ref="BG31">IFERROR(INDEX($BF$1:$BF$400,SMALL(IF($BF$1:$BF$400&lt;&gt;"",ROW($BF$1:$BF$400)),ROW(31:31))),"")</f>
        <v>0</v>
      </c>
    </row>
    <row r="32" spans="1:59" x14ac:dyDescent="0.3">
      <c r="A32" s="10">
        <v>42400</v>
      </c>
      <c r="B32" s="11" t="s">
        <v>9</v>
      </c>
      <c r="C32" s="12">
        <v>1</v>
      </c>
      <c r="D32" t="str">
        <f t="shared" si="15"/>
        <v/>
      </c>
      <c r="E32" s="130">
        <f t="array" ref="E32">IFERROR(INDEX($D$1:$D$400,SMALL(IF($D$1:$D$400&lt;&gt;"",ROW($D$1:$D$400)),ROW(32:32))),"")</f>
        <v>208</v>
      </c>
      <c r="F32" t="str">
        <f t="shared" si="10"/>
        <v/>
      </c>
      <c r="G32" s="130">
        <f t="array" ref="G32">IFERROR(INDEX($F$1:$F$400,SMALL(IF($F$1:$F$400&lt;&gt;"",ROW($F$1:$F$400)),ROW(32:32))),"")</f>
        <v>60</v>
      </c>
      <c r="H32" t="str">
        <f t="shared" si="0"/>
        <v/>
      </c>
      <c r="I32" s="130">
        <f t="array" ref="I32">IFERROR(INDEX($H$1:$H$400,SMALL(IF($H$1:$H$400&lt;&gt;"",ROW($H$1:$H$400)),ROW(32:32))),"")</f>
        <v>126</v>
      </c>
      <c r="J32">
        <f t="shared" si="1"/>
        <v>28</v>
      </c>
      <c r="K32" s="130">
        <f t="array" ref="K32">IFERROR(INDEX($J$1:$J$400,SMALL(IF($J$1:$J$400&lt;&gt;"",ROW($J$1:$J$400)),ROW(32:32))),"")</f>
        <v>49</v>
      </c>
      <c r="M32" s="5">
        <v>42766</v>
      </c>
      <c r="N32" s="6" t="s">
        <v>3</v>
      </c>
      <c r="O32" s="12">
        <v>57</v>
      </c>
      <c r="P32" t="str">
        <f t="shared" si="16"/>
        <v/>
      </c>
      <c r="Q32" s="130">
        <f t="array" ref="Q32">IFERROR(INDEX($P$1:$P$400,SMALL(IF($P$1:$P$400&lt;&gt;"",ROW($P$1:$P$400)),ROW(32:32))),"")</f>
        <v>253</v>
      </c>
      <c r="R32" t="str">
        <f t="shared" si="11"/>
        <v/>
      </c>
      <c r="S32" s="130">
        <f t="array" ref="S32">IFERROR(INDEX($R$1:$R$400,SMALL(IF($R$1:$R$400&lt;&gt;"",ROW($R$1:$R$400)),ROW(32:32))),"")</f>
        <v>78</v>
      </c>
      <c r="T32" t="str">
        <f t="shared" si="2"/>
        <v/>
      </c>
      <c r="U32" s="130">
        <f t="array" ref="U32">IFERROR(INDEX($T$1:$T$400,SMALL(IF($T$1:$T$400&lt;&gt;"",ROW($T$1:$T$400)),ROW(32:32))),"")</f>
        <v>148</v>
      </c>
      <c r="V32" t="str">
        <f t="shared" si="3"/>
        <v/>
      </c>
      <c r="W32" s="130">
        <f t="array" ref="W32">IFERROR(INDEX($V$1:$V$400,SMALL(IF($V$1:$V$400&lt;&gt;"",ROW($V$1:$V$400)),ROW(32:32))),"")</f>
        <v>66</v>
      </c>
      <c r="Y32" s="5">
        <v>43131</v>
      </c>
      <c r="Z32" s="6" t="s">
        <v>6</v>
      </c>
      <c r="AA32" s="12">
        <v>56</v>
      </c>
      <c r="AB32" t="str">
        <f t="shared" si="19"/>
        <v/>
      </c>
      <c r="AC32" s="130">
        <f t="array" ref="AC32">IFERROR(INDEX($AB$1:$AB$400,SMALL(IF($AB$1:$AB$400&lt;&gt;"",ROW($AB$1:$AB$400)),ROW(32:32))),"")</f>
        <v>298</v>
      </c>
      <c r="AD32" t="str">
        <f t="shared" si="12"/>
        <v/>
      </c>
      <c r="AE32" s="130">
        <f t="array" ref="AE32">IFERROR(INDEX($AD$1:$AD$400,SMALL(IF($AD$1:$AD$400&lt;&gt;"",ROW($AD$1:$AD$400)),ROW(32:32))),"")</f>
        <v>109</v>
      </c>
      <c r="AF32" t="str">
        <f t="shared" si="4"/>
        <v/>
      </c>
      <c r="AG32" s="130">
        <f t="array" ref="AG32">IFERROR(INDEX($AF$1:$AF$400,SMALL(IF($AF$1:$AF$400&lt;&gt;"",ROW($AF$1:$AF$400)),ROW(32:32))),"")</f>
        <v>158</v>
      </c>
      <c r="AH32" t="str">
        <f t="shared" si="5"/>
        <v/>
      </c>
      <c r="AI32" s="130">
        <f t="array" ref="AI32">IFERROR(INDEX($AH$1:$AH$400,SMALL(IF($AH$1:$AH$400&lt;&gt;"",ROW($AH$1:$AH$400)),ROW(32:32))),"")</f>
        <v>84</v>
      </c>
      <c r="AK32" s="5">
        <v>43496</v>
      </c>
      <c r="AL32" s="6" t="s">
        <v>8</v>
      </c>
      <c r="AM32" s="7">
        <v>50</v>
      </c>
      <c r="AN32">
        <f t="shared" si="17"/>
        <v>278</v>
      </c>
      <c r="AO32" s="130">
        <f t="array" ref="AO32">IFERROR(INDEX($AN$1:$AN$400,SMALL(IF($AN$1:$AN$400&lt;&gt;"",ROW($AN$1:$AN$400)),ROW(32:32))),"")</f>
        <v>335</v>
      </c>
      <c r="AP32" t="str">
        <f t="shared" si="13"/>
        <v/>
      </c>
      <c r="AQ32" s="130">
        <f t="array" ref="AQ32">IFERROR(INDEX($AP$1:$AP$400,SMALL(IF($AP$1:$AP$400&lt;&gt;"",ROW($AP$1:$AP$400)),ROW(32:32))),"")</f>
        <v>112</v>
      </c>
      <c r="AR32">
        <f t="shared" si="6"/>
        <v>149</v>
      </c>
      <c r="AS32" s="130">
        <f t="array" ref="AS32">IFERROR(INDEX($AR$1:$AR$400,SMALL(IF($AR$1:$AR$400&lt;&gt;"",ROW($AR$1:$AR$400)),ROW(32:32))),"")</f>
        <v>188</v>
      </c>
      <c r="AT32" t="str">
        <f t="shared" si="7"/>
        <v/>
      </c>
      <c r="AU32" s="130">
        <f t="array" ref="AU32">IFERROR(INDEX($AT$1:$AT$400,SMALL(IF($AT$1:$AT$400&lt;&gt;"",ROW($AT$1:$AT$400)),ROW(32:32))),"")</f>
        <v>88</v>
      </c>
      <c r="AW32" s="5">
        <v>43861</v>
      </c>
      <c r="AX32" s="6" t="s">
        <v>4</v>
      </c>
      <c r="AY32" s="105">
        <f>'Daycare Tallies'!$C32</f>
        <v>0</v>
      </c>
      <c r="AZ32" t="str">
        <f t="shared" si="18"/>
        <v/>
      </c>
      <c r="BA32" s="130">
        <f t="array" ref="BA32">IFERROR(INDEX($AZ$1:$AZ$400,SMALL(IF($AZ$1:$AZ$400&lt;&gt;"",ROW($AZ$1:$AZ$400)),ROW(32:32))),"")</f>
        <v>0</v>
      </c>
      <c r="BB32">
        <f t="shared" si="14"/>
        <v>0</v>
      </c>
      <c r="BC32" s="130">
        <f t="array" ref="BC32">IFERROR(INDEX($BB$1:$BB$400,SMALL(IF($BB$1:$BB$400&lt;&gt;"",ROW($BB$1:$BB$400)),ROW(32:32))),"")</f>
        <v>0</v>
      </c>
      <c r="BD32" t="str">
        <f t="shared" si="9"/>
        <v/>
      </c>
      <c r="BE32" s="130">
        <f t="array" ref="BE32">IFERROR(INDEX($BD$1:$BD$400,SMALL(IF($BD$1:$BD$400&lt;&gt;"",ROW($BD$1:$BD$400)),ROW(32:32))),"")</f>
        <v>0</v>
      </c>
      <c r="BF32" t="str">
        <f t="shared" si="8"/>
        <v/>
      </c>
      <c r="BG32" s="130">
        <f t="array" ref="BG32">IFERROR(INDEX($BF$1:$BF$400,SMALL(IF($BF$1:$BF$400&lt;&gt;"",ROW($BF$1:$BF$400)),ROW(32:32))),"")</f>
        <v>0</v>
      </c>
    </row>
    <row r="33" spans="1:59" x14ac:dyDescent="0.3">
      <c r="A33" s="10">
        <v>42401</v>
      </c>
      <c r="B33" s="11" t="s">
        <v>5</v>
      </c>
      <c r="C33" s="12">
        <v>23</v>
      </c>
      <c r="D33" t="str">
        <f t="shared" si="15"/>
        <v/>
      </c>
      <c r="E33" s="130">
        <f t="array" ref="E33">IFERROR(INDEX($D$1:$D$400,SMALL(IF($D$1:$D$400&lt;&gt;"",ROW($D$1:$D$400)),ROW(33:33))),"")</f>
        <v>222</v>
      </c>
      <c r="F33" t="str">
        <f t="shared" si="10"/>
        <v/>
      </c>
      <c r="G33" s="130">
        <f t="array" ref="G33">IFERROR(INDEX($F$1:$F$400,SMALL(IF($F$1:$F$400&lt;&gt;"",ROW($F$1:$F$400)),ROW(33:33))),"")</f>
        <v>66</v>
      </c>
      <c r="H33" t="str">
        <f t="shared" si="0"/>
        <v/>
      </c>
      <c r="I33" s="130">
        <f t="array" ref="I33">IFERROR(INDEX($H$1:$H$400,SMALL(IF($H$1:$H$400&lt;&gt;"",ROW($H$1:$H$400)),ROW(33:33))),"")</f>
        <v>132</v>
      </c>
      <c r="J33" t="str">
        <f t="shared" si="1"/>
        <v/>
      </c>
      <c r="K33" s="130">
        <f t="array" ref="K33">IFERROR(INDEX($J$1:$J$400,SMALL(IF($J$1:$J$400&lt;&gt;"",ROW($J$1:$J$400)),ROW(33:33))),"")</f>
        <v>52</v>
      </c>
      <c r="M33" s="5">
        <v>42767</v>
      </c>
      <c r="N33" s="6" t="s">
        <v>6</v>
      </c>
      <c r="O33" s="12">
        <v>42</v>
      </c>
      <c r="P33" t="str">
        <f t="shared" si="16"/>
        <v/>
      </c>
      <c r="Q33" s="130">
        <f t="array" ref="Q33">IFERROR(INDEX($P$1:$P$400,SMALL(IF($P$1:$P$400&lt;&gt;"",ROW($P$1:$P$400)),ROW(33:33))),"")</f>
        <v>252</v>
      </c>
      <c r="R33" t="str">
        <f t="shared" si="11"/>
        <v/>
      </c>
      <c r="S33" s="130">
        <f t="array" ref="S33">IFERROR(INDEX($R$1:$R$400,SMALL(IF($R$1:$R$400&lt;&gt;"",ROW($R$1:$R$400)),ROW(33:33))),"")</f>
        <v>80</v>
      </c>
      <c r="T33" t="str">
        <f t="shared" si="2"/>
        <v/>
      </c>
      <c r="U33" s="130">
        <f t="array" ref="U33">IFERROR(INDEX($T$1:$T$400,SMALL(IF($T$1:$T$400&lt;&gt;"",ROW($T$1:$T$400)),ROW(33:33))),"")</f>
        <v>154</v>
      </c>
      <c r="V33" t="str">
        <f t="shared" si="3"/>
        <v/>
      </c>
      <c r="W33" s="130">
        <f t="array" ref="W33">IFERROR(INDEX($V$1:$V$400,SMALL(IF($V$1:$V$400&lt;&gt;"",ROW($V$1:$V$400)),ROW(33:33))),"")</f>
        <v>60</v>
      </c>
      <c r="Y33" s="5">
        <v>43132</v>
      </c>
      <c r="Z33" s="6" t="s">
        <v>8</v>
      </c>
      <c r="AA33" s="12">
        <v>54</v>
      </c>
      <c r="AB33">
        <f t="shared" si="19"/>
        <v>289</v>
      </c>
      <c r="AC33" s="130">
        <f t="array" ref="AC33">IFERROR(INDEX($AB$1:$AB$400,SMALL(IF($AB$1:$AB$400&lt;&gt;"",ROW($AB$1:$AB$400)),ROW(33:33))),"")</f>
        <v>310</v>
      </c>
      <c r="AD33" t="str">
        <f t="shared" si="12"/>
        <v/>
      </c>
      <c r="AE33" s="130">
        <f t="array" ref="AE33">IFERROR(INDEX($AD$1:$AD$400,SMALL(IF($AD$1:$AD$400&lt;&gt;"",ROW($AD$1:$AD$400)),ROW(33:33))),"")</f>
        <v>107</v>
      </c>
      <c r="AF33">
        <f t="shared" si="4"/>
        <v>173</v>
      </c>
      <c r="AG33" s="130">
        <f t="array" ref="AG33">IFERROR(INDEX($AF$1:$AF$400,SMALL(IF($AF$1:$AF$400&lt;&gt;"",ROW($AF$1:$AF$400)),ROW(33:33))),"")</f>
        <v>174</v>
      </c>
      <c r="AH33" t="str">
        <f t="shared" si="5"/>
        <v/>
      </c>
      <c r="AI33" s="130">
        <f t="array" ref="AI33">IFERROR(INDEX($AH$1:$AH$400,SMALL(IF($AH$1:$AH$400&lt;&gt;"",ROW($AH$1:$AH$400)),ROW(33:33))),"")</f>
        <v>78</v>
      </c>
      <c r="AK33" s="5">
        <v>43497</v>
      </c>
      <c r="AL33" s="6" t="s">
        <v>4</v>
      </c>
      <c r="AM33" s="7">
        <v>66</v>
      </c>
      <c r="AN33" t="str">
        <f t="shared" si="17"/>
        <v/>
      </c>
      <c r="AO33" s="130">
        <f t="array" ref="AO33">IFERROR(INDEX($AN$1:$AN$400,SMALL(IF($AN$1:$AN$400&lt;&gt;"",ROW($AN$1:$AN$400)),ROW(33:33))),"")</f>
        <v>351</v>
      </c>
      <c r="AP33">
        <f t="shared" si="13"/>
        <v>120</v>
      </c>
      <c r="AQ33" s="130">
        <f t="array" ref="AQ33">IFERROR(INDEX($AP$1:$AP$400,SMALL(IF($AP$1:$AP$400&lt;&gt;"",ROW($AP$1:$AP$400)),ROW(33:33))),"")</f>
        <v>121</v>
      </c>
      <c r="AR33" t="str">
        <f t="shared" si="6"/>
        <v/>
      </c>
      <c r="AS33" s="130">
        <f t="array" ref="AS33">IFERROR(INDEX($AR$1:$AR$400,SMALL(IF($AR$1:$AR$400&lt;&gt;"",ROW($AR$1:$AR$400)),ROW(33:33))),"")</f>
        <v>209</v>
      </c>
      <c r="AT33" t="str">
        <f t="shared" si="7"/>
        <v/>
      </c>
      <c r="AU33" s="130">
        <f t="array" ref="AU33">IFERROR(INDEX($AT$1:$AT$400,SMALL(IF($AT$1:$AT$400&lt;&gt;"",ROW($AT$1:$AT$400)),ROW(33:33))),"")</f>
        <v>103</v>
      </c>
      <c r="AW33" s="5">
        <v>43862</v>
      </c>
      <c r="AX33" s="6" t="s">
        <v>7</v>
      </c>
      <c r="AY33" s="105">
        <f>'Daycare Tallies'!$H2</f>
        <v>0</v>
      </c>
      <c r="AZ33" t="str">
        <f t="shared" si="18"/>
        <v/>
      </c>
      <c r="BA33" s="130">
        <f t="array" ref="BA33">IFERROR(INDEX($AZ$1:$AZ$400,SMALL(IF($AZ$1:$AZ$400&lt;&gt;"",ROW($AZ$1:$AZ$400)),ROW(33:33))),"")</f>
        <v>0</v>
      </c>
      <c r="BB33" t="str">
        <f t="shared" si="14"/>
        <v/>
      </c>
      <c r="BC33" s="130">
        <f t="array" ref="BC33">IFERROR(INDEX($BB$1:$BB$400,SMALL(IF($BB$1:$BB$400&lt;&gt;"",ROW($BB$1:$BB$400)),ROW(33:33))),"")</f>
        <v>0</v>
      </c>
      <c r="BD33" t="str">
        <f t="shared" si="9"/>
        <v/>
      </c>
      <c r="BE33" s="130">
        <f t="array" ref="BE33">IFERROR(INDEX($BD$1:$BD$400,SMALL(IF($BD$1:$BD$400&lt;&gt;"",ROW($BD$1:$BD$400)),ROW(33:33))),"")</f>
        <v>0</v>
      </c>
      <c r="BF33" t="str">
        <f t="shared" si="8"/>
        <v/>
      </c>
      <c r="BG33" s="130">
        <f t="array" ref="BG33">IFERROR(INDEX($BF$1:$BF$400,SMALL(IF($BF$1:$BF$400&lt;&gt;"",ROW($BF$1:$BF$400)),ROW(33:33))),"")</f>
        <v>0</v>
      </c>
    </row>
    <row r="34" spans="1:59" x14ac:dyDescent="0.3">
      <c r="A34" s="10">
        <v>42402</v>
      </c>
      <c r="B34" s="11" t="s">
        <v>3</v>
      </c>
      <c r="C34" s="12">
        <v>25</v>
      </c>
      <c r="D34" t="str">
        <f t="shared" si="15"/>
        <v/>
      </c>
      <c r="E34" s="130">
        <f t="array" ref="E34">IFERROR(INDEX($D$1:$D$400,SMALL(IF($D$1:$D$400&lt;&gt;"",ROW($D$1:$D$400)),ROW(34:34))),"")</f>
        <v>186</v>
      </c>
      <c r="F34" t="str">
        <f t="shared" si="10"/>
        <v/>
      </c>
      <c r="G34" s="130">
        <f t="array" ref="G34">IFERROR(INDEX($F$1:$F$400,SMALL(IF($F$1:$F$400&lt;&gt;"",ROW($F$1:$F$400)),ROW(34:34))),"")</f>
        <v>67</v>
      </c>
      <c r="H34" t="str">
        <f t="shared" si="0"/>
        <v/>
      </c>
      <c r="I34" s="130">
        <f t="array" ref="I34">IFERROR(INDEX($H$1:$H$400,SMALL(IF($H$1:$H$400&lt;&gt;"",ROW($H$1:$H$400)),ROW(34:34))),"")</f>
        <v>111</v>
      </c>
      <c r="J34" t="str">
        <f t="shared" si="1"/>
        <v/>
      </c>
      <c r="K34" s="130">
        <f t="array" ref="K34">IFERROR(INDEX($J$1:$J$400,SMALL(IF($J$1:$J$400&lt;&gt;"",ROW($J$1:$J$400)),ROW(34:34))),"")</f>
        <v>42</v>
      </c>
      <c r="M34" s="5">
        <v>42768</v>
      </c>
      <c r="N34" s="6" t="s">
        <v>8</v>
      </c>
      <c r="O34" s="12">
        <v>50</v>
      </c>
      <c r="P34">
        <f t="shared" si="16"/>
        <v>245</v>
      </c>
      <c r="Q34" s="130">
        <f t="array" ref="Q34">IFERROR(INDEX($P$1:$P$400,SMALL(IF($P$1:$P$400&lt;&gt;"",ROW($P$1:$P$400)),ROW(34:34))),"")</f>
        <v>250</v>
      </c>
      <c r="R34" t="str">
        <f t="shared" si="11"/>
        <v/>
      </c>
      <c r="S34" s="130">
        <f t="array" ref="S34">IFERROR(INDEX($R$1:$R$400,SMALL(IF($R$1:$R$400&lt;&gt;"",ROW($R$1:$R$400)),ROW(34:34))),"")</f>
        <v>90</v>
      </c>
      <c r="T34">
        <f t="shared" si="2"/>
        <v>149</v>
      </c>
      <c r="U34" s="130">
        <f t="array" ref="U34">IFERROR(INDEX($T$1:$T$400,SMALL(IF($T$1:$T$400&lt;&gt;"",ROW($T$1:$T$400)),ROW(34:34))),"")</f>
        <v>146</v>
      </c>
      <c r="V34" t="str">
        <f t="shared" si="3"/>
        <v/>
      </c>
      <c r="W34" s="130">
        <f t="array" ref="W34">IFERROR(INDEX($V$1:$V$400,SMALL(IF($V$1:$V$400&lt;&gt;"",ROW($V$1:$V$400)),ROW(34:34))),"")</f>
        <v>56</v>
      </c>
      <c r="Y34" s="5">
        <v>43133</v>
      </c>
      <c r="Z34" s="6" t="s">
        <v>4</v>
      </c>
      <c r="AA34" s="12">
        <v>53</v>
      </c>
      <c r="AB34" t="str">
        <f t="shared" si="19"/>
        <v/>
      </c>
      <c r="AC34" s="130">
        <f t="array" ref="AC34">IFERROR(INDEX($AB$1:$AB$400,SMALL(IF($AB$1:$AB$400&lt;&gt;"",ROW($AB$1:$AB$400)),ROW(34:34))),"")</f>
        <v>323</v>
      </c>
      <c r="AD34">
        <f t="shared" si="12"/>
        <v>101</v>
      </c>
      <c r="AE34" s="130">
        <f t="array" ref="AE34">IFERROR(INDEX($AD$1:$AD$400,SMALL(IF($AD$1:$AD$400&lt;&gt;"",ROW($AD$1:$AD$400)),ROW(34:34))),"")</f>
        <v>112</v>
      </c>
      <c r="AF34" t="str">
        <f t="shared" si="4"/>
        <v/>
      </c>
      <c r="AG34" s="130">
        <f t="array" ref="AG34">IFERROR(INDEX($AF$1:$AF$400,SMALL(IF($AF$1:$AF$400&lt;&gt;"",ROW($AF$1:$AF$400)),ROW(34:34))),"")</f>
        <v>188</v>
      </c>
      <c r="AH34" t="str">
        <f t="shared" si="5"/>
        <v/>
      </c>
      <c r="AI34" s="130">
        <f t="array" ref="AI34">IFERROR(INDEX($AH$1:$AH$400,SMALL(IF($AH$1:$AH$400&lt;&gt;"",ROW($AH$1:$AH$400)),ROW(34:34))),"")</f>
        <v>90</v>
      </c>
      <c r="AK34" s="5">
        <v>43498</v>
      </c>
      <c r="AL34" s="6" t="s">
        <v>7</v>
      </c>
      <c r="AM34" s="7">
        <v>12</v>
      </c>
      <c r="AN34" t="str">
        <f t="shared" si="17"/>
        <v/>
      </c>
      <c r="AO34" s="130">
        <f t="array" ref="AO34">IFERROR(INDEX($AN$1:$AN$400,SMALL(IF($AN$1:$AN$400&lt;&gt;"",ROW($AN$1:$AN$400)),ROW(34:34))),"")</f>
        <v>368</v>
      </c>
      <c r="AP34" t="str">
        <f t="shared" si="13"/>
        <v/>
      </c>
      <c r="AQ34" s="130">
        <f t="array" ref="AQ34">IFERROR(INDEX($AP$1:$AP$400,SMALL(IF($AP$1:$AP$400&lt;&gt;"",ROW($AP$1:$AP$400)),ROW(34:34))),"")</f>
        <v>103</v>
      </c>
      <c r="AR34" t="str">
        <f t="shared" si="6"/>
        <v/>
      </c>
      <c r="AS34" s="130">
        <f t="array" ref="AS34">IFERROR(INDEX($AR$1:$AR$400,SMALL(IF($AR$1:$AR$400&lt;&gt;"",ROW($AR$1:$AR$400)),ROW(34:34))),"")</f>
        <v>209</v>
      </c>
      <c r="AT34" t="str">
        <f t="shared" si="7"/>
        <v/>
      </c>
      <c r="AU34" s="130">
        <f t="array" ref="AU34">IFERROR(INDEX($AT$1:$AT$400,SMALL(IF($AT$1:$AT$400&lt;&gt;"",ROW($AT$1:$AT$400)),ROW(34:34))),"")</f>
        <v>83</v>
      </c>
      <c r="AW34" s="5">
        <v>43863</v>
      </c>
      <c r="AX34" s="6" t="s">
        <v>9</v>
      </c>
      <c r="AY34" s="105">
        <f>'Daycare Tallies'!$H3</f>
        <v>0</v>
      </c>
      <c r="AZ34" t="str">
        <f t="shared" si="18"/>
        <v/>
      </c>
      <c r="BA34" s="130">
        <f t="array" ref="BA34">IFERROR(INDEX($AZ$1:$AZ$400,SMALL(IF($AZ$1:$AZ$400&lt;&gt;"",ROW($AZ$1:$AZ$400)),ROW(34:34))),"")</f>
        <v>0</v>
      </c>
      <c r="BB34" t="str">
        <f t="shared" si="14"/>
        <v/>
      </c>
      <c r="BC34" s="130">
        <f t="array" ref="BC34">IFERROR(INDEX($BB$1:$BB$400,SMALL(IF($BB$1:$BB$400&lt;&gt;"",ROW($BB$1:$BB$400)),ROW(34:34))),"")</f>
        <v>0</v>
      </c>
      <c r="BD34" t="str">
        <f t="shared" si="9"/>
        <v/>
      </c>
      <c r="BE34" s="130">
        <f t="array" ref="BE34">IFERROR(INDEX($BD$1:$BD$400,SMALL(IF($BD$1:$BD$400&lt;&gt;"",ROW($BD$1:$BD$400)),ROW(34:34))),"")</f>
        <v>0</v>
      </c>
      <c r="BF34">
        <f t="shared" si="8"/>
        <v>0</v>
      </c>
      <c r="BG34" s="130">
        <f t="array" ref="BG34">IFERROR(INDEX($BF$1:$BF$400,SMALL(IF($BF$1:$BF$400&lt;&gt;"",ROW($BF$1:$BF$400)),ROW(34:34))),"")</f>
        <v>0</v>
      </c>
    </row>
    <row r="35" spans="1:59" x14ac:dyDescent="0.3">
      <c r="A35" s="10">
        <v>42403</v>
      </c>
      <c r="B35" s="11" t="s">
        <v>6</v>
      </c>
      <c r="C35" s="12">
        <v>32</v>
      </c>
      <c r="D35" t="str">
        <f t="shared" si="15"/>
        <v/>
      </c>
      <c r="E35" s="130">
        <f t="array" ref="E35">IFERROR(INDEX($D$1:$D$400,SMALL(IF($D$1:$D$400&lt;&gt;"",ROW($D$1:$D$400)),ROW(35:35))),"")</f>
        <v>196</v>
      </c>
      <c r="F35" t="str">
        <f t="shared" si="10"/>
        <v/>
      </c>
      <c r="G35" s="130">
        <f t="array" ref="G35">IFERROR(INDEX($F$1:$F$400,SMALL(IF($F$1:$F$400&lt;&gt;"",ROW($F$1:$F$400)),ROW(35:35))),"")</f>
        <v>57</v>
      </c>
      <c r="H35" t="str">
        <f t="shared" si="0"/>
        <v/>
      </c>
      <c r="I35" s="130">
        <f t="array" ref="I35">IFERROR(INDEX($H$1:$H$400,SMALL(IF($H$1:$H$400&lt;&gt;"",ROW($H$1:$H$400)),ROW(35:35))),"")</f>
        <v>117</v>
      </c>
      <c r="J35" t="str">
        <f t="shared" si="1"/>
        <v/>
      </c>
      <c r="K35" s="130">
        <f t="array" ref="K35">IFERROR(INDEX($J$1:$J$400,SMALL(IF($J$1:$J$400&lt;&gt;"",ROW($J$1:$J$400)),ROW(35:35))),"")</f>
        <v>45</v>
      </c>
      <c r="M35" s="5">
        <v>42769</v>
      </c>
      <c r="N35" s="6" t="s">
        <v>4</v>
      </c>
      <c r="O35" s="12">
        <v>39</v>
      </c>
      <c r="P35" t="str">
        <f t="shared" si="16"/>
        <v/>
      </c>
      <c r="Q35" s="130">
        <f t="array" ref="Q35">IFERROR(INDEX($P$1:$P$400,SMALL(IF($P$1:$P$400&lt;&gt;"",ROW($P$1:$P$400)),ROW(35:35))),"")</f>
        <v>262</v>
      </c>
      <c r="R35">
        <f t="shared" si="11"/>
        <v>79</v>
      </c>
      <c r="S35" s="130">
        <f t="array" ref="S35">IFERROR(INDEX($R$1:$R$400,SMALL(IF($R$1:$R$400&lt;&gt;"",ROW($R$1:$R$400)),ROW(35:35))),"")</f>
        <v>91</v>
      </c>
      <c r="T35" t="str">
        <f t="shared" si="2"/>
        <v/>
      </c>
      <c r="U35" s="130">
        <f t="array" ref="U35">IFERROR(INDEX($T$1:$T$400,SMALL(IF($T$1:$T$400&lt;&gt;"",ROW($T$1:$T$400)),ROW(35:35))),"")</f>
        <v>143</v>
      </c>
      <c r="V35" t="str">
        <f t="shared" si="3"/>
        <v/>
      </c>
      <c r="W35" s="130">
        <f t="array" ref="W35">IFERROR(INDEX($V$1:$V$400,SMALL(IF($V$1:$V$400&lt;&gt;"",ROW($V$1:$V$400)),ROW(35:35))),"")</f>
        <v>71</v>
      </c>
      <c r="Y35" s="5">
        <v>43134</v>
      </c>
      <c r="Z35" s="6" t="s">
        <v>7</v>
      </c>
      <c r="AA35" s="12">
        <v>7</v>
      </c>
      <c r="AB35" t="str">
        <f t="shared" si="19"/>
        <v/>
      </c>
      <c r="AC35" s="130">
        <f t="array" ref="AC35">IFERROR(INDEX($AB$1:$AB$400,SMALL(IF($AB$1:$AB$400&lt;&gt;"",ROW($AB$1:$AB$400)),ROW(35:35))),"")</f>
        <v>313</v>
      </c>
      <c r="AD35" t="str">
        <f t="shared" si="12"/>
        <v/>
      </c>
      <c r="AE35" s="130">
        <f t="array" ref="AE35">IFERROR(INDEX($AD$1:$AD$400,SMALL(IF($AD$1:$AD$400&lt;&gt;"",ROW($AD$1:$AD$400)),ROW(35:35))),"")</f>
        <v>102</v>
      </c>
      <c r="AF35" t="str">
        <f t="shared" si="4"/>
        <v/>
      </c>
      <c r="AG35" s="130">
        <f t="array" ref="AG35">IFERROR(INDEX($AF$1:$AF$400,SMALL(IF($AF$1:$AF$400&lt;&gt;"",ROW($AF$1:$AF$400)),ROW(35:35))),"")</f>
        <v>165</v>
      </c>
      <c r="AH35" t="str">
        <f t="shared" si="5"/>
        <v/>
      </c>
      <c r="AI35" s="130">
        <f t="array" ref="AI35">IFERROR(INDEX($AH$1:$AH$400,SMALL(IF($AH$1:$AH$400&lt;&gt;"",ROW($AH$1:$AH$400)),ROW(35:35))),"")</f>
        <v>68</v>
      </c>
      <c r="AK35" s="5">
        <v>43499</v>
      </c>
      <c r="AL35" s="6" t="s">
        <v>9</v>
      </c>
      <c r="AM35" s="7">
        <v>9</v>
      </c>
      <c r="AN35" t="str">
        <f t="shared" si="17"/>
        <v/>
      </c>
      <c r="AO35" s="130">
        <f t="array" ref="AO35">IFERROR(INDEX($AN$1:$AN$400,SMALL(IF($AN$1:$AN$400&lt;&gt;"",ROW($AN$1:$AN$400)),ROW(35:35))),"")</f>
        <v>362</v>
      </c>
      <c r="AP35" t="str">
        <f t="shared" si="13"/>
        <v/>
      </c>
      <c r="AQ35" s="130">
        <f t="array" ref="AQ35">IFERROR(INDEX($AP$1:$AP$400,SMALL(IF($AP$1:$AP$400&lt;&gt;"",ROW($AP$1:$AP$400)),ROW(35:35))),"")</f>
        <v>109</v>
      </c>
      <c r="AR35" t="str">
        <f t="shared" si="6"/>
        <v/>
      </c>
      <c r="AS35" s="130">
        <f t="array" ref="AS35">IFERROR(INDEX($AR$1:$AR$400,SMALL(IF($AR$1:$AR$400&lt;&gt;"",ROW($AR$1:$AR$400)),ROW(35:35))),"")</f>
        <v>224</v>
      </c>
      <c r="AT35">
        <f t="shared" si="7"/>
        <v>87</v>
      </c>
      <c r="AU35" s="130">
        <f t="array" ref="AU35">IFERROR(INDEX($AT$1:$AT$400,SMALL(IF($AT$1:$AT$400&lt;&gt;"",ROW($AT$1:$AT$400)),ROW(35:35))),"")</f>
        <v>80</v>
      </c>
      <c r="AW35" s="5">
        <v>43864</v>
      </c>
      <c r="AX35" s="6" t="s">
        <v>5</v>
      </c>
      <c r="AY35" s="105">
        <f>'Daycare Tallies'!$H4</f>
        <v>0</v>
      </c>
      <c r="AZ35" t="str">
        <f t="shared" si="18"/>
        <v/>
      </c>
      <c r="BA35" s="130">
        <f t="array" ref="BA35">IFERROR(INDEX($AZ$1:$AZ$400,SMALL(IF($AZ$1:$AZ$400&lt;&gt;"",ROW($AZ$1:$AZ$400)),ROW(35:35))),"")</f>
        <v>0</v>
      </c>
      <c r="BB35" t="str">
        <f t="shared" si="14"/>
        <v/>
      </c>
      <c r="BC35" s="130">
        <f t="array" ref="BC35">IFERROR(INDEX($BB$1:$BB$400,SMALL(IF($BB$1:$BB$400&lt;&gt;"",ROW($BB$1:$BB$400)),ROW(35:35))),"")</f>
        <v>0</v>
      </c>
      <c r="BD35" t="str">
        <f t="shared" si="9"/>
        <v/>
      </c>
      <c r="BE35" s="130">
        <f t="array" ref="BE35">IFERROR(INDEX($BD$1:$BD$400,SMALL(IF($BD$1:$BD$400&lt;&gt;"",ROW($BD$1:$BD$400)),ROW(35:35))),"")</f>
        <v>0</v>
      </c>
      <c r="BF35" t="str">
        <f t="shared" si="8"/>
        <v/>
      </c>
      <c r="BG35" s="130">
        <f t="array" ref="BG35">IFERROR(INDEX($BF$1:$BF$400,SMALL(IF($BF$1:$BF$400&lt;&gt;"",ROW($BF$1:$BF$400)),ROW(35:35))),"")</f>
        <v>0</v>
      </c>
    </row>
    <row r="36" spans="1:59" x14ac:dyDescent="0.3">
      <c r="A36" s="10">
        <v>42404</v>
      </c>
      <c r="B36" s="11" t="s">
        <v>8</v>
      </c>
      <c r="C36" s="12">
        <v>37</v>
      </c>
      <c r="D36">
        <f t="shared" si="15"/>
        <v>145</v>
      </c>
      <c r="E36" s="130">
        <f t="array" ref="E36">IFERROR(INDEX($D$1:$D$400,SMALL(IF($D$1:$D$400&lt;&gt;"",ROW($D$1:$D$400)),ROW(36:36))),"")</f>
        <v>184</v>
      </c>
      <c r="F36" t="str">
        <f t="shared" si="10"/>
        <v/>
      </c>
      <c r="G36" s="130">
        <f t="array" ref="G36">IFERROR(INDEX($F$1:$F$400,SMALL(IF($F$1:$F$400&lt;&gt;"",ROW($F$1:$F$400)),ROW(36:36))),"")</f>
        <v>62</v>
      </c>
      <c r="H36">
        <f t="shared" si="0"/>
        <v>94</v>
      </c>
      <c r="I36" s="130">
        <f t="array" ref="I36">IFERROR(INDEX($H$1:$H$400,SMALL(IF($H$1:$H$400&lt;&gt;"",ROW($H$1:$H$400)),ROW(36:36))),"")</f>
        <v>111</v>
      </c>
      <c r="J36" t="str">
        <f t="shared" si="1"/>
        <v/>
      </c>
      <c r="K36" s="130">
        <f t="array" ref="K36">IFERROR(INDEX($J$1:$J$400,SMALL(IF($J$1:$J$400&lt;&gt;"",ROW($J$1:$J$400)),ROW(36:36))),"")</f>
        <v>41</v>
      </c>
      <c r="M36" s="5">
        <v>42770</v>
      </c>
      <c r="N36" s="6" t="s">
        <v>7</v>
      </c>
      <c r="O36" s="12">
        <v>10</v>
      </c>
      <c r="P36" t="str">
        <f t="shared" si="16"/>
        <v/>
      </c>
      <c r="Q36" s="130">
        <f t="array" ref="Q36">IFERROR(INDEX($P$1:$P$400,SMALL(IF($P$1:$P$400&lt;&gt;"",ROW($P$1:$P$400)),ROW(36:36))),"")</f>
        <v>267</v>
      </c>
      <c r="R36" t="str">
        <f t="shared" si="11"/>
        <v/>
      </c>
      <c r="S36" s="130">
        <f t="array" ref="S36">IFERROR(INDEX($R$1:$R$400,SMALL(IF($R$1:$R$400&lt;&gt;"",ROW($R$1:$R$400)),ROW(36:36))),"")</f>
        <v>80</v>
      </c>
      <c r="T36" t="str">
        <f t="shared" si="2"/>
        <v/>
      </c>
      <c r="U36" s="130">
        <f t="array" ref="U36">IFERROR(INDEX($T$1:$T$400,SMALL(IF($T$1:$T$400&lt;&gt;"",ROW($T$1:$T$400)),ROW(36:36))),"")</f>
        <v>156</v>
      </c>
      <c r="V36" t="str">
        <f t="shared" si="3"/>
        <v/>
      </c>
      <c r="W36" s="130">
        <f t="array" ref="W36">IFERROR(INDEX($V$1:$V$400,SMALL(IF($V$1:$V$400&lt;&gt;"",ROW($V$1:$V$400)),ROW(36:36))),"")</f>
        <v>67</v>
      </c>
      <c r="Y36" s="5">
        <v>43135</v>
      </c>
      <c r="Z36" s="6" t="s">
        <v>9</v>
      </c>
      <c r="AA36" s="12">
        <v>3</v>
      </c>
      <c r="AB36" t="str">
        <f t="shared" si="19"/>
        <v/>
      </c>
      <c r="AC36" s="130">
        <f t="array" ref="AC36">IFERROR(INDEX($AB$1:$AB$400,SMALL(IF($AB$1:$AB$400&lt;&gt;"",ROW($AB$1:$AB$400)),ROW(36:36))),"")</f>
        <v>285</v>
      </c>
      <c r="AD36" t="str">
        <f t="shared" si="12"/>
        <v/>
      </c>
      <c r="AE36" s="130">
        <f t="array" ref="AE36">IFERROR(INDEX($AD$1:$AD$400,SMALL(IF($AD$1:$AD$400&lt;&gt;"",ROW($AD$1:$AD$400)),ROW(36:36))),"")</f>
        <v>97</v>
      </c>
      <c r="AF36" t="str">
        <f t="shared" si="4"/>
        <v/>
      </c>
      <c r="AG36" s="130">
        <f t="array" ref="AG36">IFERROR(INDEX($AF$1:$AF$400,SMALL(IF($AF$1:$AF$400&lt;&gt;"",ROW($AF$1:$AF$400)),ROW(36:36))),"")</f>
        <v>171</v>
      </c>
      <c r="AH36">
        <f t="shared" si="5"/>
        <v>63</v>
      </c>
      <c r="AI36" s="130">
        <f t="array" ref="AI36">IFERROR(INDEX($AH$1:$AH$400,SMALL(IF($AH$1:$AH$400&lt;&gt;"",ROW($AH$1:$AH$400)),ROW(36:36))),"")</f>
        <v>81</v>
      </c>
      <c r="AK36" s="5">
        <v>43500</v>
      </c>
      <c r="AL36" s="6" t="s">
        <v>5</v>
      </c>
      <c r="AM36" s="7">
        <v>43</v>
      </c>
      <c r="AN36" t="str">
        <f t="shared" si="17"/>
        <v/>
      </c>
      <c r="AO36" s="130">
        <f t="array" ref="AO36">IFERROR(INDEX($AN$1:$AN$400,SMALL(IF($AN$1:$AN$400&lt;&gt;"",ROW($AN$1:$AN$400)),ROW(36:36))),"")</f>
        <v>356</v>
      </c>
      <c r="AP36" t="str">
        <f t="shared" si="13"/>
        <v/>
      </c>
      <c r="AQ36" s="130">
        <f t="array" ref="AQ36">IFERROR(INDEX($AP$1:$AP$400,SMALL(IF($AP$1:$AP$400&lt;&gt;"",ROW($AP$1:$AP$400)),ROW(36:36))),"")</f>
        <v>109</v>
      </c>
      <c r="AR36" t="str">
        <f t="shared" si="6"/>
        <v/>
      </c>
      <c r="AS36" s="130">
        <f t="array" ref="AS36">IFERROR(INDEX($AR$1:$AR$400,SMALL(IF($AR$1:$AR$400&lt;&gt;"",ROW($AR$1:$AR$400)),ROW(36:36))),"")</f>
        <v>220</v>
      </c>
      <c r="AT36" t="str">
        <f t="shared" si="7"/>
        <v/>
      </c>
      <c r="AU36" s="130">
        <f t="array" ref="AU36">IFERROR(INDEX($AT$1:$AT$400,SMALL(IF($AT$1:$AT$400&lt;&gt;"",ROW($AT$1:$AT$400)),ROW(36:36))),"")</f>
        <v>90</v>
      </c>
      <c r="AW36" s="5">
        <v>43865</v>
      </c>
      <c r="AX36" s="6" t="s">
        <v>3</v>
      </c>
      <c r="AY36" s="105">
        <f>'Daycare Tallies'!$H5</f>
        <v>0</v>
      </c>
      <c r="AZ36" t="str">
        <f t="shared" si="18"/>
        <v/>
      </c>
      <c r="BA36" s="130">
        <f t="array" ref="BA36">IFERROR(INDEX($AZ$1:$AZ$400,SMALL(IF($AZ$1:$AZ$400&lt;&gt;"",ROW($AZ$1:$AZ$400)),ROW(36:36))),"")</f>
        <v>0</v>
      </c>
      <c r="BB36" t="str">
        <f t="shared" si="14"/>
        <v/>
      </c>
      <c r="BC36" s="130">
        <f t="array" ref="BC36">IFERROR(INDEX($BB$1:$BB$400,SMALL(IF($BB$1:$BB$400&lt;&gt;"",ROW($BB$1:$BB$400)),ROW(36:36))),"")</f>
        <v>0</v>
      </c>
      <c r="BD36" t="str">
        <f t="shared" si="9"/>
        <v/>
      </c>
      <c r="BE36" s="130">
        <f t="array" ref="BE36">IFERROR(INDEX($BD$1:$BD$400,SMALL(IF($BD$1:$BD$400&lt;&gt;"",ROW($BD$1:$BD$400)),ROW(36:36))),"")</f>
        <v>0</v>
      </c>
      <c r="BF36" t="str">
        <f t="shared" si="8"/>
        <v/>
      </c>
      <c r="BG36" s="130">
        <f t="array" ref="BG36">IFERROR(INDEX($BF$1:$BF$400,SMALL(IF($BF$1:$BF$400&lt;&gt;"",ROW($BF$1:$BF$400)),ROW(36:36))),"")</f>
        <v>0</v>
      </c>
    </row>
    <row r="37" spans="1:59" x14ac:dyDescent="0.3">
      <c r="A37" s="10">
        <v>42405</v>
      </c>
      <c r="B37" s="11" t="s">
        <v>4</v>
      </c>
      <c r="C37" s="12">
        <v>12</v>
      </c>
      <c r="D37" t="str">
        <f t="shared" si="15"/>
        <v/>
      </c>
      <c r="E37" s="130">
        <f t="array" ref="E37">IFERROR(INDEX($D$1:$D$400,SMALL(IF($D$1:$D$400&lt;&gt;"",ROW($D$1:$D$400)),ROW(37:37))),"")</f>
        <v>141</v>
      </c>
      <c r="F37">
        <f t="shared" si="10"/>
        <v>35</v>
      </c>
      <c r="G37" s="130">
        <f t="array" ref="G37">IFERROR(INDEX($F$1:$F$400,SMALL(IF($F$1:$F$400&lt;&gt;"",ROW($F$1:$F$400)),ROW(37:37))),"")</f>
        <v>56</v>
      </c>
      <c r="H37" t="str">
        <f t="shared" si="0"/>
        <v/>
      </c>
      <c r="I37" s="130">
        <f t="array" ref="I37">IFERROR(INDEX($H$1:$H$400,SMALL(IF($H$1:$H$400&lt;&gt;"",ROW($H$1:$H$400)),ROW(37:37))),"")</f>
        <v>111</v>
      </c>
      <c r="J37" t="str">
        <f t="shared" si="1"/>
        <v/>
      </c>
      <c r="K37" s="130">
        <f t="array" ref="K37">IFERROR(INDEX($J$1:$J$400,SMALL(IF($J$1:$J$400&lt;&gt;"",ROW($J$1:$J$400)),ROW(37:37))),"")</f>
        <v>29</v>
      </c>
      <c r="M37" s="5">
        <v>42771</v>
      </c>
      <c r="N37" s="6" t="s">
        <v>9</v>
      </c>
      <c r="O37" s="12">
        <v>7</v>
      </c>
      <c r="P37" t="str">
        <f t="shared" si="16"/>
        <v/>
      </c>
      <c r="Q37" s="130">
        <f t="array" ref="Q37">IFERROR(INDEX($P$1:$P$400,SMALL(IF($P$1:$P$400&lt;&gt;"",ROW($P$1:$P$400)),ROW(37:37))),"")</f>
        <v>227</v>
      </c>
      <c r="R37" t="str">
        <f t="shared" si="11"/>
        <v/>
      </c>
      <c r="S37" s="130">
        <f t="array" ref="S37">IFERROR(INDEX($R$1:$R$400,SMALL(IF($R$1:$R$400&lt;&gt;"",ROW($R$1:$R$400)),ROW(37:37))),"")</f>
        <v>55</v>
      </c>
      <c r="T37" t="str">
        <f t="shared" si="2"/>
        <v/>
      </c>
      <c r="U37" s="130">
        <f t="array" ref="U37">IFERROR(INDEX($T$1:$T$400,SMALL(IF($T$1:$T$400&lt;&gt;"",ROW($T$1:$T$400)),ROW(37:37))),"")</f>
        <v>164</v>
      </c>
      <c r="V37">
        <f t="shared" si="3"/>
        <v>56</v>
      </c>
      <c r="W37" s="130">
        <f t="array" ref="W37">IFERROR(INDEX($V$1:$V$400,SMALL(IF($V$1:$V$400&lt;&gt;"",ROW($V$1:$V$400)),ROW(37:37))),"")</f>
        <v>50</v>
      </c>
      <c r="Y37" s="5">
        <v>43136</v>
      </c>
      <c r="Z37" s="6" t="s">
        <v>5</v>
      </c>
      <c r="AA37" s="12">
        <v>42</v>
      </c>
      <c r="AB37" t="str">
        <f t="shared" si="19"/>
        <v/>
      </c>
      <c r="AC37" s="130">
        <f t="array" ref="AC37">IFERROR(INDEX($AB$1:$AB$400,SMALL(IF($AB$1:$AB$400&lt;&gt;"",ROW($AB$1:$AB$400)),ROW(37:37))),"")</f>
        <v>264</v>
      </c>
      <c r="AD37" t="str">
        <f t="shared" si="12"/>
        <v/>
      </c>
      <c r="AE37" s="130">
        <f t="array" ref="AE37">IFERROR(INDEX($AD$1:$AD$400,SMALL(IF($AD$1:$AD$400&lt;&gt;"",ROW($AD$1:$AD$400)),ROW(37:37))),"")</f>
        <v>85</v>
      </c>
      <c r="AF37" t="str">
        <f t="shared" si="4"/>
        <v/>
      </c>
      <c r="AG37" s="130">
        <f t="array" ref="AG37">IFERROR(INDEX($AF$1:$AF$400,SMALL(IF($AF$1:$AF$400&lt;&gt;"",ROW($AF$1:$AF$400)),ROW(37:37))),"")</f>
        <v>173</v>
      </c>
      <c r="AH37" t="str">
        <f t="shared" si="5"/>
        <v/>
      </c>
      <c r="AI37" s="130">
        <f t="array" ref="AI37">IFERROR(INDEX($AH$1:$AH$400,SMALL(IF($AH$1:$AH$400&lt;&gt;"",ROW($AH$1:$AH$400)),ROW(37:37))),"")</f>
        <v>93</v>
      </c>
      <c r="AK37" s="5">
        <v>43501</v>
      </c>
      <c r="AL37" s="6" t="s">
        <v>3</v>
      </c>
      <c r="AM37" s="7">
        <v>64</v>
      </c>
      <c r="AN37" t="str">
        <f t="shared" si="17"/>
        <v/>
      </c>
      <c r="AO37" s="130">
        <f t="array" ref="AO37">IFERROR(INDEX($AN$1:$AN$400,SMALL(IF($AN$1:$AN$400&lt;&gt;"",ROW($AN$1:$AN$400)),ROW(37:37))),"")</f>
        <v>348</v>
      </c>
      <c r="AP37" t="str">
        <f t="shared" si="13"/>
        <v/>
      </c>
      <c r="AQ37" s="130">
        <f t="array" ref="AQ37">IFERROR(INDEX($AP$1:$AP$400,SMALL(IF($AP$1:$AP$400&lt;&gt;"",ROW($AP$1:$AP$400)),ROW(37:37))),"")</f>
        <v>63</v>
      </c>
      <c r="AR37" t="str">
        <f t="shared" si="6"/>
        <v/>
      </c>
      <c r="AS37" s="130">
        <f t="array" ref="AS37">IFERROR(INDEX($AR$1:$AR$400,SMALL(IF($AR$1:$AR$400&lt;&gt;"",ROW($AR$1:$AR$400)),ROW(37:37))),"")</f>
        <v>249</v>
      </c>
      <c r="AT37" t="str">
        <f t="shared" si="7"/>
        <v/>
      </c>
      <c r="AU37" s="130">
        <f t="array" ref="AU37">IFERROR(INDEX($AT$1:$AT$400,SMALL(IF($AT$1:$AT$400&lt;&gt;"",ROW($AT$1:$AT$400)),ROW(37:37))),"")</f>
        <v>78</v>
      </c>
      <c r="AW37" s="5">
        <v>43866</v>
      </c>
      <c r="AX37" s="6" t="s">
        <v>6</v>
      </c>
      <c r="AY37" s="105">
        <f>'Daycare Tallies'!$H6</f>
        <v>0</v>
      </c>
      <c r="AZ37" t="str">
        <f t="shared" si="18"/>
        <v/>
      </c>
      <c r="BA37" s="130">
        <f t="array" ref="BA37">IFERROR(INDEX($AZ$1:$AZ$400,SMALL(IF($AZ$1:$AZ$400&lt;&gt;"",ROW($AZ$1:$AZ$400)),ROW(37:37))),"")</f>
        <v>0</v>
      </c>
      <c r="BB37" t="str">
        <f t="shared" si="14"/>
        <v/>
      </c>
      <c r="BC37" s="130">
        <f t="array" ref="BC37">IFERROR(INDEX($BB$1:$BB$400,SMALL(IF($BB$1:$BB$400&lt;&gt;"",ROW($BB$1:$BB$400)),ROW(37:37))),"")</f>
        <v>0</v>
      </c>
      <c r="BD37" t="str">
        <f t="shared" si="9"/>
        <v/>
      </c>
      <c r="BE37" s="130">
        <f t="array" ref="BE37">IFERROR(INDEX($BD$1:$BD$400,SMALL(IF($BD$1:$BD$400&lt;&gt;"",ROW($BD$1:$BD$400)),ROW(37:37))),"")</f>
        <v>0</v>
      </c>
      <c r="BF37" t="str">
        <f t="shared" si="8"/>
        <v/>
      </c>
      <c r="BG37" s="130">
        <f t="array" ref="BG37">IFERROR(INDEX($BF$1:$BF$400,SMALL(IF($BF$1:$BF$400&lt;&gt;"",ROW($BF$1:$BF$400)),ROW(37:37))),"")</f>
        <v>0</v>
      </c>
    </row>
    <row r="38" spans="1:59" x14ac:dyDescent="0.3">
      <c r="A38" s="10">
        <v>42406</v>
      </c>
      <c r="B38" s="11" t="s">
        <v>7</v>
      </c>
      <c r="C38" s="12">
        <v>9</v>
      </c>
      <c r="D38" t="str">
        <f t="shared" si="15"/>
        <v/>
      </c>
      <c r="E38" s="130">
        <f t="array" ref="E38">IFERROR(INDEX($D$1:$D$400,SMALL(IF($D$1:$D$400&lt;&gt;"",ROW($D$1:$D$400)),ROW(38:38))),"")</f>
        <v>200</v>
      </c>
      <c r="F38" t="str">
        <f t="shared" si="10"/>
        <v/>
      </c>
      <c r="G38" s="130">
        <f t="array" ref="G38">IFERROR(INDEX($F$1:$F$400,SMALL(IF($F$1:$F$400&lt;&gt;"",ROW($F$1:$F$400)),ROW(38:38))),"")</f>
        <v>38</v>
      </c>
      <c r="H38" t="str">
        <f t="shared" si="0"/>
        <v/>
      </c>
      <c r="I38" s="130">
        <f t="array" ref="I38">IFERROR(INDEX($H$1:$H$400,SMALL(IF($H$1:$H$400&lt;&gt;"",ROW($H$1:$H$400)),ROW(38:38))),"")</f>
        <v>119</v>
      </c>
      <c r="J38" t="str">
        <f t="shared" si="1"/>
        <v/>
      </c>
      <c r="K38" s="130">
        <f t="array" ref="K38">IFERROR(INDEX($J$1:$J$400,SMALL(IF($J$1:$J$400&lt;&gt;"",ROW($J$1:$J$400)),ROW(38:38))),"")</f>
        <v>45</v>
      </c>
      <c r="M38" s="5">
        <v>42772</v>
      </c>
      <c r="N38" s="6" t="s">
        <v>5</v>
      </c>
      <c r="O38" s="12">
        <v>37</v>
      </c>
      <c r="P38" t="str">
        <f t="shared" si="16"/>
        <v/>
      </c>
      <c r="Q38" s="130">
        <f t="array" ref="Q38">IFERROR(INDEX($P$1:$P$400,SMALL(IF($P$1:$P$400&lt;&gt;"",ROW($P$1:$P$400)),ROW(38:38))),"")</f>
        <v>279</v>
      </c>
      <c r="R38" t="str">
        <f t="shared" si="11"/>
        <v/>
      </c>
      <c r="S38" s="130">
        <f t="array" ref="S38">IFERROR(INDEX($R$1:$R$400,SMALL(IF($R$1:$R$400&lt;&gt;"",ROW($R$1:$R$400)),ROW(38:38))),"")</f>
        <v>89</v>
      </c>
      <c r="T38" t="str">
        <f t="shared" si="2"/>
        <v/>
      </c>
      <c r="U38" s="130">
        <f t="array" ref="U38">IFERROR(INDEX($T$1:$T$400,SMALL(IF($T$1:$T$400&lt;&gt;"",ROW($T$1:$T$400)),ROW(38:38))),"")</f>
        <v>154</v>
      </c>
      <c r="V38" t="str">
        <f t="shared" si="3"/>
        <v/>
      </c>
      <c r="W38" s="130">
        <f t="array" ref="W38">IFERROR(INDEX($V$1:$V$400,SMALL(IF($V$1:$V$400&lt;&gt;"",ROW($V$1:$V$400)),ROW(38:38))),"")</f>
        <v>71</v>
      </c>
      <c r="Y38" s="5">
        <v>43137</v>
      </c>
      <c r="Z38" s="6" t="s">
        <v>3</v>
      </c>
      <c r="AA38" s="12">
        <v>68</v>
      </c>
      <c r="AB38" t="str">
        <f t="shared" si="19"/>
        <v/>
      </c>
      <c r="AC38" s="130">
        <f t="array" ref="AC38">IFERROR(INDEX($AB$1:$AB$400,SMALL(IF($AB$1:$AB$400&lt;&gt;"",ROW($AB$1:$AB$400)),ROW(38:38))),"")</f>
        <v>338</v>
      </c>
      <c r="AD38" t="str">
        <f t="shared" si="12"/>
        <v/>
      </c>
      <c r="AE38" s="130">
        <f t="array" ref="AE38">IFERROR(INDEX($AD$1:$AD$400,SMALL(IF($AD$1:$AD$400&lt;&gt;"",ROW($AD$1:$AD$400)),ROW(38:38))),"")</f>
        <v>116</v>
      </c>
      <c r="AF38" t="str">
        <f t="shared" si="4"/>
        <v/>
      </c>
      <c r="AG38" s="130">
        <f t="array" ref="AG38">IFERROR(INDEX($AF$1:$AF$400,SMALL(IF($AF$1:$AF$400&lt;&gt;"",ROW($AF$1:$AF$400)),ROW(38:38))),"")</f>
        <v>193</v>
      </c>
      <c r="AH38" t="str">
        <f t="shared" si="5"/>
        <v/>
      </c>
      <c r="AI38" s="130">
        <f t="array" ref="AI38">IFERROR(INDEX($AH$1:$AH$400,SMALL(IF($AH$1:$AH$400&lt;&gt;"",ROW($AH$1:$AH$400)),ROW(38:38))),"")</f>
        <v>92</v>
      </c>
      <c r="AK38" s="5">
        <v>43502</v>
      </c>
      <c r="AL38" s="6" t="s">
        <v>6</v>
      </c>
      <c r="AM38" s="7">
        <v>64</v>
      </c>
      <c r="AN38" t="str">
        <f t="shared" si="17"/>
        <v/>
      </c>
      <c r="AO38" s="130">
        <f t="array" ref="AO38">IFERROR(INDEX($AN$1:$AN$400,SMALL(IF($AN$1:$AN$400&lt;&gt;"",ROW($AN$1:$AN$400)),ROW(38:38))),"")</f>
        <v>362</v>
      </c>
      <c r="AP38" t="str">
        <f t="shared" si="13"/>
        <v/>
      </c>
      <c r="AQ38" s="130">
        <f t="array" ref="AQ38">IFERROR(INDEX($AP$1:$AP$400,SMALL(IF($AP$1:$AP$400&lt;&gt;"",ROW($AP$1:$AP$400)),ROW(38:38))),"")</f>
        <v>129</v>
      </c>
      <c r="AR38" t="str">
        <f t="shared" si="6"/>
        <v/>
      </c>
      <c r="AS38" s="130">
        <f t="array" ref="AS38">IFERROR(INDEX($AR$1:$AR$400,SMALL(IF($AR$1:$AR$400&lt;&gt;"",ROW($AR$1:$AR$400)),ROW(38:38))),"")</f>
        <v>217</v>
      </c>
      <c r="AT38" t="str">
        <f t="shared" si="7"/>
        <v/>
      </c>
      <c r="AU38" s="130">
        <f t="array" ref="AU38">IFERROR(INDEX($AT$1:$AT$400,SMALL(IF($AT$1:$AT$400&lt;&gt;"",ROW($AT$1:$AT$400)),ROW(38:38))),"")</f>
        <v>95</v>
      </c>
      <c r="AW38" s="5">
        <v>43867</v>
      </c>
      <c r="AX38" s="6" t="s">
        <v>8</v>
      </c>
      <c r="AY38" s="105">
        <f>'Daycare Tallies'!$H7</f>
        <v>0</v>
      </c>
      <c r="AZ38">
        <f t="shared" si="18"/>
        <v>0</v>
      </c>
      <c r="BA38" s="130">
        <f t="array" ref="BA38">IFERROR(INDEX($AZ$1:$AZ$400,SMALL(IF($AZ$1:$AZ$400&lt;&gt;"",ROW($AZ$1:$AZ$400)),ROW(38:38))),"")</f>
        <v>0</v>
      </c>
      <c r="BB38" t="str">
        <f t="shared" si="14"/>
        <v/>
      </c>
      <c r="BC38" s="130">
        <f t="array" ref="BC38">IFERROR(INDEX($BB$1:$BB$400,SMALL(IF($BB$1:$BB$400&lt;&gt;"",ROW($BB$1:$BB$400)),ROW(38:38))),"")</f>
        <v>0</v>
      </c>
      <c r="BD38">
        <f t="shared" si="9"/>
        <v>0</v>
      </c>
      <c r="BE38" s="130">
        <f t="array" ref="BE38">IFERROR(INDEX($BD$1:$BD$400,SMALL(IF($BD$1:$BD$400&lt;&gt;"",ROW($BD$1:$BD$400)),ROW(38:38))),"")</f>
        <v>0</v>
      </c>
      <c r="BF38" t="str">
        <f t="shared" si="8"/>
        <v/>
      </c>
      <c r="BG38" s="130">
        <f t="array" ref="BG38">IFERROR(INDEX($BF$1:$BF$400,SMALL(IF($BF$1:$BF$400&lt;&gt;"",ROW($BF$1:$BF$400)),ROW(38:38))),"")</f>
        <v>0</v>
      </c>
    </row>
    <row r="39" spans="1:59" x14ac:dyDescent="0.3">
      <c r="A39" s="10">
        <v>42407</v>
      </c>
      <c r="B39" s="11" t="s">
        <v>9</v>
      </c>
      <c r="C39" s="12">
        <v>6</v>
      </c>
      <c r="D39" t="str">
        <f t="shared" si="15"/>
        <v/>
      </c>
      <c r="E39" s="130">
        <f t="array" ref="E39">IFERROR(INDEX($D$1:$D$400,SMALL(IF($D$1:$D$400&lt;&gt;"",ROW($D$1:$D$400)),ROW(39:39))),"")</f>
        <v>190</v>
      </c>
      <c r="F39" t="str">
        <f t="shared" si="10"/>
        <v/>
      </c>
      <c r="G39" s="130">
        <f t="array" ref="G39">IFERROR(INDEX($F$1:$F$400,SMALL(IF($F$1:$F$400&lt;&gt;"",ROW($F$1:$F$400)),ROW(39:39))),"")</f>
        <v>66</v>
      </c>
      <c r="H39" t="str">
        <f t="shared" si="0"/>
        <v/>
      </c>
      <c r="I39" s="130">
        <f t="array" ref="I39">IFERROR(INDEX($H$1:$H$400,SMALL(IF($H$1:$H$400&lt;&gt;"",ROW($H$1:$H$400)),ROW(39:39))),"")</f>
        <v>117</v>
      </c>
      <c r="J39">
        <f t="shared" si="1"/>
        <v>27</v>
      </c>
      <c r="K39" s="130">
        <f t="array" ref="K39">IFERROR(INDEX($J$1:$J$400,SMALL(IF($J$1:$J$400&lt;&gt;"",ROW($J$1:$J$400)),ROW(39:39))),"")</f>
        <v>38</v>
      </c>
      <c r="M39" s="5">
        <v>42773</v>
      </c>
      <c r="N39" s="6" t="s">
        <v>3</v>
      </c>
      <c r="O39" s="12">
        <v>30</v>
      </c>
      <c r="P39" t="str">
        <f t="shared" si="16"/>
        <v/>
      </c>
      <c r="Q39" s="130">
        <f t="array" ref="Q39">IFERROR(INDEX($P$1:$P$400,SMALL(IF($P$1:$P$400&lt;&gt;"",ROW($P$1:$P$400)),ROW(39:39))),"")</f>
        <v>288</v>
      </c>
      <c r="R39" t="str">
        <f t="shared" si="11"/>
        <v/>
      </c>
      <c r="S39" s="130">
        <f t="array" ref="S39">IFERROR(INDEX($R$1:$R$400,SMALL(IF($R$1:$R$400&lt;&gt;"",ROW($R$1:$R$400)),ROW(39:39))),"")</f>
        <v>108</v>
      </c>
      <c r="T39" t="str">
        <f t="shared" si="2"/>
        <v/>
      </c>
      <c r="U39" s="130">
        <f t="array" ref="U39">IFERROR(INDEX($T$1:$T$400,SMALL(IF($T$1:$T$400&lt;&gt;"",ROW($T$1:$T$400)),ROW(39:39))),"")</f>
        <v>174</v>
      </c>
      <c r="V39" t="str">
        <f t="shared" si="3"/>
        <v/>
      </c>
      <c r="W39" s="130">
        <f t="array" ref="W39">IFERROR(INDEX($V$1:$V$400,SMALL(IF($V$1:$V$400&lt;&gt;"",ROW($V$1:$V$400)),ROW(39:39))),"")</f>
        <v>56</v>
      </c>
      <c r="Y39" s="5">
        <v>43138</v>
      </c>
      <c r="Z39" s="6" t="s">
        <v>6</v>
      </c>
      <c r="AA39" s="12">
        <v>16</v>
      </c>
      <c r="AB39" t="str">
        <f t="shared" si="19"/>
        <v/>
      </c>
      <c r="AC39" s="130">
        <f t="array" ref="AC39">IFERROR(INDEX($AB$1:$AB$400,SMALL(IF($AB$1:$AB$400&lt;&gt;"",ROW($AB$1:$AB$400)),ROW(39:39))),"")</f>
        <v>336</v>
      </c>
      <c r="AD39" t="str">
        <f t="shared" si="12"/>
        <v/>
      </c>
      <c r="AE39" s="130">
        <f t="array" ref="AE39">IFERROR(INDEX($AD$1:$AD$400,SMALL(IF($AD$1:$AD$400&lt;&gt;"",ROW($AD$1:$AD$400)),ROW(39:39))),"")</f>
        <v>109</v>
      </c>
      <c r="AF39" t="str">
        <f t="shared" si="4"/>
        <v/>
      </c>
      <c r="AG39" s="130">
        <f t="array" ref="AG39">IFERROR(INDEX($AF$1:$AF$400,SMALL(IF($AF$1:$AF$400&lt;&gt;"",ROW($AF$1:$AF$400)),ROW(39:39))),"")</f>
        <v>191</v>
      </c>
      <c r="AH39" t="str">
        <f t="shared" si="5"/>
        <v/>
      </c>
      <c r="AI39" s="130">
        <f t="array" ref="AI39">IFERROR(INDEX($AH$1:$AH$400,SMALL(IF($AH$1:$AH$400&lt;&gt;"",ROW($AH$1:$AH$400)),ROW(39:39))),"")</f>
        <v>77</v>
      </c>
      <c r="AK39" s="5">
        <v>43503</v>
      </c>
      <c r="AL39" s="6" t="s">
        <v>8</v>
      </c>
      <c r="AM39" s="7">
        <v>54</v>
      </c>
      <c r="AN39">
        <f t="shared" si="17"/>
        <v>312</v>
      </c>
      <c r="AO39" s="130">
        <f t="array" ref="AO39">IFERROR(INDEX($AN$1:$AN$400,SMALL(IF($AN$1:$AN$400&lt;&gt;"",ROW($AN$1:$AN$400)),ROW(39:39))),"")</f>
        <v>383</v>
      </c>
      <c r="AP39" t="str">
        <f t="shared" si="13"/>
        <v/>
      </c>
      <c r="AQ39" s="130">
        <f t="array" ref="AQ39">IFERROR(INDEX($AP$1:$AP$400,SMALL(IF($AP$1:$AP$400&lt;&gt;"",ROW($AP$1:$AP$400)),ROW(39:39))),"")</f>
        <v>122</v>
      </c>
      <c r="AR39">
        <f t="shared" si="6"/>
        <v>182</v>
      </c>
      <c r="AS39" s="130">
        <f t="array" ref="AS39">IFERROR(INDEX($AR$1:$AR$400,SMALL(IF($AR$1:$AR$400&lt;&gt;"",ROW($AR$1:$AR$400)),ROW(39:39))),"")</f>
        <v>217</v>
      </c>
      <c r="AT39" t="str">
        <f t="shared" si="7"/>
        <v/>
      </c>
      <c r="AU39" s="130">
        <f t="array" ref="AU39">IFERROR(INDEX($AT$1:$AT$400,SMALL(IF($AT$1:$AT$400&lt;&gt;"",ROW($AT$1:$AT$400)),ROW(39:39))),"")</f>
        <v>85</v>
      </c>
      <c r="AW39" s="5">
        <v>43868</v>
      </c>
      <c r="AX39" s="6" t="s">
        <v>4</v>
      </c>
      <c r="AY39" s="105">
        <f>'Daycare Tallies'!$H8</f>
        <v>0</v>
      </c>
      <c r="AZ39" t="str">
        <f t="shared" si="18"/>
        <v/>
      </c>
      <c r="BA39" s="130">
        <f t="array" ref="BA39">IFERROR(INDEX($AZ$1:$AZ$400,SMALL(IF($AZ$1:$AZ$400&lt;&gt;"",ROW($AZ$1:$AZ$400)),ROW(39:39))),"")</f>
        <v>0</v>
      </c>
      <c r="BB39">
        <f t="shared" si="14"/>
        <v>0</v>
      </c>
      <c r="BC39" s="130">
        <f t="array" ref="BC39">IFERROR(INDEX($BB$1:$BB$400,SMALL(IF($BB$1:$BB$400&lt;&gt;"",ROW($BB$1:$BB$400)),ROW(39:39))),"")</f>
        <v>0</v>
      </c>
      <c r="BD39" t="str">
        <f t="shared" si="9"/>
        <v/>
      </c>
      <c r="BE39" s="130">
        <f t="array" ref="BE39">IFERROR(INDEX($BD$1:$BD$400,SMALL(IF($BD$1:$BD$400&lt;&gt;"",ROW($BD$1:$BD$400)),ROW(39:39))),"")</f>
        <v>0</v>
      </c>
      <c r="BF39" t="str">
        <f t="shared" si="8"/>
        <v/>
      </c>
      <c r="BG39" s="130">
        <f t="array" ref="BG39">IFERROR(INDEX($BF$1:$BF$400,SMALL(IF($BF$1:$BF$400&lt;&gt;"",ROW($BF$1:$BF$400)),ROW(39:39))),"")</f>
        <v>0</v>
      </c>
    </row>
    <row r="40" spans="1:59" x14ac:dyDescent="0.3">
      <c r="A40" s="10">
        <v>42408</v>
      </c>
      <c r="B40" s="11" t="s">
        <v>5</v>
      </c>
      <c r="C40" s="12">
        <v>17</v>
      </c>
      <c r="D40" t="str">
        <f t="shared" si="15"/>
        <v/>
      </c>
      <c r="E40" s="130">
        <f t="array" ref="E40">IFERROR(INDEX($D$1:$D$400,SMALL(IF($D$1:$D$400&lt;&gt;"",ROW($D$1:$D$400)),ROW(40:40))),"")</f>
        <v>204</v>
      </c>
      <c r="F40" t="str">
        <f t="shared" si="10"/>
        <v/>
      </c>
      <c r="G40" s="130">
        <f t="array" ref="G40">IFERROR(INDEX($F$1:$F$400,SMALL(IF($F$1:$F$400&lt;&gt;"",ROW($F$1:$F$400)),ROW(40:40))),"")</f>
        <v>71</v>
      </c>
      <c r="H40" t="str">
        <f t="shared" si="0"/>
        <v/>
      </c>
      <c r="I40" s="130">
        <f t="array" ref="I40">IFERROR(INDEX($H$1:$H$400,SMALL(IF($H$1:$H$400&lt;&gt;"",ROW($H$1:$H$400)),ROW(40:40))),"")</f>
        <v>121</v>
      </c>
      <c r="J40" t="str">
        <f t="shared" si="1"/>
        <v/>
      </c>
      <c r="K40" s="130">
        <f t="array" ref="K40">IFERROR(INDEX($J$1:$J$400,SMALL(IF($J$1:$J$400&lt;&gt;"",ROW($J$1:$J$400)),ROW(40:40))),"")</f>
        <v>50</v>
      </c>
      <c r="M40" s="5">
        <v>42774</v>
      </c>
      <c r="N40" s="6" t="s">
        <v>6</v>
      </c>
      <c r="O40" s="12">
        <v>47</v>
      </c>
      <c r="P40" t="str">
        <f t="shared" si="16"/>
        <v/>
      </c>
      <c r="Q40" s="130">
        <f t="array" ref="Q40">IFERROR(INDEX($P$1:$P$400,SMALL(IF($P$1:$P$400&lt;&gt;"",ROW($P$1:$P$400)),ROW(40:40))),"")</f>
        <v>296</v>
      </c>
      <c r="R40" t="str">
        <f t="shared" si="11"/>
        <v/>
      </c>
      <c r="S40" s="130">
        <f t="array" ref="S40">IFERROR(INDEX($R$1:$R$400,SMALL(IF($R$1:$R$400&lt;&gt;"",ROW($R$1:$R$400)),ROW(40:40))),"")</f>
        <v>101</v>
      </c>
      <c r="T40" t="str">
        <f t="shared" si="2"/>
        <v/>
      </c>
      <c r="U40" s="130">
        <f t="array" ref="U40">IFERROR(INDEX($T$1:$T$400,SMALL(IF($T$1:$T$400&lt;&gt;"",ROW($T$1:$T$400)),ROW(40:40))),"")</f>
        <v>171</v>
      </c>
      <c r="V40" t="str">
        <f t="shared" si="3"/>
        <v/>
      </c>
      <c r="W40" s="130">
        <f t="array" ref="W40">IFERROR(INDEX($V$1:$V$400,SMALL(IF($V$1:$V$400&lt;&gt;"",ROW($V$1:$V$400)),ROW(40:40))),"")</f>
        <v>65</v>
      </c>
      <c r="Y40" s="5">
        <v>43139</v>
      </c>
      <c r="Z40" s="6" t="s">
        <v>8</v>
      </c>
      <c r="AA40" s="12">
        <v>65</v>
      </c>
      <c r="AB40">
        <f t="shared" si="19"/>
        <v>254</v>
      </c>
      <c r="AC40" s="130">
        <f t="array" ref="AC40">IFERROR(INDEX($AB$1:$AB$400,SMALL(IF($AB$1:$AB$400&lt;&gt;"",ROW($AB$1:$AB$400)),ROW(40:40))),"")</f>
        <v>321</v>
      </c>
      <c r="AD40" t="str">
        <f t="shared" si="12"/>
        <v/>
      </c>
      <c r="AE40" s="130">
        <f t="array" ref="AE40">IFERROR(INDEX($AD$1:$AD$400,SMALL(IF($AD$1:$AD$400&lt;&gt;"",ROW($AD$1:$AD$400)),ROW(40:40))),"")</f>
        <v>114</v>
      </c>
      <c r="AF40">
        <f t="shared" si="4"/>
        <v>149</v>
      </c>
      <c r="AG40" s="130">
        <f t="array" ref="AG40">IFERROR(INDEX($AF$1:$AF$400,SMALL(IF($AF$1:$AF$400&lt;&gt;"",ROW($AF$1:$AF$400)),ROW(40:40))),"")</f>
        <v>191</v>
      </c>
      <c r="AH40" t="str">
        <f t="shared" si="5"/>
        <v/>
      </c>
      <c r="AI40" s="130">
        <f t="array" ref="AI40">IFERROR(INDEX($AH$1:$AH$400,SMALL(IF($AH$1:$AH$400&lt;&gt;"",ROW($AH$1:$AH$400)),ROW(40:40))),"")</f>
        <v>85</v>
      </c>
      <c r="AK40" s="5">
        <v>43504</v>
      </c>
      <c r="AL40" s="6" t="s">
        <v>4</v>
      </c>
      <c r="AM40" s="7">
        <v>67</v>
      </c>
      <c r="AN40" t="str">
        <f t="shared" si="17"/>
        <v/>
      </c>
      <c r="AO40" s="130">
        <f t="array" ref="AO40">IFERROR(INDEX($AN$1:$AN$400,SMALL(IF($AN$1:$AN$400&lt;&gt;"",ROW($AN$1:$AN$400)),ROW(40:40))),"")</f>
        <v>364</v>
      </c>
      <c r="AP40">
        <f t="shared" si="13"/>
        <v>110</v>
      </c>
      <c r="AQ40" s="130">
        <f t="array" ref="AQ40">IFERROR(INDEX($AP$1:$AP$400,SMALL(IF($AP$1:$AP$400&lt;&gt;"",ROW($AP$1:$AP$400)),ROW(40:40))),"")</f>
        <v>135</v>
      </c>
      <c r="AR40" t="str">
        <f t="shared" si="6"/>
        <v/>
      </c>
      <c r="AS40" s="130">
        <f t="array" ref="AS40">IFERROR(INDEX($AR$1:$AR$400,SMALL(IF($AR$1:$AR$400&lt;&gt;"",ROW($AR$1:$AR$400)),ROW(40:40))),"")</f>
        <v>208</v>
      </c>
      <c r="AT40" t="str">
        <f t="shared" si="7"/>
        <v/>
      </c>
      <c r="AU40" s="130">
        <f t="array" ref="AU40">IFERROR(INDEX($AT$1:$AT$400,SMALL(IF($AT$1:$AT$400&lt;&gt;"",ROW($AT$1:$AT$400)),ROW(40:40))),"")</f>
        <v>91</v>
      </c>
      <c r="AW40" s="5">
        <v>43869</v>
      </c>
      <c r="AX40" s="6" t="s">
        <v>7</v>
      </c>
      <c r="AY40" s="105">
        <f>'Daycare Tallies'!$H9</f>
        <v>0</v>
      </c>
      <c r="AZ40" t="str">
        <f t="shared" si="18"/>
        <v/>
      </c>
      <c r="BA40" s="130">
        <f t="array" ref="BA40">IFERROR(INDEX($AZ$1:$AZ$400,SMALL(IF($AZ$1:$AZ$400&lt;&gt;"",ROW($AZ$1:$AZ$400)),ROW(40:40))),"")</f>
        <v>0</v>
      </c>
      <c r="BB40" t="str">
        <f t="shared" si="14"/>
        <v/>
      </c>
      <c r="BC40" s="130">
        <f t="array" ref="BC40">IFERROR(INDEX($BB$1:$BB$400,SMALL(IF($BB$1:$BB$400&lt;&gt;"",ROW($BB$1:$BB$400)),ROW(40:40))),"")</f>
        <v>0</v>
      </c>
      <c r="BD40" t="str">
        <f t="shared" si="9"/>
        <v/>
      </c>
      <c r="BE40" s="130">
        <f t="array" ref="BE40">IFERROR(INDEX($BD$1:$BD$400,SMALL(IF($BD$1:$BD$400&lt;&gt;"",ROW($BD$1:$BD$400)),ROW(40:40))),"")</f>
        <v>0</v>
      </c>
      <c r="BF40" t="str">
        <f t="shared" si="8"/>
        <v/>
      </c>
      <c r="BG40" s="130">
        <f t="array" ref="BG40">IFERROR(INDEX($BF$1:$BF$400,SMALL(IF($BF$1:$BF$400&lt;&gt;"",ROW($BF$1:$BF$400)),ROW(40:40))),"")</f>
        <v>0</v>
      </c>
    </row>
    <row r="41" spans="1:59" x14ac:dyDescent="0.3">
      <c r="A41" s="10">
        <v>42409</v>
      </c>
      <c r="B41" s="11" t="s">
        <v>3</v>
      </c>
      <c r="C41" s="12">
        <v>33</v>
      </c>
      <c r="D41" t="str">
        <f t="shared" si="15"/>
        <v/>
      </c>
      <c r="E41" s="130">
        <f t="array" ref="E41">IFERROR(INDEX($D$1:$D$400,SMALL(IF($D$1:$D$400&lt;&gt;"",ROW($D$1:$D$400)),ROW(41:41))),"")</f>
        <v>186</v>
      </c>
      <c r="F41" t="str">
        <f t="shared" si="10"/>
        <v/>
      </c>
      <c r="G41" s="130">
        <f t="array" ref="G41">IFERROR(INDEX($F$1:$F$400,SMALL(IF($F$1:$F$400&lt;&gt;"",ROW($F$1:$F$400)),ROW(41:41))),"")</f>
        <v>63</v>
      </c>
      <c r="H41" t="str">
        <f t="shared" si="0"/>
        <v/>
      </c>
      <c r="I41" s="130">
        <f t="array" ref="I41">IFERROR(INDEX($H$1:$H$400,SMALL(IF($H$1:$H$400&lt;&gt;"",ROW($H$1:$H$400)),ROW(41:41))),"")</f>
        <v>114</v>
      </c>
      <c r="J41" t="str">
        <f t="shared" si="1"/>
        <v/>
      </c>
      <c r="K41" s="130">
        <f t="array" ref="K41">IFERROR(INDEX($J$1:$J$400,SMALL(IF($J$1:$J$400&lt;&gt;"",ROW($J$1:$J$400)),ROW(41:41))),"")</f>
        <v>45</v>
      </c>
      <c r="M41" s="5">
        <v>42775</v>
      </c>
      <c r="N41" s="6" t="s">
        <v>8</v>
      </c>
      <c r="O41" s="12">
        <v>3</v>
      </c>
      <c r="P41">
        <f t="shared" si="16"/>
        <v>173</v>
      </c>
      <c r="Q41" s="130">
        <f t="array" ref="Q41">IFERROR(INDEX($P$1:$P$400,SMALL(IF($P$1:$P$400&lt;&gt;"",ROW($P$1:$P$400)),ROW(41:41))),"")</f>
        <v>261</v>
      </c>
      <c r="R41" t="str">
        <f t="shared" si="11"/>
        <v/>
      </c>
      <c r="S41" s="130">
        <f t="array" ref="S41">IFERROR(INDEX($R$1:$R$400,SMALL(IF($R$1:$R$400&lt;&gt;"",ROW($R$1:$R$400)),ROW(41:41))),"")</f>
        <v>87</v>
      </c>
      <c r="T41">
        <f t="shared" si="2"/>
        <v>80</v>
      </c>
      <c r="U41" s="130">
        <f t="array" ref="U41">IFERROR(INDEX($T$1:$T$400,SMALL(IF($T$1:$T$400&lt;&gt;"",ROW($T$1:$T$400)),ROW(41:41))),"")</f>
        <v>156</v>
      </c>
      <c r="V41" t="str">
        <f t="shared" si="3"/>
        <v/>
      </c>
      <c r="W41" s="130">
        <f t="array" ref="W41">IFERROR(INDEX($V$1:$V$400,SMALL(IF($V$1:$V$400&lt;&gt;"",ROW($V$1:$V$400)),ROW(41:41))),"")</f>
        <v>62</v>
      </c>
      <c r="Y41" s="5">
        <v>43140</v>
      </c>
      <c r="Z41" s="6" t="s">
        <v>4</v>
      </c>
      <c r="AA41" s="12">
        <v>65</v>
      </c>
      <c r="AB41" t="str">
        <f t="shared" si="19"/>
        <v/>
      </c>
      <c r="AC41" s="130">
        <f t="array" ref="AC41">IFERROR(INDEX($AB$1:$AB$400,SMALL(IF($AB$1:$AB$400&lt;&gt;"",ROW($AB$1:$AB$400)),ROW(41:41))),"")</f>
        <v>339</v>
      </c>
      <c r="AD41">
        <f t="shared" si="12"/>
        <v>107</v>
      </c>
      <c r="AE41" s="130">
        <f t="array" ref="AE41">IFERROR(INDEX($AD$1:$AD$400,SMALL(IF($AD$1:$AD$400&lt;&gt;"",ROW($AD$1:$AD$400)),ROW(41:41))),"")</f>
        <v>108</v>
      </c>
      <c r="AF41" t="str">
        <f t="shared" si="4"/>
        <v/>
      </c>
      <c r="AG41" s="130">
        <f t="array" ref="AG41">IFERROR(INDEX($AF$1:$AF$400,SMALL(IF($AF$1:$AF$400&lt;&gt;"",ROW($AF$1:$AF$400)),ROW(41:41))),"")</f>
        <v>200</v>
      </c>
      <c r="AH41" t="str">
        <f t="shared" si="5"/>
        <v/>
      </c>
      <c r="AI41" s="130">
        <f t="array" ref="AI41">IFERROR(INDEX($AH$1:$AH$400,SMALL(IF($AH$1:$AH$400&lt;&gt;"",ROW($AH$1:$AH$400)),ROW(41:41))),"")</f>
        <v>73</v>
      </c>
      <c r="AK41" s="5">
        <v>43505</v>
      </c>
      <c r="AL41" s="6" t="s">
        <v>7</v>
      </c>
      <c r="AM41" s="7">
        <v>15</v>
      </c>
      <c r="AN41" t="str">
        <f t="shared" si="17"/>
        <v/>
      </c>
      <c r="AO41" s="130">
        <f t="array" ref="AO41">IFERROR(INDEX($AN$1:$AN$400,SMALL(IF($AN$1:$AN$400&lt;&gt;"",ROW($AN$1:$AN$400)),ROW(41:41))),"")</f>
        <v>372</v>
      </c>
      <c r="AP41" t="str">
        <f t="shared" si="13"/>
        <v/>
      </c>
      <c r="AQ41" s="130">
        <f t="array" ref="AQ41">IFERROR(INDEX($AP$1:$AP$400,SMALL(IF($AP$1:$AP$400&lt;&gt;"",ROW($AP$1:$AP$400)),ROW(41:41))),"")</f>
        <v>124</v>
      </c>
      <c r="AR41" t="str">
        <f t="shared" si="6"/>
        <v/>
      </c>
      <c r="AS41" s="130">
        <f t="array" ref="AS41">IFERROR(INDEX($AR$1:$AR$400,SMALL(IF($AR$1:$AR$400&lt;&gt;"",ROW($AR$1:$AR$400)),ROW(41:41))),"")</f>
        <v>224</v>
      </c>
      <c r="AT41" t="str">
        <f t="shared" si="7"/>
        <v/>
      </c>
      <c r="AU41" s="130">
        <f t="array" ref="AU41">IFERROR(INDEX($AT$1:$AT$400,SMALL(IF($AT$1:$AT$400&lt;&gt;"",ROW($AT$1:$AT$400)),ROW(41:41))),"")</f>
        <v>95</v>
      </c>
      <c r="AW41" s="5">
        <v>43870</v>
      </c>
      <c r="AX41" s="6" t="s">
        <v>9</v>
      </c>
      <c r="AY41" s="105">
        <f>'Daycare Tallies'!$H10</f>
        <v>0</v>
      </c>
      <c r="AZ41" t="str">
        <f t="shared" si="18"/>
        <v/>
      </c>
      <c r="BA41" s="130">
        <f t="array" ref="BA41">IFERROR(INDEX($AZ$1:$AZ$400,SMALL(IF($AZ$1:$AZ$400&lt;&gt;"",ROW($AZ$1:$AZ$400)),ROW(41:41))),"")</f>
        <v>0</v>
      </c>
      <c r="BB41" t="str">
        <f t="shared" si="14"/>
        <v/>
      </c>
      <c r="BC41" s="130">
        <f t="array" ref="BC41">IFERROR(INDEX($BB$1:$BB$400,SMALL(IF($BB$1:$BB$400&lt;&gt;"",ROW($BB$1:$BB$400)),ROW(41:41))),"")</f>
        <v>0</v>
      </c>
      <c r="BD41" t="str">
        <f t="shared" si="9"/>
        <v/>
      </c>
      <c r="BE41" s="130">
        <f t="array" ref="BE41">IFERROR(INDEX($BD$1:$BD$400,SMALL(IF($BD$1:$BD$400&lt;&gt;"",ROW($BD$1:$BD$400)),ROW(41:41))),"")</f>
        <v>0</v>
      </c>
      <c r="BF41">
        <f t="shared" si="8"/>
        <v>0</v>
      </c>
      <c r="BG41" s="130">
        <f t="array" ref="BG41">IFERROR(INDEX($BF$1:$BF$400,SMALL(IF($BF$1:$BF$400&lt;&gt;"",ROW($BF$1:$BF$400)),ROW(41:41))),"")</f>
        <v>0</v>
      </c>
    </row>
    <row r="42" spans="1:59" x14ac:dyDescent="0.3">
      <c r="A42" s="10">
        <v>42410</v>
      </c>
      <c r="B42" s="11" t="s">
        <v>6</v>
      </c>
      <c r="C42" s="12">
        <v>36</v>
      </c>
      <c r="D42" t="str">
        <f t="shared" si="15"/>
        <v/>
      </c>
      <c r="E42" s="130">
        <f t="array" ref="E42">IFERROR(INDEX($D$1:$D$400,SMALL(IF($D$1:$D$400&lt;&gt;"",ROW($D$1:$D$400)),ROW(42:42))),"")</f>
        <v>197</v>
      </c>
      <c r="F42" t="str">
        <f t="shared" si="10"/>
        <v/>
      </c>
      <c r="G42" s="130">
        <f t="array" ref="G42">IFERROR(INDEX($F$1:$F$400,SMALL(IF($F$1:$F$400&lt;&gt;"",ROW($F$1:$F$400)),ROW(42:42))),"")</f>
        <v>60</v>
      </c>
      <c r="H42" t="str">
        <f t="shared" si="0"/>
        <v/>
      </c>
      <c r="I42" s="130">
        <f t="array" ref="I42">IFERROR(INDEX($H$1:$H$400,SMALL(IF($H$1:$H$400&lt;&gt;"",ROW($H$1:$H$400)),ROW(42:42))),"")</f>
        <v>123</v>
      </c>
      <c r="J42" t="str">
        <f t="shared" si="1"/>
        <v/>
      </c>
      <c r="K42" s="130">
        <f t="array" ref="K42">IFERROR(INDEX($J$1:$J$400,SMALL(IF($J$1:$J$400&lt;&gt;"",ROW($J$1:$J$400)),ROW(42:42))),"")</f>
        <v>47</v>
      </c>
      <c r="M42" s="5">
        <v>42776</v>
      </c>
      <c r="N42" s="6" t="s">
        <v>4</v>
      </c>
      <c r="O42" s="12">
        <v>37</v>
      </c>
      <c r="P42" t="str">
        <f t="shared" si="16"/>
        <v/>
      </c>
      <c r="Q42" s="130">
        <f t="array" ref="Q42">IFERROR(INDEX($P$1:$P$400,SMALL(IF($P$1:$P$400&lt;&gt;"",ROW($P$1:$P$400)),ROW(42:42))),"")</f>
        <v>265</v>
      </c>
      <c r="R42">
        <f t="shared" si="11"/>
        <v>74</v>
      </c>
      <c r="S42" s="130">
        <f t="array" ref="S42">IFERROR(INDEX($R$1:$R$400,SMALL(IF($R$1:$R$400&lt;&gt;"",ROW($R$1:$R$400)),ROW(42:42))),"")</f>
        <v>63</v>
      </c>
      <c r="T42" t="str">
        <f t="shared" si="2"/>
        <v/>
      </c>
      <c r="U42" s="130">
        <f t="array" ref="U42">IFERROR(INDEX($T$1:$T$400,SMALL(IF($T$1:$T$400&lt;&gt;"",ROW($T$1:$T$400)),ROW(42:42))),"")</f>
        <v>173</v>
      </c>
      <c r="V42" t="str">
        <f t="shared" si="3"/>
        <v/>
      </c>
      <c r="W42" s="130">
        <f t="array" ref="W42">IFERROR(INDEX($V$1:$V$400,SMALL(IF($V$1:$V$400&lt;&gt;"",ROW($V$1:$V$400)),ROW(42:42))),"")</f>
        <v>69</v>
      </c>
      <c r="Y42" s="5">
        <v>43141</v>
      </c>
      <c r="Z42" s="6" t="s">
        <v>7</v>
      </c>
      <c r="AA42" s="12">
        <v>13</v>
      </c>
      <c r="AB42" t="str">
        <f t="shared" si="19"/>
        <v/>
      </c>
      <c r="AC42" s="130">
        <f t="array" ref="AC42">IFERROR(INDEX($AB$1:$AB$400,SMALL(IF($AB$1:$AB$400&lt;&gt;"",ROW($AB$1:$AB$400)),ROW(42:42))),"")</f>
        <v>298</v>
      </c>
      <c r="AD42" t="str">
        <f t="shared" si="12"/>
        <v/>
      </c>
      <c r="AE42" s="130">
        <f t="array" ref="AE42">IFERROR(INDEX($AD$1:$AD$400,SMALL(IF($AD$1:$AD$400&lt;&gt;"",ROW($AD$1:$AD$400)),ROW(42:42))),"")</f>
        <v>99</v>
      </c>
      <c r="AF42" t="str">
        <f t="shared" si="4"/>
        <v/>
      </c>
      <c r="AG42" s="130">
        <f t="array" ref="AG42">IFERROR(INDEX($AF$1:$AF$400,SMALL(IF($AF$1:$AF$400&lt;&gt;"",ROW($AF$1:$AF$400)),ROW(42:42))),"")</f>
        <v>194</v>
      </c>
      <c r="AH42" t="str">
        <f t="shared" si="5"/>
        <v/>
      </c>
      <c r="AI42" s="130">
        <f t="array" ref="AI42">IFERROR(INDEX($AH$1:$AH$400,SMALL(IF($AH$1:$AH$400&lt;&gt;"",ROW($AH$1:$AH$400)),ROW(42:42))),"")</f>
        <v>86</v>
      </c>
      <c r="AK42" s="5">
        <v>43506</v>
      </c>
      <c r="AL42" s="6" t="s">
        <v>9</v>
      </c>
      <c r="AM42" s="7">
        <v>3</v>
      </c>
      <c r="AN42" t="str">
        <f t="shared" si="17"/>
        <v/>
      </c>
      <c r="AO42" s="130">
        <f t="array" ref="AO42">IFERROR(INDEX($AN$1:$AN$400,SMALL(IF($AN$1:$AN$400&lt;&gt;"",ROW($AN$1:$AN$400)),ROW(42:42))),"")</f>
        <v>386</v>
      </c>
      <c r="AP42" t="str">
        <f t="shared" si="13"/>
        <v/>
      </c>
      <c r="AQ42" s="130">
        <f t="array" ref="AQ42">IFERROR(INDEX($AP$1:$AP$400,SMALL(IF($AP$1:$AP$400&lt;&gt;"",ROW($AP$1:$AP$400)),ROW(42:42))),"")</f>
        <v>125</v>
      </c>
      <c r="AR42" t="str">
        <f t="shared" si="6"/>
        <v/>
      </c>
      <c r="AS42" s="130">
        <f t="array" ref="AS42">IFERROR(INDEX($AR$1:$AR$400,SMALL(IF($AR$1:$AR$400&lt;&gt;"",ROW($AR$1:$AR$400)),ROW(42:42))),"")</f>
        <v>222</v>
      </c>
      <c r="AT42">
        <f t="shared" si="7"/>
        <v>85</v>
      </c>
      <c r="AU42" s="130">
        <f t="array" ref="AU42">IFERROR(INDEX($AT$1:$AT$400,SMALL(IF($AT$1:$AT$400&lt;&gt;"",ROW($AT$1:$AT$400)),ROW(42:42))),"")</f>
        <v>73</v>
      </c>
      <c r="AW42" s="5">
        <v>43871</v>
      </c>
      <c r="AX42" s="6" t="s">
        <v>5</v>
      </c>
      <c r="AY42" s="105">
        <f>'Daycare Tallies'!$H11</f>
        <v>0</v>
      </c>
      <c r="AZ42" t="str">
        <f t="shared" si="18"/>
        <v/>
      </c>
      <c r="BA42" s="130">
        <f t="array" ref="BA42">IFERROR(INDEX($AZ$1:$AZ$400,SMALL(IF($AZ$1:$AZ$400&lt;&gt;"",ROW($AZ$1:$AZ$400)),ROW(42:42))),"")</f>
        <v>0</v>
      </c>
      <c r="BB42" t="str">
        <f t="shared" si="14"/>
        <v/>
      </c>
      <c r="BC42" s="130">
        <f t="array" ref="BC42">IFERROR(INDEX($BB$1:$BB$400,SMALL(IF($BB$1:$BB$400&lt;&gt;"",ROW($BB$1:$BB$400)),ROW(42:42))),"")</f>
        <v>0</v>
      </c>
      <c r="BD42" t="str">
        <f t="shared" si="9"/>
        <v/>
      </c>
      <c r="BE42" s="130">
        <f t="array" ref="BE42">IFERROR(INDEX($BD$1:$BD$400,SMALL(IF($BD$1:$BD$400&lt;&gt;"",ROW($BD$1:$BD$400)),ROW(42:42))),"")</f>
        <v>0</v>
      </c>
      <c r="BF42" t="str">
        <f t="shared" si="8"/>
        <v/>
      </c>
      <c r="BG42" s="130">
        <f t="array" ref="BG42">IFERROR(INDEX($BF$1:$BF$400,SMALL(IF($BF$1:$BF$400&lt;&gt;"",ROW($BF$1:$BF$400)),ROW(42:42))),"")</f>
        <v>0</v>
      </c>
    </row>
    <row r="43" spans="1:59" x14ac:dyDescent="0.3">
      <c r="A43" s="10">
        <v>42411</v>
      </c>
      <c r="B43" s="11" t="s">
        <v>8</v>
      </c>
      <c r="C43" s="12">
        <v>29</v>
      </c>
      <c r="D43">
        <f t="shared" si="15"/>
        <v>142</v>
      </c>
      <c r="E43" s="130">
        <f t="array" ref="E43">IFERROR(INDEX($D$1:$D$400,SMALL(IF($D$1:$D$400&lt;&gt;"",ROW($D$1:$D$400)),ROW(43:43))),"")</f>
        <v>220</v>
      </c>
      <c r="F43" t="str">
        <f t="shared" si="10"/>
        <v/>
      </c>
      <c r="G43" s="130">
        <f t="array" ref="G43">IFERROR(INDEX($F$1:$F$400,SMALL(IF($F$1:$F$400&lt;&gt;"",ROW($F$1:$F$400)),ROW(43:43))),"")</f>
        <v>69</v>
      </c>
      <c r="H43">
        <f t="shared" si="0"/>
        <v>98</v>
      </c>
      <c r="I43" s="130">
        <f t="array" ref="I43">IFERROR(INDEX($H$1:$H$400,SMALL(IF($H$1:$H$400&lt;&gt;"",ROW($H$1:$H$400)),ROW(43:43))),"")</f>
        <v>127</v>
      </c>
      <c r="J43" t="str">
        <f t="shared" si="1"/>
        <v/>
      </c>
      <c r="K43" s="130">
        <f t="array" ref="K43">IFERROR(INDEX($J$1:$J$400,SMALL(IF($J$1:$J$400&lt;&gt;"",ROW($J$1:$J$400)),ROW(43:43))),"")</f>
        <v>55</v>
      </c>
      <c r="M43" s="5">
        <v>42777</v>
      </c>
      <c r="N43" s="6" t="s">
        <v>7</v>
      </c>
      <c r="O43" s="12">
        <v>6</v>
      </c>
      <c r="P43" t="str">
        <f t="shared" si="16"/>
        <v/>
      </c>
      <c r="Q43" s="130">
        <f t="array" ref="Q43">IFERROR(INDEX($P$1:$P$400,SMALL(IF($P$1:$P$400&lt;&gt;"",ROW($P$1:$P$400)),ROW(43:43))),"")</f>
        <v>286</v>
      </c>
      <c r="R43" t="str">
        <f t="shared" si="11"/>
        <v/>
      </c>
      <c r="S43" s="130">
        <f t="array" ref="S43">IFERROR(INDEX($R$1:$R$400,SMALL(IF($R$1:$R$400&lt;&gt;"",ROW($R$1:$R$400)),ROW(43:43))),"")</f>
        <v>92</v>
      </c>
      <c r="T43" t="str">
        <f t="shared" si="2"/>
        <v/>
      </c>
      <c r="U43" s="130">
        <f t="array" ref="U43">IFERROR(INDEX($T$1:$T$400,SMALL(IF($T$1:$T$400&lt;&gt;"",ROW($T$1:$T$400)),ROW(43:43))),"")</f>
        <v>177</v>
      </c>
      <c r="V43" t="str">
        <f t="shared" si="3"/>
        <v/>
      </c>
      <c r="W43" s="130">
        <f t="array" ref="W43">IFERROR(INDEX($V$1:$V$400,SMALL(IF($V$1:$V$400&lt;&gt;"",ROW($V$1:$V$400)),ROW(43:43))),"")</f>
        <v>59</v>
      </c>
      <c r="Y43" s="5">
        <v>43142</v>
      </c>
      <c r="Z43" s="6" t="s">
        <v>9</v>
      </c>
      <c r="AA43" s="12">
        <v>3</v>
      </c>
      <c r="AB43" t="str">
        <f t="shared" si="19"/>
        <v/>
      </c>
      <c r="AC43" s="130">
        <f t="array" ref="AC43">IFERROR(INDEX($AB$1:$AB$400,SMALL(IF($AB$1:$AB$400&lt;&gt;"",ROW($AB$1:$AB$400)),ROW(43:43))),"")</f>
        <v>349</v>
      </c>
      <c r="AD43" t="str">
        <f t="shared" si="12"/>
        <v/>
      </c>
      <c r="AE43" s="130">
        <f t="array" ref="AE43">IFERROR(INDEX($AD$1:$AD$400,SMALL(IF($AD$1:$AD$400&lt;&gt;"",ROW($AD$1:$AD$400)),ROW(43:43))),"")</f>
        <v>107</v>
      </c>
      <c r="AF43" t="str">
        <f t="shared" si="4"/>
        <v/>
      </c>
      <c r="AG43" s="130">
        <f t="array" ref="AG43">IFERROR(INDEX($AF$1:$AF$400,SMALL(IF($AF$1:$AF$400&lt;&gt;"",ROW($AF$1:$AF$400)),ROW(43:43))),"")</f>
        <v>216</v>
      </c>
      <c r="AH43">
        <f t="shared" si="5"/>
        <v>81</v>
      </c>
      <c r="AI43" s="130">
        <f t="array" ref="AI43">IFERROR(INDEX($AH$1:$AH$400,SMALL(IF($AH$1:$AH$400&lt;&gt;"",ROW($AH$1:$AH$400)),ROW(43:43))),"")</f>
        <v>79</v>
      </c>
      <c r="AK43" s="5">
        <v>43507</v>
      </c>
      <c r="AL43" s="6" t="s">
        <v>5</v>
      </c>
      <c r="AM43" s="7">
        <v>50</v>
      </c>
      <c r="AN43" t="str">
        <f t="shared" si="17"/>
        <v/>
      </c>
      <c r="AO43" s="130">
        <f t="array" ref="AO43">IFERROR(INDEX($AN$1:$AN$400,SMALL(IF($AN$1:$AN$400&lt;&gt;"",ROW($AN$1:$AN$400)),ROW(43:43))),"")</f>
        <v>325</v>
      </c>
      <c r="AP43" t="str">
        <f t="shared" si="13"/>
        <v/>
      </c>
      <c r="AQ43" s="130">
        <f t="array" ref="AQ43">IFERROR(INDEX($AP$1:$AP$400,SMALL(IF($AP$1:$AP$400&lt;&gt;"",ROW($AP$1:$AP$400)),ROW(43:43))),"")</f>
        <v>97</v>
      </c>
      <c r="AR43" t="str">
        <f t="shared" si="6"/>
        <v/>
      </c>
      <c r="AS43" s="130">
        <f t="array" ref="AS43">IFERROR(INDEX($AR$1:$AR$400,SMALL(IF($AR$1:$AR$400&lt;&gt;"",ROW($AR$1:$AR$400)),ROW(43:43))),"")</f>
        <v>218</v>
      </c>
      <c r="AT43" t="str">
        <f t="shared" si="7"/>
        <v/>
      </c>
      <c r="AU43" s="130">
        <f t="array" ref="AU43">IFERROR(INDEX($AT$1:$AT$400,SMALL(IF($AT$1:$AT$400&lt;&gt;"",ROW($AT$1:$AT$400)),ROW(43:43))),"")</f>
        <v>82</v>
      </c>
      <c r="AW43" s="5">
        <v>43872</v>
      </c>
      <c r="AX43" s="6" t="s">
        <v>3</v>
      </c>
      <c r="AY43" s="105">
        <f>'Daycare Tallies'!$H12</f>
        <v>0</v>
      </c>
      <c r="AZ43" t="str">
        <f t="shared" si="18"/>
        <v/>
      </c>
      <c r="BA43" s="130">
        <f t="array" ref="BA43">IFERROR(INDEX($AZ$1:$AZ$400,SMALL(IF($AZ$1:$AZ$400&lt;&gt;"",ROW($AZ$1:$AZ$400)),ROW(43:43))),"")</f>
        <v>0</v>
      </c>
      <c r="BB43" t="str">
        <f t="shared" si="14"/>
        <v/>
      </c>
      <c r="BC43" s="130">
        <f t="array" ref="BC43">IFERROR(INDEX($BB$1:$BB$400,SMALL(IF($BB$1:$BB$400&lt;&gt;"",ROW($BB$1:$BB$400)),ROW(43:43))),"")</f>
        <v>0</v>
      </c>
      <c r="BD43" t="str">
        <f t="shared" si="9"/>
        <v/>
      </c>
      <c r="BE43" s="130">
        <f t="array" ref="BE43">IFERROR(INDEX($BD$1:$BD$400,SMALL(IF($BD$1:$BD$400&lt;&gt;"",ROW($BD$1:$BD$400)),ROW(43:43))),"")</f>
        <v>0</v>
      </c>
      <c r="BF43" t="str">
        <f t="shared" si="8"/>
        <v/>
      </c>
      <c r="BG43" s="130">
        <f t="array" ref="BG43">IFERROR(INDEX($BF$1:$BF$400,SMALL(IF($BF$1:$BF$400&lt;&gt;"",ROW($BF$1:$BF$400)),ROW(43:43))),"")</f>
        <v>0</v>
      </c>
    </row>
    <row r="44" spans="1:59" x14ac:dyDescent="0.3">
      <c r="A44" s="10">
        <v>42412</v>
      </c>
      <c r="B44" s="11" t="s">
        <v>4</v>
      </c>
      <c r="C44" s="12">
        <v>36</v>
      </c>
      <c r="D44" t="str">
        <f t="shared" si="15"/>
        <v/>
      </c>
      <c r="E44" s="130">
        <f t="array" ref="E44">IFERROR(INDEX($D$1:$D$400,SMALL(IF($D$1:$D$400&lt;&gt;"",ROW($D$1:$D$400)),ROW(44:44))),"")</f>
        <v>242</v>
      </c>
      <c r="F44">
        <f t="shared" si="10"/>
        <v>53</v>
      </c>
      <c r="G44" s="130">
        <f t="array" ref="G44">IFERROR(INDEX($F$1:$F$400,SMALL(IF($F$1:$F$400&lt;&gt;"",ROW($F$1:$F$400)),ROW(44:44))),"")</f>
        <v>87</v>
      </c>
      <c r="H44" t="str">
        <f t="shared" si="0"/>
        <v/>
      </c>
      <c r="I44" s="130">
        <f t="array" ref="I44">IFERROR(INDEX($H$1:$H$400,SMALL(IF($H$1:$H$400&lt;&gt;"",ROW($H$1:$H$400)),ROW(44:44))),"")</f>
        <v>135</v>
      </c>
      <c r="J44" t="str">
        <f t="shared" si="1"/>
        <v/>
      </c>
      <c r="K44" s="130">
        <f t="array" ref="K44">IFERROR(INDEX($J$1:$J$400,SMALL(IF($J$1:$J$400&lt;&gt;"",ROW($J$1:$J$400)),ROW(44:44))),"")</f>
        <v>64</v>
      </c>
      <c r="M44" s="5">
        <v>42778</v>
      </c>
      <c r="N44" s="6" t="s">
        <v>9</v>
      </c>
      <c r="O44" s="12">
        <v>0</v>
      </c>
      <c r="P44" t="str">
        <f t="shared" si="16"/>
        <v/>
      </c>
      <c r="Q44" s="130">
        <f t="array" ref="Q44">IFERROR(INDEX($P$1:$P$400,SMALL(IF($P$1:$P$400&lt;&gt;"",ROW($P$1:$P$400)),ROW(44:44))),"")</f>
        <v>290</v>
      </c>
      <c r="R44" t="str">
        <f t="shared" si="11"/>
        <v/>
      </c>
      <c r="S44" s="130">
        <f t="array" ref="S44">IFERROR(INDEX($R$1:$R$400,SMALL(IF($R$1:$R$400&lt;&gt;"",ROW($R$1:$R$400)),ROW(44:44))),"")</f>
        <v>116</v>
      </c>
      <c r="T44" t="str">
        <f t="shared" si="2"/>
        <v/>
      </c>
      <c r="U44" s="130">
        <f t="array" ref="U44">IFERROR(INDEX($T$1:$T$400,SMALL(IF($T$1:$T$400&lt;&gt;"",ROW($T$1:$T$400)),ROW(44:44))),"")</f>
        <v>172</v>
      </c>
      <c r="V44">
        <f t="shared" si="3"/>
        <v>43</v>
      </c>
      <c r="W44" s="130">
        <f t="array" ref="W44">IFERROR(INDEX($V$1:$V$400,SMALL(IF($V$1:$V$400&lt;&gt;"",ROW($V$1:$V$400)),ROW(44:44))),"")</f>
        <v>62</v>
      </c>
      <c r="Y44" s="5">
        <v>43143</v>
      </c>
      <c r="Z44" s="6" t="s">
        <v>5</v>
      </c>
      <c r="AA44" s="12">
        <v>63</v>
      </c>
      <c r="AB44" t="str">
        <f t="shared" si="19"/>
        <v/>
      </c>
      <c r="AC44" s="130">
        <f t="array" ref="AC44">IFERROR(INDEX($AB$1:$AB$400,SMALL(IF($AB$1:$AB$400&lt;&gt;"",ROW($AB$1:$AB$400)),ROW(44:44))),"")</f>
        <v>310</v>
      </c>
      <c r="AD44" t="str">
        <f t="shared" si="12"/>
        <v/>
      </c>
      <c r="AE44" s="130">
        <f t="array" ref="AE44">IFERROR(INDEX($AD$1:$AD$400,SMALL(IF($AD$1:$AD$400&lt;&gt;"",ROW($AD$1:$AD$400)),ROW(44:44))),"")</f>
        <v>102</v>
      </c>
      <c r="AF44" t="str">
        <f t="shared" si="4"/>
        <v/>
      </c>
      <c r="AG44" s="130">
        <f t="array" ref="AG44">IFERROR(INDEX($AF$1:$AF$400,SMALL(IF($AF$1:$AF$400&lt;&gt;"",ROW($AF$1:$AF$400)),ROW(44:44))),"")</f>
        <v>179</v>
      </c>
      <c r="AH44" t="str">
        <f t="shared" si="5"/>
        <v/>
      </c>
      <c r="AI44" s="130">
        <f t="array" ref="AI44">IFERROR(INDEX($AH$1:$AH$400,SMALL(IF($AH$1:$AH$400&lt;&gt;"",ROW($AH$1:$AH$400)),ROW(44:44))),"")</f>
        <v>72</v>
      </c>
      <c r="AK44" s="5">
        <v>43508</v>
      </c>
      <c r="AL44" s="6" t="s">
        <v>3</v>
      </c>
      <c r="AM44" s="7">
        <v>56</v>
      </c>
      <c r="AN44" t="str">
        <f t="shared" si="17"/>
        <v/>
      </c>
      <c r="AO44" s="130">
        <f t="array" ref="AO44">IFERROR(INDEX($AN$1:$AN$400,SMALL(IF($AN$1:$AN$400&lt;&gt;"",ROW($AN$1:$AN$400)),ROW(44:44))),"")</f>
        <v>353</v>
      </c>
      <c r="AP44" t="str">
        <f t="shared" si="13"/>
        <v/>
      </c>
      <c r="AQ44" s="130">
        <f t="array" ref="AQ44">IFERROR(INDEX($AP$1:$AP$400,SMALL(IF($AP$1:$AP$400&lt;&gt;"",ROW($AP$1:$AP$400)),ROW(44:44))),"")</f>
        <v>131</v>
      </c>
      <c r="AR44" t="str">
        <f t="shared" si="6"/>
        <v/>
      </c>
      <c r="AS44" s="130">
        <f t="array" ref="AS44">IFERROR(INDEX($AR$1:$AR$400,SMALL(IF($AR$1:$AR$400&lt;&gt;"",ROW($AR$1:$AR$400)),ROW(44:44))),"")</f>
        <v>207</v>
      </c>
      <c r="AT44" t="str">
        <f t="shared" si="7"/>
        <v/>
      </c>
      <c r="AU44" s="130">
        <f t="array" ref="AU44">IFERROR(INDEX($AT$1:$AT$400,SMALL(IF($AT$1:$AT$400&lt;&gt;"",ROW($AT$1:$AT$400)),ROW(44:44))),"")</f>
        <v>86</v>
      </c>
      <c r="AW44" s="5">
        <v>43873</v>
      </c>
      <c r="AX44" s="6" t="s">
        <v>6</v>
      </c>
      <c r="AY44" s="105">
        <f>'Daycare Tallies'!$H13</f>
        <v>0</v>
      </c>
      <c r="AZ44" t="str">
        <f t="shared" si="18"/>
        <v/>
      </c>
      <c r="BA44" s="130">
        <f t="array" ref="BA44">IFERROR(INDEX($AZ$1:$AZ$400,SMALL(IF($AZ$1:$AZ$400&lt;&gt;"",ROW($AZ$1:$AZ$400)),ROW(44:44))),"")</f>
        <v>0</v>
      </c>
      <c r="BB44" t="str">
        <f t="shared" si="14"/>
        <v/>
      </c>
      <c r="BC44" s="130">
        <f t="array" ref="BC44">IFERROR(INDEX($BB$1:$BB$400,SMALL(IF($BB$1:$BB$400&lt;&gt;"",ROW($BB$1:$BB$400)),ROW(44:44))),"")</f>
        <v>0</v>
      </c>
      <c r="BD44" t="str">
        <f t="shared" si="9"/>
        <v/>
      </c>
      <c r="BE44" s="130">
        <f t="array" ref="BE44">IFERROR(INDEX($BD$1:$BD$400,SMALL(IF($BD$1:$BD$400&lt;&gt;"",ROW($BD$1:$BD$400)),ROW(44:44))),"")</f>
        <v>0</v>
      </c>
      <c r="BF44" t="str">
        <f t="shared" si="8"/>
        <v/>
      </c>
      <c r="BG44" s="130">
        <f t="array" ref="BG44">IFERROR(INDEX($BF$1:$BF$400,SMALL(IF($BF$1:$BF$400&lt;&gt;"",ROW($BF$1:$BF$400)),ROW(44:44))),"")</f>
        <v>0</v>
      </c>
    </row>
    <row r="45" spans="1:59" ht="15" thickBot="1" x14ac:dyDescent="0.35">
      <c r="A45" s="10">
        <v>42413</v>
      </c>
      <c r="B45" s="11" t="s">
        <v>7</v>
      </c>
      <c r="C45" s="12">
        <v>8</v>
      </c>
      <c r="D45" t="str">
        <f t="shared" si="15"/>
        <v/>
      </c>
      <c r="E45" s="130">
        <f t="array" ref="E45">IFERROR(INDEX($D$1:$D$400,SMALL(IF($D$1:$D$400&lt;&gt;"",ROW($D$1:$D$400)),ROW(45:45))),"")</f>
        <v>213</v>
      </c>
      <c r="F45" t="str">
        <f t="shared" si="10"/>
        <v/>
      </c>
      <c r="G45" s="130">
        <f t="array" ref="G45">IFERROR(INDEX($F$1:$F$400,SMALL(IF($F$1:$F$400&lt;&gt;"",ROW($F$1:$F$400)),ROW(45:45))),"")</f>
        <v>77</v>
      </c>
      <c r="H45" t="str">
        <f t="shared" si="0"/>
        <v/>
      </c>
      <c r="I45" s="130">
        <f t="array" ref="I45">IFERROR(INDEX($H$1:$H$400,SMALL(IF($H$1:$H$400&lt;&gt;"",ROW($H$1:$H$400)),ROW(45:45))),"")</f>
        <v>124</v>
      </c>
      <c r="J45" t="str">
        <f t="shared" si="1"/>
        <v/>
      </c>
      <c r="K45" s="130">
        <f t="array" ref="K45">IFERROR(INDEX($J$1:$J$400,SMALL(IF($J$1:$J$400&lt;&gt;"",ROW($J$1:$J$400)),ROW(45:45))),"")</f>
        <v>47</v>
      </c>
      <c r="M45" s="5">
        <v>42779</v>
      </c>
      <c r="N45" s="6" t="s">
        <v>5</v>
      </c>
      <c r="O45" s="12">
        <v>0</v>
      </c>
      <c r="P45" t="str">
        <f t="shared" si="16"/>
        <v/>
      </c>
      <c r="Q45" s="130">
        <f t="array" ref="Q45">IFERROR(INDEX($P$1:$P$400,SMALL(IF($P$1:$P$400&lt;&gt;"",ROW($P$1:$P$400)),ROW(45:45))),"")</f>
        <v>290</v>
      </c>
      <c r="R45" t="str">
        <f t="shared" si="11"/>
        <v/>
      </c>
      <c r="S45" s="130">
        <f t="array" ref="S45">IFERROR(INDEX($R$1:$R$400,SMALL(IF($R$1:$R$400&lt;&gt;"",ROW($R$1:$R$400)),ROW(45:45))),"")</f>
        <v>91</v>
      </c>
      <c r="T45" t="str">
        <f t="shared" si="2"/>
        <v/>
      </c>
      <c r="U45" s="130">
        <f t="array" ref="U45">IFERROR(INDEX($T$1:$T$400,SMALL(IF($T$1:$T$400&lt;&gt;"",ROW($T$1:$T$400)),ROW(45:45))),"")</f>
        <v>174</v>
      </c>
      <c r="V45" t="str">
        <f t="shared" si="3"/>
        <v/>
      </c>
      <c r="W45" s="130">
        <f t="array" ref="W45">IFERROR(INDEX($V$1:$V$400,SMALL(IF($V$1:$V$400&lt;&gt;"",ROW($V$1:$V$400)),ROW(45:45))),"")</f>
        <v>77</v>
      </c>
      <c r="Y45" s="5">
        <v>43144</v>
      </c>
      <c r="Z45" s="6" t="s">
        <v>3</v>
      </c>
      <c r="AA45" s="38">
        <v>75</v>
      </c>
      <c r="AB45" t="str">
        <f t="shared" si="19"/>
        <v/>
      </c>
      <c r="AC45" s="130">
        <f t="array" ref="AC45">IFERROR(INDEX($AB$1:$AB$400,SMALL(IF($AB$1:$AB$400&lt;&gt;"",ROW($AB$1:$AB$400)),ROW(45:45))),"")</f>
        <v>315</v>
      </c>
      <c r="AD45" t="str">
        <f t="shared" si="12"/>
        <v/>
      </c>
      <c r="AE45" s="130">
        <f t="array" ref="AE45">IFERROR(INDEX($AD$1:$AD$400,SMALL(IF($AD$1:$AD$400&lt;&gt;"",ROW($AD$1:$AD$400)),ROW(45:45))),"")</f>
        <v>105</v>
      </c>
      <c r="AF45" t="str">
        <f t="shared" si="4"/>
        <v/>
      </c>
      <c r="AG45" s="130">
        <f t="array" ref="AG45">IFERROR(INDEX($AF$1:$AF$400,SMALL(IF($AF$1:$AF$400&lt;&gt;"",ROW($AF$1:$AF$400)),ROW(45:45))),"")</f>
        <v>198</v>
      </c>
      <c r="AH45" t="str">
        <f t="shared" si="5"/>
        <v/>
      </c>
      <c r="AI45" s="130">
        <f t="array" ref="AI45">IFERROR(INDEX($AH$1:$AH$400,SMALL(IF($AH$1:$AH$400&lt;&gt;"",ROW($AH$1:$AH$400)),ROW(45:45))),"")</f>
        <v>87</v>
      </c>
      <c r="AK45" s="5">
        <v>43509</v>
      </c>
      <c r="AL45" s="6" t="s">
        <v>6</v>
      </c>
      <c r="AM45" s="7">
        <v>40</v>
      </c>
      <c r="AN45" t="str">
        <f t="shared" si="17"/>
        <v/>
      </c>
      <c r="AO45" s="130">
        <f t="array" ref="AO45">IFERROR(INDEX($AN$1:$AN$400,SMALL(IF($AN$1:$AN$400&lt;&gt;"",ROW($AN$1:$AN$400)),ROW(45:45))),"")</f>
        <v>363</v>
      </c>
      <c r="AP45" t="str">
        <f t="shared" si="13"/>
        <v/>
      </c>
      <c r="AQ45" s="130">
        <f t="array" ref="AQ45">IFERROR(INDEX($AP$1:$AP$400,SMALL(IF($AP$1:$AP$400&lt;&gt;"",ROW($AP$1:$AP$400)),ROW(45:45))),"")</f>
        <v>123</v>
      </c>
      <c r="AR45" t="str">
        <f t="shared" si="6"/>
        <v/>
      </c>
      <c r="AS45" s="130">
        <f t="array" ref="AS45">IFERROR(INDEX($AR$1:$AR$400,SMALL(IF($AR$1:$AR$400&lt;&gt;"",ROW($AR$1:$AR$400)),ROW(45:45))),"")</f>
        <v>210</v>
      </c>
      <c r="AT45" t="str">
        <f t="shared" si="7"/>
        <v/>
      </c>
      <c r="AU45" s="130">
        <f t="array" ref="AU45">IFERROR(INDEX($AT$1:$AT$400,SMALL(IF($AT$1:$AT$400&lt;&gt;"",ROW($AT$1:$AT$400)),ROW(45:45))),"")</f>
        <v>86</v>
      </c>
      <c r="AW45" s="5">
        <v>43874</v>
      </c>
      <c r="AX45" s="6" t="s">
        <v>8</v>
      </c>
      <c r="AY45" s="105">
        <f>'Daycare Tallies'!$H14</f>
        <v>0</v>
      </c>
      <c r="AZ45">
        <f t="shared" si="18"/>
        <v>0</v>
      </c>
      <c r="BA45" s="130">
        <f t="array" ref="BA45">IFERROR(INDEX($AZ$1:$AZ$400,SMALL(IF($AZ$1:$AZ$400&lt;&gt;"",ROW($AZ$1:$AZ$400)),ROW(45:45))),"")</f>
        <v>0</v>
      </c>
      <c r="BB45" t="str">
        <f t="shared" si="14"/>
        <v/>
      </c>
      <c r="BC45" s="130">
        <f t="array" ref="BC45">IFERROR(INDEX($BB$1:$BB$400,SMALL(IF($BB$1:$BB$400&lt;&gt;"",ROW($BB$1:$BB$400)),ROW(45:45))),"")</f>
        <v>0</v>
      </c>
      <c r="BD45">
        <f t="shared" si="9"/>
        <v>0</v>
      </c>
      <c r="BE45" s="130">
        <f t="array" ref="BE45">IFERROR(INDEX($BD$1:$BD$400,SMALL(IF($BD$1:$BD$400&lt;&gt;"",ROW($BD$1:$BD$400)),ROW(45:45))),"")</f>
        <v>0</v>
      </c>
      <c r="BF45" t="str">
        <f t="shared" si="8"/>
        <v/>
      </c>
      <c r="BG45" s="130">
        <f t="array" ref="BG45">IFERROR(INDEX($BF$1:$BF$400,SMALL(IF($BF$1:$BF$400&lt;&gt;"",ROW($BF$1:$BF$400)),ROW(45:45))),"")</f>
        <v>0</v>
      </c>
    </row>
    <row r="46" spans="1:59" ht="15" thickBot="1" x14ac:dyDescent="0.35">
      <c r="A46" s="10">
        <v>42414</v>
      </c>
      <c r="B46" s="11" t="s">
        <v>9</v>
      </c>
      <c r="C46" s="12">
        <v>3</v>
      </c>
      <c r="D46" t="str">
        <f t="shared" si="15"/>
        <v/>
      </c>
      <c r="E46" s="130">
        <f t="array" ref="E46">IFERROR(INDEX($D$1:$D$400,SMALL(IF($D$1:$D$400&lt;&gt;"",ROW($D$1:$D$400)),ROW(46:46))),"")</f>
        <v>197</v>
      </c>
      <c r="F46" t="str">
        <f t="shared" si="10"/>
        <v/>
      </c>
      <c r="G46" s="130">
        <f t="array" ref="G46">IFERROR(INDEX($F$1:$F$400,SMALL(IF($F$1:$F$400&lt;&gt;"",ROW($F$1:$F$400)),ROW(46:46))),"")</f>
        <v>79</v>
      </c>
      <c r="H46" t="str">
        <f t="shared" si="0"/>
        <v/>
      </c>
      <c r="I46" s="130">
        <f t="array" ref="I46">IFERROR(INDEX($H$1:$H$400,SMALL(IF($H$1:$H$400&lt;&gt;"",ROW($H$1:$H$400)),ROW(46:46))),"")</f>
        <v>115</v>
      </c>
      <c r="J46">
        <f t="shared" si="1"/>
        <v>47</v>
      </c>
      <c r="K46" s="130">
        <f t="array" ref="K46">IFERROR(INDEX($J$1:$J$400,SMALL(IF($J$1:$J$400&lt;&gt;"",ROW($J$1:$J$400)),ROW(46:46))),"")</f>
        <v>44</v>
      </c>
      <c r="M46" s="5">
        <v>42780</v>
      </c>
      <c r="N46" s="6" t="s">
        <v>3</v>
      </c>
      <c r="O46" s="12">
        <v>53</v>
      </c>
      <c r="P46" t="str">
        <f t="shared" si="16"/>
        <v/>
      </c>
      <c r="Q46" s="130">
        <f t="array" ref="Q46">IFERROR(INDEX($P$1:$P$400,SMALL(IF($P$1:$P$400&lt;&gt;"",ROW($P$1:$P$400)),ROW(46:46))),"")</f>
        <v>304</v>
      </c>
      <c r="R46" t="str">
        <f t="shared" si="11"/>
        <v/>
      </c>
      <c r="S46" s="130">
        <f t="array" ref="S46">IFERROR(INDEX($R$1:$R$400,SMALL(IF($R$1:$R$400&lt;&gt;"",ROW($R$1:$R$400)),ROW(46:46))),"")</f>
        <v>93</v>
      </c>
      <c r="T46" t="str">
        <f t="shared" si="2"/>
        <v/>
      </c>
      <c r="U46" s="130">
        <f t="array" ref="U46">IFERROR(INDEX($T$1:$T$400,SMALL(IF($T$1:$T$400&lt;&gt;"",ROW($T$1:$T$400)),ROW(46:46))),"")</f>
        <v>176</v>
      </c>
      <c r="V46" t="str">
        <f t="shared" si="3"/>
        <v/>
      </c>
      <c r="W46" s="130">
        <f t="array" ref="W46">IFERROR(INDEX($V$1:$V$400,SMALL(IF($V$1:$V$400&lt;&gt;"",ROW($V$1:$V$400)),ROW(46:46))),"")</f>
        <v>71</v>
      </c>
      <c r="Y46" s="5">
        <v>43145</v>
      </c>
      <c r="Z46" s="6" t="s">
        <v>6</v>
      </c>
      <c r="AA46" s="12">
        <v>60</v>
      </c>
      <c r="AB46" t="str">
        <f t="shared" si="19"/>
        <v/>
      </c>
      <c r="AC46" s="130">
        <f t="array" ref="AC46">IFERROR(INDEX($AB$1:$AB$400,SMALL(IF($AB$1:$AB$400&lt;&gt;"",ROW($AB$1:$AB$400)),ROW(46:46))),"")</f>
        <v>338</v>
      </c>
      <c r="AD46" t="str">
        <f t="shared" si="12"/>
        <v/>
      </c>
      <c r="AE46" s="130">
        <f t="array" ref="AE46">IFERROR(INDEX($AD$1:$AD$400,SMALL(IF($AD$1:$AD$400&lt;&gt;"",ROW($AD$1:$AD$400)),ROW(46:46))),"")</f>
        <v>106</v>
      </c>
      <c r="AF46" t="str">
        <f t="shared" si="4"/>
        <v/>
      </c>
      <c r="AG46" s="130">
        <f t="array" ref="AG46">IFERROR(INDEX($AF$1:$AF$400,SMALL(IF($AF$1:$AF$400&lt;&gt;"",ROW($AF$1:$AF$400)),ROW(46:46))),"")</f>
        <v>202</v>
      </c>
      <c r="AH46" t="str">
        <f t="shared" si="5"/>
        <v/>
      </c>
      <c r="AI46" s="130">
        <f t="array" ref="AI46">IFERROR(INDEX($AH$1:$AH$400,SMALL(IF($AH$1:$AH$400&lt;&gt;"",ROW($AH$1:$AH$400)),ROW(46:46))),"")</f>
        <v>78</v>
      </c>
      <c r="AK46" s="5">
        <v>43510</v>
      </c>
      <c r="AL46" s="6" t="s">
        <v>8</v>
      </c>
      <c r="AM46" s="41">
        <v>82</v>
      </c>
      <c r="AN46">
        <f t="shared" si="17"/>
        <v>313</v>
      </c>
      <c r="AO46" s="130">
        <f t="array" ref="AO46">IFERROR(INDEX($AN$1:$AN$400,SMALL(IF($AN$1:$AN$400&lt;&gt;"",ROW($AN$1:$AN$400)),ROW(46:46))),"")</f>
        <v>386</v>
      </c>
      <c r="AP46" t="str">
        <f t="shared" si="13"/>
        <v/>
      </c>
      <c r="AQ46" s="130">
        <f t="array" ref="AQ46">IFERROR(INDEX($AP$1:$AP$400,SMALL(IF($AP$1:$AP$400&lt;&gt;"",ROW($AP$1:$AP$400)),ROW(46:46))),"")</f>
        <v>138</v>
      </c>
      <c r="AR46">
        <f t="shared" si="6"/>
        <v>178</v>
      </c>
      <c r="AS46" s="130">
        <f t="array" ref="AS46">IFERROR(INDEX($AR$1:$AR$400,SMALL(IF($AR$1:$AR$400&lt;&gt;"",ROW($AR$1:$AR$400)),ROW(46:46))),"")</f>
        <v>227</v>
      </c>
      <c r="AT46" t="str">
        <f t="shared" si="7"/>
        <v/>
      </c>
      <c r="AU46" s="130">
        <f t="array" ref="AU46">IFERROR(INDEX($AT$1:$AT$400,SMALL(IF($AT$1:$AT$400&lt;&gt;"",ROW($AT$1:$AT$400)),ROW(46:46))),"")</f>
        <v>82</v>
      </c>
      <c r="AW46" s="5">
        <v>43875</v>
      </c>
      <c r="AX46" s="6" t="s">
        <v>4</v>
      </c>
      <c r="AY46" s="105">
        <f>'Daycare Tallies'!$H15</f>
        <v>0</v>
      </c>
      <c r="AZ46" t="str">
        <f t="shared" si="18"/>
        <v/>
      </c>
      <c r="BA46" s="130">
        <f t="array" ref="BA46">IFERROR(INDEX($AZ$1:$AZ$400,SMALL(IF($AZ$1:$AZ$400&lt;&gt;"",ROW($AZ$1:$AZ$400)),ROW(46:46))),"")</f>
        <v>0</v>
      </c>
      <c r="BB46">
        <f t="shared" si="14"/>
        <v>0</v>
      </c>
      <c r="BC46" s="130">
        <f t="array" ref="BC46">IFERROR(INDEX($BB$1:$BB$400,SMALL(IF($BB$1:$BB$400&lt;&gt;"",ROW($BB$1:$BB$400)),ROW(46:46))),"")</f>
        <v>0</v>
      </c>
      <c r="BD46" t="str">
        <f t="shared" si="9"/>
        <v/>
      </c>
      <c r="BE46" s="130">
        <f t="array" ref="BE46">IFERROR(INDEX($BD$1:$BD$400,SMALL(IF($BD$1:$BD$400&lt;&gt;"",ROW($BD$1:$BD$400)),ROW(46:46))),"")</f>
        <v>0</v>
      </c>
      <c r="BF46" t="str">
        <f t="shared" si="8"/>
        <v/>
      </c>
      <c r="BG46" s="130">
        <f t="array" ref="BG46">IFERROR(INDEX($BF$1:$BF$400,SMALL(IF($BF$1:$BF$400&lt;&gt;"",ROW($BF$1:$BF$400)),ROW(46:46))),"")</f>
        <v>0</v>
      </c>
    </row>
    <row r="47" spans="1:59" x14ac:dyDescent="0.3">
      <c r="A47" s="10">
        <v>42415</v>
      </c>
      <c r="B47" s="11" t="s">
        <v>5</v>
      </c>
      <c r="C47" s="12">
        <v>17</v>
      </c>
      <c r="D47" t="str">
        <f t="shared" si="15"/>
        <v/>
      </c>
      <c r="E47" s="130">
        <f t="array" ref="E47">IFERROR(INDEX($D$1:$D$400,SMALL(IF($D$1:$D$400&lt;&gt;"",ROW($D$1:$D$400)),ROW(47:47))),"")</f>
        <v>215</v>
      </c>
      <c r="F47" t="str">
        <f t="shared" si="10"/>
        <v/>
      </c>
      <c r="G47" s="130">
        <f t="array" ref="G47">IFERROR(INDEX($F$1:$F$400,SMALL(IF($F$1:$F$400&lt;&gt;"",ROW($F$1:$F$400)),ROW(47:47))),"")</f>
        <v>63</v>
      </c>
      <c r="H47" t="str">
        <f t="shared" si="0"/>
        <v/>
      </c>
      <c r="I47" s="130">
        <f t="array" ref="I47">IFERROR(INDEX($H$1:$H$400,SMALL(IF($H$1:$H$400&lt;&gt;"",ROW($H$1:$H$400)),ROW(47:47))),"")</f>
        <v>138</v>
      </c>
      <c r="J47" t="str">
        <f t="shared" si="1"/>
        <v/>
      </c>
      <c r="K47" s="130">
        <f t="array" ref="K47">IFERROR(INDEX($J$1:$J$400,SMALL(IF($J$1:$J$400&lt;&gt;"",ROW($J$1:$J$400)),ROW(47:47))),"")</f>
        <v>36</v>
      </c>
      <c r="M47" s="5">
        <v>42781</v>
      </c>
      <c r="N47" s="6" t="s">
        <v>6</v>
      </c>
      <c r="O47" s="12">
        <v>47</v>
      </c>
      <c r="P47" t="str">
        <f t="shared" si="16"/>
        <v/>
      </c>
      <c r="Q47" s="130">
        <f t="array" ref="Q47">IFERROR(INDEX($P$1:$P$400,SMALL(IF($P$1:$P$400&lt;&gt;"",ROW($P$1:$P$400)),ROW(47:47))),"")</f>
        <v>297</v>
      </c>
      <c r="R47" t="str">
        <f t="shared" si="11"/>
        <v/>
      </c>
      <c r="S47" s="130">
        <f t="array" ref="S47">IFERROR(INDEX($R$1:$R$400,SMALL(IF($R$1:$R$400&lt;&gt;"",ROW($R$1:$R$400)),ROW(47:47))),"")</f>
        <v>114</v>
      </c>
      <c r="T47" t="str">
        <f t="shared" si="2"/>
        <v/>
      </c>
      <c r="U47" s="130">
        <f t="array" ref="U47">IFERROR(INDEX($T$1:$T$400,SMALL(IF($T$1:$T$400&lt;&gt;"",ROW($T$1:$T$400)),ROW(47:47))),"")</f>
        <v>183</v>
      </c>
      <c r="V47" t="str">
        <f t="shared" si="3"/>
        <v/>
      </c>
      <c r="W47" s="130">
        <f t="array" ref="W47">IFERROR(INDEX($V$1:$V$400,SMALL(IF($V$1:$V$400&lt;&gt;"",ROW($V$1:$V$400)),ROW(47:47))),"")</f>
        <v>58</v>
      </c>
      <c r="Y47" s="5">
        <v>43146</v>
      </c>
      <c r="Z47" s="6" t="s">
        <v>8</v>
      </c>
      <c r="AA47" s="12">
        <v>59</v>
      </c>
      <c r="AB47">
        <f t="shared" si="19"/>
        <v>338</v>
      </c>
      <c r="AC47" s="130">
        <f t="array" ref="AC47">IFERROR(INDEX($AB$1:$AB$400,SMALL(IF($AB$1:$AB$400&lt;&gt;"",ROW($AB$1:$AB$400)),ROW(47:47))),"")</f>
        <v>302</v>
      </c>
      <c r="AD47" t="str">
        <f t="shared" si="12"/>
        <v/>
      </c>
      <c r="AE47" s="130">
        <f t="array" ref="AE47">IFERROR(INDEX($AD$1:$AD$400,SMALL(IF($AD$1:$AD$400&lt;&gt;"",ROW($AD$1:$AD$400)),ROW(47:47))),"")</f>
        <v>76</v>
      </c>
      <c r="AF47">
        <f t="shared" si="4"/>
        <v>194</v>
      </c>
      <c r="AG47" s="130">
        <f t="array" ref="AG47">IFERROR(INDEX($AF$1:$AF$400,SMALL(IF($AF$1:$AF$400&lt;&gt;"",ROW($AF$1:$AF$400)),ROW(47:47))),"")</f>
        <v>184</v>
      </c>
      <c r="AH47" t="str">
        <f t="shared" si="5"/>
        <v/>
      </c>
      <c r="AI47" s="130">
        <f t="array" ref="AI47">IFERROR(INDEX($AH$1:$AH$400,SMALL(IF($AH$1:$AH$400&lt;&gt;"",ROW($AH$1:$AH$400)),ROW(47:47))),"")</f>
        <v>49</v>
      </c>
      <c r="AK47" s="5">
        <v>43511</v>
      </c>
      <c r="AL47" s="6" t="s">
        <v>4</v>
      </c>
      <c r="AM47" s="7">
        <v>51</v>
      </c>
      <c r="AN47" t="str">
        <f t="shared" si="17"/>
        <v/>
      </c>
      <c r="AO47" s="130">
        <f t="array" ref="AO47">IFERROR(INDEX($AN$1:$AN$400,SMALL(IF($AN$1:$AN$400&lt;&gt;"",ROW($AN$1:$AN$400)),ROW(47:47))),"")</f>
        <v>341</v>
      </c>
      <c r="AP47">
        <f t="shared" si="13"/>
        <v>101</v>
      </c>
      <c r="AQ47" s="130">
        <f t="array" ref="AQ47">IFERROR(INDEX($AP$1:$AP$400,SMALL(IF($AP$1:$AP$400&lt;&gt;"",ROW($AP$1:$AP$400)),ROW(47:47))),"")</f>
        <v>110</v>
      </c>
      <c r="AR47" t="str">
        <f t="shared" si="6"/>
        <v/>
      </c>
      <c r="AS47" s="130">
        <f t="array" ref="AS47">IFERROR(INDEX($AR$1:$AR$400,SMALL(IF($AR$1:$AR$400&lt;&gt;"",ROW($AR$1:$AR$400)),ROW(47:47))),"")</f>
        <v>220</v>
      </c>
      <c r="AT47" t="str">
        <f t="shared" si="7"/>
        <v/>
      </c>
      <c r="AU47" s="130">
        <f t="array" ref="AU47">IFERROR(INDEX($AT$1:$AT$400,SMALL(IF($AT$1:$AT$400&lt;&gt;"",ROW($AT$1:$AT$400)),ROW(47:47))),"")</f>
        <v>102</v>
      </c>
      <c r="AW47" s="5">
        <v>43876</v>
      </c>
      <c r="AX47" s="6" t="s">
        <v>7</v>
      </c>
      <c r="AY47" s="105">
        <f>'Daycare Tallies'!$H16</f>
        <v>0</v>
      </c>
      <c r="AZ47" t="str">
        <f t="shared" si="18"/>
        <v/>
      </c>
      <c r="BA47" s="130">
        <f t="array" ref="BA47">IFERROR(INDEX($AZ$1:$AZ$400,SMALL(IF($AZ$1:$AZ$400&lt;&gt;"",ROW($AZ$1:$AZ$400)),ROW(47:47))),"")</f>
        <v>0</v>
      </c>
      <c r="BB47" t="str">
        <f t="shared" si="14"/>
        <v/>
      </c>
      <c r="BC47" s="130">
        <f t="array" ref="BC47">IFERROR(INDEX($BB$1:$BB$400,SMALL(IF($BB$1:$BB$400&lt;&gt;"",ROW($BB$1:$BB$400)),ROW(47:47))),"")</f>
        <v>0</v>
      </c>
      <c r="BD47" t="str">
        <f t="shared" si="9"/>
        <v/>
      </c>
      <c r="BE47" s="130">
        <f t="array" ref="BE47">IFERROR(INDEX($BD$1:$BD$400,SMALL(IF($BD$1:$BD$400&lt;&gt;"",ROW($BD$1:$BD$400)),ROW(47:47))),"")</f>
        <v>0</v>
      </c>
      <c r="BF47" t="str">
        <f t="shared" si="8"/>
        <v/>
      </c>
      <c r="BG47" s="130">
        <f t="array" ref="BG47">IFERROR(INDEX($BF$1:$BF$400,SMALL(IF($BF$1:$BF$400&lt;&gt;"",ROW($BF$1:$BF$400)),ROW(47:47))),"")</f>
        <v>0</v>
      </c>
    </row>
    <row r="48" spans="1:59" x14ac:dyDescent="0.3">
      <c r="A48" s="10">
        <v>42416</v>
      </c>
      <c r="B48" s="11" t="s">
        <v>3</v>
      </c>
      <c r="C48" s="12">
        <v>25</v>
      </c>
      <c r="D48" t="str">
        <f t="shared" si="15"/>
        <v/>
      </c>
      <c r="E48" s="130">
        <f t="array" ref="E48">IFERROR(INDEX($D$1:$D$400,SMALL(IF($D$1:$D$400&lt;&gt;"",ROW($D$1:$D$400)),ROW(48:48))),"")</f>
        <v>156</v>
      </c>
      <c r="F48" t="str">
        <f t="shared" si="10"/>
        <v/>
      </c>
      <c r="G48" s="130">
        <f t="array" ref="G48">IFERROR(INDEX($F$1:$F$400,SMALL(IF($F$1:$F$400&lt;&gt;"",ROW($F$1:$F$400)),ROW(48:48))),"")</f>
        <v>75</v>
      </c>
      <c r="H48" t="str">
        <f t="shared" si="0"/>
        <v/>
      </c>
      <c r="I48" s="130">
        <f t="array" ref="I48">IFERROR(INDEX($H$1:$H$400,SMALL(IF($H$1:$H$400&lt;&gt;"",ROW($H$1:$H$400)),ROW(48:48))),"")</f>
        <v>58</v>
      </c>
      <c r="J48" t="str">
        <f t="shared" si="1"/>
        <v/>
      </c>
      <c r="K48" s="130">
        <f t="array" ref="K48">IFERROR(INDEX($J$1:$J$400,SMALL(IF($J$1:$J$400&lt;&gt;"",ROW($J$1:$J$400)),ROW(48:48))),"")</f>
        <v>47</v>
      </c>
      <c r="M48" s="5">
        <v>42782</v>
      </c>
      <c r="N48" s="6" t="s">
        <v>8</v>
      </c>
      <c r="O48" s="12">
        <v>30</v>
      </c>
      <c r="P48">
        <f t="shared" si="16"/>
        <v>173</v>
      </c>
      <c r="Q48" s="130">
        <f t="array" ref="Q48">IFERROR(INDEX($P$1:$P$400,SMALL(IF($P$1:$P$400&lt;&gt;"",ROW($P$1:$P$400)),ROW(48:48))),"")</f>
        <v>231</v>
      </c>
      <c r="R48" t="str">
        <f t="shared" si="11"/>
        <v/>
      </c>
      <c r="S48" s="130">
        <f t="array" ref="S48">IFERROR(INDEX($R$1:$R$400,SMALL(IF($R$1:$R$400&lt;&gt;"",ROW($R$1:$R$400)),ROW(48:48))),"")</f>
        <v>89</v>
      </c>
      <c r="T48">
        <f t="shared" si="2"/>
        <v>130</v>
      </c>
      <c r="U48" s="130">
        <f t="array" ref="U48">IFERROR(INDEX($T$1:$T$400,SMALL(IF($T$1:$T$400&lt;&gt;"",ROW($T$1:$T$400)),ROW(48:48))),"")</f>
        <v>94</v>
      </c>
      <c r="V48" t="str">
        <f t="shared" si="3"/>
        <v/>
      </c>
      <c r="W48" s="130">
        <f t="array" ref="W48">IFERROR(INDEX($V$1:$V$400,SMALL(IF($V$1:$V$400&lt;&gt;"",ROW($V$1:$V$400)),ROW(48:48))),"")</f>
        <v>71</v>
      </c>
      <c r="Y48" s="5">
        <v>43147</v>
      </c>
      <c r="Z48" s="6" t="s">
        <v>4</v>
      </c>
      <c r="AA48" s="12">
        <v>57</v>
      </c>
      <c r="AB48" t="str">
        <f t="shared" si="19"/>
        <v/>
      </c>
      <c r="AC48" s="130">
        <f t="array" ref="AC48">IFERROR(INDEX($AB$1:$AB$400,SMALL(IF($AB$1:$AB$400&lt;&gt;"",ROW($AB$1:$AB$400)),ROW(48:48))),"")</f>
        <v>183</v>
      </c>
      <c r="AD48">
        <f t="shared" si="12"/>
        <v>120</v>
      </c>
      <c r="AE48" s="130">
        <f t="array" ref="AE48">IFERROR(INDEX($AD$1:$AD$400,SMALL(IF($AD$1:$AD$400&lt;&gt;"",ROW($AD$1:$AD$400)),ROW(48:48))),"")</f>
        <v>67</v>
      </c>
      <c r="AF48" t="str">
        <f t="shared" si="4"/>
        <v/>
      </c>
      <c r="AG48" s="130">
        <f t="array" ref="AG48">IFERROR(INDEX($AF$1:$AF$400,SMALL(IF($AF$1:$AF$400&lt;&gt;"",ROW($AF$1:$AF$400)),ROW(48:48))),"")</f>
        <v>81</v>
      </c>
      <c r="AH48" t="str">
        <f t="shared" si="5"/>
        <v/>
      </c>
      <c r="AI48" s="130">
        <f t="array" ref="AI48">IFERROR(INDEX($AH$1:$AH$400,SMALL(IF($AH$1:$AH$400&lt;&gt;"",ROW($AH$1:$AH$400)),ROW(48:48))),"")</f>
        <v>28</v>
      </c>
      <c r="AK48" s="5">
        <v>43512</v>
      </c>
      <c r="AL48" s="6" t="s">
        <v>7</v>
      </c>
      <c r="AM48" s="7">
        <v>12</v>
      </c>
      <c r="AN48" t="str">
        <f t="shared" si="17"/>
        <v/>
      </c>
      <c r="AO48" s="130">
        <f t="array" ref="AO48">IFERROR(INDEX($AN$1:$AN$400,SMALL(IF($AN$1:$AN$400&lt;&gt;"",ROW($AN$1:$AN$400)),ROW(48:48))),"")</f>
        <v>371</v>
      </c>
      <c r="AP48" t="str">
        <f t="shared" si="13"/>
        <v/>
      </c>
      <c r="AQ48" s="130">
        <f t="array" ref="AQ48">IFERROR(INDEX($AP$1:$AP$400,SMALL(IF($AP$1:$AP$400&lt;&gt;"",ROW($AP$1:$AP$400)),ROW(48:48))),"")</f>
        <v>134</v>
      </c>
      <c r="AR48" t="str">
        <f t="shared" si="6"/>
        <v/>
      </c>
      <c r="AS48" s="130">
        <f t="array" ref="AS48">IFERROR(INDEX($AR$1:$AR$400,SMALL(IF($AR$1:$AR$400&lt;&gt;"",ROW($AR$1:$AR$400)),ROW(48:48))),"")</f>
        <v>210</v>
      </c>
      <c r="AT48" t="str">
        <f t="shared" si="7"/>
        <v/>
      </c>
      <c r="AU48" s="130">
        <f t="array" ref="AU48">IFERROR(INDEX($AT$1:$AT$400,SMALL(IF($AT$1:$AT$400&lt;&gt;"",ROW($AT$1:$AT$400)),ROW(48:48))),"")</f>
        <v>96</v>
      </c>
      <c r="AW48" s="5">
        <v>43877</v>
      </c>
      <c r="AX48" s="6" t="s">
        <v>9</v>
      </c>
      <c r="AY48" s="105">
        <f>'Daycare Tallies'!$H17</f>
        <v>0</v>
      </c>
      <c r="AZ48" t="str">
        <f t="shared" si="18"/>
        <v/>
      </c>
      <c r="BA48" s="130">
        <f t="array" ref="BA48">IFERROR(INDEX($AZ$1:$AZ$400,SMALL(IF($AZ$1:$AZ$400&lt;&gt;"",ROW($AZ$1:$AZ$400)),ROW(48:48))),"")</f>
        <v>0</v>
      </c>
      <c r="BB48" t="str">
        <f t="shared" si="14"/>
        <v/>
      </c>
      <c r="BC48" s="130">
        <f t="array" ref="BC48">IFERROR(INDEX($BB$1:$BB$400,SMALL(IF($BB$1:$BB$400&lt;&gt;"",ROW($BB$1:$BB$400)),ROW(48:48))),"")</f>
        <v>0</v>
      </c>
      <c r="BD48" t="str">
        <f t="shared" si="9"/>
        <v/>
      </c>
      <c r="BE48" s="130">
        <f t="array" ref="BE48">IFERROR(INDEX($BD$1:$BD$400,SMALL(IF($BD$1:$BD$400&lt;&gt;"",ROW($BD$1:$BD$400)),ROW(48:48))),"")</f>
        <v>0</v>
      </c>
      <c r="BF48">
        <f t="shared" si="8"/>
        <v>0</v>
      </c>
      <c r="BG48" s="130">
        <f t="array" ref="BG48">IFERROR(INDEX($BF$1:$BF$400,SMALL(IF($BF$1:$BF$400&lt;&gt;"",ROW($BF$1:$BF$400)),ROW(48:48))),"")</f>
        <v>0</v>
      </c>
    </row>
    <row r="49" spans="1:59" x14ac:dyDescent="0.3">
      <c r="A49" s="10">
        <v>42417</v>
      </c>
      <c r="B49" s="11" t="s">
        <v>6</v>
      </c>
      <c r="C49" s="12">
        <v>26</v>
      </c>
      <c r="D49" t="str">
        <f t="shared" si="15"/>
        <v/>
      </c>
      <c r="E49" s="130">
        <f t="array" ref="E49">IFERROR(INDEX($D$1:$D$400,SMALL(IF($D$1:$D$400&lt;&gt;"",ROW($D$1:$D$400)),ROW(49:49))),"")</f>
        <v>191</v>
      </c>
      <c r="F49" t="str">
        <f t="shared" si="10"/>
        <v/>
      </c>
      <c r="G49" s="130">
        <f t="array" ref="G49">IFERROR(INDEX($F$1:$F$400,SMALL(IF($F$1:$F$400&lt;&gt;"",ROW($F$1:$F$400)),ROW(49:49))),"")</f>
        <v>54</v>
      </c>
      <c r="H49" t="str">
        <f t="shared" si="0"/>
        <v/>
      </c>
      <c r="I49" s="130">
        <f t="array" ref="I49">IFERROR(INDEX($H$1:$H$400,SMALL(IF($H$1:$H$400&lt;&gt;"",ROW($H$1:$H$400)),ROW(49:49))),"")</f>
        <v>137</v>
      </c>
      <c r="J49" t="str">
        <f t="shared" si="1"/>
        <v/>
      </c>
      <c r="K49" s="130">
        <f t="array" ref="K49">IFERROR(INDEX($J$1:$J$400,SMALL(IF($J$1:$J$400&lt;&gt;"",ROW($J$1:$J$400)),ROW(49:49))),"")</f>
        <v>12</v>
      </c>
      <c r="M49" s="5">
        <v>42783</v>
      </c>
      <c r="N49" s="6" t="s">
        <v>4</v>
      </c>
      <c r="O49" s="12">
        <v>43</v>
      </c>
      <c r="P49" t="str">
        <f t="shared" si="16"/>
        <v/>
      </c>
      <c r="Q49" s="130">
        <f t="array" ref="Q49">IFERROR(INDEX($P$1:$P$400,SMALL(IF($P$1:$P$400&lt;&gt;"",ROW($P$1:$P$400)),ROW(49:49))),"")</f>
        <v>292</v>
      </c>
      <c r="R49">
        <f t="shared" si="11"/>
        <v>43</v>
      </c>
      <c r="S49" s="130">
        <f t="array" ref="S49">IFERROR(INDEX($R$1:$R$400,SMALL(IF($R$1:$R$400&lt;&gt;"",ROW($R$1:$R$400)),ROW(49:49))),"")</f>
        <v>124</v>
      </c>
      <c r="T49" t="str">
        <f t="shared" si="2"/>
        <v/>
      </c>
      <c r="U49" s="130">
        <f t="array" ref="U49">IFERROR(INDEX($T$1:$T$400,SMALL(IF($T$1:$T$400&lt;&gt;"",ROW($T$1:$T$400)),ROW(49:49))),"")</f>
        <v>197</v>
      </c>
      <c r="V49" t="str">
        <f t="shared" si="3"/>
        <v/>
      </c>
      <c r="W49" s="130">
        <f t="array" ref="W49">IFERROR(INDEX($V$1:$V$400,SMALL(IF($V$1:$V$400&lt;&gt;"",ROW($V$1:$V$400)),ROW(49:49))),"")</f>
        <v>36</v>
      </c>
      <c r="Y49" s="5">
        <v>43148</v>
      </c>
      <c r="Z49" s="6" t="s">
        <v>7</v>
      </c>
      <c r="AA49" s="12">
        <v>9</v>
      </c>
      <c r="AB49" t="str">
        <f t="shared" si="19"/>
        <v/>
      </c>
      <c r="AC49" s="130">
        <f t="array" ref="AC49">IFERROR(INDEX($AB$1:$AB$400,SMALL(IF($AB$1:$AB$400&lt;&gt;"",ROW($AB$1:$AB$400)),ROW(49:49))),"")</f>
        <v>269</v>
      </c>
      <c r="AD49" t="str">
        <f t="shared" si="12"/>
        <v/>
      </c>
      <c r="AE49" s="130">
        <f t="array" ref="AE49">IFERROR(INDEX($AD$1:$AD$400,SMALL(IF($AD$1:$AD$400&lt;&gt;"",ROW($AD$1:$AD$400)),ROW(49:49))),"")</f>
        <v>100</v>
      </c>
      <c r="AF49" t="str">
        <f t="shared" si="4"/>
        <v/>
      </c>
      <c r="AG49" s="130">
        <f t="array" ref="AG49">IFERROR(INDEX($AF$1:$AF$400,SMALL(IF($AF$1:$AF$400&lt;&gt;"",ROW($AF$1:$AF$400)),ROW(49:49))),"")</f>
        <v>192</v>
      </c>
      <c r="AH49" t="str">
        <f t="shared" si="5"/>
        <v/>
      </c>
      <c r="AI49" s="130">
        <f t="array" ref="AI49">IFERROR(INDEX($AH$1:$AH$400,SMALL(IF($AH$1:$AH$400&lt;&gt;"",ROW($AH$1:$AH$400)),ROW(49:49))),"")</f>
        <v>70</v>
      </c>
      <c r="AK49" s="5">
        <v>43513</v>
      </c>
      <c r="AL49" s="6" t="s">
        <v>9</v>
      </c>
      <c r="AM49" s="7">
        <v>6</v>
      </c>
      <c r="AN49" t="str">
        <f t="shared" si="17"/>
        <v/>
      </c>
      <c r="AO49" s="130">
        <f t="array" ref="AO49">IFERROR(INDEX($AN$1:$AN$400,SMALL(IF($AN$1:$AN$400&lt;&gt;"",ROW($AN$1:$AN$400)),ROW(49:49))),"")</f>
        <v>277</v>
      </c>
      <c r="AP49" t="str">
        <f t="shared" si="13"/>
        <v/>
      </c>
      <c r="AQ49" s="130">
        <f t="array" ref="AQ49">IFERROR(INDEX($AP$1:$AP$400,SMALL(IF($AP$1:$AP$400&lt;&gt;"",ROW($AP$1:$AP$400)),ROW(49:49))),"")</f>
        <v>69</v>
      </c>
      <c r="AR49" t="str">
        <f t="shared" si="6"/>
        <v/>
      </c>
      <c r="AS49" s="130">
        <f t="array" ref="AS49">IFERROR(INDEX($AR$1:$AR$400,SMALL(IF($AR$1:$AR$400&lt;&gt;"",ROW($AR$1:$AR$400)),ROW(49:49))),"")</f>
        <v>126</v>
      </c>
      <c r="AT49">
        <f t="shared" si="7"/>
        <v>69</v>
      </c>
      <c r="AU49" s="130">
        <f t="array" ref="AU49">IFERROR(INDEX($AT$1:$AT$400,SMALL(IF($AT$1:$AT$400&lt;&gt;"",ROW($AT$1:$AT$400)),ROW(49:49))),"")</f>
        <v>27</v>
      </c>
      <c r="AW49" s="5">
        <v>43878</v>
      </c>
      <c r="AX49" s="6" t="s">
        <v>5</v>
      </c>
      <c r="AY49" s="105">
        <f>'Daycare Tallies'!$H18</f>
        <v>0</v>
      </c>
      <c r="AZ49" t="str">
        <f t="shared" si="18"/>
        <v/>
      </c>
      <c r="BA49" s="130">
        <f t="array" ref="BA49">IFERROR(INDEX($AZ$1:$AZ$400,SMALL(IF($AZ$1:$AZ$400&lt;&gt;"",ROW($AZ$1:$AZ$400)),ROW(49:49))),"")</f>
        <v>0</v>
      </c>
      <c r="BB49" t="str">
        <f t="shared" si="14"/>
        <v/>
      </c>
      <c r="BC49" s="130">
        <f t="array" ref="BC49">IFERROR(INDEX($BB$1:$BB$400,SMALL(IF($BB$1:$BB$400&lt;&gt;"",ROW($BB$1:$BB$400)),ROW(49:49))),"")</f>
        <v>0</v>
      </c>
      <c r="BD49" t="str">
        <f t="shared" si="9"/>
        <v/>
      </c>
      <c r="BE49" s="130">
        <f t="array" ref="BE49">IFERROR(INDEX($BD$1:$BD$400,SMALL(IF($BD$1:$BD$400&lt;&gt;"",ROW($BD$1:$BD$400)),ROW(49:49))),"")</f>
        <v>0</v>
      </c>
      <c r="BF49" t="str">
        <f t="shared" si="8"/>
        <v/>
      </c>
      <c r="BG49" s="130">
        <f t="array" ref="BG49">IFERROR(INDEX($BF$1:$BF$400,SMALL(IF($BF$1:$BF$400&lt;&gt;"",ROW($BF$1:$BF$400)),ROW(49:49))),"")</f>
        <v>0</v>
      </c>
    </row>
    <row r="50" spans="1:59" x14ac:dyDescent="0.3">
      <c r="A50" s="10">
        <v>42418</v>
      </c>
      <c r="B50" s="11" t="s">
        <v>8</v>
      </c>
      <c r="C50" s="12">
        <v>30</v>
      </c>
      <c r="D50">
        <f t="shared" si="15"/>
        <v>145</v>
      </c>
      <c r="E50" s="130">
        <f t="array" ref="E50">IFERROR(INDEX($D$1:$D$400,SMALL(IF($D$1:$D$400&lt;&gt;"",ROW($D$1:$D$400)),ROW(50:50))),"")</f>
        <v>236</v>
      </c>
      <c r="F50" t="str">
        <f t="shared" si="10"/>
        <v/>
      </c>
      <c r="G50" s="130">
        <f t="array" ref="G50">IFERROR(INDEX($F$1:$F$400,SMALL(IF($F$1:$F$400&lt;&gt;"",ROW($F$1:$F$400)),ROW(50:50))),"")</f>
        <v>81</v>
      </c>
      <c r="H50">
        <f t="shared" si="0"/>
        <v>81</v>
      </c>
      <c r="I50" s="130">
        <f t="array" ref="I50">IFERROR(INDEX($H$1:$H$400,SMALL(IF($H$1:$H$400&lt;&gt;"",ROW($H$1:$H$400)),ROW(50:50))),"")</f>
        <v>143</v>
      </c>
      <c r="J50" t="str">
        <f t="shared" si="1"/>
        <v/>
      </c>
      <c r="K50" s="130">
        <f t="array" ref="K50">IFERROR(INDEX($J$1:$J$400,SMALL(IF($J$1:$J$400&lt;&gt;"",ROW($J$1:$J$400)),ROW(50:50))),"")</f>
        <v>51</v>
      </c>
      <c r="M50" s="5">
        <v>42784</v>
      </c>
      <c r="N50" s="6" t="s">
        <v>7</v>
      </c>
      <c r="O50" s="12">
        <v>10</v>
      </c>
      <c r="P50" t="str">
        <f t="shared" si="16"/>
        <v/>
      </c>
      <c r="Q50" s="130">
        <f t="array" ref="Q50">IFERROR(INDEX($P$1:$P$400,SMALL(IF($P$1:$P$400&lt;&gt;"",ROW($P$1:$P$400)),ROW(50:50))),"")</f>
        <v>314</v>
      </c>
      <c r="R50" t="str">
        <f t="shared" si="11"/>
        <v/>
      </c>
      <c r="S50" s="130">
        <f t="array" ref="S50">IFERROR(INDEX($R$1:$R$400,SMALL(IF($R$1:$R$400&lt;&gt;"",ROW($R$1:$R$400)),ROW(50:50))),"")</f>
        <v>111</v>
      </c>
      <c r="T50" t="str">
        <f t="shared" si="2"/>
        <v/>
      </c>
      <c r="U50" s="130">
        <f t="array" ref="U50">IFERROR(INDEX($T$1:$T$400,SMALL(IF($T$1:$T$400&lt;&gt;"",ROW($T$1:$T$400)),ROW(50:50))),"")</f>
        <v>184</v>
      </c>
      <c r="V50" t="str">
        <f t="shared" si="3"/>
        <v/>
      </c>
      <c r="W50" s="130">
        <f t="array" ref="W50">IFERROR(INDEX($V$1:$V$400,SMALL(IF($V$1:$V$400&lt;&gt;"",ROW($V$1:$V$400)),ROW(50:50))),"")</f>
        <v>81</v>
      </c>
      <c r="Y50" s="5">
        <v>43149</v>
      </c>
      <c r="Z50" s="6" t="s">
        <v>9</v>
      </c>
      <c r="AA50" s="12">
        <v>11</v>
      </c>
      <c r="AB50" t="str">
        <f t="shared" si="19"/>
        <v/>
      </c>
      <c r="AC50" s="130">
        <f t="array" ref="AC50">IFERROR(INDEX($AB$1:$AB$400,SMALL(IF($AB$1:$AB$400&lt;&gt;"",ROW($AB$1:$AB$400)),ROW(50:50))),"")</f>
        <v>322</v>
      </c>
      <c r="AD50" t="str">
        <f t="shared" si="12"/>
        <v/>
      </c>
      <c r="AE50" s="130">
        <f t="array" ref="AE50">IFERROR(INDEX($AD$1:$AD$400,SMALL(IF($AD$1:$AD$400&lt;&gt;"",ROW($AD$1:$AD$400)),ROW(50:50))),"")</f>
        <v>111</v>
      </c>
      <c r="AF50" t="str">
        <f t="shared" si="4"/>
        <v/>
      </c>
      <c r="AG50" s="130">
        <f t="array" ref="AG50">IFERROR(INDEX($AF$1:$AF$400,SMALL(IF($AF$1:$AF$400&lt;&gt;"",ROW($AF$1:$AF$400)),ROW(50:50))),"")</f>
        <v>197</v>
      </c>
      <c r="AH50">
        <f t="shared" si="5"/>
        <v>77</v>
      </c>
      <c r="AI50" s="130">
        <f t="array" ref="AI50">IFERROR(INDEX($AH$1:$AH$400,SMALL(IF($AH$1:$AH$400&lt;&gt;"",ROW($AH$1:$AH$400)),ROW(50:50))),"")</f>
        <v>67</v>
      </c>
      <c r="AK50" s="5">
        <v>43514</v>
      </c>
      <c r="AL50" s="6" t="s">
        <v>5</v>
      </c>
      <c r="AM50" s="7">
        <v>31</v>
      </c>
      <c r="AN50" t="str">
        <f t="shared" si="17"/>
        <v/>
      </c>
      <c r="AO50" s="130">
        <f t="array" ref="AO50">IFERROR(INDEX($AN$1:$AN$400,SMALL(IF($AN$1:$AN$400&lt;&gt;"",ROW($AN$1:$AN$400)),ROW(50:50))),"")</f>
        <v>173</v>
      </c>
      <c r="AP50" t="str">
        <f t="shared" si="13"/>
        <v/>
      </c>
      <c r="AQ50" s="130">
        <f t="array" ref="AQ50">IFERROR(INDEX($AP$1:$AP$400,SMALL(IF($AP$1:$AP$400&lt;&gt;"",ROW($AP$1:$AP$400)),ROW(50:50))),"")</f>
        <v>58</v>
      </c>
      <c r="AR50" t="str">
        <f t="shared" si="6"/>
        <v/>
      </c>
      <c r="AS50" s="130">
        <f t="array" ref="AS50">IFERROR(INDEX($AR$1:$AR$400,SMALL(IF($AR$1:$AR$400&lt;&gt;"",ROW($AR$1:$AR$400)),ROW(50:50))),"")</f>
        <v>145</v>
      </c>
      <c r="AT50" t="str">
        <f t="shared" si="7"/>
        <v/>
      </c>
      <c r="AU50" s="130">
        <f t="array" ref="AU50">IFERROR(INDEX($AT$1:$AT$400,SMALL(IF($AT$1:$AT$400&lt;&gt;"",ROW($AT$1:$AT$400)),ROW(50:50))),"")</f>
        <v>78</v>
      </c>
      <c r="AW50" s="5">
        <v>43879</v>
      </c>
      <c r="AX50" s="6" t="s">
        <v>3</v>
      </c>
      <c r="AY50" s="105">
        <f>'Daycare Tallies'!$H19</f>
        <v>0</v>
      </c>
      <c r="AZ50" t="str">
        <f t="shared" si="18"/>
        <v/>
      </c>
      <c r="BA50" s="130">
        <f t="array" ref="BA50">IFERROR(INDEX($AZ$1:$AZ$400,SMALL(IF($AZ$1:$AZ$400&lt;&gt;"",ROW($AZ$1:$AZ$400)),ROW(50:50))),"")</f>
        <v>0</v>
      </c>
      <c r="BB50" t="str">
        <f t="shared" si="14"/>
        <v/>
      </c>
      <c r="BC50" s="130">
        <f t="array" ref="BC50">IFERROR(INDEX($BB$1:$BB$400,SMALL(IF($BB$1:$BB$400&lt;&gt;"",ROW($BB$1:$BB$400)),ROW(50:50))),"")</f>
        <v>0</v>
      </c>
      <c r="BD50" t="str">
        <f t="shared" si="9"/>
        <v/>
      </c>
      <c r="BE50" s="130">
        <f t="array" ref="BE50">IFERROR(INDEX($BD$1:$BD$400,SMALL(IF($BD$1:$BD$400&lt;&gt;"",ROW($BD$1:$BD$400)),ROW(50:50))),"")</f>
        <v>0</v>
      </c>
      <c r="BF50" t="str">
        <f t="shared" si="8"/>
        <v/>
      </c>
      <c r="BG50" s="130">
        <f t="array" ref="BG50">IFERROR(INDEX($BF$1:$BF$400,SMALL(IF($BF$1:$BF$400&lt;&gt;"",ROW($BF$1:$BF$400)),ROW(50:50))),"")</f>
        <v>0</v>
      </c>
    </row>
    <row r="51" spans="1:59" x14ac:dyDescent="0.3">
      <c r="A51" s="10">
        <v>42419</v>
      </c>
      <c r="B51" s="11" t="s">
        <v>4</v>
      </c>
      <c r="C51" s="12">
        <v>16</v>
      </c>
      <c r="D51" t="str">
        <f t="shared" si="15"/>
        <v/>
      </c>
      <c r="E51" s="130">
        <f t="array" ref="E51">IFERROR(INDEX($D$1:$D$400,SMALL(IF($D$1:$D$400&lt;&gt;"",ROW($D$1:$D$400)),ROW(51:51))),"")</f>
        <v>206</v>
      </c>
      <c r="F51">
        <f t="shared" si="10"/>
        <v>33</v>
      </c>
      <c r="G51" s="130">
        <f t="array" ref="G51">IFERROR(INDEX($F$1:$F$400,SMALL(IF($F$1:$F$400&lt;&gt;"",ROW($F$1:$F$400)),ROW(51:51))),"")</f>
        <v>73</v>
      </c>
      <c r="H51" t="str">
        <f t="shared" si="0"/>
        <v/>
      </c>
      <c r="I51" s="130">
        <f t="array" ref="I51">IFERROR(INDEX($H$1:$H$400,SMALL(IF($H$1:$H$400&lt;&gt;"",ROW($H$1:$H$400)),ROW(51:51))),"")</f>
        <v>135</v>
      </c>
      <c r="J51" t="str">
        <f t="shared" si="1"/>
        <v/>
      </c>
      <c r="K51" s="130">
        <f t="array" ref="K51">IFERROR(INDEX($J$1:$J$400,SMALL(IF($J$1:$J$400&lt;&gt;"",ROW($J$1:$J$400)),ROW(51:51))),"")</f>
        <v>45</v>
      </c>
      <c r="M51" s="5">
        <v>42785</v>
      </c>
      <c r="N51" s="6" t="s">
        <v>9</v>
      </c>
      <c r="O51" s="12">
        <v>10</v>
      </c>
      <c r="P51" t="str">
        <f t="shared" si="16"/>
        <v/>
      </c>
      <c r="Q51" s="130">
        <f t="array" ref="Q51">IFERROR(INDEX($P$1:$P$400,SMALL(IF($P$1:$P$400&lt;&gt;"",ROW($P$1:$P$400)),ROW(51:51))),"")</f>
        <v>290</v>
      </c>
      <c r="R51" t="str">
        <f t="shared" si="11"/>
        <v/>
      </c>
      <c r="S51" s="130">
        <f t="array" ref="S51">IFERROR(INDEX($R$1:$R$400,SMALL(IF($R$1:$R$400&lt;&gt;"",ROW($R$1:$R$400)),ROW(51:51))),"")</f>
        <v>101</v>
      </c>
      <c r="T51" t="str">
        <f t="shared" si="2"/>
        <v/>
      </c>
      <c r="U51" s="130">
        <f t="array" ref="U51">IFERROR(INDEX($T$1:$T$400,SMALL(IF($T$1:$T$400&lt;&gt;"",ROW($T$1:$T$400)),ROW(51:51))),"")</f>
        <v>165</v>
      </c>
      <c r="V51">
        <f t="shared" si="3"/>
        <v>63</v>
      </c>
      <c r="W51" s="130">
        <f t="array" ref="W51">IFERROR(INDEX($V$1:$V$400,SMALL(IF($V$1:$V$400&lt;&gt;"",ROW($V$1:$V$400)),ROW(51:51))),"")</f>
        <v>75</v>
      </c>
      <c r="Y51" s="5">
        <v>43150</v>
      </c>
      <c r="Z51" s="6" t="s">
        <v>5</v>
      </c>
      <c r="AA51" s="12">
        <v>50</v>
      </c>
      <c r="AB51" t="str">
        <f t="shared" si="19"/>
        <v/>
      </c>
      <c r="AC51" s="130">
        <f t="array" ref="AC51">IFERROR(INDEX($AB$1:$AB$400,SMALL(IF($AB$1:$AB$400&lt;&gt;"",ROW($AB$1:$AB$400)),ROW(51:51))),"")</f>
        <v>331</v>
      </c>
      <c r="AD51" t="str">
        <f t="shared" si="12"/>
        <v/>
      </c>
      <c r="AE51" s="130">
        <f t="array" ref="AE51">IFERROR(INDEX($AD$1:$AD$400,SMALL(IF($AD$1:$AD$400&lt;&gt;"",ROW($AD$1:$AD$400)),ROW(51:51))),"")</f>
        <v>114</v>
      </c>
      <c r="AF51" t="str">
        <f t="shared" si="4"/>
        <v/>
      </c>
      <c r="AG51" s="130">
        <f t="array" ref="AG51">IFERROR(INDEX($AF$1:$AF$400,SMALL(IF($AF$1:$AF$400&lt;&gt;"",ROW($AF$1:$AF$400)),ROW(51:51))),"")</f>
        <v>214</v>
      </c>
      <c r="AH51" t="str">
        <f t="shared" si="5"/>
        <v/>
      </c>
      <c r="AI51" s="130">
        <f t="array" ref="AI51">IFERROR(INDEX($AH$1:$AH$400,SMALL(IF($AH$1:$AH$400&lt;&gt;"",ROW($AH$1:$AH$400)),ROW(51:51))),"")</f>
        <v>83</v>
      </c>
      <c r="AK51" s="5">
        <v>43515</v>
      </c>
      <c r="AL51" s="6" t="s">
        <v>3</v>
      </c>
      <c r="AM51" s="7">
        <v>62</v>
      </c>
      <c r="AN51" t="str">
        <f t="shared" si="17"/>
        <v/>
      </c>
      <c r="AO51" s="130">
        <f t="array" ref="AO51">IFERROR(INDEX($AN$1:$AN$400,SMALL(IF($AN$1:$AN$400&lt;&gt;"",ROW($AN$1:$AN$400)),ROW(51:51))),"")</f>
        <v>360</v>
      </c>
      <c r="AP51" t="str">
        <f t="shared" si="13"/>
        <v/>
      </c>
      <c r="AQ51" s="130">
        <f t="array" ref="AQ51">IFERROR(INDEX($AP$1:$AP$400,SMALL(IF($AP$1:$AP$400&lt;&gt;"",ROW($AP$1:$AP$400)),ROW(51:51))),"")</f>
        <v>137</v>
      </c>
      <c r="AR51" t="str">
        <f t="shared" si="6"/>
        <v/>
      </c>
      <c r="AS51" s="130">
        <f t="array" ref="AS51">IFERROR(INDEX($AR$1:$AR$400,SMALL(IF($AR$1:$AR$400&lt;&gt;"",ROW($AR$1:$AR$400)),ROW(51:51))),"")</f>
        <v>215</v>
      </c>
      <c r="AT51" t="str">
        <f t="shared" si="7"/>
        <v/>
      </c>
      <c r="AU51" s="130">
        <f t="array" ref="AU51">IFERROR(INDEX($AT$1:$AT$400,SMALL(IF($AT$1:$AT$400&lt;&gt;"",ROW($AT$1:$AT$400)),ROW(51:51))),"")</f>
        <v>95</v>
      </c>
      <c r="AW51" s="5">
        <v>43880</v>
      </c>
      <c r="AX51" s="6" t="s">
        <v>6</v>
      </c>
      <c r="AY51" s="105">
        <f>'Daycare Tallies'!$H20</f>
        <v>0</v>
      </c>
      <c r="AZ51" t="str">
        <f t="shared" si="18"/>
        <v/>
      </c>
      <c r="BA51" s="130">
        <f t="array" ref="BA51">IFERROR(INDEX($AZ$1:$AZ$400,SMALL(IF($AZ$1:$AZ$400&lt;&gt;"",ROW($AZ$1:$AZ$400)),ROW(51:51))),"")</f>
        <v>0</v>
      </c>
      <c r="BB51" t="str">
        <f t="shared" si="14"/>
        <v/>
      </c>
      <c r="BC51" s="130">
        <f t="array" ref="BC51">IFERROR(INDEX($BB$1:$BB$400,SMALL(IF($BB$1:$BB$400&lt;&gt;"",ROW($BB$1:$BB$400)),ROW(51:51))),"")</f>
        <v>0</v>
      </c>
      <c r="BD51" t="str">
        <f t="shared" si="9"/>
        <v/>
      </c>
      <c r="BE51" s="130">
        <f t="array" ref="BE51">IFERROR(INDEX($BD$1:$BD$400,SMALL(IF($BD$1:$BD$400&lt;&gt;"",ROW($BD$1:$BD$400)),ROW(51:51))),"")</f>
        <v>0</v>
      </c>
      <c r="BF51" t="str">
        <f t="shared" si="8"/>
        <v/>
      </c>
      <c r="BG51" s="130">
        <f t="array" ref="BG51">IFERROR(INDEX($BF$1:$BF$400,SMALL(IF($BF$1:$BF$400&lt;&gt;"",ROW($BF$1:$BF$400)),ROW(51:51))),"")</f>
        <v>0</v>
      </c>
    </row>
    <row r="52" spans="1:59" x14ac:dyDescent="0.3">
      <c r="A52" s="10">
        <v>42420</v>
      </c>
      <c r="B52" s="11" t="s">
        <v>7</v>
      </c>
      <c r="C52" s="12">
        <v>7</v>
      </c>
      <c r="D52" t="str">
        <f t="shared" si="15"/>
        <v/>
      </c>
      <c r="E52" s="130">
        <f t="array" ref="E52">IFERROR(INDEX($D$1:$D$400,SMALL(IF($D$1:$D$400&lt;&gt;"",ROW($D$1:$D$400)),ROW(52:52))),"")</f>
        <v>215</v>
      </c>
      <c r="F52" t="str">
        <f t="shared" si="10"/>
        <v/>
      </c>
      <c r="G52" s="130">
        <f t="array" ref="G52">IFERROR(INDEX($F$1:$F$400,SMALL(IF($F$1:$F$400&lt;&gt;"",ROW($F$1:$F$400)),ROW(52:52))),"")</f>
        <v>65</v>
      </c>
      <c r="H52" t="str">
        <f t="shared" si="0"/>
        <v/>
      </c>
      <c r="I52" s="130">
        <f t="array" ref="I52">IFERROR(INDEX($H$1:$H$400,SMALL(IF($H$1:$H$400&lt;&gt;"",ROW($H$1:$H$400)),ROW(52:52))),"")</f>
        <v>127</v>
      </c>
      <c r="J52" t="str">
        <f t="shared" si="1"/>
        <v/>
      </c>
      <c r="K52" s="130">
        <f t="array" ref="K52">IFERROR(INDEX($J$1:$J$400,SMALL(IF($J$1:$J$400&lt;&gt;"",ROW($J$1:$J$400)),ROW(52:52))),"")</f>
        <v>47</v>
      </c>
      <c r="M52" s="5">
        <v>42786</v>
      </c>
      <c r="N52" s="6" t="s">
        <v>5</v>
      </c>
      <c r="O52" s="12">
        <v>25</v>
      </c>
      <c r="P52" t="str">
        <f t="shared" si="16"/>
        <v/>
      </c>
      <c r="Q52" s="130">
        <f t="array" ref="Q52">IFERROR(INDEX($P$1:$P$400,SMALL(IF($P$1:$P$400&lt;&gt;"",ROW($P$1:$P$400)),ROW(52:52))),"")</f>
        <v>295</v>
      </c>
      <c r="R52" t="str">
        <f t="shared" si="11"/>
        <v/>
      </c>
      <c r="S52" s="130">
        <f t="array" ref="S52">IFERROR(INDEX($R$1:$R$400,SMALL(IF($R$1:$R$400&lt;&gt;"",ROW($R$1:$R$400)),ROW(52:52))),"")</f>
        <v>80</v>
      </c>
      <c r="T52" t="str">
        <f t="shared" si="2"/>
        <v/>
      </c>
      <c r="U52" s="130">
        <f t="array" ref="U52">IFERROR(INDEX($T$1:$T$400,SMALL(IF($T$1:$T$400&lt;&gt;"",ROW($T$1:$T$400)),ROW(52:52))),"")</f>
        <v>164</v>
      </c>
      <c r="V52" t="str">
        <f t="shared" si="3"/>
        <v/>
      </c>
      <c r="W52" s="130">
        <f t="array" ref="W52">IFERROR(INDEX($V$1:$V$400,SMALL(IF($V$1:$V$400&lt;&gt;"",ROW($V$1:$V$400)),ROW(52:52))),"")</f>
        <v>80</v>
      </c>
      <c r="Y52" s="5">
        <v>43151</v>
      </c>
      <c r="Z52" s="6" t="s">
        <v>3</v>
      </c>
      <c r="AA52" s="12">
        <v>65</v>
      </c>
      <c r="AB52" t="str">
        <f t="shared" si="19"/>
        <v/>
      </c>
      <c r="AC52" s="130">
        <f t="array" ref="AC52">IFERROR(INDEX($AB$1:$AB$400,SMALL(IF($AB$1:$AB$400&lt;&gt;"",ROW($AB$1:$AB$400)),ROW(52:52))),"")</f>
        <v>325</v>
      </c>
      <c r="AD52" t="str">
        <f t="shared" si="12"/>
        <v/>
      </c>
      <c r="AE52" s="130">
        <f t="array" ref="AE52">IFERROR(INDEX($AD$1:$AD$400,SMALL(IF($AD$1:$AD$400&lt;&gt;"",ROW($AD$1:$AD$400)),ROW(52:52))),"")</f>
        <v>95</v>
      </c>
      <c r="AF52" t="str">
        <f t="shared" si="4"/>
        <v/>
      </c>
      <c r="AG52" s="130">
        <f t="array" ref="AG52">IFERROR(INDEX($AF$1:$AF$400,SMALL(IF($AF$1:$AF$400&lt;&gt;"",ROW($AF$1:$AF$400)),ROW(52:52))),"")</f>
        <v>193</v>
      </c>
      <c r="AH52" t="str">
        <f t="shared" si="5"/>
        <v/>
      </c>
      <c r="AI52" s="130">
        <f t="array" ref="AI52">IFERROR(INDEX($AH$1:$AH$400,SMALL(IF($AH$1:$AH$400&lt;&gt;"",ROW($AH$1:$AH$400)),ROW(52:52))),"")</f>
        <v>65</v>
      </c>
      <c r="AK52" s="5">
        <v>43516</v>
      </c>
      <c r="AL52" s="6" t="s">
        <v>6</v>
      </c>
      <c r="AM52" s="7">
        <v>54</v>
      </c>
      <c r="AN52" t="str">
        <f t="shared" si="17"/>
        <v/>
      </c>
      <c r="AO52" s="130">
        <f t="array" ref="AO52">IFERROR(INDEX($AN$1:$AN$400,SMALL(IF($AN$1:$AN$400&lt;&gt;"",ROW($AN$1:$AN$400)),ROW(52:52))),"")</f>
        <v>331</v>
      </c>
      <c r="AP52" t="str">
        <f t="shared" si="13"/>
        <v/>
      </c>
      <c r="AQ52" s="130">
        <f t="array" ref="AQ52">IFERROR(INDEX($AP$1:$AP$400,SMALL(IF($AP$1:$AP$400&lt;&gt;"",ROW($AP$1:$AP$400)),ROW(52:52))),"")</f>
        <v>115</v>
      </c>
      <c r="AR52" t="str">
        <f t="shared" si="6"/>
        <v/>
      </c>
      <c r="AS52" s="130">
        <f t="array" ref="AS52">IFERROR(INDEX($AR$1:$AR$400,SMALL(IF($AR$1:$AR$400&lt;&gt;"",ROW($AR$1:$AR$400)),ROW(52:52))),"")</f>
        <v>171</v>
      </c>
      <c r="AT52" t="str">
        <f t="shared" si="7"/>
        <v/>
      </c>
      <c r="AU52" s="130">
        <f t="array" ref="AU52">IFERROR(INDEX($AT$1:$AT$400,SMALL(IF($AT$1:$AT$400&lt;&gt;"",ROW($AT$1:$AT$400)),ROW(52:52))),"")</f>
        <v>76</v>
      </c>
      <c r="AW52" s="5">
        <v>43881</v>
      </c>
      <c r="AX52" s="6" t="s">
        <v>8</v>
      </c>
      <c r="AY52" s="105">
        <f>'Daycare Tallies'!$H21</f>
        <v>0</v>
      </c>
      <c r="AZ52">
        <f t="shared" si="18"/>
        <v>0</v>
      </c>
      <c r="BA52" s="130">
        <f t="array" ref="BA52">IFERROR(INDEX($AZ$1:$AZ$400,SMALL(IF($AZ$1:$AZ$400&lt;&gt;"",ROW($AZ$1:$AZ$400)),ROW(52:52))),"")</f>
        <v>0</v>
      </c>
      <c r="BB52" t="str">
        <f t="shared" si="14"/>
        <v/>
      </c>
      <c r="BC52" s="130">
        <f t="array" ref="BC52">IFERROR(INDEX($BB$1:$BB$400,SMALL(IF($BB$1:$BB$400&lt;&gt;"",ROW($BB$1:$BB$400)),ROW(52:52))),"")</f>
        <v>0</v>
      </c>
      <c r="BD52">
        <f t="shared" si="9"/>
        <v>0</v>
      </c>
      <c r="BE52" s="130">
        <f t="array" ref="BE52">IFERROR(INDEX($BD$1:$BD$400,SMALL(IF($BD$1:$BD$400&lt;&gt;"",ROW($BD$1:$BD$400)),ROW(52:52))),"")</f>
        <v>0</v>
      </c>
      <c r="BF52" t="str">
        <f t="shared" si="8"/>
        <v/>
      </c>
      <c r="BG52" s="130">
        <f t="array" ref="BG52">IFERROR(INDEX($BF$1:$BF$400,SMALL(IF($BF$1:$BF$400&lt;&gt;"",ROW($BF$1:$BF$400)),ROW(52:52))),"")</f>
        <v>0</v>
      </c>
    </row>
    <row r="53" spans="1:59" x14ac:dyDescent="0.3">
      <c r="A53" s="10">
        <v>42421</v>
      </c>
      <c r="B53" s="11" t="s">
        <v>9</v>
      </c>
      <c r="C53" s="12">
        <v>2</v>
      </c>
      <c r="D53" t="str">
        <f t="shared" si="15"/>
        <v/>
      </c>
      <c r="E53" s="130">
        <f t="array" ref="E53">IFERROR(INDEX($D$1:$D$400,SMALL(IF($D$1:$D$400&lt;&gt;"",ROW($D$1:$D$400)),ROW(53:53))),"")</f>
        <v>105</v>
      </c>
      <c r="F53" t="str">
        <f t="shared" si="10"/>
        <v/>
      </c>
      <c r="G53" s="130">
        <f t="array" ref="G53">IFERROR(INDEX($F$1:$F$400,SMALL(IF($F$1:$F$400&lt;&gt;"",ROW($F$1:$F$400)),ROW(53:53))),"")</f>
        <v>70</v>
      </c>
      <c r="H53" t="str">
        <f t="shared" si="0"/>
        <v/>
      </c>
      <c r="I53" s="130">
        <f t="array" ref="I53">IFERROR(INDEX($H$1:$H$400,SMALL(IF($H$1:$H$400&lt;&gt;"",ROW($H$1:$H$400)),ROW(53:53))),"")</f>
        <v>67</v>
      </c>
      <c r="J53">
        <f t="shared" si="1"/>
        <v>25</v>
      </c>
      <c r="K53" s="130">
        <f t="array" ref="K53">IFERROR(INDEX($J$1:$J$400,SMALL(IF($J$1:$J$400&lt;&gt;"",ROW($J$1:$J$400)),ROW(53:53))),"")</f>
        <v>29</v>
      </c>
      <c r="M53" s="5">
        <v>42787</v>
      </c>
      <c r="N53" s="6" t="s">
        <v>3</v>
      </c>
      <c r="O53" s="12">
        <v>48</v>
      </c>
      <c r="P53" t="str">
        <f t="shared" si="16"/>
        <v/>
      </c>
      <c r="Q53" s="130">
        <f t="array" ref="Q53">IFERROR(INDEX($P$1:$P$400,SMALL(IF($P$1:$P$400&lt;&gt;"",ROW($P$1:$P$400)),ROW(53:53))),"")</f>
        <v>120</v>
      </c>
      <c r="R53" t="str">
        <f t="shared" si="11"/>
        <v/>
      </c>
      <c r="S53" s="130">
        <f t="array" ref="S53">IFERROR(INDEX($R$1:$R$400,SMALL(IF($R$1:$R$400&lt;&gt;"",ROW($R$1:$R$400)),ROW(53:53))),"")</f>
        <v>33</v>
      </c>
      <c r="T53" t="str">
        <f t="shared" si="2"/>
        <v/>
      </c>
      <c r="U53" s="130">
        <f t="array" ref="U53">IFERROR(INDEX($T$1:$T$400,SMALL(IF($T$1:$T$400&lt;&gt;"",ROW($T$1:$T$400)),ROW(53:53))),"")</f>
        <v>80</v>
      </c>
      <c r="V53" t="str">
        <f t="shared" si="3"/>
        <v/>
      </c>
      <c r="W53" s="130">
        <f t="array" ref="W53">IFERROR(INDEX($V$1:$V$400,SMALL(IF($V$1:$V$400&lt;&gt;"",ROW($V$1:$V$400)),ROW(53:53))),"")</f>
        <v>40</v>
      </c>
      <c r="Y53" s="5">
        <v>43152</v>
      </c>
      <c r="Z53" s="6" t="s">
        <v>6</v>
      </c>
      <c r="AA53" s="12">
        <v>49</v>
      </c>
      <c r="AB53" t="str">
        <f t="shared" si="19"/>
        <v/>
      </c>
      <c r="AC53" s="130">
        <f t="array" ref="AC53">IFERROR(INDEX($AB$1:$AB$400,SMALL(IF($AB$1:$AB$400&lt;&gt;"",ROW($AB$1:$AB$400)),ROW(53:53))),"")</f>
        <v>138</v>
      </c>
      <c r="AD53" t="str">
        <f t="shared" si="12"/>
        <v/>
      </c>
      <c r="AE53" s="130">
        <f t="array" ref="AE53">IFERROR(INDEX($AD$1:$AD$400,SMALL(IF($AD$1:$AD$400&lt;&gt;"",ROW($AD$1:$AD$400)),ROW(53:53))),"")</f>
        <v>34</v>
      </c>
      <c r="AF53" t="str">
        <f t="shared" si="4"/>
        <v/>
      </c>
      <c r="AG53" s="130">
        <f t="array" ref="AG53">IFERROR(INDEX($AF$1:$AF$400,SMALL(IF($AF$1:$AF$400&lt;&gt;"",ROW($AF$1:$AF$400)),ROW(53:53))),"")</f>
        <v>68</v>
      </c>
      <c r="AH53" t="str">
        <f t="shared" si="5"/>
        <v/>
      </c>
      <c r="AI53" s="130">
        <f t="array" ref="AI53">IFERROR(INDEX($AH$1:$AH$400,SMALL(IF($AH$1:$AH$400&lt;&gt;"",ROW($AH$1:$AH$400)),ROW(53:53))),"")</f>
        <v>44</v>
      </c>
      <c r="AK53" s="5">
        <v>43517</v>
      </c>
      <c r="AL53" s="6" t="s">
        <v>8</v>
      </c>
      <c r="AM53" s="7">
        <v>69</v>
      </c>
      <c r="AN53">
        <f t="shared" si="17"/>
        <v>285</v>
      </c>
      <c r="AO53" s="130">
        <f t="array" ref="AO53">IFERROR(INDEX($AN$1:$AN$400,SMALL(IF($AN$1:$AN$400&lt;&gt;"",ROW($AN$1:$AN$400)),ROW(53:53))),"")</f>
        <v>168</v>
      </c>
      <c r="AP53" t="str">
        <f t="shared" si="13"/>
        <v/>
      </c>
      <c r="AQ53" s="130">
        <f t="array" ref="AQ53">IFERROR(INDEX($AP$1:$AP$400,SMALL(IF($AP$1:$AP$400&lt;&gt;"",ROW($AP$1:$AP$400)),ROW(53:53))),"")</f>
        <v>96</v>
      </c>
      <c r="AR53">
        <f t="shared" si="6"/>
        <v>185</v>
      </c>
      <c r="AS53" s="130">
        <f t="array" ref="AS53">IFERROR(INDEX($AR$1:$AR$400,SMALL(IF($AR$1:$AR$400&lt;&gt;"",ROW($AR$1:$AR$400)),ROW(53:53))),"")</f>
        <v>36</v>
      </c>
      <c r="AT53" t="str">
        <f t="shared" si="7"/>
        <v/>
      </c>
      <c r="AU53" s="130">
        <f t="array" ref="AU53">IFERROR(INDEX($AT$1:$AT$400,SMALL(IF($AT$1:$AT$400&lt;&gt;"",ROW($AT$1:$AT$400)),ROW(53:53))),"")</f>
        <v>64</v>
      </c>
      <c r="AW53" s="5">
        <v>43882</v>
      </c>
      <c r="AX53" s="6" t="s">
        <v>4</v>
      </c>
      <c r="AY53" s="105">
        <f>'Daycare Tallies'!$H22</f>
        <v>0</v>
      </c>
      <c r="AZ53" t="str">
        <f t="shared" si="18"/>
        <v/>
      </c>
      <c r="BA53" s="130">
        <f t="array" ref="BA53">IFERROR(INDEX($AZ$1:$AZ$400,SMALL(IF($AZ$1:$AZ$400&lt;&gt;"",ROW($AZ$1:$AZ$400)),ROW(53:53))),"")</f>
        <v>0</v>
      </c>
      <c r="BB53">
        <f t="shared" si="14"/>
        <v>0</v>
      </c>
      <c r="BC53" s="130">
        <f t="array" ref="BC53">IFERROR(INDEX($BB$1:$BB$400,SMALL(IF($BB$1:$BB$400&lt;&gt;"",ROW($BB$1:$BB$400)),ROW(53:53))),"")</f>
        <v>0</v>
      </c>
      <c r="BD53" t="str">
        <f t="shared" si="9"/>
        <v/>
      </c>
      <c r="BE53" s="130">
        <f t="array" ref="BE53">IFERROR(INDEX($BD$1:$BD$400,SMALL(IF($BD$1:$BD$400&lt;&gt;"",ROW($BD$1:$BD$400)),ROW(53:53))),"")</f>
        <v>0</v>
      </c>
      <c r="BF53" t="str">
        <f t="shared" si="8"/>
        <v/>
      </c>
      <c r="BG53" s="130">
        <f t="array" ref="BG53">IFERROR(INDEX($BF$1:$BF$400,SMALL(IF($BF$1:$BF$400&lt;&gt;"",ROW($BF$1:$BF$400)),ROW(53:53))),"")</f>
        <v>0</v>
      </c>
    </row>
    <row r="54" spans="1:59" x14ac:dyDescent="0.3">
      <c r="A54" s="10">
        <v>42422</v>
      </c>
      <c r="B54" s="11" t="s">
        <v>5</v>
      </c>
      <c r="C54" s="12">
        <v>24</v>
      </c>
      <c r="D54" t="str">
        <f t="shared" si="15"/>
        <v/>
      </c>
      <c r="E54" s="130" t="str">
        <f t="array" ref="E54">IFERROR(INDEX($D$1:$D$400,SMALL(IF($D$1:$D$400&lt;&gt;"",ROW($D$1:$D$400)),ROW(54:54))),"")</f>
        <v/>
      </c>
      <c r="F54" t="str">
        <f t="shared" si="10"/>
        <v/>
      </c>
      <c r="G54" s="130">
        <f t="array" ref="G54">IFERROR(INDEX($F$1:$F$400,SMALL(IF($F$1:$F$400&lt;&gt;"",ROW($F$1:$F$400)),ROW(54:54))),"")</f>
        <v>31</v>
      </c>
      <c r="H54" t="str">
        <f t="shared" si="0"/>
        <v/>
      </c>
      <c r="I54" s="130" t="str">
        <f t="array" ref="I54">IFERROR(INDEX($H$1:$H$400,SMALL(IF($H$1:$H$400&lt;&gt;"",ROW($H$1:$H$400)),ROW(54:54))),"")</f>
        <v/>
      </c>
      <c r="J54" t="str">
        <f t="shared" si="1"/>
        <v/>
      </c>
      <c r="K54" s="130" t="str">
        <f t="array" ref="K54">IFERROR(INDEX($J$1:$J$400,SMALL(IF($J$1:$J$400&lt;&gt;"",ROW($J$1:$J$400)),ROW(54:54))),"")</f>
        <v/>
      </c>
      <c r="M54" s="5">
        <v>42788</v>
      </c>
      <c r="N54" s="6" t="s">
        <v>6</v>
      </c>
      <c r="O54" s="12">
        <v>50</v>
      </c>
      <c r="P54" t="str">
        <f t="shared" si="16"/>
        <v/>
      </c>
      <c r="Q54" s="130" t="str">
        <f t="array" ref="Q54">IFERROR(INDEX($P$1:$P$400,SMALL(IF($P$1:$P$400&lt;&gt;"",ROW($P$1:$P$400)),ROW(54:54))),"")</f>
        <v/>
      </c>
      <c r="R54" t="str">
        <f t="shared" si="11"/>
        <v/>
      </c>
      <c r="S54" s="130" t="str">
        <f t="array" ref="S54">IFERROR(INDEX($R$1:$R$400,SMALL(IF($R$1:$R$400&lt;&gt;"",ROW($R$1:$R$400)),ROW(54:54))),"")</f>
        <v/>
      </c>
      <c r="T54" t="str">
        <f t="shared" si="2"/>
        <v/>
      </c>
      <c r="U54" s="130" t="str">
        <f t="array" ref="U54">IFERROR(INDEX($H$1:$H$400,SMALL(IF($H$1:$H$400&lt;&gt;"",ROW($H$1:$H$400)),ROW(54:54))),"")</f>
        <v/>
      </c>
      <c r="V54" t="str">
        <f t="shared" si="3"/>
        <v/>
      </c>
      <c r="W54" s="130" t="str">
        <f t="array" ref="W54">IFERROR(INDEX($J$1:$J$400,SMALL(IF($J$1:$J$400&lt;&gt;"",ROW($J$1:$J$400)),ROW(54:54))),"")</f>
        <v/>
      </c>
      <c r="Y54" s="5">
        <v>43153</v>
      </c>
      <c r="Z54" s="6" t="s">
        <v>8</v>
      </c>
      <c r="AA54" s="12">
        <v>65</v>
      </c>
      <c r="AB54">
        <f t="shared" si="19"/>
        <v>306</v>
      </c>
      <c r="AC54" s="130" t="str">
        <f t="array" ref="AC54">IFERROR(INDEX($P$1:$P$400,SMALL(IF($P$1:$P$400&lt;&gt;"",ROW($P$1:$P$400)),ROW(54:54))),"")</f>
        <v/>
      </c>
      <c r="AD54" t="str">
        <f t="shared" si="12"/>
        <v/>
      </c>
      <c r="AE54" s="130" t="str">
        <f t="array" ref="AE54">IFERROR(INDEX($AD$1:$AD$400,SMALL(IF($AD$1:$AD$400&lt;&gt;"",ROW($AD$1:$AD$400)),ROW(54:54))),"")</f>
        <v/>
      </c>
      <c r="AF54">
        <f t="shared" si="4"/>
        <v>179</v>
      </c>
      <c r="AG54" s="130" t="str">
        <f t="array" ref="AG54">IFERROR(INDEX($AF$1:$AF$400,SMALL(IF($AF$1:$AF$400&lt;&gt;"",ROW($AF$1:$AF$400)),ROW(54:54))),"")</f>
        <v/>
      </c>
      <c r="AH54" t="str">
        <f t="shared" si="5"/>
        <v/>
      </c>
      <c r="AI54" s="130" t="str">
        <f t="array" ref="AI54">IFERROR(INDEX($AH$1:$AH$400,SMALL(IF($AH$1:$AH$400&lt;&gt;"",ROW($AH$1:$AH$400)),ROW(54:54))),"")</f>
        <v/>
      </c>
      <c r="AK54" s="5">
        <v>43518</v>
      </c>
      <c r="AL54" s="6" t="s">
        <v>4</v>
      </c>
      <c r="AM54" s="7">
        <v>55</v>
      </c>
      <c r="AN54" t="str">
        <f t="shared" si="17"/>
        <v/>
      </c>
      <c r="AO54" s="130" t="str">
        <f t="array" ref="AO54">IFERROR(INDEX($AN$1:$AN$400,SMALL(IF($AN$1:$AN$400&lt;&gt;"",ROW($AN$1:$AN$400)),ROW(54:54))),"")</f>
        <v/>
      </c>
      <c r="AP54">
        <f t="shared" si="13"/>
        <v>86</v>
      </c>
      <c r="AQ54" s="130" t="str">
        <f t="array" ref="AQ54">IFERROR(INDEX($AP$1:$AP$400,SMALL(IF($AP$1:$AP$400&lt;&gt;"",ROW($AP$1:$AP$400)),ROW(54:54))),"")</f>
        <v/>
      </c>
      <c r="AR54" t="str">
        <f t="shared" si="6"/>
        <v/>
      </c>
      <c r="AS54" s="130" t="str">
        <f t="array" ref="AS54">IFERROR(INDEX($AR$1:$AR$400,SMALL(IF($AR$1:$AR$400&lt;&gt;"",ROW($AR$1:$AR$400)),ROW(54:54))),"")</f>
        <v/>
      </c>
      <c r="AT54" t="str">
        <f t="shared" si="7"/>
        <v/>
      </c>
      <c r="AU54" s="130" t="str">
        <f t="array" ref="AU54">IFERROR(INDEX($AT$1:$AT$400,SMALL(IF($AT$1:$AT$400&lt;&gt;"",ROW($AT$1:$AT$400)),ROW(54:54))),"")</f>
        <v/>
      </c>
      <c r="AW54" s="5">
        <v>43883</v>
      </c>
      <c r="AX54" s="6" t="s">
        <v>7</v>
      </c>
      <c r="AY54" s="105">
        <f>'Daycare Tallies'!$H23</f>
        <v>0</v>
      </c>
      <c r="AZ54" t="str">
        <f t="shared" si="18"/>
        <v/>
      </c>
      <c r="BA54" s="130">
        <f t="array" ref="BA54">IFERROR(INDEX($AZ$1:$AZ$400,SMALL(IF($AZ$1:$AZ$400&lt;&gt;"",ROW($AZ$1:$AZ$400)),ROW(54:54))),"")</f>
        <v>0</v>
      </c>
      <c r="BB54" t="str">
        <f t="shared" si="14"/>
        <v/>
      </c>
      <c r="BC54" s="130" t="str">
        <f t="array" ref="BC54">IFERROR(INDEX($BB$1:$BB$400,SMALL(IF($BB$1:$BB$400&lt;&gt;"",ROW($BB$1:$BB$400)),ROW(54:54))),"")</f>
        <v/>
      </c>
      <c r="BD54" t="str">
        <f t="shared" si="9"/>
        <v/>
      </c>
      <c r="BE54" s="130">
        <f t="array" ref="BE54">IFERROR(INDEX($BD$1:$BD$400,SMALL(IF($BD$1:$BD$400&lt;&gt;"",ROW($BD$1:$BD$400)),ROW(54:54))),"")</f>
        <v>0</v>
      </c>
      <c r="BF54" t="str">
        <f t="shared" si="8"/>
        <v/>
      </c>
      <c r="BG54" s="130" t="str">
        <f t="array" ref="BG54">IFERROR(INDEX($BF$1:$BF$400,SMALL(IF($BF$1:$BF$400&lt;&gt;"",ROW($BF$1:$BF$400)),ROW(54:54))),"")</f>
        <v/>
      </c>
    </row>
    <row r="55" spans="1:59" x14ac:dyDescent="0.3">
      <c r="A55" s="10">
        <v>42423</v>
      </c>
      <c r="B55" s="11" t="s">
        <v>3</v>
      </c>
      <c r="C55" s="12">
        <v>28</v>
      </c>
      <c r="D55" t="str">
        <f t="shared" si="15"/>
        <v/>
      </c>
      <c r="E55" s="130" t="str">
        <f t="array" ref="E55">IFERROR(INDEX($D$1:$D$400,SMALL(IF($D$1:$D$400&lt;&gt;"",ROW($D$1:$D$400)),ROW(55:55))),"")</f>
        <v/>
      </c>
      <c r="F55" t="str">
        <f t="shared" si="10"/>
        <v/>
      </c>
      <c r="G55" s="130"/>
      <c r="H55" t="str">
        <f t="shared" si="0"/>
        <v/>
      </c>
      <c r="J55" t="str">
        <f t="shared" si="1"/>
        <v/>
      </c>
      <c r="M55" s="5">
        <v>42789</v>
      </c>
      <c r="N55" s="6" t="s">
        <v>8</v>
      </c>
      <c r="O55" s="12">
        <v>50</v>
      </c>
      <c r="P55">
        <f t="shared" si="16"/>
        <v>236</v>
      </c>
      <c r="Q55" s="130" t="str">
        <f t="array" ref="Q55">IFERROR(INDEX($D$1:$D$400,SMALL(IF($D$1:$D$400&lt;&gt;"",ROW($D$1:$D$400)),ROW(55:55))),"")</f>
        <v/>
      </c>
      <c r="R55" t="str">
        <f t="shared" si="11"/>
        <v/>
      </c>
      <c r="S55" s="130" t="str">
        <f t="array" ref="S55">IFERROR(INDEX($R$1:$R$400,SMALL(IF($R$1:$R$400&lt;&gt;"",ROW($R$1:$R$400)),ROW(55:55))),"")</f>
        <v/>
      </c>
      <c r="T55">
        <f t="shared" si="2"/>
        <v>148</v>
      </c>
      <c r="V55" t="str">
        <f t="shared" si="3"/>
        <v/>
      </c>
      <c r="Y55" s="5">
        <v>43154</v>
      </c>
      <c r="Z55" s="6" t="s">
        <v>4</v>
      </c>
      <c r="AA55" s="12">
        <v>54</v>
      </c>
      <c r="AB55" t="str">
        <f t="shared" si="19"/>
        <v/>
      </c>
      <c r="AC55" s="130" t="str">
        <f t="array" ref="AC55">IFERROR(INDEX($D$1:$D$400,SMALL(IF($D$1:$D$400&lt;&gt;"",ROW($D$1:$D$400)),ROW(55:55))),"")</f>
        <v/>
      </c>
      <c r="AD55">
        <f t="shared" si="12"/>
        <v>104</v>
      </c>
      <c r="AE55" s="130" t="str">
        <f t="array" ref="AE55">IFERROR(INDEX($R$1:$R$400,SMALL(IF($R$1:$R$400&lt;&gt;"",ROW($R$1:$R$400)),ROW(55:55))),"")</f>
        <v/>
      </c>
      <c r="AF55" t="str">
        <f t="shared" si="4"/>
        <v/>
      </c>
      <c r="AH55" t="str">
        <f t="shared" si="5"/>
        <v/>
      </c>
      <c r="AK55" s="5">
        <v>43519</v>
      </c>
      <c r="AL55" s="6" t="s">
        <v>7</v>
      </c>
      <c r="AM55" s="7">
        <v>21</v>
      </c>
      <c r="AN55" t="str">
        <f t="shared" si="17"/>
        <v/>
      </c>
      <c r="AO55" s="130" t="str">
        <f t="array" ref="AO55">IFERROR(INDEX($D$1:$D$400,SMALL(IF($D$1:$D$400&lt;&gt;"",ROW($D$1:$D$400)),ROW(55:55))),"")</f>
        <v/>
      </c>
      <c r="AP55" t="str">
        <f t="shared" si="13"/>
        <v/>
      </c>
      <c r="AQ55" s="130" t="str">
        <f t="array" ref="AQ55">IFERROR(INDEX($R$1:$R$400,SMALL(IF($R$1:$R$400&lt;&gt;"",ROW($R$1:$R$400)),ROW(55:55))),"")</f>
        <v/>
      </c>
      <c r="AR55" t="str">
        <f t="shared" si="6"/>
        <v/>
      </c>
      <c r="AT55" t="str">
        <f t="shared" si="7"/>
        <v/>
      </c>
      <c r="AW55" s="5">
        <v>43884</v>
      </c>
      <c r="AX55" s="6" t="s">
        <v>9</v>
      </c>
      <c r="AY55" s="105">
        <f>'Daycare Tallies'!$H24</f>
        <v>0</v>
      </c>
      <c r="AZ55" t="str">
        <f t="shared" si="18"/>
        <v/>
      </c>
      <c r="BA55" s="130" t="str">
        <f t="array" ref="BA55">IFERROR(INDEX($D$1:$D$400,SMALL(IF($D$1:$D$400&lt;&gt;"",ROW($D$1:$D$400)),ROW(55:55))),"")</f>
        <v/>
      </c>
      <c r="BB55" t="str">
        <f t="shared" si="14"/>
        <v/>
      </c>
      <c r="BC55" s="130" t="str">
        <f t="array" ref="BC55">IFERROR(INDEX($R$1:$R$400,SMALL(IF($R$1:$R$400&lt;&gt;"",ROW($R$1:$R$400)),ROW(55:55))),"")</f>
        <v/>
      </c>
      <c r="BD55" t="str">
        <f t="shared" si="9"/>
        <v/>
      </c>
      <c r="BF55">
        <f t="shared" si="8"/>
        <v>0</v>
      </c>
    </row>
    <row r="56" spans="1:59" x14ac:dyDescent="0.3">
      <c r="A56" s="10">
        <v>42424</v>
      </c>
      <c r="B56" s="11" t="s">
        <v>6</v>
      </c>
      <c r="C56" s="12">
        <v>24</v>
      </c>
      <c r="D56" t="str">
        <f t="shared" si="15"/>
        <v/>
      </c>
      <c r="E56" s="130" t="str">
        <f t="array" ref="E56">IFERROR(INDEX($D$1:$D$400,SMALL(IF($D$1:$D$400&lt;&gt;"",ROW($D$1:$D$400)),ROW(56:56))),"")</f>
        <v/>
      </c>
      <c r="F56" t="str">
        <f t="shared" si="10"/>
        <v/>
      </c>
      <c r="H56" t="str">
        <f t="shared" si="0"/>
        <v/>
      </c>
      <c r="J56" t="str">
        <f t="shared" si="1"/>
        <v/>
      </c>
      <c r="M56" s="5">
        <v>42790</v>
      </c>
      <c r="N56" s="6" t="s">
        <v>4</v>
      </c>
      <c r="O56" s="12">
        <v>44</v>
      </c>
      <c r="P56" t="str">
        <f t="shared" si="16"/>
        <v/>
      </c>
      <c r="Q56" s="130" t="str">
        <f t="array" ref="Q56">IFERROR(INDEX($D$1:$D$400,SMALL(IF($D$1:$D$400&lt;&gt;"",ROW($D$1:$D$400)),ROW(56:56))),"")</f>
        <v/>
      </c>
      <c r="R56">
        <f t="shared" si="11"/>
        <v>69</v>
      </c>
      <c r="T56" t="str">
        <f t="shared" si="2"/>
        <v/>
      </c>
      <c r="V56" t="str">
        <f t="shared" si="3"/>
        <v/>
      </c>
      <c r="Y56" s="5">
        <v>43155</v>
      </c>
      <c r="Z56" s="6" t="s">
        <v>7</v>
      </c>
      <c r="AA56" s="12">
        <v>12</v>
      </c>
      <c r="AB56" t="str">
        <f t="shared" si="19"/>
        <v/>
      </c>
      <c r="AC56" s="130" t="str">
        <f t="array" ref="AC56">IFERROR(INDEX($D$1:$D$400,SMALL(IF($D$1:$D$400&lt;&gt;"",ROW($D$1:$D$400)),ROW(56:56))),"")</f>
        <v/>
      </c>
      <c r="AD56" t="str">
        <f t="shared" si="12"/>
        <v/>
      </c>
      <c r="AF56" t="str">
        <f t="shared" si="4"/>
        <v/>
      </c>
      <c r="AH56" t="str">
        <f t="shared" si="5"/>
        <v/>
      </c>
      <c r="AK56" s="5">
        <v>43520</v>
      </c>
      <c r="AL56" s="6" t="s">
        <v>9</v>
      </c>
      <c r="AM56" s="7">
        <v>5</v>
      </c>
      <c r="AN56" t="str">
        <f t="shared" si="17"/>
        <v/>
      </c>
      <c r="AO56" s="130" t="str">
        <f t="array" ref="AO56">IFERROR(INDEX($D$1:$D$400,SMALL(IF($D$1:$D$400&lt;&gt;"",ROW($D$1:$D$400)),ROW(56:56))),"")</f>
        <v/>
      </c>
      <c r="AP56" t="str">
        <f t="shared" si="13"/>
        <v/>
      </c>
      <c r="AR56" t="str">
        <f t="shared" si="6"/>
        <v/>
      </c>
      <c r="AT56">
        <f t="shared" si="7"/>
        <v>81</v>
      </c>
      <c r="AW56" s="5">
        <v>43885</v>
      </c>
      <c r="AX56" s="6" t="s">
        <v>5</v>
      </c>
      <c r="AY56" s="105">
        <f>'Daycare Tallies'!$H25</f>
        <v>0</v>
      </c>
      <c r="AZ56" t="str">
        <f t="shared" si="18"/>
        <v/>
      </c>
      <c r="BA56" s="130" t="str">
        <f t="array" ref="BA56">IFERROR(INDEX($D$1:$D$400,SMALL(IF($D$1:$D$400&lt;&gt;"",ROW($D$1:$D$400)),ROW(56:56))),"")</f>
        <v/>
      </c>
      <c r="BB56" t="str">
        <f t="shared" si="14"/>
        <v/>
      </c>
      <c r="BD56" t="str">
        <f t="shared" si="9"/>
        <v/>
      </c>
      <c r="BF56" t="str">
        <f t="shared" si="8"/>
        <v/>
      </c>
    </row>
    <row r="57" spans="1:59" x14ac:dyDescent="0.3">
      <c r="A57" s="10">
        <v>42425</v>
      </c>
      <c r="B57" s="11" t="s">
        <v>8</v>
      </c>
      <c r="C57" s="12">
        <v>36</v>
      </c>
      <c r="D57">
        <f t="shared" si="15"/>
        <v>137</v>
      </c>
      <c r="E57" s="130" t="str">
        <f t="array" ref="E57">IFERROR(INDEX($D$1:$D$400,SMALL(IF($D$1:$D$400&lt;&gt;"",ROW($D$1:$D$400)),ROW(57:57))),"")</f>
        <v/>
      </c>
      <c r="F57" t="str">
        <f t="shared" si="10"/>
        <v/>
      </c>
      <c r="H57">
        <f t="shared" si="0"/>
        <v>88</v>
      </c>
      <c r="J57" t="str">
        <f t="shared" si="1"/>
        <v/>
      </c>
      <c r="M57" s="5">
        <v>42791</v>
      </c>
      <c r="N57" s="6" t="s">
        <v>7</v>
      </c>
      <c r="O57" s="12">
        <v>12</v>
      </c>
      <c r="P57" t="str">
        <f t="shared" si="16"/>
        <v/>
      </c>
      <c r="Q57" s="130" t="str">
        <f t="array" ref="Q57">IFERROR(INDEX($D$1:$D$400,SMALL(IF($D$1:$D$400&lt;&gt;"",ROW($D$1:$D$400)),ROW(57:57))),"")</f>
        <v/>
      </c>
      <c r="R57" t="str">
        <f t="shared" si="11"/>
        <v/>
      </c>
      <c r="T57" t="str">
        <f t="shared" si="2"/>
        <v/>
      </c>
      <c r="V57" t="str">
        <f t="shared" si="3"/>
        <v/>
      </c>
      <c r="Y57" s="5">
        <v>43156</v>
      </c>
      <c r="Z57" s="6" t="s">
        <v>9</v>
      </c>
      <c r="AA57" s="12">
        <v>5</v>
      </c>
      <c r="AB57" t="str">
        <f t="shared" si="19"/>
        <v/>
      </c>
      <c r="AC57" s="130" t="str">
        <f t="array" ref="AC57">IFERROR(INDEX($D$1:$D$400,SMALL(IF($D$1:$D$400&lt;&gt;"",ROW($D$1:$D$400)),ROW(57:57))),"")</f>
        <v/>
      </c>
      <c r="AD57" t="str">
        <f t="shared" si="12"/>
        <v/>
      </c>
      <c r="AF57" t="str">
        <f t="shared" si="4"/>
        <v/>
      </c>
      <c r="AH57">
        <f t="shared" si="5"/>
        <v>71</v>
      </c>
      <c r="AK57" s="5">
        <v>43521</v>
      </c>
      <c r="AL57" s="6" t="s">
        <v>5</v>
      </c>
      <c r="AM57" s="7">
        <v>46</v>
      </c>
      <c r="AN57" t="str">
        <f t="shared" si="17"/>
        <v/>
      </c>
      <c r="AO57" s="130" t="str">
        <f t="array" ref="AO57">IFERROR(INDEX($D$1:$D$400,SMALL(IF($D$1:$D$400&lt;&gt;"",ROW($D$1:$D$400)),ROW(57:57))),"")</f>
        <v/>
      </c>
      <c r="AP57" t="str">
        <f t="shared" si="13"/>
        <v/>
      </c>
      <c r="AR57" t="str">
        <f t="shared" si="6"/>
        <v/>
      </c>
      <c r="AT57" t="str">
        <f t="shared" si="7"/>
        <v/>
      </c>
      <c r="AW57" s="5">
        <v>43886</v>
      </c>
      <c r="AX57" s="6" t="s">
        <v>3</v>
      </c>
      <c r="AY57" s="105">
        <f>'Daycare Tallies'!$H26</f>
        <v>0</v>
      </c>
      <c r="AZ57" t="str">
        <f t="shared" si="18"/>
        <v/>
      </c>
      <c r="BA57" s="130" t="str">
        <f t="array" ref="BA57">IFERROR(INDEX($D$1:$D$400,SMALL(IF($D$1:$D$400&lt;&gt;"",ROW($D$1:$D$400)),ROW(57:57))),"")</f>
        <v/>
      </c>
      <c r="BB57" t="str">
        <f t="shared" si="14"/>
        <v/>
      </c>
      <c r="BD57" t="str">
        <f t="shared" si="9"/>
        <v/>
      </c>
      <c r="BF57" t="str">
        <f t="shared" si="8"/>
        <v/>
      </c>
    </row>
    <row r="58" spans="1:59" x14ac:dyDescent="0.3">
      <c r="A58" s="10">
        <v>42426</v>
      </c>
      <c r="B58" s="11" t="s">
        <v>4</v>
      </c>
      <c r="C58" s="12">
        <v>31</v>
      </c>
      <c r="D58" t="str">
        <f t="shared" si="15"/>
        <v/>
      </c>
      <c r="E58" s="130" t="str">
        <f t="array" ref="E58">IFERROR(INDEX($D$1:$D$400,SMALL(IF($D$1:$D$400&lt;&gt;"",ROW($D$1:$D$400)),ROW(58:58))),"")</f>
        <v/>
      </c>
      <c r="F58">
        <f t="shared" si="10"/>
        <v>55</v>
      </c>
      <c r="H58" t="str">
        <f t="shared" si="0"/>
        <v/>
      </c>
      <c r="J58" t="str">
        <f t="shared" si="1"/>
        <v/>
      </c>
      <c r="M58" s="5">
        <v>42792</v>
      </c>
      <c r="N58" s="6" t="s">
        <v>9</v>
      </c>
      <c r="O58" s="12">
        <v>8</v>
      </c>
      <c r="P58" t="str">
        <f t="shared" si="16"/>
        <v/>
      </c>
      <c r="Q58" s="130" t="str">
        <f t="array" ref="Q58">IFERROR(INDEX($D$1:$D$400,SMALL(IF($D$1:$D$400&lt;&gt;"",ROW($D$1:$D$400)),ROW(58:58))),"")</f>
        <v/>
      </c>
      <c r="R58" t="str">
        <f t="shared" si="11"/>
        <v/>
      </c>
      <c r="T58" t="str">
        <f t="shared" si="2"/>
        <v/>
      </c>
      <c r="V58">
        <f t="shared" si="3"/>
        <v>64</v>
      </c>
      <c r="Y58" s="5">
        <v>43157</v>
      </c>
      <c r="Z58" s="6" t="s">
        <v>5</v>
      </c>
      <c r="AA58" s="12">
        <v>48</v>
      </c>
      <c r="AB58" t="str">
        <f t="shared" si="19"/>
        <v/>
      </c>
      <c r="AC58" s="130" t="str">
        <f t="array" ref="AC58">IFERROR(INDEX($D$1:$D$400,SMALL(IF($D$1:$D$400&lt;&gt;"",ROW($D$1:$D$400)),ROW(58:58))),"")</f>
        <v/>
      </c>
      <c r="AD58" t="str">
        <f t="shared" si="12"/>
        <v/>
      </c>
      <c r="AF58" t="str">
        <f t="shared" si="4"/>
        <v/>
      </c>
      <c r="AH58" t="str">
        <f t="shared" si="5"/>
        <v/>
      </c>
      <c r="AK58" s="5">
        <v>43522</v>
      </c>
      <c r="AL58" s="6" t="s">
        <v>3</v>
      </c>
      <c r="AM58" s="7">
        <v>49</v>
      </c>
      <c r="AN58" t="str">
        <f t="shared" si="17"/>
        <v/>
      </c>
      <c r="AO58" s="130" t="str">
        <f t="array" ref="AO58">IFERROR(INDEX($D$1:$D$400,SMALL(IF($D$1:$D$400&lt;&gt;"",ROW($D$1:$D$400)),ROW(58:58))),"")</f>
        <v/>
      </c>
      <c r="AP58" t="str">
        <f t="shared" si="13"/>
        <v/>
      </c>
      <c r="AR58" t="str">
        <f t="shared" si="6"/>
        <v/>
      </c>
      <c r="AT58" t="str">
        <f t="shared" si="7"/>
        <v/>
      </c>
      <c r="AW58" s="5">
        <v>43887</v>
      </c>
      <c r="AX58" s="6" t="s">
        <v>6</v>
      </c>
      <c r="AY58" s="105">
        <f>'Daycare Tallies'!$H27</f>
        <v>0</v>
      </c>
      <c r="AZ58" t="str">
        <f t="shared" si="18"/>
        <v/>
      </c>
      <c r="BA58" s="130" t="str">
        <f t="array" ref="BA58">IFERROR(INDEX($D$1:$D$400,SMALL(IF($D$1:$D$400&lt;&gt;"",ROW($D$1:$D$400)),ROW(58:58))),"")</f>
        <v/>
      </c>
      <c r="BB58" t="str">
        <f t="shared" si="14"/>
        <v/>
      </c>
      <c r="BD58" t="str">
        <f t="shared" si="9"/>
        <v/>
      </c>
      <c r="BF58" t="str">
        <f t="shared" si="8"/>
        <v/>
      </c>
    </row>
    <row r="59" spans="1:59" x14ac:dyDescent="0.3">
      <c r="A59" s="10">
        <v>42427</v>
      </c>
      <c r="B59" s="11" t="s">
        <v>7</v>
      </c>
      <c r="C59" s="12">
        <v>8</v>
      </c>
      <c r="D59" t="str">
        <f t="shared" si="15"/>
        <v/>
      </c>
      <c r="E59" s="130" t="str">
        <f t="array" ref="E59">IFERROR(INDEX($D$1:$D$400,SMALL(IF($D$1:$D$400&lt;&gt;"",ROW($D$1:$D$400)),ROW(59:59))),"")</f>
        <v/>
      </c>
      <c r="F59" t="str">
        <f t="shared" si="10"/>
        <v/>
      </c>
      <c r="H59" t="str">
        <f t="shared" si="0"/>
        <v/>
      </c>
      <c r="J59" t="str">
        <f t="shared" si="1"/>
        <v/>
      </c>
      <c r="M59" s="5">
        <v>42793</v>
      </c>
      <c r="N59" s="6" t="s">
        <v>5</v>
      </c>
      <c r="O59" s="12">
        <v>35</v>
      </c>
      <c r="P59" t="str">
        <f t="shared" si="16"/>
        <v/>
      </c>
      <c r="Q59" s="130" t="str">
        <f t="array" ref="Q59">IFERROR(INDEX($D$1:$D$400,SMALL(IF($D$1:$D$400&lt;&gt;"",ROW($D$1:$D$400)),ROW(59:59))),"")</f>
        <v/>
      </c>
      <c r="R59" t="str">
        <f t="shared" si="11"/>
        <v/>
      </c>
      <c r="T59" t="str">
        <f t="shared" si="2"/>
        <v/>
      </c>
      <c r="V59" t="str">
        <f t="shared" si="3"/>
        <v/>
      </c>
      <c r="Y59" s="5">
        <v>43158</v>
      </c>
      <c r="Z59" s="6" t="s">
        <v>3</v>
      </c>
      <c r="AA59" s="12">
        <v>44</v>
      </c>
      <c r="AB59" t="str">
        <f t="shared" si="19"/>
        <v/>
      </c>
      <c r="AC59" s="130" t="str">
        <f t="array" ref="AC59">IFERROR(INDEX($D$1:$D$400,SMALL(IF($D$1:$D$400&lt;&gt;"",ROW($D$1:$D$400)),ROW(59:59))),"")</f>
        <v/>
      </c>
      <c r="AD59" t="str">
        <f t="shared" si="12"/>
        <v/>
      </c>
      <c r="AF59" t="str">
        <f t="shared" si="4"/>
        <v/>
      </c>
      <c r="AH59" t="str">
        <f t="shared" si="5"/>
        <v/>
      </c>
      <c r="AK59" s="5">
        <v>43523</v>
      </c>
      <c r="AL59" s="6" t="s">
        <v>6</v>
      </c>
      <c r="AM59" s="7">
        <v>46</v>
      </c>
      <c r="AN59" t="str">
        <f t="shared" si="17"/>
        <v/>
      </c>
      <c r="AO59" s="130" t="str">
        <f t="array" ref="AO59">IFERROR(INDEX($D$1:$D$400,SMALL(IF($D$1:$D$400&lt;&gt;"",ROW($D$1:$D$400)),ROW(59:59))),"")</f>
        <v/>
      </c>
      <c r="AP59" t="str">
        <f t="shared" si="13"/>
        <v/>
      </c>
      <c r="AR59" t="str">
        <f t="shared" si="6"/>
        <v/>
      </c>
      <c r="AT59" t="str">
        <f t="shared" si="7"/>
        <v/>
      </c>
      <c r="AW59" s="5">
        <v>43888</v>
      </c>
      <c r="AX59" s="6" t="s">
        <v>8</v>
      </c>
      <c r="AY59" s="105">
        <f>'Daycare Tallies'!$H28</f>
        <v>0</v>
      </c>
      <c r="AZ59">
        <f t="shared" si="18"/>
        <v>0</v>
      </c>
      <c r="BA59" s="130" t="str">
        <f t="array" ref="BA59">IFERROR(INDEX($D$1:$D$400,SMALL(IF($D$1:$D$400&lt;&gt;"",ROW($D$1:$D$400)),ROW(59:59))),"")</f>
        <v/>
      </c>
      <c r="BB59" t="str">
        <f t="shared" si="14"/>
        <v/>
      </c>
      <c r="BD59">
        <f t="shared" si="9"/>
        <v>0</v>
      </c>
      <c r="BF59" t="str">
        <f t="shared" si="8"/>
        <v/>
      </c>
    </row>
    <row r="60" spans="1:59" x14ac:dyDescent="0.3">
      <c r="A60" s="10">
        <v>42428</v>
      </c>
      <c r="B60" s="11" t="s">
        <v>9</v>
      </c>
      <c r="C60" s="12">
        <v>4</v>
      </c>
      <c r="D60" t="str">
        <f t="shared" si="15"/>
        <v/>
      </c>
      <c r="E60" s="130" t="str">
        <f t="array" ref="E60">IFERROR(INDEX($D$1:$D$400,SMALL(IF($D$1:$D$400&lt;&gt;"",ROW($D$1:$D$400)),ROW(60:60))),"")</f>
        <v/>
      </c>
      <c r="F60" t="str">
        <f t="shared" si="10"/>
        <v/>
      </c>
      <c r="H60" t="str">
        <f t="shared" si="0"/>
        <v/>
      </c>
      <c r="J60">
        <f t="shared" si="1"/>
        <v>43</v>
      </c>
      <c r="M60" s="5">
        <v>42794</v>
      </c>
      <c r="N60" s="6" t="s">
        <v>3</v>
      </c>
      <c r="O60" s="12">
        <v>39</v>
      </c>
      <c r="P60" t="str">
        <f t="shared" si="16"/>
        <v/>
      </c>
      <c r="Q60" s="130" t="str">
        <f t="array" ref="Q60">IFERROR(INDEX($D$1:$D$400,SMALL(IF($D$1:$D$400&lt;&gt;"",ROW($D$1:$D$400)),ROW(60:60))),"")</f>
        <v/>
      </c>
      <c r="R60" t="str">
        <f t="shared" si="11"/>
        <v/>
      </c>
      <c r="T60" t="str">
        <f t="shared" si="2"/>
        <v/>
      </c>
      <c r="V60" t="str">
        <f t="shared" si="3"/>
        <v/>
      </c>
      <c r="Y60" s="5">
        <v>43159</v>
      </c>
      <c r="Z60" s="6" t="s">
        <v>6</v>
      </c>
      <c r="AA60" s="12">
        <v>39</v>
      </c>
      <c r="AB60" t="str">
        <f t="shared" si="19"/>
        <v/>
      </c>
      <c r="AC60" s="130" t="str">
        <f t="array" ref="AC60">IFERROR(INDEX($D$1:$D$400,SMALL(IF($D$1:$D$400&lt;&gt;"",ROW($D$1:$D$400)),ROW(60:60))),"")</f>
        <v/>
      </c>
      <c r="AD60" t="str">
        <f t="shared" si="12"/>
        <v/>
      </c>
      <c r="AF60" t="str">
        <f t="shared" si="4"/>
        <v/>
      </c>
      <c r="AH60" t="str">
        <f t="shared" si="5"/>
        <v/>
      </c>
      <c r="AK60" s="5">
        <v>43524</v>
      </c>
      <c r="AL60" s="6" t="s">
        <v>8</v>
      </c>
      <c r="AM60" s="7">
        <v>39</v>
      </c>
      <c r="AN60">
        <f t="shared" si="17"/>
        <v>261</v>
      </c>
      <c r="AO60" s="130" t="str">
        <f t="array" ref="AO60">IFERROR(INDEX($D$1:$D$400,SMALL(IF($D$1:$D$400&lt;&gt;"",ROW($D$1:$D$400)),ROW(60:60))),"")</f>
        <v/>
      </c>
      <c r="AP60" t="str">
        <f t="shared" si="13"/>
        <v/>
      </c>
      <c r="AR60">
        <f t="shared" si="6"/>
        <v>134</v>
      </c>
      <c r="AT60" t="str">
        <f t="shared" si="7"/>
        <v/>
      </c>
      <c r="AW60" s="5">
        <v>43889</v>
      </c>
      <c r="AX60" s="6" t="s">
        <v>4</v>
      </c>
      <c r="AY60" s="105">
        <f>'Daycare Tallies'!$H29</f>
        <v>0</v>
      </c>
      <c r="AZ60" t="str">
        <f t="shared" si="18"/>
        <v/>
      </c>
      <c r="BA60" s="130" t="str">
        <f t="array" ref="BA60">IFERROR(INDEX($D$1:$D$400,SMALL(IF($D$1:$D$400&lt;&gt;"",ROW($D$1:$D$400)),ROW(60:60))),"")</f>
        <v/>
      </c>
      <c r="BB60">
        <f t="shared" si="14"/>
        <v>0</v>
      </c>
      <c r="BD60" t="str">
        <f t="shared" si="9"/>
        <v/>
      </c>
      <c r="BF60" t="str">
        <f t="shared" si="8"/>
        <v/>
      </c>
    </row>
    <row r="61" spans="1:59" x14ac:dyDescent="0.3">
      <c r="A61" s="10">
        <v>42429</v>
      </c>
      <c r="B61" s="11" t="s">
        <v>5</v>
      </c>
      <c r="C61" s="12">
        <v>23</v>
      </c>
      <c r="D61" t="str">
        <f t="shared" si="15"/>
        <v/>
      </c>
      <c r="F61" t="str">
        <f t="shared" si="10"/>
        <v/>
      </c>
      <c r="H61" t="str">
        <f t="shared" si="0"/>
        <v/>
      </c>
      <c r="J61" t="str">
        <f t="shared" si="1"/>
        <v/>
      </c>
      <c r="M61" s="5">
        <v>42795</v>
      </c>
      <c r="N61" s="6" t="s">
        <v>6</v>
      </c>
      <c r="O61" s="12">
        <v>23</v>
      </c>
      <c r="P61" t="str">
        <f t="shared" si="16"/>
        <v/>
      </c>
      <c r="R61" t="str">
        <f t="shared" si="11"/>
        <v/>
      </c>
      <c r="T61" t="str">
        <f t="shared" si="2"/>
        <v/>
      </c>
      <c r="V61" t="str">
        <f t="shared" si="3"/>
        <v/>
      </c>
      <c r="Y61" s="5">
        <v>43160</v>
      </c>
      <c r="Z61" s="6" t="s">
        <v>8</v>
      </c>
      <c r="AA61" s="12">
        <v>58</v>
      </c>
      <c r="AB61">
        <f t="shared" si="19"/>
        <v>260</v>
      </c>
      <c r="AD61" t="str">
        <f t="shared" si="12"/>
        <v/>
      </c>
      <c r="AF61">
        <f t="shared" si="4"/>
        <v>141</v>
      </c>
      <c r="AH61" t="str">
        <f t="shared" si="5"/>
        <v/>
      </c>
      <c r="AK61" s="5">
        <v>43525</v>
      </c>
      <c r="AL61" s="6" t="s">
        <v>4</v>
      </c>
      <c r="AM61" s="7">
        <v>41</v>
      </c>
      <c r="AN61" t="str">
        <f t="shared" si="17"/>
        <v/>
      </c>
      <c r="AP61">
        <f t="shared" si="13"/>
        <v>87</v>
      </c>
      <c r="AR61" t="str">
        <f t="shared" si="6"/>
        <v/>
      </c>
      <c r="AT61" t="str">
        <f t="shared" si="7"/>
        <v/>
      </c>
      <c r="AW61" s="5">
        <v>43890</v>
      </c>
      <c r="AX61" s="6" t="s">
        <v>7</v>
      </c>
      <c r="AY61" s="105">
        <f>'Daycare Tallies'!$H30</f>
        <v>0</v>
      </c>
      <c r="AZ61" t="str">
        <f t="shared" si="18"/>
        <v/>
      </c>
      <c r="BB61" t="str">
        <f t="shared" si="14"/>
        <v/>
      </c>
      <c r="BD61" t="str">
        <f t="shared" si="9"/>
        <v/>
      </c>
      <c r="BF61" t="str">
        <f t="shared" si="8"/>
        <v/>
      </c>
    </row>
    <row r="62" spans="1:59" x14ac:dyDescent="0.3">
      <c r="A62" s="10">
        <v>42430</v>
      </c>
      <c r="B62" s="11" t="s">
        <v>3</v>
      </c>
      <c r="C62" s="12">
        <v>34</v>
      </c>
      <c r="D62" t="str">
        <f t="shared" si="15"/>
        <v/>
      </c>
      <c r="F62" t="str">
        <f t="shared" si="10"/>
        <v/>
      </c>
      <c r="H62" t="str">
        <f t="shared" si="0"/>
        <v/>
      </c>
      <c r="J62" t="str">
        <f t="shared" si="1"/>
        <v/>
      </c>
      <c r="M62" s="5">
        <v>42796</v>
      </c>
      <c r="N62" s="6" t="s">
        <v>8</v>
      </c>
      <c r="O62" s="12">
        <v>40</v>
      </c>
      <c r="P62">
        <f t="shared" si="16"/>
        <v>201</v>
      </c>
      <c r="R62" t="str">
        <f t="shared" si="11"/>
        <v/>
      </c>
      <c r="T62">
        <f t="shared" si="2"/>
        <v>102</v>
      </c>
      <c r="V62" t="str">
        <f t="shared" si="3"/>
        <v/>
      </c>
      <c r="Y62" s="5">
        <v>43161</v>
      </c>
      <c r="Z62" s="6" t="s">
        <v>4</v>
      </c>
      <c r="AA62" s="12">
        <v>27</v>
      </c>
      <c r="AB62" t="str">
        <f t="shared" si="19"/>
        <v/>
      </c>
      <c r="AD62">
        <f t="shared" si="12"/>
        <v>75</v>
      </c>
      <c r="AF62" t="str">
        <f t="shared" si="4"/>
        <v/>
      </c>
      <c r="AH62" t="str">
        <f t="shared" si="5"/>
        <v/>
      </c>
      <c r="AK62" s="5">
        <v>43526</v>
      </c>
      <c r="AL62" s="6" t="s">
        <v>7</v>
      </c>
      <c r="AM62" s="7">
        <v>11</v>
      </c>
      <c r="AN62" t="str">
        <f t="shared" si="17"/>
        <v/>
      </c>
      <c r="AP62" t="str">
        <f t="shared" si="13"/>
        <v/>
      </c>
      <c r="AR62" t="str">
        <f t="shared" si="6"/>
        <v/>
      </c>
      <c r="AT62" t="str">
        <f t="shared" si="7"/>
        <v/>
      </c>
      <c r="AW62" s="5">
        <v>43891</v>
      </c>
      <c r="AX62" s="6" t="s">
        <v>9</v>
      </c>
      <c r="AY62" s="105">
        <f>'Daycare Tallies'!$M2</f>
        <v>0</v>
      </c>
      <c r="AZ62" t="str">
        <f t="shared" si="18"/>
        <v/>
      </c>
      <c r="BB62" t="str">
        <f t="shared" si="14"/>
        <v/>
      </c>
      <c r="BD62" t="str">
        <f t="shared" si="9"/>
        <v/>
      </c>
      <c r="BF62">
        <f t="shared" si="8"/>
        <v>0</v>
      </c>
    </row>
    <row r="63" spans="1:59" x14ac:dyDescent="0.3">
      <c r="A63" s="10">
        <v>42431</v>
      </c>
      <c r="B63" s="11" t="s">
        <v>6</v>
      </c>
      <c r="C63" s="12">
        <v>34</v>
      </c>
      <c r="D63" t="str">
        <f t="shared" si="15"/>
        <v/>
      </c>
      <c r="F63" t="str">
        <f t="shared" si="10"/>
        <v/>
      </c>
      <c r="H63" t="str">
        <f t="shared" si="0"/>
        <v/>
      </c>
      <c r="J63" t="str">
        <f t="shared" si="1"/>
        <v/>
      </c>
      <c r="M63" s="5">
        <v>42797</v>
      </c>
      <c r="N63" s="6" t="s">
        <v>4</v>
      </c>
      <c r="O63" s="12">
        <v>33</v>
      </c>
      <c r="P63" t="str">
        <f t="shared" si="16"/>
        <v/>
      </c>
      <c r="R63">
        <f t="shared" si="11"/>
        <v>68</v>
      </c>
      <c r="T63" t="str">
        <f t="shared" si="2"/>
        <v/>
      </c>
      <c r="V63" t="str">
        <f t="shared" si="3"/>
        <v/>
      </c>
      <c r="Y63" s="5">
        <v>43162</v>
      </c>
      <c r="Z63" s="6" t="s">
        <v>7</v>
      </c>
      <c r="AA63" s="12">
        <v>15</v>
      </c>
      <c r="AB63" t="str">
        <f t="shared" si="19"/>
        <v/>
      </c>
      <c r="AD63" t="str">
        <f t="shared" si="12"/>
        <v/>
      </c>
      <c r="AF63" t="str">
        <f t="shared" si="4"/>
        <v/>
      </c>
      <c r="AH63" t="str">
        <f t="shared" si="5"/>
        <v/>
      </c>
      <c r="AK63" s="5">
        <v>43527</v>
      </c>
      <c r="AL63" s="6" t="s">
        <v>9</v>
      </c>
      <c r="AM63" s="7">
        <v>7</v>
      </c>
      <c r="AN63" t="str">
        <f t="shared" si="17"/>
        <v/>
      </c>
      <c r="AP63" t="str">
        <f t="shared" si="13"/>
        <v/>
      </c>
      <c r="AR63" t="str">
        <f t="shared" si="6"/>
        <v/>
      </c>
      <c r="AT63">
        <f t="shared" si="7"/>
        <v>59</v>
      </c>
      <c r="AW63" s="5">
        <v>43892</v>
      </c>
      <c r="AX63" s="6" t="s">
        <v>5</v>
      </c>
      <c r="AY63" s="105">
        <f>'Daycare Tallies'!$M3</f>
        <v>0</v>
      </c>
      <c r="AZ63" t="str">
        <f t="shared" si="18"/>
        <v/>
      </c>
      <c r="BB63" t="str">
        <f t="shared" si="14"/>
        <v/>
      </c>
      <c r="BD63" t="str">
        <f t="shared" si="9"/>
        <v/>
      </c>
      <c r="BF63" t="str">
        <f t="shared" si="8"/>
        <v/>
      </c>
    </row>
    <row r="64" spans="1:59" x14ac:dyDescent="0.3">
      <c r="A64" s="10">
        <v>42432</v>
      </c>
      <c r="B64" s="11" t="s">
        <v>8</v>
      </c>
      <c r="C64" s="12">
        <v>46</v>
      </c>
      <c r="D64">
        <f t="shared" si="15"/>
        <v>180</v>
      </c>
      <c r="F64" t="str">
        <f t="shared" si="10"/>
        <v/>
      </c>
      <c r="H64">
        <f t="shared" si="0"/>
        <v>114</v>
      </c>
      <c r="J64" t="str">
        <f t="shared" si="1"/>
        <v/>
      </c>
      <c r="M64" s="5">
        <v>42798</v>
      </c>
      <c r="N64" s="6" t="s">
        <v>7</v>
      </c>
      <c r="O64" s="12">
        <v>11</v>
      </c>
      <c r="P64" t="str">
        <f t="shared" si="16"/>
        <v/>
      </c>
      <c r="R64" t="str">
        <f t="shared" si="11"/>
        <v/>
      </c>
      <c r="T64" t="str">
        <f t="shared" si="2"/>
        <v/>
      </c>
      <c r="V64" t="str">
        <f t="shared" si="3"/>
        <v/>
      </c>
      <c r="Y64" s="5">
        <v>43163</v>
      </c>
      <c r="Z64" s="6" t="s">
        <v>9</v>
      </c>
      <c r="AA64" s="12">
        <v>4</v>
      </c>
      <c r="AB64" t="str">
        <f t="shared" si="19"/>
        <v/>
      </c>
      <c r="AD64" t="str">
        <f t="shared" si="12"/>
        <v/>
      </c>
      <c r="AF64" t="str">
        <f t="shared" si="4"/>
        <v/>
      </c>
      <c r="AH64">
        <f t="shared" si="5"/>
        <v>46</v>
      </c>
      <c r="AK64" s="5">
        <v>43528</v>
      </c>
      <c r="AL64" s="6" t="s">
        <v>5</v>
      </c>
      <c r="AM64" s="7">
        <v>1</v>
      </c>
      <c r="AN64" t="str">
        <f t="shared" si="17"/>
        <v/>
      </c>
      <c r="AP64" t="str">
        <f t="shared" si="13"/>
        <v/>
      </c>
      <c r="AR64" t="str">
        <f t="shared" si="6"/>
        <v/>
      </c>
      <c r="AT64" t="str">
        <f t="shared" si="7"/>
        <v/>
      </c>
      <c r="AW64" s="5">
        <v>43893</v>
      </c>
      <c r="AX64" s="6" t="s">
        <v>3</v>
      </c>
      <c r="AY64" s="105">
        <f>'Daycare Tallies'!$M4</f>
        <v>0</v>
      </c>
      <c r="AZ64" t="str">
        <f t="shared" si="18"/>
        <v/>
      </c>
      <c r="BB64" t="str">
        <f t="shared" si="14"/>
        <v/>
      </c>
      <c r="BD64" t="str">
        <f t="shared" si="9"/>
        <v/>
      </c>
      <c r="BF64" t="str">
        <f t="shared" si="8"/>
        <v/>
      </c>
    </row>
    <row r="65" spans="1:58" x14ac:dyDescent="0.3">
      <c r="A65" s="10">
        <v>42433</v>
      </c>
      <c r="B65" s="11" t="s">
        <v>4</v>
      </c>
      <c r="C65" s="12">
        <v>25</v>
      </c>
      <c r="D65" t="str">
        <f t="shared" si="15"/>
        <v/>
      </c>
      <c r="F65">
        <f t="shared" si="10"/>
        <v>48</v>
      </c>
      <c r="H65" t="str">
        <f t="shared" si="0"/>
        <v/>
      </c>
      <c r="J65" t="str">
        <f t="shared" si="1"/>
        <v/>
      </c>
      <c r="M65" s="5">
        <v>42799</v>
      </c>
      <c r="N65" s="6" t="s">
        <v>9</v>
      </c>
      <c r="O65" s="12">
        <v>6</v>
      </c>
      <c r="P65" t="str">
        <f t="shared" si="16"/>
        <v/>
      </c>
      <c r="R65" t="str">
        <f t="shared" si="11"/>
        <v/>
      </c>
      <c r="T65" t="str">
        <f t="shared" si="2"/>
        <v/>
      </c>
      <c r="V65">
        <f t="shared" si="3"/>
        <v>50</v>
      </c>
      <c r="Y65" s="5">
        <v>43164</v>
      </c>
      <c r="Z65" s="6" t="s">
        <v>5</v>
      </c>
      <c r="AA65" s="12">
        <v>53</v>
      </c>
      <c r="AB65" t="str">
        <f t="shared" si="19"/>
        <v/>
      </c>
      <c r="AD65" t="str">
        <f t="shared" si="12"/>
        <v/>
      </c>
      <c r="AF65" t="str">
        <f t="shared" si="4"/>
        <v/>
      </c>
      <c r="AH65" t="str">
        <f t="shared" si="5"/>
        <v/>
      </c>
      <c r="AK65" s="5">
        <v>43529</v>
      </c>
      <c r="AL65" s="6" t="s">
        <v>3</v>
      </c>
      <c r="AM65" s="7">
        <v>84</v>
      </c>
      <c r="AN65" t="str">
        <f t="shared" si="17"/>
        <v/>
      </c>
      <c r="AP65" t="str">
        <f t="shared" si="13"/>
        <v/>
      </c>
      <c r="AR65" t="str">
        <f t="shared" si="6"/>
        <v/>
      </c>
      <c r="AT65" t="str">
        <f t="shared" si="7"/>
        <v/>
      </c>
      <c r="AW65" s="5">
        <v>43894</v>
      </c>
      <c r="AX65" s="6" t="s">
        <v>6</v>
      </c>
      <c r="AY65" s="105">
        <f>'Daycare Tallies'!$M5</f>
        <v>0</v>
      </c>
      <c r="AZ65" t="str">
        <f t="shared" si="18"/>
        <v/>
      </c>
      <c r="BB65" t="str">
        <f t="shared" si="14"/>
        <v/>
      </c>
      <c r="BD65" t="str">
        <f t="shared" si="9"/>
        <v/>
      </c>
      <c r="BF65" t="str">
        <f t="shared" si="8"/>
        <v/>
      </c>
    </row>
    <row r="66" spans="1:58" x14ac:dyDescent="0.3">
      <c r="A66" s="10">
        <v>42434</v>
      </c>
      <c r="B66" s="11" t="s">
        <v>7</v>
      </c>
      <c r="C66" s="12">
        <v>9</v>
      </c>
      <c r="D66" t="str">
        <f t="shared" si="15"/>
        <v/>
      </c>
      <c r="F66" t="str">
        <f t="shared" si="10"/>
        <v/>
      </c>
      <c r="H66" t="str">
        <f t="shared" si="0"/>
        <v/>
      </c>
      <c r="J66" t="str">
        <f t="shared" si="1"/>
        <v/>
      </c>
      <c r="M66" s="5">
        <v>42800</v>
      </c>
      <c r="N66" s="6" t="s">
        <v>5</v>
      </c>
      <c r="O66" s="12">
        <v>36</v>
      </c>
      <c r="P66" t="str">
        <f t="shared" si="16"/>
        <v/>
      </c>
      <c r="R66" t="str">
        <f t="shared" si="11"/>
        <v/>
      </c>
      <c r="T66" t="str">
        <f t="shared" si="2"/>
        <v/>
      </c>
      <c r="V66" t="str">
        <f t="shared" si="3"/>
        <v/>
      </c>
      <c r="Y66" s="5">
        <v>43165</v>
      </c>
      <c r="Z66" s="6" t="s">
        <v>3</v>
      </c>
      <c r="AA66" s="12">
        <v>68</v>
      </c>
      <c r="AB66" t="str">
        <f t="shared" si="19"/>
        <v/>
      </c>
      <c r="AD66" t="str">
        <f t="shared" si="12"/>
        <v/>
      </c>
      <c r="AF66" t="str">
        <f t="shared" si="4"/>
        <v/>
      </c>
      <c r="AH66" t="str">
        <f t="shared" si="5"/>
        <v/>
      </c>
      <c r="AK66" s="5">
        <v>43530</v>
      </c>
      <c r="AL66" s="6" t="s">
        <v>6</v>
      </c>
      <c r="AM66" s="7">
        <v>61</v>
      </c>
      <c r="AN66" t="str">
        <f t="shared" si="17"/>
        <v/>
      </c>
      <c r="AP66" t="str">
        <f t="shared" si="13"/>
        <v/>
      </c>
      <c r="AR66" t="str">
        <f t="shared" si="6"/>
        <v/>
      </c>
      <c r="AT66" t="str">
        <f t="shared" si="7"/>
        <v/>
      </c>
      <c r="AW66" s="5">
        <v>43895</v>
      </c>
      <c r="AX66" s="6" t="s">
        <v>8</v>
      </c>
      <c r="AY66" s="105">
        <f>'Daycare Tallies'!$M6</f>
        <v>0</v>
      </c>
      <c r="AZ66">
        <f t="shared" si="18"/>
        <v>0</v>
      </c>
      <c r="BB66" t="str">
        <f t="shared" si="14"/>
        <v/>
      </c>
      <c r="BD66">
        <f t="shared" si="9"/>
        <v>0</v>
      </c>
      <c r="BF66" t="str">
        <f t="shared" si="8"/>
        <v/>
      </c>
    </row>
    <row r="67" spans="1:58" x14ac:dyDescent="0.3">
      <c r="A67" s="10">
        <v>42435</v>
      </c>
      <c r="B67" s="11" t="s">
        <v>9</v>
      </c>
      <c r="C67" s="12">
        <v>3</v>
      </c>
      <c r="D67" t="str">
        <f t="shared" si="15"/>
        <v/>
      </c>
      <c r="F67" t="str">
        <f t="shared" si="10"/>
        <v/>
      </c>
      <c r="H67" t="str">
        <f t="shared" ref="H67:H130" si="20">IF(B67="TH",SUM(C65:C67),"")</f>
        <v/>
      </c>
      <c r="J67">
        <f t="shared" ref="J67:J130" si="21">IF(B67="SU",SUM(C65:C67),"")</f>
        <v>37</v>
      </c>
      <c r="M67" s="5">
        <v>42801</v>
      </c>
      <c r="N67" s="6" t="s">
        <v>3</v>
      </c>
      <c r="O67" s="38">
        <v>57</v>
      </c>
      <c r="P67" t="str">
        <f t="shared" si="16"/>
        <v/>
      </c>
      <c r="R67" t="str">
        <f t="shared" si="11"/>
        <v/>
      </c>
      <c r="T67" t="str">
        <f t="shared" ref="T67:T130" si="22">IF(N67="TH",SUM(O65:O67),"")</f>
        <v/>
      </c>
      <c r="V67" t="str">
        <f t="shared" ref="V67:V130" si="23">IF(N67="SU",SUM(O65:O67),"")</f>
        <v/>
      </c>
      <c r="Y67" s="5">
        <v>43166</v>
      </c>
      <c r="Z67" s="6" t="s">
        <v>6</v>
      </c>
      <c r="AA67" s="39">
        <v>34</v>
      </c>
      <c r="AB67" t="str">
        <f t="shared" si="19"/>
        <v/>
      </c>
      <c r="AD67" t="str">
        <f t="shared" si="12"/>
        <v/>
      </c>
      <c r="AF67" t="str">
        <f t="shared" ref="AF67:AF130" si="24">IF(Z67="TH",SUM(AA65:AA67),"")</f>
        <v/>
      </c>
      <c r="AH67" t="str">
        <f t="shared" ref="AH67:AH130" si="25">IF(Z67="SU",SUM(AA65:AA67),"")</f>
        <v/>
      </c>
      <c r="AK67" s="5">
        <v>43531</v>
      </c>
      <c r="AL67" s="6" t="s">
        <v>8</v>
      </c>
      <c r="AM67" s="7">
        <v>80</v>
      </c>
      <c r="AN67">
        <f t="shared" si="17"/>
        <v>285</v>
      </c>
      <c r="AP67" t="str">
        <f t="shared" si="13"/>
        <v/>
      </c>
      <c r="AR67">
        <f t="shared" ref="AR67:AR130" si="26">IF(AL67="TH",SUM(AM65:AM67),"")</f>
        <v>225</v>
      </c>
      <c r="AT67" t="str">
        <f t="shared" ref="AT67:AT130" si="27">IF(AL67="SU",SUM(AM65:AM67),"")</f>
        <v/>
      </c>
      <c r="AW67" s="5">
        <v>43896</v>
      </c>
      <c r="AX67" s="6" t="s">
        <v>4</v>
      </c>
      <c r="AY67" s="105">
        <f>'Daycare Tallies'!$M7</f>
        <v>0</v>
      </c>
      <c r="AZ67" t="str">
        <f t="shared" si="18"/>
        <v/>
      </c>
      <c r="BB67">
        <f t="shared" si="14"/>
        <v>0</v>
      </c>
      <c r="BD67" t="str">
        <f t="shared" si="9"/>
        <v/>
      </c>
      <c r="BF67" t="str">
        <f t="shared" ref="BF67:BF130" si="28">IF(AX67="SU",SUM(AY65:AY67),"")</f>
        <v/>
      </c>
    </row>
    <row r="68" spans="1:58" x14ac:dyDescent="0.3">
      <c r="A68" s="10">
        <v>42436</v>
      </c>
      <c r="B68" s="11" t="s">
        <v>5</v>
      </c>
      <c r="C68" s="12">
        <v>30</v>
      </c>
      <c r="D68" t="str">
        <f t="shared" si="15"/>
        <v/>
      </c>
      <c r="F68" t="str">
        <f t="shared" si="10"/>
        <v/>
      </c>
      <c r="H68" t="str">
        <f t="shared" si="20"/>
        <v/>
      </c>
      <c r="J68" t="str">
        <f t="shared" si="21"/>
        <v/>
      </c>
      <c r="M68" s="5">
        <v>42802</v>
      </c>
      <c r="N68" s="6" t="s">
        <v>6</v>
      </c>
      <c r="O68" s="12">
        <v>45</v>
      </c>
      <c r="P68" t="str">
        <f t="shared" si="16"/>
        <v/>
      </c>
      <c r="R68" t="str">
        <f t="shared" si="11"/>
        <v/>
      </c>
      <c r="T68" t="str">
        <f t="shared" si="22"/>
        <v/>
      </c>
      <c r="V68" t="str">
        <f t="shared" si="23"/>
        <v/>
      </c>
      <c r="Y68" s="5">
        <v>43167</v>
      </c>
      <c r="Z68" s="6" t="s">
        <v>8</v>
      </c>
      <c r="AA68" s="12">
        <v>0</v>
      </c>
      <c r="AB68">
        <f t="shared" si="19"/>
        <v>201</v>
      </c>
      <c r="AD68" t="str">
        <f t="shared" si="12"/>
        <v/>
      </c>
      <c r="AF68">
        <f t="shared" si="24"/>
        <v>102</v>
      </c>
      <c r="AH68" t="str">
        <f t="shared" si="25"/>
        <v/>
      </c>
      <c r="AK68" s="5">
        <v>43532</v>
      </c>
      <c r="AL68" s="6" t="s">
        <v>4</v>
      </c>
      <c r="AM68" s="7">
        <v>48</v>
      </c>
      <c r="AN68" t="str">
        <f t="shared" si="17"/>
        <v/>
      </c>
      <c r="AP68">
        <f t="shared" si="13"/>
        <v>49</v>
      </c>
      <c r="AR68" t="str">
        <f t="shared" si="26"/>
        <v/>
      </c>
      <c r="AT68" t="str">
        <f t="shared" si="27"/>
        <v/>
      </c>
      <c r="AW68" s="5">
        <v>43897</v>
      </c>
      <c r="AX68" s="6" t="s">
        <v>7</v>
      </c>
      <c r="AY68" s="105">
        <f>'Daycare Tallies'!$M8</f>
        <v>0</v>
      </c>
      <c r="AZ68" t="str">
        <f t="shared" si="18"/>
        <v/>
      </c>
      <c r="BB68" t="str">
        <f t="shared" si="14"/>
        <v/>
      </c>
      <c r="BD68" t="str">
        <f t="shared" ref="BD68:BD131" si="29">IF(AX68="TH",SUM(AY66:AY68),"")</f>
        <v/>
      </c>
      <c r="BF68" t="str">
        <f t="shared" si="28"/>
        <v/>
      </c>
    </row>
    <row r="69" spans="1:58" x14ac:dyDescent="0.3">
      <c r="A69" s="10">
        <v>42437</v>
      </c>
      <c r="B69" s="11" t="s">
        <v>3</v>
      </c>
      <c r="C69" s="12">
        <v>27</v>
      </c>
      <c r="D69" t="str">
        <f t="shared" si="15"/>
        <v/>
      </c>
      <c r="F69" t="str">
        <f t="shared" ref="F69:F132" si="30">IF(B69="FR",SUM(C69,C65),"")</f>
        <v/>
      </c>
      <c r="H69" t="str">
        <f t="shared" si="20"/>
        <v/>
      </c>
      <c r="J69" t="str">
        <f t="shared" si="21"/>
        <v/>
      </c>
      <c r="M69" s="5">
        <v>42803</v>
      </c>
      <c r="N69" s="6" t="s">
        <v>8</v>
      </c>
      <c r="O69" s="12">
        <v>54</v>
      </c>
      <c r="P69">
        <f t="shared" si="16"/>
        <v>242</v>
      </c>
      <c r="R69" t="str">
        <f t="shared" ref="R69:R132" si="31">IF(N69="FR",SUM(O69,O65),"")</f>
        <v/>
      </c>
      <c r="T69">
        <f t="shared" si="22"/>
        <v>156</v>
      </c>
      <c r="V69" t="str">
        <f t="shared" si="23"/>
        <v/>
      </c>
      <c r="Y69" s="5">
        <v>43168</v>
      </c>
      <c r="Z69" s="6" t="s">
        <v>4</v>
      </c>
      <c r="AA69" s="12">
        <v>54</v>
      </c>
      <c r="AB69" t="str">
        <f t="shared" si="19"/>
        <v/>
      </c>
      <c r="AD69">
        <f t="shared" ref="AD69:AD132" si="32">IF(Z69="FR",SUM(AA69,AA65),"")</f>
        <v>107</v>
      </c>
      <c r="AF69" t="str">
        <f t="shared" si="24"/>
        <v/>
      </c>
      <c r="AH69" t="str">
        <f t="shared" si="25"/>
        <v/>
      </c>
      <c r="AK69" s="5">
        <v>43533</v>
      </c>
      <c r="AL69" s="6" t="s">
        <v>7</v>
      </c>
      <c r="AM69" s="7">
        <v>11</v>
      </c>
      <c r="AN69" t="str">
        <f t="shared" si="17"/>
        <v/>
      </c>
      <c r="AP69" t="str">
        <f t="shared" si="13"/>
        <v/>
      </c>
      <c r="AR69" t="str">
        <f t="shared" si="26"/>
        <v/>
      </c>
      <c r="AT69" t="str">
        <f t="shared" si="27"/>
        <v/>
      </c>
      <c r="AW69" s="5">
        <v>43898</v>
      </c>
      <c r="AX69" s="6" t="s">
        <v>9</v>
      </c>
      <c r="AY69" s="105">
        <f>'Daycare Tallies'!$M9</f>
        <v>0</v>
      </c>
      <c r="AZ69" t="str">
        <f t="shared" si="18"/>
        <v/>
      </c>
      <c r="BB69" t="str">
        <f t="shared" si="14"/>
        <v/>
      </c>
      <c r="BD69" t="str">
        <f t="shared" si="29"/>
        <v/>
      </c>
      <c r="BF69">
        <f t="shared" si="28"/>
        <v>0</v>
      </c>
    </row>
    <row r="70" spans="1:58" x14ac:dyDescent="0.3">
      <c r="A70" s="10">
        <v>42438</v>
      </c>
      <c r="B70" s="11" t="s">
        <v>6</v>
      </c>
      <c r="C70" s="12">
        <v>29</v>
      </c>
      <c r="D70" t="str">
        <f t="shared" si="15"/>
        <v/>
      </c>
      <c r="F70" t="str">
        <f t="shared" si="30"/>
        <v/>
      </c>
      <c r="H70" t="str">
        <f t="shared" si="20"/>
        <v/>
      </c>
      <c r="J70" t="str">
        <f t="shared" si="21"/>
        <v/>
      </c>
      <c r="M70" s="5">
        <v>42804</v>
      </c>
      <c r="N70" s="6" t="s">
        <v>4</v>
      </c>
      <c r="O70" s="12">
        <v>51</v>
      </c>
      <c r="P70" t="str">
        <f t="shared" si="16"/>
        <v/>
      </c>
      <c r="R70">
        <f t="shared" si="31"/>
        <v>87</v>
      </c>
      <c r="T70" t="str">
        <f t="shared" si="22"/>
        <v/>
      </c>
      <c r="V70" t="str">
        <f t="shared" si="23"/>
        <v/>
      </c>
      <c r="Y70" s="5">
        <v>43169</v>
      </c>
      <c r="Z70" s="6" t="s">
        <v>7</v>
      </c>
      <c r="AA70" s="12">
        <v>6</v>
      </c>
      <c r="AB70" t="str">
        <f t="shared" si="19"/>
        <v/>
      </c>
      <c r="AD70" t="str">
        <f t="shared" si="32"/>
        <v/>
      </c>
      <c r="AF70" t="str">
        <f t="shared" si="24"/>
        <v/>
      </c>
      <c r="AH70" t="str">
        <f t="shared" si="25"/>
        <v/>
      </c>
      <c r="AK70" s="5">
        <v>43534</v>
      </c>
      <c r="AL70" s="6" t="s">
        <v>9</v>
      </c>
      <c r="AM70" s="7">
        <v>6</v>
      </c>
      <c r="AN70" t="str">
        <f t="shared" si="17"/>
        <v/>
      </c>
      <c r="AP70" t="str">
        <f t="shared" ref="AP70:AP133" si="33">IF(AL70="FR",SUM(AM70,AM66),"")</f>
        <v/>
      </c>
      <c r="AR70" t="str">
        <f t="shared" si="26"/>
        <v/>
      </c>
      <c r="AT70">
        <f t="shared" si="27"/>
        <v>65</v>
      </c>
      <c r="AW70" s="5">
        <v>43899</v>
      </c>
      <c r="AX70" s="6" t="s">
        <v>5</v>
      </c>
      <c r="AY70" s="105">
        <f>'Daycare Tallies'!$M10</f>
        <v>0</v>
      </c>
      <c r="AZ70" t="str">
        <f t="shared" si="18"/>
        <v/>
      </c>
      <c r="BB70" t="str">
        <f t="shared" ref="BB70:BB133" si="34">IF(AX70="FR",SUM(AY70,AY66),"")</f>
        <v/>
      </c>
      <c r="BD70" t="str">
        <f t="shared" si="29"/>
        <v/>
      </c>
      <c r="BF70" t="str">
        <f t="shared" si="28"/>
        <v/>
      </c>
    </row>
    <row r="71" spans="1:58" x14ac:dyDescent="0.3">
      <c r="A71" s="10">
        <v>42439</v>
      </c>
      <c r="B71" s="11" t="s">
        <v>8</v>
      </c>
      <c r="C71" s="12">
        <v>33</v>
      </c>
      <c r="D71">
        <f t="shared" ref="D71:D134" si="35">IF(B71="TH",SUM(C65:C71),"")</f>
        <v>156</v>
      </c>
      <c r="F71" t="str">
        <f t="shared" si="30"/>
        <v/>
      </c>
      <c r="H71">
        <f t="shared" si="20"/>
        <v>89</v>
      </c>
      <c r="J71" t="str">
        <f t="shared" si="21"/>
        <v/>
      </c>
      <c r="M71" s="5">
        <v>42805</v>
      </c>
      <c r="N71" s="6" t="s">
        <v>7</v>
      </c>
      <c r="O71" s="12">
        <v>9</v>
      </c>
      <c r="P71" t="str">
        <f t="shared" ref="P71:P134" si="36">IF(N71="TH",SUM(O65:O71),"")</f>
        <v/>
      </c>
      <c r="R71" t="str">
        <f t="shared" si="31"/>
        <v/>
      </c>
      <c r="T71" t="str">
        <f t="shared" si="22"/>
        <v/>
      </c>
      <c r="V71" t="str">
        <f t="shared" si="23"/>
        <v/>
      </c>
      <c r="Y71" s="5">
        <v>43170</v>
      </c>
      <c r="Z71" s="6" t="s">
        <v>9</v>
      </c>
      <c r="AA71" s="12">
        <v>4</v>
      </c>
      <c r="AB71" t="str">
        <f t="shared" si="19"/>
        <v/>
      </c>
      <c r="AD71" t="str">
        <f t="shared" si="32"/>
        <v/>
      </c>
      <c r="AF71" t="str">
        <f t="shared" si="24"/>
        <v/>
      </c>
      <c r="AH71">
        <f t="shared" si="25"/>
        <v>64</v>
      </c>
      <c r="AK71" s="5">
        <v>43535</v>
      </c>
      <c r="AL71" s="6" t="s">
        <v>5</v>
      </c>
      <c r="AM71" s="7">
        <v>48</v>
      </c>
      <c r="AN71" t="str">
        <f t="shared" si="17"/>
        <v/>
      </c>
      <c r="AP71" t="str">
        <f t="shared" si="33"/>
        <v/>
      </c>
      <c r="AR71" t="str">
        <f t="shared" si="26"/>
        <v/>
      </c>
      <c r="AT71" t="str">
        <f t="shared" si="27"/>
        <v/>
      </c>
      <c r="AW71" s="5">
        <v>43900</v>
      </c>
      <c r="AX71" s="6" t="s">
        <v>3</v>
      </c>
      <c r="AY71" s="105">
        <f>'Daycare Tallies'!$M11</f>
        <v>0</v>
      </c>
      <c r="AZ71" t="str">
        <f t="shared" si="18"/>
        <v/>
      </c>
      <c r="BB71" t="str">
        <f t="shared" si="34"/>
        <v/>
      </c>
      <c r="BD71" t="str">
        <f t="shared" si="29"/>
        <v/>
      </c>
      <c r="BF71" t="str">
        <f t="shared" si="28"/>
        <v/>
      </c>
    </row>
    <row r="72" spans="1:58" x14ac:dyDescent="0.3">
      <c r="A72" s="10">
        <v>42440</v>
      </c>
      <c r="B72" s="11" t="s">
        <v>4</v>
      </c>
      <c r="C72" s="12">
        <v>28</v>
      </c>
      <c r="D72" t="str">
        <f t="shared" si="35"/>
        <v/>
      </c>
      <c r="F72">
        <f t="shared" si="30"/>
        <v>58</v>
      </c>
      <c r="H72" t="str">
        <f t="shared" si="20"/>
        <v/>
      </c>
      <c r="J72" t="str">
        <f t="shared" si="21"/>
        <v/>
      </c>
      <c r="M72" s="5">
        <v>42806</v>
      </c>
      <c r="N72" s="6" t="s">
        <v>9</v>
      </c>
      <c r="O72" s="12">
        <v>3</v>
      </c>
      <c r="P72" t="str">
        <f t="shared" si="36"/>
        <v/>
      </c>
      <c r="R72" t="str">
        <f t="shared" si="31"/>
        <v/>
      </c>
      <c r="T72" t="str">
        <f t="shared" si="22"/>
        <v/>
      </c>
      <c r="V72">
        <f t="shared" si="23"/>
        <v>63</v>
      </c>
      <c r="Y72" s="5">
        <v>43171</v>
      </c>
      <c r="Z72" s="6" t="s">
        <v>5</v>
      </c>
      <c r="AA72" s="38">
        <v>77</v>
      </c>
      <c r="AB72" t="str">
        <f t="shared" si="19"/>
        <v/>
      </c>
      <c r="AD72" t="str">
        <f t="shared" si="32"/>
        <v/>
      </c>
      <c r="AF72" t="str">
        <f t="shared" si="24"/>
        <v/>
      </c>
      <c r="AH72" t="str">
        <f t="shared" si="25"/>
        <v/>
      </c>
      <c r="AK72" s="5">
        <v>43536</v>
      </c>
      <c r="AL72" s="6" t="s">
        <v>3</v>
      </c>
      <c r="AM72" s="7">
        <v>65</v>
      </c>
      <c r="AN72" t="str">
        <f t="shared" ref="AN72:AN135" si="37">IF(AL72="TH",SUM(AM66:AM72),"")</f>
        <v/>
      </c>
      <c r="AP72" t="str">
        <f t="shared" si="33"/>
        <v/>
      </c>
      <c r="AR72" t="str">
        <f t="shared" si="26"/>
        <v/>
      </c>
      <c r="AT72" t="str">
        <f t="shared" si="27"/>
        <v/>
      </c>
      <c r="AW72" s="5">
        <v>43901</v>
      </c>
      <c r="AX72" s="6" t="s">
        <v>6</v>
      </c>
      <c r="AY72" s="105">
        <f>'Daycare Tallies'!$M12</f>
        <v>0</v>
      </c>
      <c r="AZ72" t="str">
        <f t="shared" ref="AZ72:AZ135" si="38">IF(AX72="TH",SUM(AY66:AY72),"")</f>
        <v/>
      </c>
      <c r="BB72" t="str">
        <f t="shared" si="34"/>
        <v/>
      </c>
      <c r="BD72" t="str">
        <f t="shared" si="29"/>
        <v/>
      </c>
      <c r="BF72" t="str">
        <f t="shared" si="28"/>
        <v/>
      </c>
    </row>
    <row r="73" spans="1:58" x14ac:dyDescent="0.3">
      <c r="A73" s="10">
        <v>42441</v>
      </c>
      <c r="B73" s="11" t="s">
        <v>7</v>
      </c>
      <c r="C73" s="12">
        <v>6</v>
      </c>
      <c r="D73" t="str">
        <f t="shared" si="35"/>
        <v/>
      </c>
      <c r="F73" t="str">
        <f t="shared" si="30"/>
        <v/>
      </c>
      <c r="H73" t="str">
        <f t="shared" si="20"/>
        <v/>
      </c>
      <c r="J73" t="str">
        <f t="shared" si="21"/>
        <v/>
      </c>
      <c r="M73" s="5">
        <v>42807</v>
      </c>
      <c r="N73" s="6" t="s">
        <v>5</v>
      </c>
      <c r="O73" s="12">
        <v>53</v>
      </c>
      <c r="P73" t="str">
        <f t="shared" si="36"/>
        <v/>
      </c>
      <c r="R73" t="str">
        <f t="shared" si="31"/>
        <v/>
      </c>
      <c r="T73" t="str">
        <f t="shared" si="22"/>
        <v/>
      </c>
      <c r="V73" t="str">
        <f t="shared" si="23"/>
        <v/>
      </c>
      <c r="Y73" s="5">
        <v>43172</v>
      </c>
      <c r="Z73" s="6" t="s">
        <v>3</v>
      </c>
      <c r="AA73" s="12">
        <v>0</v>
      </c>
      <c r="AB73" t="str">
        <f t="shared" si="19"/>
        <v/>
      </c>
      <c r="AD73" t="str">
        <f t="shared" si="32"/>
        <v/>
      </c>
      <c r="AF73" t="str">
        <f t="shared" si="24"/>
        <v/>
      </c>
      <c r="AH73" t="str">
        <f t="shared" si="25"/>
        <v/>
      </c>
      <c r="AK73" s="5">
        <v>43537</v>
      </c>
      <c r="AL73" s="6" t="s">
        <v>6</v>
      </c>
      <c r="AM73" s="7">
        <v>54</v>
      </c>
      <c r="AN73" t="str">
        <f t="shared" si="37"/>
        <v/>
      </c>
      <c r="AP73" t="str">
        <f t="shared" si="33"/>
        <v/>
      </c>
      <c r="AR73" t="str">
        <f t="shared" si="26"/>
        <v/>
      </c>
      <c r="AT73" t="str">
        <f t="shared" si="27"/>
        <v/>
      </c>
      <c r="AW73" s="5">
        <v>43902</v>
      </c>
      <c r="AX73" s="6" t="s">
        <v>8</v>
      </c>
      <c r="AY73" s="105">
        <f>'Daycare Tallies'!$M13</f>
        <v>0</v>
      </c>
      <c r="AZ73">
        <f t="shared" si="38"/>
        <v>0</v>
      </c>
      <c r="BB73" t="str">
        <f t="shared" si="34"/>
        <v/>
      </c>
      <c r="BD73">
        <f t="shared" si="29"/>
        <v>0</v>
      </c>
      <c r="BF73" t="str">
        <f t="shared" si="28"/>
        <v/>
      </c>
    </row>
    <row r="74" spans="1:58" x14ac:dyDescent="0.3">
      <c r="A74" s="10">
        <v>42442</v>
      </c>
      <c r="B74" s="11" t="s">
        <v>9</v>
      </c>
      <c r="C74" s="12">
        <v>3</v>
      </c>
      <c r="D74" t="str">
        <f t="shared" si="35"/>
        <v/>
      </c>
      <c r="F74" t="str">
        <f t="shared" si="30"/>
        <v/>
      </c>
      <c r="H74" t="str">
        <f t="shared" si="20"/>
        <v/>
      </c>
      <c r="J74">
        <f t="shared" si="21"/>
        <v>37</v>
      </c>
      <c r="M74" s="5">
        <v>42808</v>
      </c>
      <c r="N74" s="6" t="s">
        <v>3</v>
      </c>
      <c r="O74" s="12">
        <v>0</v>
      </c>
      <c r="P74" t="str">
        <f t="shared" si="36"/>
        <v/>
      </c>
      <c r="R74" t="str">
        <f t="shared" si="31"/>
        <v/>
      </c>
      <c r="T74" t="str">
        <f t="shared" si="22"/>
        <v/>
      </c>
      <c r="V74" t="str">
        <f t="shared" si="23"/>
        <v/>
      </c>
      <c r="Y74" s="5">
        <v>43173</v>
      </c>
      <c r="Z74" s="6" t="s">
        <v>6</v>
      </c>
      <c r="AA74" s="39">
        <v>40</v>
      </c>
      <c r="AB74" t="str">
        <f t="shared" ref="AB74:AB137" si="39">IF(Z74="TH",SUM(AA68:AA74),"")</f>
        <v/>
      </c>
      <c r="AD74" t="str">
        <f t="shared" si="32"/>
        <v/>
      </c>
      <c r="AF74" t="str">
        <f t="shared" si="24"/>
        <v/>
      </c>
      <c r="AH74" t="str">
        <f t="shared" si="25"/>
        <v/>
      </c>
      <c r="AK74" s="5">
        <v>43538</v>
      </c>
      <c r="AL74" s="6" t="s">
        <v>8</v>
      </c>
      <c r="AM74" s="7">
        <v>63</v>
      </c>
      <c r="AN74">
        <f t="shared" si="37"/>
        <v>295</v>
      </c>
      <c r="AP74" t="str">
        <f t="shared" si="33"/>
        <v/>
      </c>
      <c r="AR74">
        <f t="shared" si="26"/>
        <v>182</v>
      </c>
      <c r="AT74" t="str">
        <f t="shared" si="27"/>
        <v/>
      </c>
      <c r="AW74" s="5">
        <v>43903</v>
      </c>
      <c r="AX74" s="6" t="s">
        <v>4</v>
      </c>
      <c r="AY74" s="105">
        <f>'Daycare Tallies'!$M14</f>
        <v>0</v>
      </c>
      <c r="AZ74" t="str">
        <f t="shared" si="38"/>
        <v/>
      </c>
      <c r="BB74">
        <f t="shared" si="34"/>
        <v>0</v>
      </c>
      <c r="BD74" t="str">
        <f t="shared" si="29"/>
        <v/>
      </c>
      <c r="BF74" t="str">
        <f t="shared" si="28"/>
        <v/>
      </c>
    </row>
    <row r="75" spans="1:58" x14ac:dyDescent="0.3">
      <c r="A75" s="10">
        <v>42443</v>
      </c>
      <c r="B75" s="11" t="s">
        <v>5</v>
      </c>
      <c r="C75" s="12">
        <v>23</v>
      </c>
      <c r="D75" t="str">
        <f t="shared" si="35"/>
        <v/>
      </c>
      <c r="F75" t="str">
        <f t="shared" si="30"/>
        <v/>
      </c>
      <c r="H75" t="str">
        <f t="shared" si="20"/>
        <v/>
      </c>
      <c r="J75" t="str">
        <f t="shared" si="21"/>
        <v/>
      </c>
      <c r="M75" s="5">
        <v>42809</v>
      </c>
      <c r="N75" s="6" t="s">
        <v>6</v>
      </c>
      <c r="O75" s="12">
        <v>25</v>
      </c>
      <c r="P75" t="str">
        <f t="shared" si="36"/>
        <v/>
      </c>
      <c r="R75" t="str">
        <f t="shared" si="31"/>
        <v/>
      </c>
      <c r="T75" t="str">
        <f t="shared" si="22"/>
        <v/>
      </c>
      <c r="V75" t="str">
        <f t="shared" si="23"/>
        <v/>
      </c>
      <c r="Y75" s="5">
        <v>43174</v>
      </c>
      <c r="Z75" s="6" t="s">
        <v>8</v>
      </c>
      <c r="AA75" s="12">
        <v>68</v>
      </c>
      <c r="AB75">
        <f t="shared" si="39"/>
        <v>249</v>
      </c>
      <c r="AD75" t="str">
        <f t="shared" si="32"/>
        <v/>
      </c>
      <c r="AF75">
        <f t="shared" si="24"/>
        <v>108</v>
      </c>
      <c r="AH75" t="str">
        <f t="shared" si="25"/>
        <v/>
      </c>
      <c r="AK75" s="5">
        <v>43539</v>
      </c>
      <c r="AL75" s="6" t="s">
        <v>4</v>
      </c>
      <c r="AM75" s="7">
        <v>50</v>
      </c>
      <c r="AN75" t="str">
        <f t="shared" si="37"/>
        <v/>
      </c>
      <c r="AP75">
        <f t="shared" si="33"/>
        <v>98</v>
      </c>
      <c r="AR75" t="str">
        <f t="shared" si="26"/>
        <v/>
      </c>
      <c r="AT75" t="str">
        <f t="shared" si="27"/>
        <v/>
      </c>
      <c r="AW75" s="5">
        <v>43904</v>
      </c>
      <c r="AX75" s="6" t="s">
        <v>7</v>
      </c>
      <c r="AY75" s="105">
        <f>'Daycare Tallies'!$M15</f>
        <v>0</v>
      </c>
      <c r="AZ75" t="str">
        <f t="shared" si="38"/>
        <v/>
      </c>
      <c r="BB75" t="str">
        <f t="shared" si="34"/>
        <v/>
      </c>
      <c r="BD75" t="str">
        <f t="shared" si="29"/>
        <v/>
      </c>
      <c r="BF75" t="str">
        <f t="shared" si="28"/>
        <v/>
      </c>
    </row>
    <row r="76" spans="1:58" x14ac:dyDescent="0.3">
      <c r="A76" s="10">
        <v>42444</v>
      </c>
      <c r="B76" s="11" t="s">
        <v>3</v>
      </c>
      <c r="C76" s="12">
        <v>24</v>
      </c>
      <c r="D76" t="str">
        <f t="shared" si="35"/>
        <v/>
      </c>
      <c r="F76" t="str">
        <f t="shared" si="30"/>
        <v/>
      </c>
      <c r="H76" t="str">
        <f t="shared" si="20"/>
        <v/>
      </c>
      <c r="J76" t="str">
        <f t="shared" si="21"/>
        <v/>
      </c>
      <c r="M76" s="5">
        <v>42810</v>
      </c>
      <c r="N76" s="6" t="s">
        <v>8</v>
      </c>
      <c r="O76" s="12">
        <v>44</v>
      </c>
      <c r="P76">
        <f t="shared" si="36"/>
        <v>185</v>
      </c>
      <c r="R76" t="str">
        <f t="shared" si="31"/>
        <v/>
      </c>
      <c r="T76">
        <f t="shared" si="22"/>
        <v>69</v>
      </c>
      <c r="V76" t="str">
        <f t="shared" si="23"/>
        <v/>
      </c>
      <c r="Y76" s="5">
        <v>43175</v>
      </c>
      <c r="Z76" s="6" t="s">
        <v>4</v>
      </c>
      <c r="AA76" s="12">
        <v>52</v>
      </c>
      <c r="AB76" t="str">
        <f t="shared" si="39"/>
        <v/>
      </c>
      <c r="AD76">
        <f t="shared" si="32"/>
        <v>129</v>
      </c>
      <c r="AF76" t="str">
        <f t="shared" si="24"/>
        <v/>
      </c>
      <c r="AH76" t="str">
        <f t="shared" si="25"/>
        <v/>
      </c>
      <c r="AK76" s="5">
        <v>43540</v>
      </c>
      <c r="AL76" s="6" t="s">
        <v>7</v>
      </c>
      <c r="AM76" s="7">
        <v>13</v>
      </c>
      <c r="AN76" t="str">
        <f t="shared" si="37"/>
        <v/>
      </c>
      <c r="AP76" t="str">
        <f t="shared" si="33"/>
        <v/>
      </c>
      <c r="AR76" t="str">
        <f t="shared" si="26"/>
        <v/>
      </c>
      <c r="AT76" t="str">
        <f t="shared" si="27"/>
        <v/>
      </c>
      <c r="AW76" s="5">
        <v>43905</v>
      </c>
      <c r="AX76" s="6" t="s">
        <v>9</v>
      </c>
      <c r="AY76" s="105">
        <f>'Daycare Tallies'!$M16</f>
        <v>0</v>
      </c>
      <c r="AZ76" t="str">
        <f t="shared" si="38"/>
        <v/>
      </c>
      <c r="BB76" t="str">
        <f t="shared" si="34"/>
        <v/>
      </c>
      <c r="BD76" t="str">
        <f t="shared" si="29"/>
        <v/>
      </c>
      <c r="BF76">
        <f t="shared" si="28"/>
        <v>0</v>
      </c>
    </row>
    <row r="77" spans="1:58" x14ac:dyDescent="0.3">
      <c r="A77" s="10">
        <v>42445</v>
      </c>
      <c r="B77" s="11" t="s">
        <v>6</v>
      </c>
      <c r="C77" s="12">
        <v>29</v>
      </c>
      <c r="D77" t="str">
        <f t="shared" si="35"/>
        <v/>
      </c>
      <c r="F77" t="str">
        <f t="shared" si="30"/>
        <v/>
      </c>
      <c r="H77" t="str">
        <f t="shared" si="20"/>
        <v/>
      </c>
      <c r="J77" t="str">
        <f t="shared" si="21"/>
        <v/>
      </c>
      <c r="M77" s="5">
        <v>42811</v>
      </c>
      <c r="N77" s="6" t="s">
        <v>4</v>
      </c>
      <c r="O77" s="12">
        <v>37</v>
      </c>
      <c r="P77" t="str">
        <f t="shared" si="36"/>
        <v/>
      </c>
      <c r="R77">
        <f t="shared" si="31"/>
        <v>90</v>
      </c>
      <c r="T77" t="str">
        <f t="shared" si="22"/>
        <v/>
      </c>
      <c r="V77" t="str">
        <f t="shared" si="23"/>
        <v/>
      </c>
      <c r="Y77" s="5">
        <v>43176</v>
      </c>
      <c r="Z77" s="6" t="s">
        <v>7</v>
      </c>
      <c r="AA77" s="12">
        <v>17</v>
      </c>
      <c r="AB77" t="str">
        <f t="shared" si="39"/>
        <v/>
      </c>
      <c r="AD77" t="str">
        <f t="shared" si="32"/>
        <v/>
      </c>
      <c r="AF77" t="str">
        <f t="shared" si="24"/>
        <v/>
      </c>
      <c r="AH77" t="str">
        <f t="shared" si="25"/>
        <v/>
      </c>
      <c r="AK77" s="5">
        <v>43541</v>
      </c>
      <c r="AL77" s="6" t="s">
        <v>9</v>
      </c>
      <c r="AM77" s="7">
        <v>12</v>
      </c>
      <c r="AN77" t="str">
        <f t="shared" si="37"/>
        <v/>
      </c>
      <c r="AP77" t="str">
        <f t="shared" si="33"/>
        <v/>
      </c>
      <c r="AR77" t="str">
        <f t="shared" si="26"/>
        <v/>
      </c>
      <c r="AT77">
        <f t="shared" si="27"/>
        <v>75</v>
      </c>
      <c r="AW77" s="5">
        <v>43906</v>
      </c>
      <c r="AX77" s="6" t="s">
        <v>5</v>
      </c>
      <c r="AY77" s="105">
        <f>'Daycare Tallies'!$M17</f>
        <v>0</v>
      </c>
      <c r="AZ77" t="str">
        <f t="shared" si="38"/>
        <v/>
      </c>
      <c r="BB77" t="str">
        <f t="shared" si="34"/>
        <v/>
      </c>
      <c r="BD77" t="str">
        <f t="shared" si="29"/>
        <v/>
      </c>
      <c r="BF77" t="str">
        <f t="shared" si="28"/>
        <v/>
      </c>
    </row>
    <row r="78" spans="1:58" x14ac:dyDescent="0.3">
      <c r="A78" s="10">
        <v>42446</v>
      </c>
      <c r="B78" s="11" t="s">
        <v>8</v>
      </c>
      <c r="C78" s="12">
        <v>29</v>
      </c>
      <c r="D78">
        <f t="shared" si="35"/>
        <v>142</v>
      </c>
      <c r="F78" t="str">
        <f t="shared" si="30"/>
        <v/>
      </c>
      <c r="H78">
        <f t="shared" si="20"/>
        <v>82</v>
      </c>
      <c r="J78" t="str">
        <f t="shared" si="21"/>
        <v/>
      </c>
      <c r="M78" s="5">
        <v>42812</v>
      </c>
      <c r="N78" s="6" t="s">
        <v>7</v>
      </c>
      <c r="O78" s="12">
        <v>4</v>
      </c>
      <c r="P78" t="str">
        <f t="shared" si="36"/>
        <v/>
      </c>
      <c r="R78" t="str">
        <f t="shared" si="31"/>
        <v/>
      </c>
      <c r="T78" t="str">
        <f t="shared" si="22"/>
        <v/>
      </c>
      <c r="V78" t="str">
        <f t="shared" si="23"/>
        <v/>
      </c>
      <c r="Y78" s="5">
        <v>43177</v>
      </c>
      <c r="Z78" s="6" t="s">
        <v>9</v>
      </c>
      <c r="AA78" s="12">
        <v>7</v>
      </c>
      <c r="AB78" t="str">
        <f t="shared" si="39"/>
        <v/>
      </c>
      <c r="AD78" t="str">
        <f t="shared" si="32"/>
        <v/>
      </c>
      <c r="AF78" t="str">
        <f t="shared" si="24"/>
        <v/>
      </c>
      <c r="AH78">
        <f t="shared" si="25"/>
        <v>76</v>
      </c>
      <c r="AK78" s="5">
        <v>43542</v>
      </c>
      <c r="AL78" s="6" t="s">
        <v>5</v>
      </c>
      <c r="AM78" s="7">
        <v>46</v>
      </c>
      <c r="AN78" t="str">
        <f t="shared" si="37"/>
        <v/>
      </c>
      <c r="AP78" t="str">
        <f t="shared" si="33"/>
        <v/>
      </c>
      <c r="AR78" t="str">
        <f t="shared" si="26"/>
        <v/>
      </c>
      <c r="AT78" t="str">
        <f t="shared" si="27"/>
        <v/>
      </c>
      <c r="AW78" s="5">
        <v>43907</v>
      </c>
      <c r="AX78" s="6" t="s">
        <v>3</v>
      </c>
      <c r="AY78" s="105">
        <f>'Daycare Tallies'!$M18</f>
        <v>0</v>
      </c>
      <c r="AZ78" t="str">
        <f t="shared" si="38"/>
        <v/>
      </c>
      <c r="BB78" t="str">
        <f t="shared" si="34"/>
        <v/>
      </c>
      <c r="BD78" t="str">
        <f t="shared" si="29"/>
        <v/>
      </c>
      <c r="BF78" t="str">
        <f t="shared" si="28"/>
        <v/>
      </c>
    </row>
    <row r="79" spans="1:58" x14ac:dyDescent="0.3">
      <c r="A79" s="10">
        <v>42447</v>
      </c>
      <c r="B79" s="11" t="s">
        <v>4</v>
      </c>
      <c r="C79" s="12">
        <v>28</v>
      </c>
      <c r="D79" t="str">
        <f t="shared" si="35"/>
        <v/>
      </c>
      <c r="F79">
        <f t="shared" si="30"/>
        <v>51</v>
      </c>
      <c r="H79" t="str">
        <f t="shared" si="20"/>
        <v/>
      </c>
      <c r="J79" t="str">
        <f t="shared" si="21"/>
        <v/>
      </c>
      <c r="M79" s="5">
        <v>42813</v>
      </c>
      <c r="N79" s="6" t="s">
        <v>9</v>
      </c>
      <c r="O79" s="12">
        <v>3</v>
      </c>
      <c r="P79" t="str">
        <f t="shared" si="36"/>
        <v/>
      </c>
      <c r="R79" t="str">
        <f t="shared" si="31"/>
        <v/>
      </c>
      <c r="T79" t="str">
        <f t="shared" si="22"/>
        <v/>
      </c>
      <c r="V79">
        <f t="shared" si="23"/>
        <v>44</v>
      </c>
      <c r="Y79" s="5">
        <v>43178</v>
      </c>
      <c r="Z79" s="6" t="s">
        <v>5</v>
      </c>
      <c r="AA79" s="12">
        <v>62</v>
      </c>
      <c r="AB79" t="str">
        <f t="shared" si="39"/>
        <v/>
      </c>
      <c r="AD79" t="str">
        <f t="shared" si="32"/>
        <v/>
      </c>
      <c r="AF79" t="str">
        <f t="shared" si="24"/>
        <v/>
      </c>
      <c r="AH79" t="str">
        <f t="shared" si="25"/>
        <v/>
      </c>
      <c r="AK79" s="5">
        <v>43543</v>
      </c>
      <c r="AL79" s="6" t="s">
        <v>3</v>
      </c>
      <c r="AM79" s="7">
        <v>53</v>
      </c>
      <c r="AN79" t="str">
        <f t="shared" si="37"/>
        <v/>
      </c>
      <c r="AP79" t="str">
        <f t="shared" si="33"/>
        <v/>
      </c>
      <c r="AR79" t="str">
        <f t="shared" si="26"/>
        <v/>
      </c>
      <c r="AT79" t="str">
        <f t="shared" si="27"/>
        <v/>
      </c>
      <c r="AW79" s="5">
        <v>43908</v>
      </c>
      <c r="AX79" s="6" t="s">
        <v>6</v>
      </c>
      <c r="AY79" s="105">
        <f>'Daycare Tallies'!$M19</f>
        <v>0</v>
      </c>
      <c r="AZ79" t="str">
        <f t="shared" si="38"/>
        <v/>
      </c>
      <c r="BB79" t="str">
        <f t="shared" si="34"/>
        <v/>
      </c>
      <c r="BD79" t="str">
        <f t="shared" si="29"/>
        <v/>
      </c>
      <c r="BF79" t="str">
        <f t="shared" si="28"/>
        <v/>
      </c>
    </row>
    <row r="80" spans="1:58" x14ac:dyDescent="0.3">
      <c r="A80" s="10">
        <v>42448</v>
      </c>
      <c r="B80" s="11" t="s">
        <v>7</v>
      </c>
      <c r="C80" s="12">
        <v>11</v>
      </c>
      <c r="D80" t="str">
        <f t="shared" si="35"/>
        <v/>
      </c>
      <c r="F80" t="str">
        <f t="shared" si="30"/>
        <v/>
      </c>
      <c r="H80" t="str">
        <f t="shared" si="20"/>
        <v/>
      </c>
      <c r="J80" t="str">
        <f t="shared" si="21"/>
        <v/>
      </c>
      <c r="M80" s="5">
        <v>42814</v>
      </c>
      <c r="N80" s="6" t="s">
        <v>5</v>
      </c>
      <c r="O80" s="12">
        <v>43</v>
      </c>
      <c r="P80" t="str">
        <f t="shared" si="36"/>
        <v/>
      </c>
      <c r="R80" t="str">
        <f t="shared" si="31"/>
        <v/>
      </c>
      <c r="T80" t="str">
        <f t="shared" si="22"/>
        <v/>
      </c>
      <c r="V80" t="str">
        <f t="shared" si="23"/>
        <v/>
      </c>
      <c r="Y80" s="5">
        <v>43179</v>
      </c>
      <c r="Z80" s="6" t="s">
        <v>3</v>
      </c>
      <c r="AA80" s="12">
        <v>73</v>
      </c>
      <c r="AB80" t="str">
        <f t="shared" si="39"/>
        <v/>
      </c>
      <c r="AD80" t="str">
        <f t="shared" si="32"/>
        <v/>
      </c>
      <c r="AF80" t="str">
        <f t="shared" si="24"/>
        <v/>
      </c>
      <c r="AH80" t="str">
        <f t="shared" si="25"/>
        <v/>
      </c>
      <c r="AK80" s="5">
        <v>43544</v>
      </c>
      <c r="AL80" s="6" t="s">
        <v>6</v>
      </c>
      <c r="AM80" s="7">
        <v>65</v>
      </c>
      <c r="AN80" t="str">
        <f t="shared" si="37"/>
        <v/>
      </c>
      <c r="AP80" t="str">
        <f t="shared" si="33"/>
        <v/>
      </c>
      <c r="AR80" t="str">
        <f t="shared" si="26"/>
        <v/>
      </c>
      <c r="AT80" t="str">
        <f t="shared" si="27"/>
        <v/>
      </c>
      <c r="AW80" s="5">
        <v>43909</v>
      </c>
      <c r="AX80" s="6" t="s">
        <v>8</v>
      </c>
      <c r="AY80" s="105">
        <f>'Daycare Tallies'!$M20</f>
        <v>0</v>
      </c>
      <c r="AZ80">
        <f t="shared" si="38"/>
        <v>0</v>
      </c>
      <c r="BB80" t="str">
        <f t="shared" si="34"/>
        <v/>
      </c>
      <c r="BD80">
        <f t="shared" si="29"/>
        <v>0</v>
      </c>
      <c r="BF80" t="str">
        <f t="shared" si="28"/>
        <v/>
      </c>
    </row>
    <row r="81" spans="1:58" x14ac:dyDescent="0.3">
      <c r="A81" s="10">
        <v>42449</v>
      </c>
      <c r="B81" s="11" t="s">
        <v>9</v>
      </c>
      <c r="C81" s="12">
        <v>4</v>
      </c>
      <c r="D81" t="str">
        <f t="shared" si="35"/>
        <v/>
      </c>
      <c r="F81" t="str">
        <f t="shared" si="30"/>
        <v/>
      </c>
      <c r="H81" t="str">
        <f t="shared" si="20"/>
        <v/>
      </c>
      <c r="J81">
        <f t="shared" si="21"/>
        <v>43</v>
      </c>
      <c r="M81" s="5">
        <v>42815</v>
      </c>
      <c r="N81" s="6" t="s">
        <v>3</v>
      </c>
      <c r="O81" s="12">
        <v>54</v>
      </c>
      <c r="P81" t="str">
        <f t="shared" si="36"/>
        <v/>
      </c>
      <c r="R81" t="str">
        <f t="shared" si="31"/>
        <v/>
      </c>
      <c r="T81" t="str">
        <f t="shared" si="22"/>
        <v/>
      </c>
      <c r="V81" t="str">
        <f t="shared" si="23"/>
        <v/>
      </c>
      <c r="Y81" s="5">
        <v>43180</v>
      </c>
      <c r="Z81" s="6" t="s">
        <v>6</v>
      </c>
      <c r="AA81" s="12">
        <v>48</v>
      </c>
      <c r="AB81" t="str">
        <f t="shared" si="39"/>
        <v/>
      </c>
      <c r="AD81" t="str">
        <f t="shared" si="32"/>
        <v/>
      </c>
      <c r="AF81" t="str">
        <f t="shared" si="24"/>
        <v/>
      </c>
      <c r="AH81" t="str">
        <f t="shared" si="25"/>
        <v/>
      </c>
      <c r="AK81" s="5">
        <v>43545</v>
      </c>
      <c r="AL81" s="6" t="s">
        <v>8</v>
      </c>
      <c r="AM81" s="7">
        <v>66</v>
      </c>
      <c r="AN81">
        <f t="shared" si="37"/>
        <v>305</v>
      </c>
      <c r="AP81" t="str">
        <f t="shared" si="33"/>
        <v/>
      </c>
      <c r="AR81">
        <f t="shared" si="26"/>
        <v>184</v>
      </c>
      <c r="AT81" t="str">
        <f t="shared" si="27"/>
        <v/>
      </c>
      <c r="AW81" s="5">
        <v>43910</v>
      </c>
      <c r="AX81" s="6" t="s">
        <v>4</v>
      </c>
      <c r="AY81" s="105">
        <f>'Daycare Tallies'!$M21</f>
        <v>0</v>
      </c>
      <c r="AZ81" t="str">
        <f t="shared" si="38"/>
        <v/>
      </c>
      <c r="BB81">
        <f t="shared" si="34"/>
        <v>0</v>
      </c>
      <c r="BD81" t="str">
        <f t="shared" si="29"/>
        <v/>
      </c>
      <c r="BF81" t="str">
        <f t="shared" si="28"/>
        <v/>
      </c>
    </row>
    <row r="82" spans="1:58" x14ac:dyDescent="0.3">
      <c r="A82" s="10">
        <v>42450</v>
      </c>
      <c r="B82" s="11" t="s">
        <v>5</v>
      </c>
      <c r="C82" s="12">
        <v>17</v>
      </c>
      <c r="D82" t="str">
        <f t="shared" si="35"/>
        <v/>
      </c>
      <c r="F82" t="str">
        <f t="shared" si="30"/>
        <v/>
      </c>
      <c r="H82" t="str">
        <f t="shared" si="20"/>
        <v/>
      </c>
      <c r="J82" t="str">
        <f t="shared" si="21"/>
        <v/>
      </c>
      <c r="M82" s="5">
        <v>42816</v>
      </c>
      <c r="N82" s="6" t="s">
        <v>6</v>
      </c>
      <c r="O82" s="12">
        <v>41</v>
      </c>
      <c r="P82" t="str">
        <f t="shared" si="36"/>
        <v/>
      </c>
      <c r="R82" t="str">
        <f t="shared" si="31"/>
        <v/>
      </c>
      <c r="T82" t="str">
        <f t="shared" si="22"/>
        <v/>
      </c>
      <c r="V82" t="str">
        <f t="shared" si="23"/>
        <v/>
      </c>
      <c r="Y82" s="5">
        <v>43181</v>
      </c>
      <c r="Z82" s="6" t="s">
        <v>8</v>
      </c>
      <c r="AA82" s="12">
        <v>39</v>
      </c>
      <c r="AB82">
        <f t="shared" si="39"/>
        <v>298</v>
      </c>
      <c r="AD82" t="str">
        <f t="shared" si="32"/>
        <v/>
      </c>
      <c r="AF82">
        <f t="shared" si="24"/>
        <v>160</v>
      </c>
      <c r="AH82" t="str">
        <f t="shared" si="25"/>
        <v/>
      </c>
      <c r="AK82" s="5">
        <v>43546</v>
      </c>
      <c r="AL82" s="6" t="s">
        <v>4</v>
      </c>
      <c r="AM82" s="7">
        <v>49</v>
      </c>
      <c r="AN82" t="str">
        <f t="shared" si="37"/>
        <v/>
      </c>
      <c r="AP82">
        <f t="shared" si="33"/>
        <v>95</v>
      </c>
      <c r="AR82" t="str">
        <f t="shared" si="26"/>
        <v/>
      </c>
      <c r="AT82" t="str">
        <f t="shared" si="27"/>
        <v/>
      </c>
      <c r="AW82" s="5">
        <v>43911</v>
      </c>
      <c r="AX82" s="6" t="s">
        <v>7</v>
      </c>
      <c r="AY82" s="105">
        <f>'Daycare Tallies'!$M22</f>
        <v>0</v>
      </c>
      <c r="AZ82" t="str">
        <f t="shared" si="38"/>
        <v/>
      </c>
      <c r="BB82" t="str">
        <f t="shared" si="34"/>
        <v/>
      </c>
      <c r="BD82" t="str">
        <f t="shared" si="29"/>
        <v/>
      </c>
      <c r="BF82" t="str">
        <f t="shared" si="28"/>
        <v/>
      </c>
    </row>
    <row r="83" spans="1:58" x14ac:dyDescent="0.3">
      <c r="A83" s="10">
        <v>42451</v>
      </c>
      <c r="B83" s="11" t="s">
        <v>3</v>
      </c>
      <c r="C83" s="12">
        <v>47</v>
      </c>
      <c r="D83" t="str">
        <f t="shared" si="35"/>
        <v/>
      </c>
      <c r="F83" t="str">
        <f t="shared" si="30"/>
        <v/>
      </c>
      <c r="H83" t="str">
        <f t="shared" si="20"/>
        <v/>
      </c>
      <c r="J83" t="str">
        <f t="shared" si="21"/>
        <v/>
      </c>
      <c r="M83" s="5">
        <v>42817</v>
      </c>
      <c r="N83" s="6" t="s">
        <v>8</v>
      </c>
      <c r="O83" s="12">
        <v>52</v>
      </c>
      <c r="P83">
        <f t="shared" si="36"/>
        <v>234</v>
      </c>
      <c r="R83" t="str">
        <f t="shared" si="31"/>
        <v/>
      </c>
      <c r="T83">
        <f t="shared" si="22"/>
        <v>147</v>
      </c>
      <c r="V83" t="str">
        <f t="shared" si="23"/>
        <v/>
      </c>
      <c r="Y83" s="5">
        <v>43182</v>
      </c>
      <c r="Z83" s="6" t="s">
        <v>4</v>
      </c>
      <c r="AA83" s="12">
        <v>53</v>
      </c>
      <c r="AB83" t="str">
        <f t="shared" si="39"/>
        <v/>
      </c>
      <c r="AD83">
        <f t="shared" si="32"/>
        <v>115</v>
      </c>
      <c r="AF83" t="str">
        <f t="shared" si="24"/>
        <v/>
      </c>
      <c r="AH83" t="str">
        <f t="shared" si="25"/>
        <v/>
      </c>
      <c r="AK83" s="5">
        <v>43547</v>
      </c>
      <c r="AL83" s="6" t="s">
        <v>7</v>
      </c>
      <c r="AM83" s="7">
        <v>13</v>
      </c>
      <c r="AN83" t="str">
        <f t="shared" si="37"/>
        <v/>
      </c>
      <c r="AP83" t="str">
        <f t="shared" si="33"/>
        <v/>
      </c>
      <c r="AR83" t="str">
        <f t="shared" si="26"/>
        <v/>
      </c>
      <c r="AT83" t="str">
        <f t="shared" si="27"/>
        <v/>
      </c>
      <c r="AW83" s="5">
        <v>43912</v>
      </c>
      <c r="AX83" s="6" t="s">
        <v>9</v>
      </c>
      <c r="AY83" s="105">
        <f>'Daycare Tallies'!$M23</f>
        <v>0</v>
      </c>
      <c r="AZ83" t="str">
        <f t="shared" si="38"/>
        <v/>
      </c>
      <c r="BB83" t="str">
        <f t="shared" si="34"/>
        <v/>
      </c>
      <c r="BD83" t="str">
        <f t="shared" si="29"/>
        <v/>
      </c>
      <c r="BF83">
        <f t="shared" si="28"/>
        <v>0</v>
      </c>
    </row>
    <row r="84" spans="1:58" x14ac:dyDescent="0.3">
      <c r="A84" s="10">
        <v>42452</v>
      </c>
      <c r="B84" s="11" t="s">
        <v>6</v>
      </c>
      <c r="C84" s="12">
        <v>29</v>
      </c>
      <c r="D84" t="str">
        <f t="shared" si="35"/>
        <v/>
      </c>
      <c r="F84" t="str">
        <f t="shared" si="30"/>
        <v/>
      </c>
      <c r="H84" t="str">
        <f t="shared" si="20"/>
        <v/>
      </c>
      <c r="J84" t="str">
        <f t="shared" si="21"/>
        <v/>
      </c>
      <c r="M84" s="5">
        <v>42818</v>
      </c>
      <c r="N84" s="6" t="s">
        <v>4</v>
      </c>
      <c r="O84" s="12">
        <v>36</v>
      </c>
      <c r="P84" t="str">
        <f t="shared" si="36"/>
        <v/>
      </c>
      <c r="R84">
        <f t="shared" si="31"/>
        <v>79</v>
      </c>
      <c r="T84" t="str">
        <f t="shared" si="22"/>
        <v/>
      </c>
      <c r="V84" t="str">
        <f t="shared" si="23"/>
        <v/>
      </c>
      <c r="Y84" s="5">
        <v>43183</v>
      </c>
      <c r="Z84" s="6" t="s">
        <v>7</v>
      </c>
      <c r="AA84" s="12">
        <v>18</v>
      </c>
      <c r="AB84" t="str">
        <f t="shared" si="39"/>
        <v/>
      </c>
      <c r="AD84" t="str">
        <f t="shared" si="32"/>
        <v/>
      </c>
      <c r="AF84" t="str">
        <f t="shared" si="24"/>
        <v/>
      </c>
      <c r="AH84" t="str">
        <f t="shared" si="25"/>
        <v/>
      </c>
      <c r="AK84" s="5">
        <v>43548</v>
      </c>
      <c r="AL84" s="6" t="s">
        <v>9</v>
      </c>
      <c r="AM84" s="7">
        <v>7</v>
      </c>
      <c r="AN84" t="str">
        <f t="shared" si="37"/>
        <v/>
      </c>
      <c r="AP84" t="str">
        <f t="shared" si="33"/>
        <v/>
      </c>
      <c r="AR84" t="str">
        <f t="shared" si="26"/>
        <v/>
      </c>
      <c r="AT84">
        <f t="shared" si="27"/>
        <v>69</v>
      </c>
      <c r="AW84" s="5">
        <v>43913</v>
      </c>
      <c r="AX84" s="6" t="s">
        <v>5</v>
      </c>
      <c r="AY84" s="105">
        <f>'Daycare Tallies'!$M24</f>
        <v>0</v>
      </c>
      <c r="AZ84" t="str">
        <f t="shared" si="38"/>
        <v/>
      </c>
      <c r="BB84" t="str">
        <f t="shared" si="34"/>
        <v/>
      </c>
      <c r="BD84" t="str">
        <f t="shared" si="29"/>
        <v/>
      </c>
      <c r="BF84" t="str">
        <f t="shared" si="28"/>
        <v/>
      </c>
    </row>
    <row r="85" spans="1:58" x14ac:dyDescent="0.3">
      <c r="A85" s="10">
        <v>42453</v>
      </c>
      <c r="B85" s="11" t="s">
        <v>8</v>
      </c>
      <c r="C85" s="12">
        <v>38</v>
      </c>
      <c r="D85">
        <f t="shared" si="35"/>
        <v>174</v>
      </c>
      <c r="F85" t="str">
        <f t="shared" si="30"/>
        <v/>
      </c>
      <c r="H85">
        <f t="shared" si="20"/>
        <v>114</v>
      </c>
      <c r="J85" t="str">
        <f t="shared" si="21"/>
        <v/>
      </c>
      <c r="M85" s="5">
        <v>42819</v>
      </c>
      <c r="N85" s="6" t="s">
        <v>7</v>
      </c>
      <c r="O85" s="12">
        <v>7</v>
      </c>
      <c r="P85" t="str">
        <f t="shared" si="36"/>
        <v/>
      </c>
      <c r="R85" t="str">
        <f t="shared" si="31"/>
        <v/>
      </c>
      <c r="T85" t="str">
        <f t="shared" si="22"/>
        <v/>
      </c>
      <c r="V85" t="str">
        <f t="shared" si="23"/>
        <v/>
      </c>
      <c r="Y85" s="5">
        <v>43184</v>
      </c>
      <c r="Z85" s="6" t="s">
        <v>9</v>
      </c>
      <c r="AA85" s="12">
        <v>8</v>
      </c>
      <c r="AB85" t="str">
        <f t="shared" si="39"/>
        <v/>
      </c>
      <c r="AD85" t="str">
        <f t="shared" si="32"/>
        <v/>
      </c>
      <c r="AF85" t="str">
        <f t="shared" si="24"/>
        <v/>
      </c>
      <c r="AH85">
        <f t="shared" si="25"/>
        <v>79</v>
      </c>
      <c r="AK85" s="5">
        <v>43549</v>
      </c>
      <c r="AL85" s="6" t="s">
        <v>5</v>
      </c>
      <c r="AM85" s="7">
        <v>64</v>
      </c>
      <c r="AN85" t="str">
        <f t="shared" si="37"/>
        <v/>
      </c>
      <c r="AP85" t="str">
        <f t="shared" si="33"/>
        <v/>
      </c>
      <c r="AR85" t="str">
        <f t="shared" si="26"/>
        <v/>
      </c>
      <c r="AT85" t="str">
        <f t="shared" si="27"/>
        <v/>
      </c>
      <c r="AW85" s="5">
        <v>43914</v>
      </c>
      <c r="AX85" s="6" t="s">
        <v>3</v>
      </c>
      <c r="AY85" s="105">
        <f>'Daycare Tallies'!$M25</f>
        <v>0</v>
      </c>
      <c r="AZ85" t="str">
        <f t="shared" si="38"/>
        <v/>
      </c>
      <c r="BB85" t="str">
        <f t="shared" si="34"/>
        <v/>
      </c>
      <c r="BD85" t="str">
        <f t="shared" si="29"/>
        <v/>
      </c>
      <c r="BF85" t="str">
        <f t="shared" si="28"/>
        <v/>
      </c>
    </row>
    <row r="86" spans="1:58" x14ac:dyDescent="0.3">
      <c r="A86" s="10">
        <v>42454</v>
      </c>
      <c r="B86" s="11" t="s">
        <v>4</v>
      </c>
      <c r="C86" s="12">
        <v>23</v>
      </c>
      <c r="D86" t="str">
        <f t="shared" si="35"/>
        <v/>
      </c>
      <c r="F86">
        <f t="shared" si="30"/>
        <v>40</v>
      </c>
      <c r="H86" t="str">
        <f t="shared" si="20"/>
        <v/>
      </c>
      <c r="J86" t="str">
        <f t="shared" si="21"/>
        <v/>
      </c>
      <c r="M86" s="5">
        <v>42820</v>
      </c>
      <c r="N86" s="6" t="s">
        <v>9</v>
      </c>
      <c r="O86" s="12">
        <v>5</v>
      </c>
      <c r="P86" t="str">
        <f t="shared" si="36"/>
        <v/>
      </c>
      <c r="R86" t="str">
        <f t="shared" si="31"/>
        <v/>
      </c>
      <c r="T86" t="str">
        <f t="shared" si="22"/>
        <v/>
      </c>
      <c r="V86">
        <f t="shared" si="23"/>
        <v>48</v>
      </c>
      <c r="Y86" s="5">
        <v>43185</v>
      </c>
      <c r="Z86" s="6" t="s">
        <v>5</v>
      </c>
      <c r="AA86" s="12">
        <v>51</v>
      </c>
      <c r="AB86" t="str">
        <f t="shared" si="39"/>
        <v/>
      </c>
      <c r="AD86" t="str">
        <f t="shared" si="32"/>
        <v/>
      </c>
      <c r="AF86" t="str">
        <f t="shared" si="24"/>
        <v/>
      </c>
      <c r="AH86" t="str">
        <f t="shared" si="25"/>
        <v/>
      </c>
      <c r="AK86" s="5">
        <v>43550</v>
      </c>
      <c r="AL86" s="6" t="s">
        <v>3</v>
      </c>
      <c r="AM86" s="7">
        <v>62</v>
      </c>
      <c r="AN86" t="str">
        <f t="shared" si="37"/>
        <v/>
      </c>
      <c r="AP86" t="str">
        <f t="shared" si="33"/>
        <v/>
      </c>
      <c r="AR86" t="str">
        <f t="shared" si="26"/>
        <v/>
      </c>
      <c r="AT86" t="str">
        <f t="shared" si="27"/>
        <v/>
      </c>
      <c r="AW86" s="5">
        <v>43915</v>
      </c>
      <c r="AX86" s="6" t="s">
        <v>6</v>
      </c>
      <c r="AY86" s="105">
        <f>'Daycare Tallies'!$M26</f>
        <v>0</v>
      </c>
      <c r="AZ86" t="str">
        <f t="shared" si="38"/>
        <v/>
      </c>
      <c r="BB86" t="str">
        <f t="shared" si="34"/>
        <v/>
      </c>
      <c r="BD86" t="str">
        <f t="shared" si="29"/>
        <v/>
      </c>
      <c r="BF86" t="str">
        <f t="shared" si="28"/>
        <v/>
      </c>
    </row>
    <row r="87" spans="1:58" x14ac:dyDescent="0.3">
      <c r="A87" s="10">
        <v>42455</v>
      </c>
      <c r="B87" s="11" t="s">
        <v>7</v>
      </c>
      <c r="C87" s="12">
        <v>4</v>
      </c>
      <c r="D87" t="str">
        <f t="shared" si="35"/>
        <v/>
      </c>
      <c r="F87" t="str">
        <f t="shared" si="30"/>
        <v/>
      </c>
      <c r="H87" t="str">
        <f t="shared" si="20"/>
        <v/>
      </c>
      <c r="J87" t="str">
        <f t="shared" si="21"/>
        <v/>
      </c>
      <c r="M87" s="5">
        <v>42821</v>
      </c>
      <c r="N87" s="6" t="s">
        <v>5</v>
      </c>
      <c r="O87" s="12">
        <v>43</v>
      </c>
      <c r="P87" t="str">
        <f t="shared" si="36"/>
        <v/>
      </c>
      <c r="R87" t="str">
        <f t="shared" si="31"/>
        <v/>
      </c>
      <c r="T87" t="str">
        <f t="shared" si="22"/>
        <v/>
      </c>
      <c r="V87" t="str">
        <f t="shared" si="23"/>
        <v/>
      </c>
      <c r="Y87" s="5">
        <v>43186</v>
      </c>
      <c r="Z87" s="6" t="s">
        <v>3</v>
      </c>
      <c r="AA87" s="12">
        <v>74</v>
      </c>
      <c r="AB87" t="str">
        <f t="shared" si="39"/>
        <v/>
      </c>
      <c r="AD87" t="str">
        <f t="shared" si="32"/>
        <v/>
      </c>
      <c r="AF87" t="str">
        <f t="shared" si="24"/>
        <v/>
      </c>
      <c r="AH87" t="str">
        <f t="shared" si="25"/>
        <v/>
      </c>
      <c r="AK87" s="5">
        <v>43551</v>
      </c>
      <c r="AL87" s="6" t="s">
        <v>6</v>
      </c>
      <c r="AM87" s="7">
        <v>56</v>
      </c>
      <c r="AN87" t="str">
        <f t="shared" si="37"/>
        <v/>
      </c>
      <c r="AP87" t="str">
        <f t="shared" si="33"/>
        <v/>
      </c>
      <c r="AR87" t="str">
        <f t="shared" si="26"/>
        <v/>
      </c>
      <c r="AT87" t="str">
        <f t="shared" si="27"/>
        <v/>
      </c>
      <c r="AW87" s="5">
        <v>43916</v>
      </c>
      <c r="AX87" s="6" t="s">
        <v>8</v>
      </c>
      <c r="AY87" s="105">
        <f>'Daycare Tallies'!$M27</f>
        <v>0</v>
      </c>
      <c r="AZ87">
        <f t="shared" si="38"/>
        <v>0</v>
      </c>
      <c r="BB87" t="str">
        <f t="shared" si="34"/>
        <v/>
      </c>
      <c r="BD87">
        <f t="shared" si="29"/>
        <v>0</v>
      </c>
      <c r="BF87" t="str">
        <f t="shared" si="28"/>
        <v/>
      </c>
    </row>
    <row r="88" spans="1:58" x14ac:dyDescent="0.3">
      <c r="A88" s="10">
        <v>42456</v>
      </c>
      <c r="B88" s="11" t="s">
        <v>9</v>
      </c>
      <c r="C88" s="12">
        <v>6</v>
      </c>
      <c r="D88" t="str">
        <f t="shared" si="35"/>
        <v/>
      </c>
      <c r="F88" t="str">
        <f t="shared" si="30"/>
        <v/>
      </c>
      <c r="H88" t="str">
        <f t="shared" si="20"/>
        <v/>
      </c>
      <c r="J88">
        <f t="shared" si="21"/>
        <v>33</v>
      </c>
      <c r="M88" s="5">
        <v>42822</v>
      </c>
      <c r="N88" s="6" t="s">
        <v>3</v>
      </c>
      <c r="O88" s="12">
        <v>44</v>
      </c>
      <c r="P88" t="str">
        <f t="shared" si="36"/>
        <v/>
      </c>
      <c r="R88" t="str">
        <f t="shared" si="31"/>
        <v/>
      </c>
      <c r="T88" t="str">
        <f t="shared" si="22"/>
        <v/>
      </c>
      <c r="V88" t="str">
        <f t="shared" si="23"/>
        <v/>
      </c>
      <c r="Y88" s="5">
        <v>43187</v>
      </c>
      <c r="Z88" s="6" t="s">
        <v>6</v>
      </c>
      <c r="AA88" s="12">
        <v>51</v>
      </c>
      <c r="AB88" t="str">
        <f t="shared" si="39"/>
        <v/>
      </c>
      <c r="AD88" t="str">
        <f t="shared" si="32"/>
        <v/>
      </c>
      <c r="AF88" t="str">
        <f t="shared" si="24"/>
        <v/>
      </c>
      <c r="AH88" t="str">
        <f t="shared" si="25"/>
        <v/>
      </c>
      <c r="AK88" s="5">
        <v>43552</v>
      </c>
      <c r="AL88" s="6" t="s">
        <v>8</v>
      </c>
      <c r="AM88" s="7">
        <v>54</v>
      </c>
      <c r="AN88">
        <f t="shared" si="37"/>
        <v>305</v>
      </c>
      <c r="AP88" t="str">
        <f t="shared" si="33"/>
        <v/>
      </c>
      <c r="AR88">
        <f t="shared" si="26"/>
        <v>172</v>
      </c>
      <c r="AT88" t="str">
        <f t="shared" si="27"/>
        <v/>
      </c>
      <c r="AW88" s="5">
        <v>43917</v>
      </c>
      <c r="AX88" s="6" t="s">
        <v>4</v>
      </c>
      <c r="AY88" s="105">
        <f>'Daycare Tallies'!$M28</f>
        <v>0</v>
      </c>
      <c r="AZ88" t="str">
        <f t="shared" si="38"/>
        <v/>
      </c>
      <c r="BB88">
        <f t="shared" si="34"/>
        <v>0</v>
      </c>
      <c r="BD88" t="str">
        <f t="shared" si="29"/>
        <v/>
      </c>
      <c r="BF88" t="str">
        <f t="shared" si="28"/>
        <v/>
      </c>
    </row>
    <row r="89" spans="1:58" x14ac:dyDescent="0.3">
      <c r="A89" s="10">
        <v>42457</v>
      </c>
      <c r="B89" s="11" t="s">
        <v>5</v>
      </c>
      <c r="C89" s="12">
        <v>26</v>
      </c>
      <c r="D89" t="str">
        <f t="shared" si="35"/>
        <v/>
      </c>
      <c r="F89" t="str">
        <f t="shared" si="30"/>
        <v/>
      </c>
      <c r="H89" t="str">
        <f t="shared" si="20"/>
        <v/>
      </c>
      <c r="J89" t="str">
        <f t="shared" si="21"/>
        <v/>
      </c>
      <c r="M89" s="5">
        <v>42823</v>
      </c>
      <c r="N89" s="6" t="s">
        <v>6</v>
      </c>
      <c r="O89" s="12">
        <v>39</v>
      </c>
      <c r="P89" t="str">
        <f t="shared" si="36"/>
        <v/>
      </c>
      <c r="R89" t="str">
        <f t="shared" si="31"/>
        <v/>
      </c>
      <c r="T89" t="str">
        <f t="shared" si="22"/>
        <v/>
      </c>
      <c r="V89" t="str">
        <f t="shared" si="23"/>
        <v/>
      </c>
      <c r="Y89" s="5">
        <v>43188</v>
      </c>
      <c r="Z89" s="6" t="s">
        <v>8</v>
      </c>
      <c r="AA89" s="12">
        <v>69</v>
      </c>
      <c r="AB89">
        <f t="shared" si="39"/>
        <v>324</v>
      </c>
      <c r="AD89" t="str">
        <f t="shared" si="32"/>
        <v/>
      </c>
      <c r="AF89">
        <f t="shared" si="24"/>
        <v>194</v>
      </c>
      <c r="AH89" t="str">
        <f t="shared" si="25"/>
        <v/>
      </c>
      <c r="AK89" s="5">
        <v>43553</v>
      </c>
      <c r="AL89" s="6" t="s">
        <v>4</v>
      </c>
      <c r="AM89" s="7">
        <v>53</v>
      </c>
      <c r="AN89" t="str">
        <f t="shared" si="37"/>
        <v/>
      </c>
      <c r="AP89">
        <f t="shared" si="33"/>
        <v>117</v>
      </c>
      <c r="AR89" t="str">
        <f t="shared" si="26"/>
        <v/>
      </c>
      <c r="AT89" t="str">
        <f t="shared" si="27"/>
        <v/>
      </c>
      <c r="AW89" s="5">
        <v>43918</v>
      </c>
      <c r="AX89" s="6" t="s">
        <v>7</v>
      </c>
      <c r="AY89" s="105">
        <f>'Daycare Tallies'!$M29</f>
        <v>0</v>
      </c>
      <c r="AZ89" t="str">
        <f t="shared" si="38"/>
        <v/>
      </c>
      <c r="BB89" t="str">
        <f t="shared" si="34"/>
        <v/>
      </c>
      <c r="BD89" t="str">
        <f t="shared" si="29"/>
        <v/>
      </c>
      <c r="BF89" t="str">
        <f t="shared" si="28"/>
        <v/>
      </c>
    </row>
    <row r="90" spans="1:58" x14ac:dyDescent="0.3">
      <c r="A90" s="10">
        <v>42458</v>
      </c>
      <c r="B90" s="11" t="s">
        <v>3</v>
      </c>
      <c r="C90" s="12">
        <v>40</v>
      </c>
      <c r="D90" t="str">
        <f t="shared" si="35"/>
        <v/>
      </c>
      <c r="F90" t="str">
        <f t="shared" si="30"/>
        <v/>
      </c>
      <c r="H90" t="str">
        <f t="shared" si="20"/>
        <v/>
      </c>
      <c r="J90" t="str">
        <f t="shared" si="21"/>
        <v/>
      </c>
      <c r="M90" s="5">
        <v>42824</v>
      </c>
      <c r="N90" s="6" t="s">
        <v>8</v>
      </c>
      <c r="O90" s="12">
        <v>51</v>
      </c>
      <c r="P90">
        <f t="shared" si="36"/>
        <v>225</v>
      </c>
      <c r="R90" t="str">
        <f t="shared" si="31"/>
        <v/>
      </c>
      <c r="T90">
        <f t="shared" si="22"/>
        <v>134</v>
      </c>
      <c r="V90" t="str">
        <f t="shared" si="23"/>
        <v/>
      </c>
      <c r="Y90" s="5">
        <v>43189</v>
      </c>
      <c r="Z90" s="6" t="s">
        <v>4</v>
      </c>
      <c r="AA90" s="12">
        <v>46</v>
      </c>
      <c r="AB90" t="str">
        <f t="shared" si="39"/>
        <v/>
      </c>
      <c r="AD90">
        <f t="shared" si="32"/>
        <v>97</v>
      </c>
      <c r="AF90" t="str">
        <f t="shared" si="24"/>
        <v/>
      </c>
      <c r="AH90" t="str">
        <f t="shared" si="25"/>
        <v/>
      </c>
      <c r="AK90" s="5">
        <v>43554</v>
      </c>
      <c r="AL90" s="6" t="s">
        <v>7</v>
      </c>
      <c r="AM90" s="7">
        <v>15</v>
      </c>
      <c r="AN90" t="str">
        <f t="shared" si="37"/>
        <v/>
      </c>
      <c r="AP90" t="str">
        <f t="shared" si="33"/>
        <v/>
      </c>
      <c r="AR90" t="str">
        <f t="shared" si="26"/>
        <v/>
      </c>
      <c r="AT90" t="str">
        <f t="shared" si="27"/>
        <v/>
      </c>
      <c r="AW90" s="5">
        <v>43919</v>
      </c>
      <c r="AX90" s="6" t="s">
        <v>9</v>
      </c>
      <c r="AY90" s="105">
        <f>'Daycare Tallies'!$M30</f>
        <v>0</v>
      </c>
      <c r="AZ90" t="str">
        <f t="shared" si="38"/>
        <v/>
      </c>
      <c r="BB90" t="str">
        <f t="shared" si="34"/>
        <v/>
      </c>
      <c r="BD90" t="str">
        <f t="shared" si="29"/>
        <v/>
      </c>
      <c r="BF90">
        <f t="shared" si="28"/>
        <v>0</v>
      </c>
    </row>
    <row r="91" spans="1:58" x14ac:dyDescent="0.3">
      <c r="A91" s="10">
        <v>42459</v>
      </c>
      <c r="B91" s="11" t="s">
        <v>6</v>
      </c>
      <c r="C91" s="12">
        <v>36</v>
      </c>
      <c r="D91" t="str">
        <f t="shared" si="35"/>
        <v/>
      </c>
      <c r="F91" t="str">
        <f t="shared" si="30"/>
        <v/>
      </c>
      <c r="H91" t="str">
        <f t="shared" si="20"/>
        <v/>
      </c>
      <c r="J91" t="str">
        <f t="shared" si="21"/>
        <v/>
      </c>
      <c r="M91" s="5">
        <v>42825</v>
      </c>
      <c r="N91" s="6" t="s">
        <v>4</v>
      </c>
      <c r="O91" s="12">
        <v>37</v>
      </c>
      <c r="P91" t="str">
        <f t="shared" si="36"/>
        <v/>
      </c>
      <c r="R91">
        <f t="shared" si="31"/>
        <v>80</v>
      </c>
      <c r="T91" t="str">
        <f t="shared" si="22"/>
        <v/>
      </c>
      <c r="V91" t="str">
        <f t="shared" si="23"/>
        <v/>
      </c>
      <c r="Y91" s="5">
        <v>43190</v>
      </c>
      <c r="Z91" s="6" t="s">
        <v>7</v>
      </c>
      <c r="AA91" s="12">
        <v>7</v>
      </c>
      <c r="AB91" t="str">
        <f t="shared" si="39"/>
        <v/>
      </c>
      <c r="AD91" t="str">
        <f t="shared" si="32"/>
        <v/>
      </c>
      <c r="AF91" t="str">
        <f t="shared" si="24"/>
        <v/>
      </c>
      <c r="AH91" t="str">
        <f t="shared" si="25"/>
        <v/>
      </c>
      <c r="AK91" s="5">
        <v>43555</v>
      </c>
      <c r="AL91" s="6" t="s">
        <v>9</v>
      </c>
      <c r="AM91" s="7">
        <v>3</v>
      </c>
      <c r="AN91" t="str">
        <f t="shared" si="37"/>
        <v/>
      </c>
      <c r="AP91" t="str">
        <f t="shared" si="33"/>
        <v/>
      </c>
      <c r="AR91" t="str">
        <f t="shared" si="26"/>
        <v/>
      </c>
      <c r="AT91">
        <f t="shared" si="27"/>
        <v>71</v>
      </c>
      <c r="AW91" s="5">
        <v>43920</v>
      </c>
      <c r="AX91" s="6" t="s">
        <v>5</v>
      </c>
      <c r="AY91" s="105">
        <f>'Daycare Tallies'!$M31</f>
        <v>0</v>
      </c>
      <c r="AZ91" t="str">
        <f t="shared" si="38"/>
        <v/>
      </c>
      <c r="BB91" t="str">
        <f t="shared" si="34"/>
        <v/>
      </c>
      <c r="BD91" t="str">
        <f t="shared" si="29"/>
        <v/>
      </c>
      <c r="BF91" t="str">
        <f t="shared" si="28"/>
        <v/>
      </c>
    </row>
    <row r="92" spans="1:58" x14ac:dyDescent="0.3">
      <c r="A92" s="10">
        <v>42460</v>
      </c>
      <c r="B92" s="11" t="s">
        <v>8</v>
      </c>
      <c r="C92" s="12">
        <v>31</v>
      </c>
      <c r="D92">
        <f t="shared" si="35"/>
        <v>166</v>
      </c>
      <c r="F92" t="str">
        <f t="shared" si="30"/>
        <v/>
      </c>
      <c r="H92">
        <f t="shared" si="20"/>
        <v>107</v>
      </c>
      <c r="J92" t="str">
        <f t="shared" si="21"/>
        <v/>
      </c>
      <c r="M92" s="5">
        <v>42826</v>
      </c>
      <c r="N92" s="6" t="s">
        <v>7</v>
      </c>
      <c r="O92" s="12">
        <v>3</v>
      </c>
      <c r="P92" t="str">
        <f t="shared" si="36"/>
        <v/>
      </c>
      <c r="R92" t="str">
        <f t="shared" si="31"/>
        <v/>
      </c>
      <c r="T92" t="str">
        <f t="shared" si="22"/>
        <v/>
      </c>
      <c r="V92" t="str">
        <f t="shared" si="23"/>
        <v/>
      </c>
      <c r="Y92" s="5">
        <v>43191</v>
      </c>
      <c r="Z92" s="6" t="s">
        <v>9</v>
      </c>
      <c r="AA92" s="12">
        <v>0</v>
      </c>
      <c r="AB92" t="str">
        <f t="shared" si="39"/>
        <v/>
      </c>
      <c r="AD92" t="str">
        <f t="shared" si="32"/>
        <v/>
      </c>
      <c r="AF92" t="str">
        <f t="shared" si="24"/>
        <v/>
      </c>
      <c r="AH92">
        <f t="shared" si="25"/>
        <v>53</v>
      </c>
      <c r="AK92" s="5">
        <v>43556</v>
      </c>
      <c r="AL92" s="6" t="s">
        <v>5</v>
      </c>
      <c r="AM92" s="7">
        <v>51</v>
      </c>
      <c r="AN92" t="str">
        <f t="shared" si="37"/>
        <v/>
      </c>
      <c r="AP92" t="str">
        <f t="shared" si="33"/>
        <v/>
      </c>
      <c r="AR92" t="str">
        <f t="shared" si="26"/>
        <v/>
      </c>
      <c r="AT92" t="str">
        <f t="shared" si="27"/>
        <v/>
      </c>
      <c r="AW92" s="5">
        <v>43921</v>
      </c>
      <c r="AX92" s="6" t="s">
        <v>3</v>
      </c>
      <c r="AY92" s="105">
        <f>'Daycare Tallies'!$M32</f>
        <v>0</v>
      </c>
      <c r="AZ92" t="str">
        <f t="shared" si="38"/>
        <v/>
      </c>
      <c r="BB92" t="str">
        <f t="shared" si="34"/>
        <v/>
      </c>
      <c r="BD92" t="str">
        <f t="shared" si="29"/>
        <v/>
      </c>
      <c r="BF92" t="str">
        <f t="shared" si="28"/>
        <v/>
      </c>
    </row>
    <row r="93" spans="1:58" x14ac:dyDescent="0.3">
      <c r="A93" s="10">
        <v>42461</v>
      </c>
      <c r="B93" s="11" t="s">
        <v>4</v>
      </c>
      <c r="C93" s="12">
        <v>26</v>
      </c>
      <c r="D93" t="str">
        <f t="shared" si="35"/>
        <v/>
      </c>
      <c r="F93">
        <f t="shared" si="30"/>
        <v>52</v>
      </c>
      <c r="H93" t="str">
        <f t="shared" si="20"/>
        <v/>
      </c>
      <c r="J93" t="str">
        <f t="shared" si="21"/>
        <v/>
      </c>
      <c r="M93" s="5">
        <v>42827</v>
      </c>
      <c r="N93" s="6" t="s">
        <v>9</v>
      </c>
      <c r="O93" s="12">
        <v>8</v>
      </c>
      <c r="P93" t="str">
        <f t="shared" si="36"/>
        <v/>
      </c>
      <c r="R93" t="str">
        <f t="shared" si="31"/>
        <v/>
      </c>
      <c r="T93" t="str">
        <f t="shared" si="22"/>
        <v/>
      </c>
      <c r="V93">
        <f t="shared" si="23"/>
        <v>48</v>
      </c>
      <c r="Y93" s="5">
        <v>43192</v>
      </c>
      <c r="Z93" s="6" t="s">
        <v>5</v>
      </c>
      <c r="AA93" s="12">
        <v>52</v>
      </c>
      <c r="AB93" t="str">
        <f t="shared" si="39"/>
        <v/>
      </c>
      <c r="AD93" t="str">
        <f t="shared" si="32"/>
        <v/>
      </c>
      <c r="AF93" t="str">
        <f t="shared" si="24"/>
        <v/>
      </c>
      <c r="AH93" t="str">
        <f t="shared" si="25"/>
        <v/>
      </c>
      <c r="AK93" s="5">
        <v>43557</v>
      </c>
      <c r="AL93" s="6" t="s">
        <v>3</v>
      </c>
      <c r="AM93" s="7">
        <v>62</v>
      </c>
      <c r="AN93" t="str">
        <f t="shared" si="37"/>
        <v/>
      </c>
      <c r="AP93" t="str">
        <f t="shared" si="33"/>
        <v/>
      </c>
      <c r="AR93" t="str">
        <f t="shared" si="26"/>
        <v/>
      </c>
      <c r="AT93" t="str">
        <f t="shared" si="27"/>
        <v/>
      </c>
      <c r="AW93" s="5">
        <v>43922</v>
      </c>
      <c r="AX93" s="6" t="s">
        <v>6</v>
      </c>
      <c r="AY93" s="105">
        <f>'Daycare Tallies'!$R2</f>
        <v>0</v>
      </c>
      <c r="AZ93" t="str">
        <f t="shared" si="38"/>
        <v/>
      </c>
      <c r="BB93" t="str">
        <f t="shared" si="34"/>
        <v/>
      </c>
      <c r="BD93" t="str">
        <f t="shared" si="29"/>
        <v/>
      </c>
      <c r="BF93" t="str">
        <f t="shared" si="28"/>
        <v/>
      </c>
    </row>
    <row r="94" spans="1:58" x14ac:dyDescent="0.3">
      <c r="A94" s="10">
        <v>42462</v>
      </c>
      <c r="B94" s="11" t="s">
        <v>7</v>
      </c>
      <c r="C94" s="12">
        <v>8</v>
      </c>
      <c r="D94" t="str">
        <f t="shared" si="35"/>
        <v/>
      </c>
      <c r="F94" t="str">
        <f t="shared" si="30"/>
        <v/>
      </c>
      <c r="H94" t="str">
        <f t="shared" si="20"/>
        <v/>
      </c>
      <c r="J94" t="str">
        <f t="shared" si="21"/>
        <v/>
      </c>
      <c r="M94" s="5">
        <v>42828</v>
      </c>
      <c r="N94" s="6" t="s">
        <v>5</v>
      </c>
      <c r="O94" s="12">
        <v>42</v>
      </c>
      <c r="P94" t="str">
        <f t="shared" si="36"/>
        <v/>
      </c>
      <c r="R94" t="str">
        <f t="shared" si="31"/>
        <v/>
      </c>
      <c r="T94" t="str">
        <f t="shared" si="22"/>
        <v/>
      </c>
      <c r="V94" t="str">
        <f t="shared" si="23"/>
        <v/>
      </c>
      <c r="Y94" s="5">
        <v>43193</v>
      </c>
      <c r="Z94" s="6" t="s">
        <v>3</v>
      </c>
      <c r="AA94" s="12">
        <v>59</v>
      </c>
      <c r="AB94" t="str">
        <f t="shared" si="39"/>
        <v/>
      </c>
      <c r="AD94" t="str">
        <f t="shared" si="32"/>
        <v/>
      </c>
      <c r="AF94" t="str">
        <f t="shared" si="24"/>
        <v/>
      </c>
      <c r="AH94" t="str">
        <f t="shared" si="25"/>
        <v/>
      </c>
      <c r="AK94" s="5">
        <v>43558</v>
      </c>
      <c r="AL94" s="6" t="s">
        <v>6</v>
      </c>
      <c r="AM94" s="7">
        <v>53</v>
      </c>
      <c r="AN94" t="str">
        <f t="shared" si="37"/>
        <v/>
      </c>
      <c r="AP94" t="str">
        <f t="shared" si="33"/>
        <v/>
      </c>
      <c r="AR94" t="str">
        <f t="shared" si="26"/>
        <v/>
      </c>
      <c r="AT94" t="str">
        <f t="shared" si="27"/>
        <v/>
      </c>
      <c r="AW94" s="5">
        <v>43923</v>
      </c>
      <c r="AX94" s="6" t="s">
        <v>8</v>
      </c>
      <c r="AY94" s="105">
        <f>'Daycare Tallies'!$R3</f>
        <v>0</v>
      </c>
      <c r="AZ94">
        <f t="shared" si="38"/>
        <v>0</v>
      </c>
      <c r="BB94" t="str">
        <f t="shared" si="34"/>
        <v/>
      </c>
      <c r="BD94">
        <f t="shared" si="29"/>
        <v>0</v>
      </c>
      <c r="BF94" t="str">
        <f t="shared" si="28"/>
        <v/>
      </c>
    </row>
    <row r="95" spans="1:58" x14ac:dyDescent="0.3">
      <c r="A95" s="10">
        <v>42463</v>
      </c>
      <c r="B95" s="11" t="s">
        <v>9</v>
      </c>
      <c r="C95" s="12">
        <v>3</v>
      </c>
      <c r="D95" t="str">
        <f t="shared" si="35"/>
        <v/>
      </c>
      <c r="F95" t="str">
        <f t="shared" si="30"/>
        <v/>
      </c>
      <c r="H95" t="str">
        <f t="shared" si="20"/>
        <v/>
      </c>
      <c r="J95">
        <f t="shared" si="21"/>
        <v>37</v>
      </c>
      <c r="M95" s="5">
        <v>42829</v>
      </c>
      <c r="N95" s="6" t="s">
        <v>3</v>
      </c>
      <c r="O95" s="12">
        <v>52</v>
      </c>
      <c r="P95" t="str">
        <f t="shared" si="36"/>
        <v/>
      </c>
      <c r="R95" t="str">
        <f t="shared" si="31"/>
        <v/>
      </c>
      <c r="T95" t="str">
        <f t="shared" si="22"/>
        <v/>
      </c>
      <c r="V95" t="str">
        <f t="shared" si="23"/>
        <v/>
      </c>
      <c r="Y95" s="5">
        <v>43194</v>
      </c>
      <c r="Z95" s="6" t="s">
        <v>6</v>
      </c>
      <c r="AA95" s="12">
        <v>63</v>
      </c>
      <c r="AB95" t="str">
        <f t="shared" si="39"/>
        <v/>
      </c>
      <c r="AD95" t="str">
        <f t="shared" si="32"/>
        <v/>
      </c>
      <c r="AF95" t="str">
        <f t="shared" si="24"/>
        <v/>
      </c>
      <c r="AH95" t="str">
        <f t="shared" si="25"/>
        <v/>
      </c>
      <c r="AK95" s="5">
        <v>43559</v>
      </c>
      <c r="AL95" s="6" t="s">
        <v>8</v>
      </c>
      <c r="AM95" s="7">
        <v>67</v>
      </c>
      <c r="AN95">
        <f t="shared" si="37"/>
        <v>304</v>
      </c>
      <c r="AP95" t="str">
        <f t="shared" si="33"/>
        <v/>
      </c>
      <c r="AR95">
        <f t="shared" si="26"/>
        <v>182</v>
      </c>
      <c r="AT95" t="str">
        <f t="shared" si="27"/>
        <v/>
      </c>
      <c r="AW95" s="5">
        <v>43924</v>
      </c>
      <c r="AX95" s="6" t="s">
        <v>4</v>
      </c>
      <c r="AY95" s="105">
        <f>'Daycare Tallies'!$R4</f>
        <v>0</v>
      </c>
      <c r="AZ95" t="str">
        <f t="shared" si="38"/>
        <v/>
      </c>
      <c r="BB95">
        <f t="shared" si="34"/>
        <v>0</v>
      </c>
      <c r="BD95" t="str">
        <f t="shared" si="29"/>
        <v/>
      </c>
      <c r="BF95" t="str">
        <f t="shared" si="28"/>
        <v/>
      </c>
    </row>
    <row r="96" spans="1:58" x14ac:dyDescent="0.3">
      <c r="A96" s="10">
        <v>42464</v>
      </c>
      <c r="B96" s="11" t="s">
        <v>5</v>
      </c>
      <c r="C96" s="12">
        <v>24</v>
      </c>
      <c r="D96" t="str">
        <f t="shared" si="35"/>
        <v/>
      </c>
      <c r="F96" t="str">
        <f t="shared" si="30"/>
        <v/>
      </c>
      <c r="H96" t="str">
        <f t="shared" si="20"/>
        <v/>
      </c>
      <c r="J96" t="str">
        <f t="shared" si="21"/>
        <v/>
      </c>
      <c r="M96" s="5">
        <v>42830</v>
      </c>
      <c r="N96" s="6" t="s">
        <v>6</v>
      </c>
      <c r="O96" s="12">
        <v>40</v>
      </c>
      <c r="P96" t="str">
        <f t="shared" si="36"/>
        <v/>
      </c>
      <c r="R96" t="str">
        <f t="shared" si="31"/>
        <v/>
      </c>
      <c r="T96" t="str">
        <f t="shared" si="22"/>
        <v/>
      </c>
      <c r="V96" t="str">
        <f t="shared" si="23"/>
        <v/>
      </c>
      <c r="Y96" s="5">
        <v>43195</v>
      </c>
      <c r="Z96" s="6" t="s">
        <v>8</v>
      </c>
      <c r="AA96" s="12">
        <v>54</v>
      </c>
      <c r="AB96">
        <f t="shared" si="39"/>
        <v>281</v>
      </c>
      <c r="AD96" t="str">
        <f t="shared" si="32"/>
        <v/>
      </c>
      <c r="AF96">
        <f t="shared" si="24"/>
        <v>176</v>
      </c>
      <c r="AH96" t="str">
        <f t="shared" si="25"/>
        <v/>
      </c>
      <c r="AK96" s="5">
        <v>43560</v>
      </c>
      <c r="AL96" s="6" t="s">
        <v>4</v>
      </c>
      <c r="AM96" s="7">
        <v>46</v>
      </c>
      <c r="AN96" t="str">
        <f t="shared" si="37"/>
        <v/>
      </c>
      <c r="AP96">
        <f t="shared" si="33"/>
        <v>97</v>
      </c>
      <c r="AR96" t="str">
        <f t="shared" si="26"/>
        <v/>
      </c>
      <c r="AT96" t="str">
        <f t="shared" si="27"/>
        <v/>
      </c>
      <c r="AW96" s="5">
        <v>43925</v>
      </c>
      <c r="AX96" s="6" t="s">
        <v>7</v>
      </c>
      <c r="AY96" s="105">
        <f>'Daycare Tallies'!$R5</f>
        <v>0</v>
      </c>
      <c r="AZ96" t="str">
        <f t="shared" si="38"/>
        <v/>
      </c>
      <c r="BB96" t="str">
        <f t="shared" si="34"/>
        <v/>
      </c>
      <c r="BD96" t="str">
        <f t="shared" si="29"/>
        <v/>
      </c>
      <c r="BF96" t="str">
        <f t="shared" si="28"/>
        <v/>
      </c>
    </row>
    <row r="97" spans="1:58" x14ac:dyDescent="0.3">
      <c r="A97" s="10">
        <v>42465</v>
      </c>
      <c r="B97" s="11" t="s">
        <v>3</v>
      </c>
      <c r="C97" s="12">
        <v>29</v>
      </c>
      <c r="D97" t="str">
        <f t="shared" si="35"/>
        <v/>
      </c>
      <c r="F97" t="str">
        <f t="shared" si="30"/>
        <v/>
      </c>
      <c r="H97" t="str">
        <f t="shared" si="20"/>
        <v/>
      </c>
      <c r="J97" t="str">
        <f t="shared" si="21"/>
        <v/>
      </c>
      <c r="M97" s="5">
        <v>42831</v>
      </c>
      <c r="N97" s="6" t="s">
        <v>8</v>
      </c>
      <c r="O97" s="12">
        <v>56</v>
      </c>
      <c r="P97">
        <f t="shared" si="36"/>
        <v>238</v>
      </c>
      <c r="R97" t="str">
        <f t="shared" si="31"/>
        <v/>
      </c>
      <c r="T97">
        <f t="shared" si="22"/>
        <v>148</v>
      </c>
      <c r="V97" t="str">
        <f t="shared" si="23"/>
        <v/>
      </c>
      <c r="Y97" s="5">
        <v>43196</v>
      </c>
      <c r="Z97" s="6" t="s">
        <v>4</v>
      </c>
      <c r="AA97" s="12">
        <v>57</v>
      </c>
      <c r="AB97" t="str">
        <f t="shared" si="39"/>
        <v/>
      </c>
      <c r="AD97">
        <f t="shared" si="32"/>
        <v>109</v>
      </c>
      <c r="AF97" t="str">
        <f t="shared" si="24"/>
        <v/>
      </c>
      <c r="AH97" t="str">
        <f t="shared" si="25"/>
        <v/>
      </c>
      <c r="AK97" s="5">
        <v>43561</v>
      </c>
      <c r="AL97" s="6" t="s">
        <v>7</v>
      </c>
      <c r="AM97" s="7">
        <v>12</v>
      </c>
      <c r="AN97" t="str">
        <f t="shared" si="37"/>
        <v/>
      </c>
      <c r="AP97" t="str">
        <f t="shared" si="33"/>
        <v/>
      </c>
      <c r="AR97" t="str">
        <f t="shared" si="26"/>
        <v/>
      </c>
      <c r="AT97" t="str">
        <f t="shared" si="27"/>
        <v/>
      </c>
      <c r="AW97" s="5">
        <v>43926</v>
      </c>
      <c r="AX97" s="6" t="s">
        <v>9</v>
      </c>
      <c r="AY97" s="105">
        <f>'Daycare Tallies'!$R6</f>
        <v>0</v>
      </c>
      <c r="AZ97" t="str">
        <f t="shared" si="38"/>
        <v/>
      </c>
      <c r="BB97" t="str">
        <f t="shared" si="34"/>
        <v/>
      </c>
      <c r="BD97" t="str">
        <f t="shared" si="29"/>
        <v/>
      </c>
      <c r="BF97">
        <f t="shared" si="28"/>
        <v>0</v>
      </c>
    </row>
    <row r="98" spans="1:58" x14ac:dyDescent="0.3">
      <c r="A98" s="10">
        <v>42466</v>
      </c>
      <c r="B98" s="11" t="s">
        <v>6</v>
      </c>
      <c r="C98" s="12">
        <v>30</v>
      </c>
      <c r="D98" t="str">
        <f t="shared" si="35"/>
        <v/>
      </c>
      <c r="F98" t="str">
        <f t="shared" si="30"/>
        <v/>
      </c>
      <c r="H98" t="str">
        <f t="shared" si="20"/>
        <v/>
      </c>
      <c r="J98" t="str">
        <f t="shared" si="21"/>
        <v/>
      </c>
      <c r="M98" s="5">
        <v>42832</v>
      </c>
      <c r="N98" s="6" t="s">
        <v>4</v>
      </c>
      <c r="O98" s="12">
        <v>44</v>
      </c>
      <c r="P98" t="str">
        <f t="shared" si="36"/>
        <v/>
      </c>
      <c r="R98">
        <f t="shared" si="31"/>
        <v>86</v>
      </c>
      <c r="T98" t="str">
        <f t="shared" si="22"/>
        <v/>
      </c>
      <c r="V98" t="str">
        <f t="shared" si="23"/>
        <v/>
      </c>
      <c r="Y98" s="5">
        <v>43197</v>
      </c>
      <c r="Z98" s="6" t="s">
        <v>7</v>
      </c>
      <c r="AA98" s="12">
        <v>13</v>
      </c>
      <c r="AB98" t="str">
        <f t="shared" si="39"/>
        <v/>
      </c>
      <c r="AD98" t="str">
        <f t="shared" si="32"/>
        <v/>
      </c>
      <c r="AF98" t="str">
        <f t="shared" si="24"/>
        <v/>
      </c>
      <c r="AH98" t="str">
        <f t="shared" si="25"/>
        <v/>
      </c>
      <c r="AK98" s="5">
        <v>43562</v>
      </c>
      <c r="AL98" s="6" t="s">
        <v>9</v>
      </c>
      <c r="AM98" s="7">
        <v>5</v>
      </c>
      <c r="AN98" t="str">
        <f t="shared" si="37"/>
        <v/>
      </c>
      <c r="AP98" t="str">
        <f t="shared" si="33"/>
        <v/>
      </c>
      <c r="AR98" t="str">
        <f t="shared" si="26"/>
        <v/>
      </c>
      <c r="AT98">
        <f t="shared" si="27"/>
        <v>63</v>
      </c>
      <c r="AW98" s="5">
        <v>43927</v>
      </c>
      <c r="AX98" s="6" t="s">
        <v>5</v>
      </c>
      <c r="AY98" s="105">
        <f>'Daycare Tallies'!$R7</f>
        <v>0</v>
      </c>
      <c r="AZ98" t="str">
        <f t="shared" si="38"/>
        <v/>
      </c>
      <c r="BB98" t="str">
        <f t="shared" si="34"/>
        <v/>
      </c>
      <c r="BD98" t="str">
        <f t="shared" si="29"/>
        <v/>
      </c>
      <c r="BF98" t="str">
        <f t="shared" si="28"/>
        <v/>
      </c>
    </row>
    <row r="99" spans="1:58" x14ac:dyDescent="0.3">
      <c r="A99" s="10">
        <v>42467</v>
      </c>
      <c r="B99" s="11" t="s">
        <v>8</v>
      </c>
      <c r="C99" s="12">
        <v>33</v>
      </c>
      <c r="D99">
        <f t="shared" si="35"/>
        <v>153</v>
      </c>
      <c r="F99" t="str">
        <f t="shared" si="30"/>
        <v/>
      </c>
      <c r="H99">
        <f t="shared" si="20"/>
        <v>92</v>
      </c>
      <c r="J99" t="str">
        <f t="shared" si="21"/>
        <v/>
      </c>
      <c r="M99" s="5">
        <v>42833</v>
      </c>
      <c r="N99" s="6" t="s">
        <v>7</v>
      </c>
      <c r="O99" s="12">
        <v>9</v>
      </c>
      <c r="P99" t="str">
        <f t="shared" si="36"/>
        <v/>
      </c>
      <c r="R99" t="str">
        <f t="shared" si="31"/>
        <v/>
      </c>
      <c r="T99" t="str">
        <f t="shared" si="22"/>
        <v/>
      </c>
      <c r="V99" t="str">
        <f t="shared" si="23"/>
        <v/>
      </c>
      <c r="Y99" s="5">
        <v>43198</v>
      </c>
      <c r="Z99" s="6" t="s">
        <v>9</v>
      </c>
      <c r="AA99" s="12">
        <v>3</v>
      </c>
      <c r="AB99" t="str">
        <f t="shared" si="39"/>
        <v/>
      </c>
      <c r="AD99" t="str">
        <f t="shared" si="32"/>
        <v/>
      </c>
      <c r="AF99" t="str">
        <f t="shared" si="24"/>
        <v/>
      </c>
      <c r="AH99">
        <f t="shared" si="25"/>
        <v>73</v>
      </c>
      <c r="AK99" s="5">
        <v>43563</v>
      </c>
      <c r="AL99" s="6" t="s">
        <v>5</v>
      </c>
      <c r="AM99" s="7">
        <v>38</v>
      </c>
      <c r="AN99" t="str">
        <f t="shared" si="37"/>
        <v/>
      </c>
      <c r="AP99" t="str">
        <f t="shared" si="33"/>
        <v/>
      </c>
      <c r="AR99" t="str">
        <f t="shared" si="26"/>
        <v/>
      </c>
      <c r="AT99" t="str">
        <f t="shared" si="27"/>
        <v/>
      </c>
      <c r="AW99" s="5">
        <v>43928</v>
      </c>
      <c r="AX99" s="6" t="s">
        <v>3</v>
      </c>
      <c r="AY99" s="105">
        <f>'Daycare Tallies'!$R8</f>
        <v>0</v>
      </c>
      <c r="AZ99" t="str">
        <f t="shared" si="38"/>
        <v/>
      </c>
      <c r="BB99" t="str">
        <f t="shared" si="34"/>
        <v/>
      </c>
      <c r="BD99" t="str">
        <f t="shared" si="29"/>
        <v/>
      </c>
      <c r="BF99" t="str">
        <f t="shared" si="28"/>
        <v/>
      </c>
    </row>
    <row r="100" spans="1:58" x14ac:dyDescent="0.3">
      <c r="A100" s="10">
        <v>42468</v>
      </c>
      <c r="B100" s="11" t="s">
        <v>4</v>
      </c>
      <c r="C100" s="12">
        <v>33</v>
      </c>
      <c r="D100" t="str">
        <f t="shared" si="35"/>
        <v/>
      </c>
      <c r="F100">
        <f t="shared" si="30"/>
        <v>57</v>
      </c>
      <c r="H100" t="str">
        <f t="shared" si="20"/>
        <v/>
      </c>
      <c r="J100" t="str">
        <f t="shared" si="21"/>
        <v/>
      </c>
      <c r="M100" s="5">
        <v>42834</v>
      </c>
      <c r="N100" s="6" t="s">
        <v>9</v>
      </c>
      <c r="O100" s="12">
        <v>8</v>
      </c>
      <c r="P100" t="str">
        <f t="shared" si="36"/>
        <v/>
      </c>
      <c r="R100" t="str">
        <f t="shared" si="31"/>
        <v/>
      </c>
      <c r="T100" t="str">
        <f t="shared" si="22"/>
        <v/>
      </c>
      <c r="V100">
        <f t="shared" si="23"/>
        <v>61</v>
      </c>
      <c r="Y100" s="5">
        <v>43199</v>
      </c>
      <c r="Z100" s="6" t="s">
        <v>5</v>
      </c>
      <c r="AA100" s="12">
        <v>62</v>
      </c>
      <c r="AB100" t="str">
        <f t="shared" si="39"/>
        <v/>
      </c>
      <c r="AD100" t="str">
        <f t="shared" si="32"/>
        <v/>
      </c>
      <c r="AF100" t="str">
        <f t="shared" si="24"/>
        <v/>
      </c>
      <c r="AH100" t="str">
        <f t="shared" si="25"/>
        <v/>
      </c>
      <c r="AK100" s="5">
        <v>43564</v>
      </c>
      <c r="AL100" s="6" t="s">
        <v>3</v>
      </c>
      <c r="AM100" s="7">
        <v>75</v>
      </c>
      <c r="AN100" t="str">
        <f t="shared" si="37"/>
        <v/>
      </c>
      <c r="AP100" t="str">
        <f t="shared" si="33"/>
        <v/>
      </c>
      <c r="AR100" t="str">
        <f t="shared" si="26"/>
        <v/>
      </c>
      <c r="AT100" t="str">
        <f t="shared" si="27"/>
        <v/>
      </c>
      <c r="AW100" s="5">
        <v>43929</v>
      </c>
      <c r="AX100" s="6" t="s">
        <v>6</v>
      </c>
      <c r="AY100" s="105">
        <f>'Daycare Tallies'!$R9</f>
        <v>0</v>
      </c>
      <c r="AZ100" t="str">
        <f t="shared" si="38"/>
        <v/>
      </c>
      <c r="BB100" t="str">
        <f t="shared" si="34"/>
        <v/>
      </c>
      <c r="BD100" t="str">
        <f t="shared" si="29"/>
        <v/>
      </c>
      <c r="BF100" t="str">
        <f t="shared" si="28"/>
        <v/>
      </c>
    </row>
    <row r="101" spans="1:58" x14ac:dyDescent="0.3">
      <c r="A101" s="10">
        <v>42469</v>
      </c>
      <c r="B101" s="11" t="s">
        <v>7</v>
      </c>
      <c r="C101" s="12">
        <v>4</v>
      </c>
      <c r="D101" t="str">
        <f t="shared" si="35"/>
        <v/>
      </c>
      <c r="F101" t="str">
        <f t="shared" si="30"/>
        <v/>
      </c>
      <c r="H101" t="str">
        <f t="shared" si="20"/>
        <v/>
      </c>
      <c r="J101" t="str">
        <f t="shared" si="21"/>
        <v/>
      </c>
      <c r="M101" s="5">
        <v>42835</v>
      </c>
      <c r="N101" s="6" t="s">
        <v>5</v>
      </c>
      <c r="O101" s="12">
        <v>47</v>
      </c>
      <c r="P101" t="str">
        <f t="shared" si="36"/>
        <v/>
      </c>
      <c r="R101" t="str">
        <f t="shared" si="31"/>
        <v/>
      </c>
      <c r="T101" t="str">
        <f t="shared" si="22"/>
        <v/>
      </c>
      <c r="V101" t="str">
        <f t="shared" si="23"/>
        <v/>
      </c>
      <c r="Y101" s="5">
        <v>43200</v>
      </c>
      <c r="Z101" s="6" t="s">
        <v>3</v>
      </c>
      <c r="AA101" s="38">
        <v>72</v>
      </c>
      <c r="AB101" t="str">
        <f t="shared" si="39"/>
        <v/>
      </c>
      <c r="AD101" t="str">
        <f t="shared" si="32"/>
        <v/>
      </c>
      <c r="AF101" t="str">
        <f t="shared" si="24"/>
        <v/>
      </c>
      <c r="AH101" t="str">
        <f t="shared" si="25"/>
        <v/>
      </c>
      <c r="AK101" s="5">
        <v>43565</v>
      </c>
      <c r="AL101" s="6" t="s">
        <v>6</v>
      </c>
      <c r="AM101" s="7">
        <v>52</v>
      </c>
      <c r="AN101" t="str">
        <f t="shared" si="37"/>
        <v/>
      </c>
      <c r="AP101" t="str">
        <f t="shared" si="33"/>
        <v/>
      </c>
      <c r="AR101" t="str">
        <f t="shared" si="26"/>
        <v/>
      </c>
      <c r="AT101" t="str">
        <f t="shared" si="27"/>
        <v/>
      </c>
      <c r="AW101" s="5">
        <v>43930</v>
      </c>
      <c r="AX101" s="6" t="s">
        <v>8</v>
      </c>
      <c r="AY101" s="105">
        <f>'Daycare Tallies'!$R10</f>
        <v>0</v>
      </c>
      <c r="AZ101">
        <f t="shared" si="38"/>
        <v>0</v>
      </c>
      <c r="BB101" t="str">
        <f t="shared" si="34"/>
        <v/>
      </c>
      <c r="BD101">
        <f t="shared" si="29"/>
        <v>0</v>
      </c>
      <c r="BF101" t="str">
        <f t="shared" si="28"/>
        <v/>
      </c>
    </row>
    <row r="102" spans="1:58" x14ac:dyDescent="0.3">
      <c r="A102" s="10">
        <v>42470</v>
      </c>
      <c r="B102" s="11" t="s">
        <v>9</v>
      </c>
      <c r="C102" s="12">
        <v>2</v>
      </c>
      <c r="D102" t="str">
        <f t="shared" si="35"/>
        <v/>
      </c>
      <c r="F102" t="str">
        <f t="shared" si="30"/>
        <v/>
      </c>
      <c r="H102" t="str">
        <f t="shared" si="20"/>
        <v/>
      </c>
      <c r="J102">
        <f t="shared" si="21"/>
        <v>39</v>
      </c>
      <c r="M102" s="5">
        <v>42836</v>
      </c>
      <c r="N102" s="6" t="s">
        <v>3</v>
      </c>
      <c r="O102" s="12">
        <v>54</v>
      </c>
      <c r="P102" t="str">
        <f t="shared" si="36"/>
        <v/>
      </c>
      <c r="R102" t="str">
        <f t="shared" si="31"/>
        <v/>
      </c>
      <c r="T102" t="str">
        <f t="shared" si="22"/>
        <v/>
      </c>
      <c r="V102" t="str">
        <f t="shared" si="23"/>
        <v/>
      </c>
      <c r="Y102" s="5">
        <v>43201</v>
      </c>
      <c r="Z102" s="6" t="s">
        <v>6</v>
      </c>
      <c r="AA102" s="12">
        <v>47</v>
      </c>
      <c r="AB102" t="str">
        <f t="shared" si="39"/>
        <v/>
      </c>
      <c r="AD102" t="str">
        <f t="shared" si="32"/>
        <v/>
      </c>
      <c r="AF102" t="str">
        <f t="shared" si="24"/>
        <v/>
      </c>
      <c r="AH102" t="str">
        <f t="shared" si="25"/>
        <v/>
      </c>
      <c r="AK102" s="5">
        <v>43566</v>
      </c>
      <c r="AL102" s="6" t="s">
        <v>8</v>
      </c>
      <c r="AM102" s="7">
        <v>71</v>
      </c>
      <c r="AN102">
        <f t="shared" si="37"/>
        <v>299</v>
      </c>
      <c r="AP102" t="str">
        <f t="shared" si="33"/>
        <v/>
      </c>
      <c r="AR102">
        <f t="shared" si="26"/>
        <v>198</v>
      </c>
      <c r="AT102" t="str">
        <f t="shared" si="27"/>
        <v/>
      </c>
      <c r="AW102" s="5">
        <v>43931</v>
      </c>
      <c r="AX102" s="6" t="s">
        <v>4</v>
      </c>
      <c r="AY102" s="105">
        <f>'Daycare Tallies'!$R11</f>
        <v>0</v>
      </c>
      <c r="AZ102" t="str">
        <f t="shared" si="38"/>
        <v/>
      </c>
      <c r="BB102">
        <f t="shared" si="34"/>
        <v>0</v>
      </c>
      <c r="BD102" t="str">
        <f t="shared" si="29"/>
        <v/>
      </c>
      <c r="BF102" t="str">
        <f t="shared" si="28"/>
        <v/>
      </c>
    </row>
    <row r="103" spans="1:58" x14ac:dyDescent="0.3">
      <c r="A103" s="10">
        <v>42471</v>
      </c>
      <c r="B103" s="11" t="s">
        <v>5</v>
      </c>
      <c r="C103" s="12">
        <v>28</v>
      </c>
      <c r="D103" t="str">
        <f t="shared" si="35"/>
        <v/>
      </c>
      <c r="F103" t="str">
        <f t="shared" si="30"/>
        <v/>
      </c>
      <c r="H103" t="str">
        <f t="shared" si="20"/>
        <v/>
      </c>
      <c r="J103" t="str">
        <f t="shared" si="21"/>
        <v/>
      </c>
      <c r="M103" s="5">
        <v>42837</v>
      </c>
      <c r="N103" s="6" t="s">
        <v>6</v>
      </c>
      <c r="O103" s="12">
        <v>42</v>
      </c>
      <c r="P103" t="str">
        <f t="shared" si="36"/>
        <v/>
      </c>
      <c r="R103" t="str">
        <f t="shared" si="31"/>
        <v/>
      </c>
      <c r="T103" t="str">
        <f t="shared" si="22"/>
        <v/>
      </c>
      <c r="V103" t="str">
        <f t="shared" si="23"/>
        <v/>
      </c>
      <c r="Y103" s="5">
        <v>43202</v>
      </c>
      <c r="Z103" s="6" t="s">
        <v>8</v>
      </c>
      <c r="AA103" s="12">
        <v>68</v>
      </c>
      <c r="AB103">
        <f t="shared" si="39"/>
        <v>322</v>
      </c>
      <c r="AD103" t="str">
        <f t="shared" si="32"/>
        <v/>
      </c>
      <c r="AF103">
        <f t="shared" si="24"/>
        <v>187</v>
      </c>
      <c r="AH103" t="str">
        <f t="shared" si="25"/>
        <v/>
      </c>
      <c r="AK103" s="5">
        <v>43567</v>
      </c>
      <c r="AL103" s="6" t="s">
        <v>4</v>
      </c>
      <c r="AM103" s="7">
        <v>45</v>
      </c>
      <c r="AN103" t="str">
        <f t="shared" si="37"/>
        <v/>
      </c>
      <c r="AP103">
        <f t="shared" si="33"/>
        <v>83</v>
      </c>
      <c r="AR103" t="str">
        <f t="shared" si="26"/>
        <v/>
      </c>
      <c r="AT103" t="str">
        <f t="shared" si="27"/>
        <v/>
      </c>
      <c r="AW103" s="5">
        <v>43932</v>
      </c>
      <c r="AX103" s="6" t="s">
        <v>7</v>
      </c>
      <c r="AY103" s="105">
        <f>'Daycare Tallies'!$R12</f>
        <v>0</v>
      </c>
      <c r="AZ103" t="str">
        <f t="shared" si="38"/>
        <v/>
      </c>
      <c r="BB103" t="str">
        <f t="shared" si="34"/>
        <v/>
      </c>
      <c r="BD103" t="str">
        <f t="shared" si="29"/>
        <v/>
      </c>
      <c r="BF103" t="str">
        <f t="shared" si="28"/>
        <v/>
      </c>
    </row>
    <row r="104" spans="1:58" x14ac:dyDescent="0.3">
      <c r="A104" s="10">
        <v>42472</v>
      </c>
      <c r="B104" s="11" t="s">
        <v>3</v>
      </c>
      <c r="C104" s="12">
        <v>40</v>
      </c>
      <c r="D104" t="str">
        <f t="shared" si="35"/>
        <v/>
      </c>
      <c r="F104" t="str">
        <f t="shared" si="30"/>
        <v/>
      </c>
      <c r="H104" t="str">
        <f t="shared" si="20"/>
        <v/>
      </c>
      <c r="J104" t="str">
        <f t="shared" si="21"/>
        <v/>
      </c>
      <c r="M104" s="5">
        <v>42838</v>
      </c>
      <c r="N104" s="6" t="s">
        <v>8</v>
      </c>
      <c r="O104" s="12">
        <v>52</v>
      </c>
      <c r="P104">
        <f t="shared" si="36"/>
        <v>256</v>
      </c>
      <c r="R104" t="str">
        <f t="shared" si="31"/>
        <v/>
      </c>
      <c r="T104">
        <f t="shared" si="22"/>
        <v>148</v>
      </c>
      <c r="V104" t="str">
        <f t="shared" si="23"/>
        <v/>
      </c>
      <c r="Y104" s="5">
        <v>43203</v>
      </c>
      <c r="Z104" s="6" t="s">
        <v>4</v>
      </c>
      <c r="AA104" s="12">
        <v>57</v>
      </c>
      <c r="AB104" t="str">
        <f t="shared" si="39"/>
        <v/>
      </c>
      <c r="AD104">
        <f t="shared" si="32"/>
        <v>119</v>
      </c>
      <c r="AF104" t="str">
        <f t="shared" si="24"/>
        <v/>
      </c>
      <c r="AH104" t="str">
        <f t="shared" si="25"/>
        <v/>
      </c>
      <c r="AK104" s="5">
        <v>43568</v>
      </c>
      <c r="AL104" s="6" t="s">
        <v>7</v>
      </c>
      <c r="AM104" s="7">
        <v>14</v>
      </c>
      <c r="AN104" t="str">
        <f t="shared" si="37"/>
        <v/>
      </c>
      <c r="AP104" t="str">
        <f t="shared" si="33"/>
        <v/>
      </c>
      <c r="AR104" t="str">
        <f t="shared" si="26"/>
        <v/>
      </c>
      <c r="AT104" t="str">
        <f t="shared" si="27"/>
        <v/>
      </c>
      <c r="AW104" s="5">
        <v>43933</v>
      </c>
      <c r="AX104" s="6" t="s">
        <v>9</v>
      </c>
      <c r="AY104" s="105">
        <f>'Daycare Tallies'!$R13</f>
        <v>0</v>
      </c>
      <c r="AZ104" t="str">
        <f t="shared" si="38"/>
        <v/>
      </c>
      <c r="BB104" t="str">
        <f t="shared" si="34"/>
        <v/>
      </c>
      <c r="BD104" t="str">
        <f t="shared" si="29"/>
        <v/>
      </c>
      <c r="BF104">
        <f t="shared" si="28"/>
        <v>0</v>
      </c>
    </row>
    <row r="105" spans="1:58" x14ac:dyDescent="0.3">
      <c r="A105" s="10">
        <v>42473</v>
      </c>
      <c r="B105" s="11" t="s">
        <v>6</v>
      </c>
      <c r="C105" s="12">
        <v>37</v>
      </c>
      <c r="D105" t="str">
        <f t="shared" si="35"/>
        <v/>
      </c>
      <c r="F105" t="str">
        <f t="shared" si="30"/>
        <v/>
      </c>
      <c r="H105" t="str">
        <f t="shared" si="20"/>
        <v/>
      </c>
      <c r="J105" t="str">
        <f t="shared" si="21"/>
        <v/>
      </c>
      <c r="M105" s="5">
        <v>42839</v>
      </c>
      <c r="N105" s="6" t="s">
        <v>4</v>
      </c>
      <c r="O105" s="12">
        <v>34</v>
      </c>
      <c r="P105" t="str">
        <f t="shared" si="36"/>
        <v/>
      </c>
      <c r="R105">
        <f t="shared" si="31"/>
        <v>81</v>
      </c>
      <c r="T105" t="str">
        <f t="shared" si="22"/>
        <v/>
      </c>
      <c r="V105" t="str">
        <f t="shared" si="23"/>
        <v/>
      </c>
      <c r="Y105" s="5">
        <v>43204</v>
      </c>
      <c r="Z105" s="6" t="s">
        <v>7</v>
      </c>
      <c r="AA105" s="12">
        <v>10</v>
      </c>
      <c r="AB105" t="str">
        <f t="shared" si="39"/>
        <v/>
      </c>
      <c r="AD105" t="str">
        <f t="shared" si="32"/>
        <v/>
      </c>
      <c r="AF105" t="str">
        <f t="shared" si="24"/>
        <v/>
      </c>
      <c r="AH105" t="str">
        <f t="shared" si="25"/>
        <v/>
      </c>
      <c r="AK105" s="5">
        <v>43569</v>
      </c>
      <c r="AL105" s="6" t="s">
        <v>9</v>
      </c>
      <c r="AM105" s="7">
        <v>6</v>
      </c>
      <c r="AN105" t="str">
        <f t="shared" si="37"/>
        <v/>
      </c>
      <c r="AP105" t="str">
        <f t="shared" si="33"/>
        <v/>
      </c>
      <c r="AR105" t="str">
        <f t="shared" si="26"/>
        <v/>
      </c>
      <c r="AT105">
        <f t="shared" si="27"/>
        <v>65</v>
      </c>
      <c r="AW105" s="5">
        <v>43934</v>
      </c>
      <c r="AX105" s="6" t="s">
        <v>5</v>
      </c>
      <c r="AY105" s="105">
        <f>'Daycare Tallies'!$R14</f>
        <v>0</v>
      </c>
      <c r="AZ105" t="str">
        <f t="shared" si="38"/>
        <v/>
      </c>
      <c r="BB105" t="str">
        <f t="shared" si="34"/>
        <v/>
      </c>
      <c r="BD105" t="str">
        <f t="shared" si="29"/>
        <v/>
      </c>
      <c r="BF105" t="str">
        <f t="shared" si="28"/>
        <v/>
      </c>
    </row>
    <row r="106" spans="1:58" x14ac:dyDescent="0.3">
      <c r="A106" s="10">
        <v>42474</v>
      </c>
      <c r="B106" s="11" t="s">
        <v>8</v>
      </c>
      <c r="C106" s="12">
        <v>32</v>
      </c>
      <c r="D106">
        <f t="shared" si="35"/>
        <v>176</v>
      </c>
      <c r="F106" t="str">
        <f t="shared" si="30"/>
        <v/>
      </c>
      <c r="H106">
        <f t="shared" si="20"/>
        <v>109</v>
      </c>
      <c r="J106" t="str">
        <f t="shared" si="21"/>
        <v/>
      </c>
      <c r="M106" s="5">
        <v>42840</v>
      </c>
      <c r="N106" s="6" t="s">
        <v>7</v>
      </c>
      <c r="O106" s="12">
        <v>9</v>
      </c>
      <c r="P106" t="str">
        <f t="shared" si="36"/>
        <v/>
      </c>
      <c r="R106" t="str">
        <f t="shared" si="31"/>
        <v/>
      </c>
      <c r="T106" t="str">
        <f t="shared" si="22"/>
        <v/>
      </c>
      <c r="V106" t="str">
        <f t="shared" si="23"/>
        <v/>
      </c>
      <c r="Y106" s="5">
        <v>43205</v>
      </c>
      <c r="Z106" s="6" t="s">
        <v>9</v>
      </c>
      <c r="AA106" s="12">
        <v>5</v>
      </c>
      <c r="AB106" t="str">
        <f t="shared" si="39"/>
        <v/>
      </c>
      <c r="AD106" t="str">
        <f t="shared" si="32"/>
        <v/>
      </c>
      <c r="AF106" t="str">
        <f t="shared" si="24"/>
        <v/>
      </c>
      <c r="AH106">
        <f t="shared" si="25"/>
        <v>72</v>
      </c>
      <c r="AK106" s="5">
        <v>43570</v>
      </c>
      <c r="AL106" s="6" t="s">
        <v>5</v>
      </c>
      <c r="AM106" s="7">
        <v>39</v>
      </c>
      <c r="AN106" t="str">
        <f t="shared" si="37"/>
        <v/>
      </c>
      <c r="AP106" t="str">
        <f t="shared" si="33"/>
        <v/>
      </c>
      <c r="AR106" t="str">
        <f t="shared" si="26"/>
        <v/>
      </c>
      <c r="AT106" t="str">
        <f t="shared" si="27"/>
        <v/>
      </c>
      <c r="AW106" s="5">
        <v>43935</v>
      </c>
      <c r="AX106" s="6" t="s">
        <v>3</v>
      </c>
      <c r="AY106" s="105">
        <f>'Daycare Tallies'!$R15</f>
        <v>0</v>
      </c>
      <c r="AZ106" t="str">
        <f t="shared" si="38"/>
        <v/>
      </c>
      <c r="BB106" t="str">
        <f t="shared" si="34"/>
        <v/>
      </c>
      <c r="BD106" t="str">
        <f t="shared" si="29"/>
        <v/>
      </c>
      <c r="BF106" t="str">
        <f t="shared" si="28"/>
        <v/>
      </c>
    </row>
    <row r="107" spans="1:58" x14ac:dyDescent="0.3">
      <c r="A107" s="10">
        <v>42475</v>
      </c>
      <c r="B107" s="11" t="s">
        <v>4</v>
      </c>
      <c r="C107" s="12">
        <v>42</v>
      </c>
      <c r="D107" t="str">
        <f t="shared" si="35"/>
        <v/>
      </c>
      <c r="F107">
        <f t="shared" si="30"/>
        <v>70</v>
      </c>
      <c r="H107" t="str">
        <f t="shared" si="20"/>
        <v/>
      </c>
      <c r="J107" t="str">
        <f t="shared" si="21"/>
        <v/>
      </c>
      <c r="M107" s="5">
        <v>42841</v>
      </c>
      <c r="N107" s="6" t="s">
        <v>9</v>
      </c>
      <c r="O107" s="12">
        <v>2</v>
      </c>
      <c r="P107" t="str">
        <f t="shared" si="36"/>
        <v/>
      </c>
      <c r="R107" t="str">
        <f t="shared" si="31"/>
        <v/>
      </c>
      <c r="T107" t="str">
        <f t="shared" si="22"/>
        <v/>
      </c>
      <c r="V107">
        <f t="shared" si="23"/>
        <v>45</v>
      </c>
      <c r="Y107" s="5">
        <v>43206</v>
      </c>
      <c r="Z107" s="6" t="s">
        <v>5</v>
      </c>
      <c r="AA107" s="12">
        <v>58</v>
      </c>
      <c r="AB107" t="str">
        <f t="shared" si="39"/>
        <v/>
      </c>
      <c r="AD107" t="str">
        <f t="shared" si="32"/>
        <v/>
      </c>
      <c r="AF107" t="str">
        <f t="shared" si="24"/>
        <v/>
      </c>
      <c r="AH107" t="str">
        <f t="shared" si="25"/>
        <v/>
      </c>
      <c r="AK107" s="5">
        <v>43571</v>
      </c>
      <c r="AL107" s="6" t="s">
        <v>3</v>
      </c>
      <c r="AM107" s="7">
        <v>59</v>
      </c>
      <c r="AN107" t="str">
        <f t="shared" si="37"/>
        <v/>
      </c>
      <c r="AP107" t="str">
        <f t="shared" si="33"/>
        <v/>
      </c>
      <c r="AR107" t="str">
        <f t="shared" si="26"/>
        <v/>
      </c>
      <c r="AT107" t="str">
        <f t="shared" si="27"/>
        <v/>
      </c>
      <c r="AW107" s="5">
        <v>43936</v>
      </c>
      <c r="AX107" s="6" t="s">
        <v>6</v>
      </c>
      <c r="AY107" s="105">
        <f>'Daycare Tallies'!$R16</f>
        <v>0</v>
      </c>
      <c r="AZ107" t="str">
        <f t="shared" si="38"/>
        <v/>
      </c>
      <c r="BB107" t="str">
        <f t="shared" si="34"/>
        <v/>
      </c>
      <c r="BD107" t="str">
        <f t="shared" si="29"/>
        <v/>
      </c>
      <c r="BF107" t="str">
        <f t="shared" si="28"/>
        <v/>
      </c>
    </row>
    <row r="108" spans="1:58" x14ac:dyDescent="0.3">
      <c r="A108" s="10">
        <v>42476</v>
      </c>
      <c r="B108" s="11" t="s">
        <v>7</v>
      </c>
      <c r="C108" s="12">
        <v>6</v>
      </c>
      <c r="D108" t="str">
        <f t="shared" si="35"/>
        <v/>
      </c>
      <c r="F108" t="str">
        <f t="shared" si="30"/>
        <v/>
      </c>
      <c r="H108" t="str">
        <f t="shared" si="20"/>
        <v/>
      </c>
      <c r="J108" t="str">
        <f t="shared" si="21"/>
        <v/>
      </c>
      <c r="M108" s="5">
        <v>42842</v>
      </c>
      <c r="N108" s="6" t="s">
        <v>5</v>
      </c>
      <c r="O108" s="12">
        <v>29</v>
      </c>
      <c r="P108" t="str">
        <f t="shared" si="36"/>
        <v/>
      </c>
      <c r="R108" t="str">
        <f t="shared" si="31"/>
        <v/>
      </c>
      <c r="T108" t="str">
        <f t="shared" si="22"/>
        <v/>
      </c>
      <c r="V108" t="str">
        <f t="shared" si="23"/>
        <v/>
      </c>
      <c r="Y108" s="5">
        <v>43207</v>
      </c>
      <c r="Z108" s="6" t="s">
        <v>3</v>
      </c>
      <c r="AA108" s="12">
        <v>69</v>
      </c>
      <c r="AB108" t="str">
        <f t="shared" si="39"/>
        <v/>
      </c>
      <c r="AD108" t="str">
        <f t="shared" si="32"/>
        <v/>
      </c>
      <c r="AF108" t="str">
        <f t="shared" si="24"/>
        <v/>
      </c>
      <c r="AH108" t="str">
        <f t="shared" si="25"/>
        <v/>
      </c>
      <c r="AK108" s="5">
        <v>43572</v>
      </c>
      <c r="AL108" s="6" t="s">
        <v>6</v>
      </c>
      <c r="AM108" s="7">
        <v>64</v>
      </c>
      <c r="AN108" t="str">
        <f t="shared" si="37"/>
        <v/>
      </c>
      <c r="AP108" t="str">
        <f t="shared" si="33"/>
        <v/>
      </c>
      <c r="AR108" t="str">
        <f t="shared" si="26"/>
        <v/>
      </c>
      <c r="AT108" t="str">
        <f t="shared" si="27"/>
        <v/>
      </c>
      <c r="AW108" s="5">
        <v>43937</v>
      </c>
      <c r="AX108" s="6" t="s">
        <v>8</v>
      </c>
      <c r="AY108" s="105">
        <f>'Daycare Tallies'!$R17</f>
        <v>0</v>
      </c>
      <c r="AZ108">
        <f t="shared" si="38"/>
        <v>0</v>
      </c>
      <c r="BB108" t="str">
        <f t="shared" si="34"/>
        <v/>
      </c>
      <c r="BD108">
        <f t="shared" si="29"/>
        <v>0</v>
      </c>
      <c r="BF108" t="str">
        <f t="shared" si="28"/>
        <v/>
      </c>
    </row>
    <row r="109" spans="1:58" x14ac:dyDescent="0.3">
      <c r="A109" s="10">
        <v>42477</v>
      </c>
      <c r="B109" s="11" t="s">
        <v>9</v>
      </c>
      <c r="C109" s="12">
        <v>1</v>
      </c>
      <c r="D109" t="str">
        <f t="shared" si="35"/>
        <v/>
      </c>
      <c r="F109" t="str">
        <f t="shared" si="30"/>
        <v/>
      </c>
      <c r="H109" t="str">
        <f t="shared" si="20"/>
        <v/>
      </c>
      <c r="J109">
        <f t="shared" si="21"/>
        <v>49</v>
      </c>
      <c r="M109" s="5">
        <v>42843</v>
      </c>
      <c r="N109" s="6" t="s">
        <v>3</v>
      </c>
      <c r="O109" s="12">
        <v>48</v>
      </c>
      <c r="P109" t="str">
        <f t="shared" si="36"/>
        <v/>
      </c>
      <c r="R109" t="str">
        <f t="shared" si="31"/>
        <v/>
      </c>
      <c r="T109" t="str">
        <f t="shared" si="22"/>
        <v/>
      </c>
      <c r="V109" t="str">
        <f t="shared" si="23"/>
        <v/>
      </c>
      <c r="Y109" s="5">
        <v>43208</v>
      </c>
      <c r="Z109" s="6" t="s">
        <v>6</v>
      </c>
      <c r="AA109" s="12">
        <v>50</v>
      </c>
      <c r="AB109" t="str">
        <f t="shared" si="39"/>
        <v/>
      </c>
      <c r="AD109" t="str">
        <f t="shared" si="32"/>
        <v/>
      </c>
      <c r="AF109" t="str">
        <f t="shared" si="24"/>
        <v/>
      </c>
      <c r="AH109" t="str">
        <f t="shared" si="25"/>
        <v/>
      </c>
      <c r="AK109" s="5">
        <v>43573</v>
      </c>
      <c r="AL109" s="6" t="s">
        <v>8</v>
      </c>
      <c r="AM109" s="7">
        <v>66</v>
      </c>
      <c r="AN109">
        <f t="shared" si="37"/>
        <v>293</v>
      </c>
      <c r="AP109" t="str">
        <f t="shared" si="33"/>
        <v/>
      </c>
      <c r="AR109">
        <f t="shared" si="26"/>
        <v>189</v>
      </c>
      <c r="AT109" t="str">
        <f t="shared" si="27"/>
        <v/>
      </c>
      <c r="AW109" s="5">
        <v>43938</v>
      </c>
      <c r="AX109" s="6" t="s">
        <v>4</v>
      </c>
      <c r="AY109" s="105">
        <f>'Daycare Tallies'!$R18</f>
        <v>0</v>
      </c>
      <c r="AZ109" t="str">
        <f t="shared" si="38"/>
        <v/>
      </c>
      <c r="BB109">
        <f t="shared" si="34"/>
        <v>0</v>
      </c>
      <c r="BD109" t="str">
        <f t="shared" si="29"/>
        <v/>
      </c>
      <c r="BF109" t="str">
        <f t="shared" si="28"/>
        <v/>
      </c>
    </row>
    <row r="110" spans="1:58" x14ac:dyDescent="0.3">
      <c r="A110" s="10">
        <v>42478</v>
      </c>
      <c r="B110" s="11" t="s">
        <v>5</v>
      </c>
      <c r="C110" s="12">
        <v>30</v>
      </c>
      <c r="D110" t="str">
        <f t="shared" si="35"/>
        <v/>
      </c>
      <c r="F110" t="str">
        <f t="shared" si="30"/>
        <v/>
      </c>
      <c r="H110" t="str">
        <f t="shared" si="20"/>
        <v/>
      </c>
      <c r="J110" t="str">
        <f t="shared" si="21"/>
        <v/>
      </c>
      <c r="M110" s="5">
        <v>42844</v>
      </c>
      <c r="N110" s="6" t="s">
        <v>6</v>
      </c>
      <c r="O110" s="12">
        <v>48</v>
      </c>
      <c r="P110" t="str">
        <f t="shared" si="36"/>
        <v/>
      </c>
      <c r="R110" t="str">
        <f t="shared" si="31"/>
        <v/>
      </c>
      <c r="T110" t="str">
        <f t="shared" si="22"/>
        <v/>
      </c>
      <c r="V110" t="str">
        <f t="shared" si="23"/>
        <v/>
      </c>
      <c r="Y110" s="5">
        <v>43209</v>
      </c>
      <c r="Z110" s="6" t="s">
        <v>8</v>
      </c>
      <c r="AA110" s="12">
        <v>55</v>
      </c>
      <c r="AB110">
        <f t="shared" si="39"/>
        <v>304</v>
      </c>
      <c r="AD110" t="str">
        <f t="shared" si="32"/>
        <v/>
      </c>
      <c r="AF110">
        <f t="shared" si="24"/>
        <v>174</v>
      </c>
      <c r="AH110" t="str">
        <f t="shared" si="25"/>
        <v/>
      </c>
      <c r="AK110" s="5">
        <v>43574</v>
      </c>
      <c r="AL110" s="6" t="s">
        <v>4</v>
      </c>
      <c r="AM110" s="7">
        <v>45</v>
      </c>
      <c r="AN110" t="str">
        <f t="shared" si="37"/>
        <v/>
      </c>
      <c r="AP110">
        <f t="shared" si="33"/>
        <v>84</v>
      </c>
      <c r="AR110" t="str">
        <f t="shared" si="26"/>
        <v/>
      </c>
      <c r="AT110" t="str">
        <f t="shared" si="27"/>
        <v/>
      </c>
      <c r="AW110" s="5">
        <v>43939</v>
      </c>
      <c r="AX110" s="6" t="s">
        <v>7</v>
      </c>
      <c r="AY110" s="105">
        <f>'Daycare Tallies'!$R19</f>
        <v>0</v>
      </c>
      <c r="AZ110" t="str">
        <f t="shared" si="38"/>
        <v/>
      </c>
      <c r="BB110" t="str">
        <f t="shared" si="34"/>
        <v/>
      </c>
      <c r="BD110" t="str">
        <f t="shared" si="29"/>
        <v/>
      </c>
      <c r="BF110" t="str">
        <f t="shared" si="28"/>
        <v/>
      </c>
    </row>
    <row r="111" spans="1:58" x14ac:dyDescent="0.3">
      <c r="A111" s="10">
        <v>42479</v>
      </c>
      <c r="B111" s="11" t="s">
        <v>3</v>
      </c>
      <c r="C111" s="12">
        <v>43</v>
      </c>
      <c r="D111" t="str">
        <f t="shared" si="35"/>
        <v/>
      </c>
      <c r="F111" t="str">
        <f t="shared" si="30"/>
        <v/>
      </c>
      <c r="H111" t="str">
        <f t="shared" si="20"/>
        <v/>
      </c>
      <c r="J111" t="str">
        <f t="shared" si="21"/>
        <v/>
      </c>
      <c r="M111" s="5">
        <v>42845</v>
      </c>
      <c r="N111" s="6" t="s">
        <v>8</v>
      </c>
      <c r="O111" s="12">
        <v>47</v>
      </c>
      <c r="P111">
        <f t="shared" si="36"/>
        <v>217</v>
      </c>
      <c r="R111" t="str">
        <f t="shared" si="31"/>
        <v/>
      </c>
      <c r="T111">
        <f t="shared" si="22"/>
        <v>143</v>
      </c>
      <c r="V111" t="str">
        <f t="shared" si="23"/>
        <v/>
      </c>
      <c r="Y111" s="5">
        <v>43210</v>
      </c>
      <c r="Z111" s="6" t="s">
        <v>4</v>
      </c>
      <c r="AA111" s="12">
        <v>49</v>
      </c>
      <c r="AB111" t="str">
        <f t="shared" si="39"/>
        <v/>
      </c>
      <c r="AD111">
        <f t="shared" si="32"/>
        <v>107</v>
      </c>
      <c r="AF111" t="str">
        <f t="shared" si="24"/>
        <v/>
      </c>
      <c r="AH111" t="str">
        <f t="shared" si="25"/>
        <v/>
      </c>
      <c r="AK111" s="5">
        <v>43575</v>
      </c>
      <c r="AL111" s="6" t="s">
        <v>7</v>
      </c>
      <c r="AM111" s="7">
        <v>12</v>
      </c>
      <c r="AN111" t="str">
        <f t="shared" si="37"/>
        <v/>
      </c>
      <c r="AP111" t="str">
        <f t="shared" si="33"/>
        <v/>
      </c>
      <c r="AR111" t="str">
        <f t="shared" si="26"/>
        <v/>
      </c>
      <c r="AT111" t="str">
        <f t="shared" si="27"/>
        <v/>
      </c>
      <c r="AW111" s="5">
        <v>43940</v>
      </c>
      <c r="AX111" s="6" t="s">
        <v>9</v>
      </c>
      <c r="AY111" s="105">
        <f>'Daycare Tallies'!$R20</f>
        <v>0</v>
      </c>
      <c r="AZ111" t="str">
        <f t="shared" si="38"/>
        <v/>
      </c>
      <c r="BB111" t="str">
        <f t="shared" si="34"/>
        <v/>
      </c>
      <c r="BD111" t="str">
        <f t="shared" si="29"/>
        <v/>
      </c>
      <c r="BF111">
        <f t="shared" si="28"/>
        <v>0</v>
      </c>
    </row>
    <row r="112" spans="1:58" x14ac:dyDescent="0.3">
      <c r="A112" s="10">
        <v>42480</v>
      </c>
      <c r="B112" s="11" t="s">
        <v>6</v>
      </c>
      <c r="C112" s="12">
        <v>30</v>
      </c>
      <c r="D112" t="str">
        <f t="shared" si="35"/>
        <v/>
      </c>
      <c r="F112" t="str">
        <f t="shared" si="30"/>
        <v/>
      </c>
      <c r="H112" t="str">
        <f t="shared" si="20"/>
        <v/>
      </c>
      <c r="J112" t="str">
        <f t="shared" si="21"/>
        <v/>
      </c>
      <c r="M112" s="5">
        <v>42846</v>
      </c>
      <c r="N112" s="6" t="s">
        <v>4</v>
      </c>
      <c r="O112" s="46">
        <v>39</v>
      </c>
      <c r="P112" t="str">
        <f t="shared" si="36"/>
        <v/>
      </c>
      <c r="R112">
        <f t="shared" si="31"/>
        <v>68</v>
      </c>
      <c r="T112" t="str">
        <f t="shared" si="22"/>
        <v/>
      </c>
      <c r="V112" t="str">
        <f t="shared" si="23"/>
        <v/>
      </c>
      <c r="Y112" s="5">
        <v>43211</v>
      </c>
      <c r="Z112" s="6" t="s">
        <v>7</v>
      </c>
      <c r="AA112" s="12">
        <v>9</v>
      </c>
      <c r="AB112" t="str">
        <f t="shared" si="39"/>
        <v/>
      </c>
      <c r="AD112" t="str">
        <f t="shared" si="32"/>
        <v/>
      </c>
      <c r="AF112" t="str">
        <f t="shared" si="24"/>
        <v/>
      </c>
      <c r="AH112" t="str">
        <f t="shared" si="25"/>
        <v/>
      </c>
      <c r="AK112" s="5">
        <v>43576</v>
      </c>
      <c r="AL112" s="6" t="s">
        <v>9</v>
      </c>
      <c r="AM112" s="7">
        <v>3</v>
      </c>
      <c r="AN112" t="str">
        <f t="shared" si="37"/>
        <v/>
      </c>
      <c r="AP112" t="str">
        <f t="shared" si="33"/>
        <v/>
      </c>
      <c r="AR112" t="str">
        <f t="shared" si="26"/>
        <v/>
      </c>
      <c r="AT112">
        <f t="shared" si="27"/>
        <v>60</v>
      </c>
      <c r="AW112" s="5">
        <v>43941</v>
      </c>
      <c r="AX112" s="6" t="s">
        <v>5</v>
      </c>
      <c r="AY112" s="105">
        <f>'Daycare Tallies'!$R21</f>
        <v>0</v>
      </c>
      <c r="AZ112" t="str">
        <f t="shared" si="38"/>
        <v/>
      </c>
      <c r="BB112" t="str">
        <f t="shared" si="34"/>
        <v/>
      </c>
      <c r="BD112" t="str">
        <f t="shared" si="29"/>
        <v/>
      </c>
      <c r="BF112" t="str">
        <f t="shared" si="28"/>
        <v/>
      </c>
    </row>
    <row r="113" spans="1:58" x14ac:dyDescent="0.3">
      <c r="A113" s="10">
        <v>42481</v>
      </c>
      <c r="B113" s="11" t="s">
        <v>8</v>
      </c>
      <c r="C113" s="12">
        <v>32</v>
      </c>
      <c r="D113">
        <f t="shared" si="35"/>
        <v>184</v>
      </c>
      <c r="F113" t="str">
        <f t="shared" si="30"/>
        <v/>
      </c>
      <c r="H113">
        <f t="shared" si="20"/>
        <v>105</v>
      </c>
      <c r="J113" t="str">
        <f t="shared" si="21"/>
        <v/>
      </c>
      <c r="M113" s="5">
        <v>42847</v>
      </c>
      <c r="N113" s="6" t="s">
        <v>7</v>
      </c>
      <c r="O113" s="12">
        <v>8</v>
      </c>
      <c r="P113" t="str">
        <f t="shared" si="36"/>
        <v/>
      </c>
      <c r="R113" t="str">
        <f t="shared" si="31"/>
        <v/>
      </c>
      <c r="T113" t="str">
        <f t="shared" si="22"/>
        <v/>
      </c>
      <c r="V113" t="str">
        <f t="shared" si="23"/>
        <v/>
      </c>
      <c r="Y113" s="5">
        <v>43212</v>
      </c>
      <c r="Z113" s="6" t="s">
        <v>9</v>
      </c>
      <c r="AA113" s="12">
        <v>9</v>
      </c>
      <c r="AB113" t="str">
        <f t="shared" si="39"/>
        <v/>
      </c>
      <c r="AD113" t="str">
        <f t="shared" si="32"/>
        <v/>
      </c>
      <c r="AF113" t="str">
        <f t="shared" si="24"/>
        <v/>
      </c>
      <c r="AH113">
        <f t="shared" si="25"/>
        <v>67</v>
      </c>
      <c r="AK113" s="5">
        <v>43577</v>
      </c>
      <c r="AL113" s="6" t="s">
        <v>5</v>
      </c>
      <c r="AM113" s="7">
        <v>35</v>
      </c>
      <c r="AN113" t="str">
        <f t="shared" si="37"/>
        <v/>
      </c>
      <c r="AP113" t="str">
        <f t="shared" si="33"/>
        <v/>
      </c>
      <c r="AR113" t="str">
        <f t="shared" si="26"/>
        <v/>
      </c>
      <c r="AT113" t="str">
        <f t="shared" si="27"/>
        <v/>
      </c>
      <c r="AW113" s="5">
        <v>43942</v>
      </c>
      <c r="AX113" s="6" t="s">
        <v>3</v>
      </c>
      <c r="AY113" s="105">
        <f>'Daycare Tallies'!$R22</f>
        <v>0</v>
      </c>
      <c r="AZ113" t="str">
        <f t="shared" si="38"/>
        <v/>
      </c>
      <c r="BB113" t="str">
        <f t="shared" si="34"/>
        <v/>
      </c>
      <c r="BD113" t="str">
        <f t="shared" si="29"/>
        <v/>
      </c>
      <c r="BF113" t="str">
        <f t="shared" si="28"/>
        <v/>
      </c>
    </row>
    <row r="114" spans="1:58" x14ac:dyDescent="0.3">
      <c r="A114" s="10">
        <v>42482</v>
      </c>
      <c r="B114" s="11" t="s">
        <v>4</v>
      </c>
      <c r="C114" s="12">
        <v>33</v>
      </c>
      <c r="D114" t="str">
        <f t="shared" si="35"/>
        <v/>
      </c>
      <c r="F114">
        <f t="shared" si="30"/>
        <v>63</v>
      </c>
      <c r="H114" t="str">
        <f t="shared" si="20"/>
        <v/>
      </c>
      <c r="J114" t="str">
        <f t="shared" si="21"/>
        <v/>
      </c>
      <c r="M114" s="5">
        <v>42848</v>
      </c>
      <c r="N114" s="6" t="s">
        <v>9</v>
      </c>
      <c r="O114" s="12">
        <v>5</v>
      </c>
      <c r="P114" t="str">
        <f t="shared" si="36"/>
        <v/>
      </c>
      <c r="R114" t="str">
        <f t="shared" si="31"/>
        <v/>
      </c>
      <c r="T114" t="str">
        <f t="shared" si="22"/>
        <v/>
      </c>
      <c r="V114">
        <f t="shared" si="23"/>
        <v>52</v>
      </c>
      <c r="Y114" s="5">
        <v>43213</v>
      </c>
      <c r="Z114" s="6" t="s">
        <v>5</v>
      </c>
      <c r="AA114" s="12">
        <v>45</v>
      </c>
      <c r="AB114" t="str">
        <f t="shared" si="39"/>
        <v/>
      </c>
      <c r="AD114" t="str">
        <f t="shared" si="32"/>
        <v/>
      </c>
      <c r="AF114" t="str">
        <f t="shared" si="24"/>
        <v/>
      </c>
      <c r="AH114" t="str">
        <f t="shared" si="25"/>
        <v/>
      </c>
      <c r="AK114" s="5">
        <v>43578</v>
      </c>
      <c r="AL114" s="6" t="s">
        <v>3</v>
      </c>
      <c r="AM114" s="7">
        <v>51</v>
      </c>
      <c r="AN114" t="str">
        <f t="shared" si="37"/>
        <v/>
      </c>
      <c r="AP114" t="str">
        <f t="shared" si="33"/>
        <v/>
      </c>
      <c r="AR114" t="str">
        <f t="shared" si="26"/>
        <v/>
      </c>
      <c r="AT114" t="str">
        <f t="shared" si="27"/>
        <v/>
      </c>
      <c r="AW114" s="5">
        <v>43943</v>
      </c>
      <c r="AX114" s="6" t="s">
        <v>6</v>
      </c>
      <c r="AY114" s="105">
        <f>'Daycare Tallies'!$R23</f>
        <v>0</v>
      </c>
      <c r="AZ114" t="str">
        <f t="shared" si="38"/>
        <v/>
      </c>
      <c r="BB114" t="str">
        <f t="shared" si="34"/>
        <v/>
      </c>
      <c r="BD114" t="str">
        <f t="shared" si="29"/>
        <v/>
      </c>
      <c r="BF114" t="str">
        <f t="shared" si="28"/>
        <v/>
      </c>
    </row>
    <row r="115" spans="1:58" x14ac:dyDescent="0.3">
      <c r="A115" s="10">
        <v>42483</v>
      </c>
      <c r="B115" s="11" t="s">
        <v>7</v>
      </c>
      <c r="C115" s="12">
        <v>7</v>
      </c>
      <c r="D115" t="str">
        <f t="shared" si="35"/>
        <v/>
      </c>
      <c r="F115" t="str">
        <f t="shared" si="30"/>
        <v/>
      </c>
      <c r="H115" t="str">
        <f t="shared" si="20"/>
        <v/>
      </c>
      <c r="J115" t="str">
        <f t="shared" si="21"/>
        <v/>
      </c>
      <c r="M115" s="5">
        <v>42849</v>
      </c>
      <c r="N115" s="6" t="s">
        <v>5</v>
      </c>
      <c r="O115" s="12">
        <v>41</v>
      </c>
      <c r="P115" t="str">
        <f t="shared" si="36"/>
        <v/>
      </c>
      <c r="R115" t="str">
        <f t="shared" si="31"/>
        <v/>
      </c>
      <c r="T115" t="str">
        <f t="shared" si="22"/>
        <v/>
      </c>
      <c r="V115" t="str">
        <f t="shared" si="23"/>
        <v/>
      </c>
      <c r="Y115" s="5">
        <v>43214</v>
      </c>
      <c r="Z115" s="6" t="s">
        <v>3</v>
      </c>
      <c r="AA115" s="12">
        <v>58</v>
      </c>
      <c r="AB115" t="str">
        <f t="shared" si="39"/>
        <v/>
      </c>
      <c r="AD115" t="str">
        <f t="shared" si="32"/>
        <v/>
      </c>
      <c r="AF115" t="str">
        <f t="shared" si="24"/>
        <v/>
      </c>
      <c r="AH115" t="str">
        <f t="shared" si="25"/>
        <v/>
      </c>
      <c r="AK115" s="5">
        <v>43579</v>
      </c>
      <c r="AL115" s="6" t="s">
        <v>6</v>
      </c>
      <c r="AM115" s="7">
        <v>52</v>
      </c>
      <c r="AN115" t="str">
        <f t="shared" si="37"/>
        <v/>
      </c>
      <c r="AP115" t="str">
        <f t="shared" si="33"/>
        <v/>
      </c>
      <c r="AR115" t="str">
        <f t="shared" si="26"/>
        <v/>
      </c>
      <c r="AT115" t="str">
        <f t="shared" si="27"/>
        <v/>
      </c>
      <c r="AW115" s="5">
        <v>43944</v>
      </c>
      <c r="AX115" s="6" t="s">
        <v>8</v>
      </c>
      <c r="AY115" s="105">
        <f>'Daycare Tallies'!$R24</f>
        <v>0</v>
      </c>
      <c r="AZ115">
        <f t="shared" si="38"/>
        <v>0</v>
      </c>
      <c r="BB115" t="str">
        <f t="shared" si="34"/>
        <v/>
      </c>
      <c r="BD115">
        <f t="shared" si="29"/>
        <v>0</v>
      </c>
      <c r="BF115" t="str">
        <f t="shared" si="28"/>
        <v/>
      </c>
    </row>
    <row r="116" spans="1:58" x14ac:dyDescent="0.3">
      <c r="A116" s="10">
        <v>42484</v>
      </c>
      <c r="B116" s="11" t="s">
        <v>9</v>
      </c>
      <c r="C116" s="12">
        <v>2</v>
      </c>
      <c r="D116" t="str">
        <f t="shared" si="35"/>
        <v/>
      </c>
      <c r="F116" t="str">
        <f t="shared" si="30"/>
        <v/>
      </c>
      <c r="H116" t="str">
        <f t="shared" si="20"/>
        <v/>
      </c>
      <c r="J116">
        <f t="shared" si="21"/>
        <v>42</v>
      </c>
      <c r="M116" s="5">
        <v>42850</v>
      </c>
      <c r="N116" s="6" t="s">
        <v>3</v>
      </c>
      <c r="O116" s="12">
        <v>42</v>
      </c>
      <c r="P116" t="str">
        <f t="shared" si="36"/>
        <v/>
      </c>
      <c r="R116" t="str">
        <f t="shared" si="31"/>
        <v/>
      </c>
      <c r="T116" t="str">
        <f t="shared" si="22"/>
        <v/>
      </c>
      <c r="V116" t="str">
        <f t="shared" si="23"/>
        <v/>
      </c>
      <c r="Y116" s="5">
        <v>43215</v>
      </c>
      <c r="Z116" s="6" t="s">
        <v>6</v>
      </c>
      <c r="AA116" s="12">
        <v>41</v>
      </c>
      <c r="AB116" t="str">
        <f t="shared" si="39"/>
        <v/>
      </c>
      <c r="AD116" t="str">
        <f t="shared" si="32"/>
        <v/>
      </c>
      <c r="AF116" t="str">
        <f t="shared" si="24"/>
        <v/>
      </c>
      <c r="AH116" t="str">
        <f t="shared" si="25"/>
        <v/>
      </c>
      <c r="AK116" s="5">
        <v>43580</v>
      </c>
      <c r="AL116" s="6" t="s">
        <v>8</v>
      </c>
      <c r="AM116" s="7">
        <v>63</v>
      </c>
      <c r="AN116">
        <f t="shared" si="37"/>
        <v>261</v>
      </c>
      <c r="AP116" t="str">
        <f t="shared" si="33"/>
        <v/>
      </c>
      <c r="AR116">
        <f t="shared" si="26"/>
        <v>166</v>
      </c>
      <c r="AT116" t="str">
        <f t="shared" si="27"/>
        <v/>
      </c>
      <c r="AW116" s="5">
        <v>43945</v>
      </c>
      <c r="AX116" s="6" t="s">
        <v>4</v>
      </c>
      <c r="AY116" s="105">
        <f>'Daycare Tallies'!$R25</f>
        <v>0</v>
      </c>
      <c r="AZ116" t="str">
        <f t="shared" si="38"/>
        <v/>
      </c>
      <c r="BB116">
        <f t="shared" si="34"/>
        <v>0</v>
      </c>
      <c r="BD116" t="str">
        <f t="shared" si="29"/>
        <v/>
      </c>
      <c r="BF116" t="str">
        <f t="shared" si="28"/>
        <v/>
      </c>
    </row>
    <row r="117" spans="1:58" x14ac:dyDescent="0.3">
      <c r="A117" s="10">
        <v>42485</v>
      </c>
      <c r="B117" s="11" t="s">
        <v>5</v>
      </c>
      <c r="C117" s="12">
        <v>36</v>
      </c>
      <c r="D117" t="str">
        <f t="shared" si="35"/>
        <v/>
      </c>
      <c r="F117" t="str">
        <f t="shared" si="30"/>
        <v/>
      </c>
      <c r="H117" t="str">
        <f t="shared" si="20"/>
        <v/>
      </c>
      <c r="J117" t="str">
        <f t="shared" si="21"/>
        <v/>
      </c>
      <c r="M117" s="5">
        <v>42851</v>
      </c>
      <c r="N117" s="6" t="s">
        <v>6</v>
      </c>
      <c r="O117" s="12">
        <v>35</v>
      </c>
      <c r="P117" t="str">
        <f t="shared" si="36"/>
        <v/>
      </c>
      <c r="R117" t="str">
        <f t="shared" si="31"/>
        <v/>
      </c>
      <c r="T117" t="str">
        <f t="shared" si="22"/>
        <v/>
      </c>
      <c r="V117" t="str">
        <f t="shared" si="23"/>
        <v/>
      </c>
      <c r="Y117" s="5">
        <v>43216</v>
      </c>
      <c r="Z117" s="6" t="s">
        <v>8</v>
      </c>
      <c r="AA117" s="12">
        <v>52</v>
      </c>
      <c r="AB117">
        <f t="shared" si="39"/>
        <v>263</v>
      </c>
      <c r="AD117" t="str">
        <f t="shared" si="32"/>
        <v/>
      </c>
      <c r="AF117">
        <f t="shared" si="24"/>
        <v>151</v>
      </c>
      <c r="AH117" t="str">
        <f t="shared" si="25"/>
        <v/>
      </c>
      <c r="AK117" s="5">
        <v>43581</v>
      </c>
      <c r="AL117" s="6" t="s">
        <v>4</v>
      </c>
      <c r="AM117" s="7">
        <v>45</v>
      </c>
      <c r="AN117" t="str">
        <f t="shared" si="37"/>
        <v/>
      </c>
      <c r="AP117">
        <f t="shared" si="33"/>
        <v>80</v>
      </c>
      <c r="AR117" t="str">
        <f t="shared" si="26"/>
        <v/>
      </c>
      <c r="AT117" t="str">
        <f t="shared" si="27"/>
        <v/>
      </c>
      <c r="AW117" s="5">
        <v>43946</v>
      </c>
      <c r="AX117" s="6" t="s">
        <v>7</v>
      </c>
      <c r="AY117" s="105">
        <f>'Daycare Tallies'!$R26</f>
        <v>0</v>
      </c>
      <c r="AZ117" t="str">
        <f t="shared" si="38"/>
        <v/>
      </c>
      <c r="BB117" t="str">
        <f t="shared" si="34"/>
        <v/>
      </c>
      <c r="BD117" t="str">
        <f t="shared" si="29"/>
        <v/>
      </c>
      <c r="BF117" t="str">
        <f t="shared" si="28"/>
        <v/>
      </c>
    </row>
    <row r="118" spans="1:58" x14ac:dyDescent="0.3">
      <c r="A118" s="10">
        <v>42486</v>
      </c>
      <c r="B118" s="11" t="s">
        <v>3</v>
      </c>
      <c r="C118" s="12">
        <v>30</v>
      </c>
      <c r="D118" t="str">
        <f t="shared" si="35"/>
        <v/>
      </c>
      <c r="F118" t="str">
        <f t="shared" si="30"/>
        <v/>
      </c>
      <c r="H118" t="str">
        <f t="shared" si="20"/>
        <v/>
      </c>
      <c r="J118" t="str">
        <f t="shared" si="21"/>
        <v/>
      </c>
      <c r="M118" s="5">
        <v>42852</v>
      </c>
      <c r="N118" s="6" t="s">
        <v>8</v>
      </c>
      <c r="O118" s="12">
        <v>37</v>
      </c>
      <c r="P118">
        <f t="shared" si="36"/>
        <v>207</v>
      </c>
      <c r="R118" t="str">
        <f t="shared" si="31"/>
        <v/>
      </c>
      <c r="T118">
        <f t="shared" si="22"/>
        <v>114</v>
      </c>
      <c r="V118" t="str">
        <f t="shared" si="23"/>
        <v/>
      </c>
      <c r="Y118" s="5">
        <v>43217</v>
      </c>
      <c r="Z118" s="6" t="s">
        <v>4</v>
      </c>
      <c r="AA118" s="12">
        <v>39</v>
      </c>
      <c r="AB118" t="str">
        <f t="shared" si="39"/>
        <v/>
      </c>
      <c r="AD118">
        <f t="shared" si="32"/>
        <v>84</v>
      </c>
      <c r="AF118" t="str">
        <f t="shared" si="24"/>
        <v/>
      </c>
      <c r="AH118" t="str">
        <f t="shared" si="25"/>
        <v/>
      </c>
      <c r="AK118" s="5">
        <v>43582</v>
      </c>
      <c r="AL118" s="6" t="s">
        <v>7</v>
      </c>
      <c r="AM118" s="7">
        <v>17</v>
      </c>
      <c r="AN118" t="str">
        <f t="shared" si="37"/>
        <v/>
      </c>
      <c r="AP118" t="str">
        <f t="shared" si="33"/>
        <v/>
      </c>
      <c r="AR118" t="str">
        <f t="shared" si="26"/>
        <v/>
      </c>
      <c r="AT118" t="str">
        <f t="shared" si="27"/>
        <v/>
      </c>
      <c r="AW118" s="5">
        <v>43947</v>
      </c>
      <c r="AX118" s="6" t="s">
        <v>9</v>
      </c>
      <c r="AY118" s="105">
        <f>'Daycare Tallies'!$R27</f>
        <v>0</v>
      </c>
      <c r="AZ118" t="str">
        <f t="shared" si="38"/>
        <v/>
      </c>
      <c r="BB118" t="str">
        <f t="shared" si="34"/>
        <v/>
      </c>
      <c r="BD118" t="str">
        <f t="shared" si="29"/>
        <v/>
      </c>
      <c r="BF118">
        <f t="shared" si="28"/>
        <v>0</v>
      </c>
    </row>
    <row r="119" spans="1:58" x14ac:dyDescent="0.3">
      <c r="A119" s="10">
        <v>42487</v>
      </c>
      <c r="B119" s="11" t="s">
        <v>6</v>
      </c>
      <c r="C119" s="12">
        <v>28</v>
      </c>
      <c r="D119" t="str">
        <f t="shared" si="35"/>
        <v/>
      </c>
      <c r="F119" t="str">
        <f t="shared" si="30"/>
        <v/>
      </c>
      <c r="H119" t="str">
        <f t="shared" si="20"/>
        <v/>
      </c>
      <c r="J119" t="str">
        <f t="shared" si="21"/>
        <v/>
      </c>
      <c r="M119" s="5">
        <v>42853</v>
      </c>
      <c r="N119" s="6" t="s">
        <v>4</v>
      </c>
      <c r="O119" s="12">
        <v>32</v>
      </c>
      <c r="P119" t="str">
        <f t="shared" si="36"/>
        <v/>
      </c>
      <c r="R119">
        <f t="shared" si="31"/>
        <v>73</v>
      </c>
      <c r="T119" t="str">
        <f t="shared" si="22"/>
        <v/>
      </c>
      <c r="V119" t="str">
        <f t="shared" si="23"/>
        <v/>
      </c>
      <c r="Y119" s="5">
        <v>43218</v>
      </c>
      <c r="Z119" s="6" t="s">
        <v>7</v>
      </c>
      <c r="AA119" s="12">
        <v>20</v>
      </c>
      <c r="AB119" t="str">
        <f t="shared" si="39"/>
        <v/>
      </c>
      <c r="AD119" t="str">
        <f t="shared" si="32"/>
        <v/>
      </c>
      <c r="AF119" t="str">
        <f t="shared" si="24"/>
        <v/>
      </c>
      <c r="AH119" t="str">
        <f t="shared" si="25"/>
        <v/>
      </c>
      <c r="AK119" s="5">
        <v>43583</v>
      </c>
      <c r="AL119" s="6" t="s">
        <v>9</v>
      </c>
      <c r="AM119" s="7">
        <v>6</v>
      </c>
      <c r="AN119" t="str">
        <f t="shared" si="37"/>
        <v/>
      </c>
      <c r="AP119" t="str">
        <f t="shared" si="33"/>
        <v/>
      </c>
      <c r="AR119" t="str">
        <f t="shared" si="26"/>
        <v/>
      </c>
      <c r="AT119">
        <f t="shared" si="27"/>
        <v>68</v>
      </c>
      <c r="AW119" s="5">
        <v>43948</v>
      </c>
      <c r="AX119" s="6" t="s">
        <v>5</v>
      </c>
      <c r="AY119" s="105">
        <f>'Daycare Tallies'!$R28</f>
        <v>0</v>
      </c>
      <c r="AZ119" t="str">
        <f t="shared" si="38"/>
        <v/>
      </c>
      <c r="BB119" t="str">
        <f t="shared" si="34"/>
        <v/>
      </c>
      <c r="BD119" t="str">
        <f t="shared" si="29"/>
        <v/>
      </c>
      <c r="BF119" t="str">
        <f t="shared" si="28"/>
        <v/>
      </c>
    </row>
    <row r="120" spans="1:58" x14ac:dyDescent="0.3">
      <c r="A120" s="10">
        <v>42488</v>
      </c>
      <c r="B120" s="11" t="s">
        <v>8</v>
      </c>
      <c r="C120" s="12">
        <v>33</v>
      </c>
      <c r="D120">
        <f t="shared" si="35"/>
        <v>169</v>
      </c>
      <c r="F120" t="str">
        <f t="shared" si="30"/>
        <v/>
      </c>
      <c r="H120">
        <f t="shared" si="20"/>
        <v>91</v>
      </c>
      <c r="J120" t="str">
        <f t="shared" si="21"/>
        <v/>
      </c>
      <c r="M120" s="5">
        <v>42854</v>
      </c>
      <c r="N120" s="6" t="s">
        <v>7</v>
      </c>
      <c r="O120" s="12">
        <v>9</v>
      </c>
      <c r="P120" t="str">
        <f t="shared" si="36"/>
        <v/>
      </c>
      <c r="R120" t="str">
        <f t="shared" si="31"/>
        <v/>
      </c>
      <c r="T120" t="str">
        <f t="shared" si="22"/>
        <v/>
      </c>
      <c r="V120" t="str">
        <f t="shared" si="23"/>
        <v/>
      </c>
      <c r="Y120" s="5">
        <v>43219</v>
      </c>
      <c r="Z120" s="6" t="s">
        <v>9</v>
      </c>
      <c r="AA120" s="12">
        <v>5</v>
      </c>
      <c r="AB120" t="str">
        <f t="shared" si="39"/>
        <v/>
      </c>
      <c r="AD120" t="str">
        <f t="shared" si="32"/>
        <v/>
      </c>
      <c r="AF120" t="str">
        <f t="shared" si="24"/>
        <v/>
      </c>
      <c r="AH120">
        <f t="shared" si="25"/>
        <v>64</v>
      </c>
      <c r="AK120" s="5">
        <v>43584</v>
      </c>
      <c r="AL120" s="6" t="s">
        <v>5</v>
      </c>
      <c r="AM120" s="7">
        <v>56</v>
      </c>
      <c r="AN120" t="str">
        <f t="shared" si="37"/>
        <v/>
      </c>
      <c r="AP120" t="str">
        <f t="shared" si="33"/>
        <v/>
      </c>
      <c r="AR120" t="str">
        <f t="shared" si="26"/>
        <v/>
      </c>
      <c r="AT120" t="str">
        <f t="shared" si="27"/>
        <v/>
      </c>
      <c r="AW120" s="5">
        <v>43949</v>
      </c>
      <c r="AX120" s="6" t="s">
        <v>3</v>
      </c>
      <c r="AY120" s="105">
        <f>'Daycare Tallies'!$R29</f>
        <v>0</v>
      </c>
      <c r="AZ120" t="str">
        <f t="shared" si="38"/>
        <v/>
      </c>
      <c r="BB120" t="str">
        <f t="shared" si="34"/>
        <v/>
      </c>
      <c r="BD120" t="str">
        <f t="shared" si="29"/>
        <v/>
      </c>
      <c r="BF120" t="str">
        <f t="shared" si="28"/>
        <v/>
      </c>
    </row>
    <row r="121" spans="1:58" x14ac:dyDescent="0.3">
      <c r="A121" s="10">
        <v>42489</v>
      </c>
      <c r="B121" s="11" t="s">
        <v>4</v>
      </c>
      <c r="C121" s="12">
        <v>41</v>
      </c>
      <c r="D121" t="str">
        <f t="shared" si="35"/>
        <v/>
      </c>
      <c r="F121">
        <f t="shared" si="30"/>
        <v>77</v>
      </c>
      <c r="H121" t="str">
        <f t="shared" si="20"/>
        <v/>
      </c>
      <c r="J121" t="str">
        <f t="shared" si="21"/>
        <v/>
      </c>
      <c r="M121" s="5">
        <v>42855</v>
      </c>
      <c r="N121" s="6" t="s">
        <v>9</v>
      </c>
      <c r="O121" s="12">
        <v>9</v>
      </c>
      <c r="P121" t="str">
        <f t="shared" si="36"/>
        <v/>
      </c>
      <c r="R121" t="str">
        <f t="shared" si="31"/>
        <v/>
      </c>
      <c r="T121" t="str">
        <f t="shared" si="22"/>
        <v/>
      </c>
      <c r="V121">
        <f t="shared" si="23"/>
        <v>50</v>
      </c>
      <c r="Y121" s="5">
        <v>43220</v>
      </c>
      <c r="Z121" s="6" t="s">
        <v>5</v>
      </c>
      <c r="AA121" s="12">
        <v>60</v>
      </c>
      <c r="AB121" t="str">
        <f t="shared" si="39"/>
        <v/>
      </c>
      <c r="AD121" t="str">
        <f t="shared" si="32"/>
        <v/>
      </c>
      <c r="AF121" t="str">
        <f t="shared" si="24"/>
        <v/>
      </c>
      <c r="AH121" t="str">
        <f t="shared" si="25"/>
        <v/>
      </c>
      <c r="AK121" s="5">
        <v>43585</v>
      </c>
      <c r="AL121" s="6" t="s">
        <v>3</v>
      </c>
      <c r="AM121" s="7">
        <v>55</v>
      </c>
      <c r="AN121" t="str">
        <f t="shared" si="37"/>
        <v/>
      </c>
      <c r="AP121" t="str">
        <f t="shared" si="33"/>
        <v/>
      </c>
      <c r="AR121" t="str">
        <f t="shared" si="26"/>
        <v/>
      </c>
      <c r="AT121" t="str">
        <f t="shared" si="27"/>
        <v/>
      </c>
      <c r="AW121" s="5">
        <v>43950</v>
      </c>
      <c r="AX121" s="6" t="s">
        <v>6</v>
      </c>
      <c r="AY121" s="105">
        <f>'Daycare Tallies'!$R30</f>
        <v>0</v>
      </c>
      <c r="AZ121" t="str">
        <f t="shared" si="38"/>
        <v/>
      </c>
      <c r="BB121" t="str">
        <f t="shared" si="34"/>
        <v/>
      </c>
      <c r="BD121" t="str">
        <f t="shared" si="29"/>
        <v/>
      </c>
      <c r="BF121" t="str">
        <f t="shared" si="28"/>
        <v/>
      </c>
    </row>
    <row r="122" spans="1:58" x14ac:dyDescent="0.3">
      <c r="A122" s="10">
        <v>42490</v>
      </c>
      <c r="B122" s="11" t="s">
        <v>7</v>
      </c>
      <c r="C122" s="12">
        <v>4</v>
      </c>
      <c r="D122" t="str">
        <f t="shared" si="35"/>
        <v/>
      </c>
      <c r="F122" t="str">
        <f t="shared" si="30"/>
        <v/>
      </c>
      <c r="H122" t="str">
        <f t="shared" si="20"/>
        <v/>
      </c>
      <c r="J122" t="str">
        <f t="shared" si="21"/>
        <v/>
      </c>
      <c r="M122" s="5">
        <v>42856</v>
      </c>
      <c r="N122" s="6" t="s">
        <v>5</v>
      </c>
      <c r="O122" s="12">
        <v>36</v>
      </c>
      <c r="P122" t="str">
        <f t="shared" si="36"/>
        <v/>
      </c>
      <c r="R122" t="str">
        <f t="shared" si="31"/>
        <v/>
      </c>
      <c r="T122" t="str">
        <f t="shared" si="22"/>
        <v/>
      </c>
      <c r="V122" t="str">
        <f t="shared" si="23"/>
        <v/>
      </c>
      <c r="Y122" s="5">
        <v>43221</v>
      </c>
      <c r="Z122" s="6" t="s">
        <v>3</v>
      </c>
      <c r="AA122" s="12">
        <v>68</v>
      </c>
      <c r="AB122" t="str">
        <f t="shared" si="39"/>
        <v/>
      </c>
      <c r="AD122" t="str">
        <f t="shared" si="32"/>
        <v/>
      </c>
      <c r="AF122" t="str">
        <f t="shared" si="24"/>
        <v/>
      </c>
      <c r="AH122" t="str">
        <f t="shared" si="25"/>
        <v/>
      </c>
      <c r="AK122" s="5">
        <v>43586</v>
      </c>
      <c r="AL122" s="6" t="s">
        <v>6</v>
      </c>
      <c r="AM122" s="7">
        <v>69</v>
      </c>
      <c r="AN122" t="str">
        <f t="shared" si="37"/>
        <v/>
      </c>
      <c r="AP122" t="str">
        <f t="shared" si="33"/>
        <v/>
      </c>
      <c r="AR122" t="str">
        <f t="shared" si="26"/>
        <v/>
      </c>
      <c r="AT122" t="str">
        <f t="shared" si="27"/>
        <v/>
      </c>
      <c r="AW122" s="5">
        <v>43951</v>
      </c>
      <c r="AX122" s="6" t="s">
        <v>8</v>
      </c>
      <c r="AY122" s="105">
        <f>'Daycare Tallies'!$R31</f>
        <v>0</v>
      </c>
      <c r="AZ122">
        <f t="shared" si="38"/>
        <v>0</v>
      </c>
      <c r="BB122" t="str">
        <f t="shared" si="34"/>
        <v/>
      </c>
      <c r="BD122">
        <f t="shared" si="29"/>
        <v>0</v>
      </c>
      <c r="BF122" t="str">
        <f t="shared" si="28"/>
        <v/>
      </c>
    </row>
    <row r="123" spans="1:58" x14ac:dyDescent="0.3">
      <c r="A123" s="10">
        <v>42491</v>
      </c>
      <c r="B123" s="11" t="s">
        <v>9</v>
      </c>
      <c r="C123" s="12">
        <v>1</v>
      </c>
      <c r="D123" t="str">
        <f t="shared" si="35"/>
        <v/>
      </c>
      <c r="F123" t="str">
        <f t="shared" si="30"/>
        <v/>
      </c>
      <c r="H123" t="str">
        <f t="shared" si="20"/>
        <v/>
      </c>
      <c r="J123">
        <f t="shared" si="21"/>
        <v>46</v>
      </c>
      <c r="M123" s="5">
        <v>42857</v>
      </c>
      <c r="N123" s="6" t="s">
        <v>3</v>
      </c>
      <c r="O123" s="12">
        <v>48</v>
      </c>
      <c r="P123" t="str">
        <f t="shared" si="36"/>
        <v/>
      </c>
      <c r="R123" t="str">
        <f t="shared" si="31"/>
        <v/>
      </c>
      <c r="T123" t="str">
        <f t="shared" si="22"/>
        <v/>
      </c>
      <c r="V123" t="str">
        <f t="shared" si="23"/>
        <v/>
      </c>
      <c r="Y123" s="5">
        <v>43222</v>
      </c>
      <c r="Z123" s="6" t="s">
        <v>6</v>
      </c>
      <c r="AA123" s="12">
        <v>48</v>
      </c>
      <c r="AB123" t="str">
        <f t="shared" si="39"/>
        <v/>
      </c>
      <c r="AD123" t="str">
        <f t="shared" si="32"/>
        <v/>
      </c>
      <c r="AF123" t="str">
        <f t="shared" si="24"/>
        <v/>
      </c>
      <c r="AH123" t="str">
        <f t="shared" si="25"/>
        <v/>
      </c>
      <c r="AK123" s="5">
        <v>43587</v>
      </c>
      <c r="AL123" s="6" t="s">
        <v>8</v>
      </c>
      <c r="AM123" s="7">
        <v>61</v>
      </c>
      <c r="AN123">
        <f t="shared" si="37"/>
        <v>309</v>
      </c>
      <c r="AP123" t="str">
        <f t="shared" si="33"/>
        <v/>
      </c>
      <c r="AR123">
        <f t="shared" si="26"/>
        <v>185</v>
      </c>
      <c r="AT123" t="str">
        <f t="shared" si="27"/>
        <v/>
      </c>
      <c r="AW123" s="5">
        <v>43952</v>
      </c>
      <c r="AX123" s="6" t="s">
        <v>4</v>
      </c>
      <c r="AY123" s="105">
        <f>'Daycare Tallies'!$W2</f>
        <v>0</v>
      </c>
      <c r="AZ123" t="str">
        <f t="shared" si="38"/>
        <v/>
      </c>
      <c r="BB123">
        <f t="shared" si="34"/>
        <v>0</v>
      </c>
      <c r="BD123" t="str">
        <f t="shared" si="29"/>
        <v/>
      </c>
      <c r="BF123" t="str">
        <f t="shared" si="28"/>
        <v/>
      </c>
    </row>
    <row r="124" spans="1:58" x14ac:dyDescent="0.3">
      <c r="A124" s="10">
        <v>42492</v>
      </c>
      <c r="B124" s="11" t="s">
        <v>5</v>
      </c>
      <c r="C124" s="12">
        <v>42</v>
      </c>
      <c r="D124" t="str">
        <f t="shared" si="35"/>
        <v/>
      </c>
      <c r="F124" t="str">
        <f t="shared" si="30"/>
        <v/>
      </c>
      <c r="H124" t="str">
        <f t="shared" si="20"/>
        <v/>
      </c>
      <c r="J124" t="str">
        <f t="shared" si="21"/>
        <v/>
      </c>
      <c r="M124" s="5">
        <v>42858</v>
      </c>
      <c r="N124" s="6" t="s">
        <v>6</v>
      </c>
      <c r="O124" s="12">
        <v>52</v>
      </c>
      <c r="P124" t="str">
        <f t="shared" si="36"/>
        <v/>
      </c>
      <c r="R124" t="str">
        <f t="shared" si="31"/>
        <v/>
      </c>
      <c r="T124" t="str">
        <f t="shared" si="22"/>
        <v/>
      </c>
      <c r="V124" t="str">
        <f t="shared" si="23"/>
        <v/>
      </c>
      <c r="Y124" s="5">
        <v>43223</v>
      </c>
      <c r="Z124" s="6" t="s">
        <v>8</v>
      </c>
      <c r="AA124" s="12">
        <v>59</v>
      </c>
      <c r="AB124">
        <f t="shared" si="39"/>
        <v>299</v>
      </c>
      <c r="AD124" t="str">
        <f t="shared" si="32"/>
        <v/>
      </c>
      <c r="AF124">
        <f t="shared" si="24"/>
        <v>175</v>
      </c>
      <c r="AH124" t="str">
        <f t="shared" si="25"/>
        <v/>
      </c>
      <c r="AK124" s="5">
        <v>43588</v>
      </c>
      <c r="AL124" s="6" t="s">
        <v>4</v>
      </c>
      <c r="AM124" s="7">
        <v>62</v>
      </c>
      <c r="AN124" t="str">
        <f t="shared" si="37"/>
        <v/>
      </c>
      <c r="AP124">
        <f t="shared" si="33"/>
        <v>118</v>
      </c>
      <c r="AR124" t="str">
        <f t="shared" si="26"/>
        <v/>
      </c>
      <c r="AT124" t="str">
        <f t="shared" si="27"/>
        <v/>
      </c>
      <c r="AW124" s="5">
        <v>43953</v>
      </c>
      <c r="AX124" s="6" t="s">
        <v>7</v>
      </c>
      <c r="AY124" s="105">
        <f>'Daycare Tallies'!$W3</f>
        <v>0</v>
      </c>
      <c r="AZ124" t="str">
        <f t="shared" si="38"/>
        <v/>
      </c>
      <c r="BB124" t="str">
        <f t="shared" si="34"/>
        <v/>
      </c>
      <c r="BD124" t="str">
        <f t="shared" si="29"/>
        <v/>
      </c>
      <c r="BF124" t="str">
        <f t="shared" si="28"/>
        <v/>
      </c>
    </row>
    <row r="125" spans="1:58" x14ac:dyDescent="0.3">
      <c r="A125" s="10">
        <v>42493</v>
      </c>
      <c r="B125" s="11" t="s">
        <v>3</v>
      </c>
      <c r="C125" s="12">
        <v>41</v>
      </c>
      <c r="D125" t="str">
        <f t="shared" si="35"/>
        <v/>
      </c>
      <c r="F125" t="str">
        <f t="shared" si="30"/>
        <v/>
      </c>
      <c r="H125" t="str">
        <f t="shared" si="20"/>
        <v/>
      </c>
      <c r="J125" t="str">
        <f t="shared" si="21"/>
        <v/>
      </c>
      <c r="M125" s="5">
        <v>42859</v>
      </c>
      <c r="N125" s="6" t="s">
        <v>8</v>
      </c>
      <c r="O125" s="38">
        <v>61</v>
      </c>
      <c r="P125">
        <f t="shared" si="36"/>
        <v>247</v>
      </c>
      <c r="R125" t="str">
        <f t="shared" si="31"/>
        <v/>
      </c>
      <c r="T125">
        <f t="shared" si="22"/>
        <v>161</v>
      </c>
      <c r="V125" t="str">
        <f t="shared" si="23"/>
        <v/>
      </c>
      <c r="Y125" s="5">
        <v>43224</v>
      </c>
      <c r="Z125" s="6" t="s">
        <v>4</v>
      </c>
      <c r="AA125" s="12">
        <v>59</v>
      </c>
      <c r="AB125" t="str">
        <f t="shared" si="39"/>
        <v/>
      </c>
      <c r="AD125">
        <f t="shared" si="32"/>
        <v>119</v>
      </c>
      <c r="AF125" t="str">
        <f t="shared" si="24"/>
        <v/>
      </c>
      <c r="AH125" t="str">
        <f t="shared" si="25"/>
        <v/>
      </c>
      <c r="AK125" s="5">
        <v>43589</v>
      </c>
      <c r="AL125" s="6" t="s">
        <v>7</v>
      </c>
      <c r="AM125" s="7">
        <v>15</v>
      </c>
      <c r="AN125" t="str">
        <f t="shared" si="37"/>
        <v/>
      </c>
      <c r="AP125" t="str">
        <f t="shared" si="33"/>
        <v/>
      </c>
      <c r="AR125" t="str">
        <f t="shared" si="26"/>
        <v/>
      </c>
      <c r="AT125" t="str">
        <f t="shared" si="27"/>
        <v/>
      </c>
      <c r="AW125" s="5">
        <v>43954</v>
      </c>
      <c r="AX125" s="6" t="s">
        <v>9</v>
      </c>
      <c r="AY125" s="105">
        <f>'Daycare Tallies'!$W4</f>
        <v>0</v>
      </c>
      <c r="AZ125" t="str">
        <f t="shared" si="38"/>
        <v/>
      </c>
      <c r="BB125" t="str">
        <f t="shared" si="34"/>
        <v/>
      </c>
      <c r="BD125" t="str">
        <f t="shared" si="29"/>
        <v/>
      </c>
      <c r="BF125">
        <f t="shared" si="28"/>
        <v>0</v>
      </c>
    </row>
    <row r="126" spans="1:58" x14ac:dyDescent="0.3">
      <c r="A126" s="10">
        <v>42494</v>
      </c>
      <c r="B126" s="11" t="s">
        <v>6</v>
      </c>
      <c r="C126" s="12">
        <v>37</v>
      </c>
      <c r="D126" t="str">
        <f t="shared" si="35"/>
        <v/>
      </c>
      <c r="F126" t="str">
        <f t="shared" si="30"/>
        <v/>
      </c>
      <c r="H126" t="str">
        <f t="shared" si="20"/>
        <v/>
      </c>
      <c r="J126" t="str">
        <f t="shared" si="21"/>
        <v/>
      </c>
      <c r="M126" s="5">
        <v>42860</v>
      </c>
      <c r="N126" s="6" t="s">
        <v>4</v>
      </c>
      <c r="O126" s="12">
        <v>42</v>
      </c>
      <c r="P126" t="str">
        <f t="shared" si="36"/>
        <v/>
      </c>
      <c r="R126">
        <f t="shared" si="31"/>
        <v>78</v>
      </c>
      <c r="T126" t="str">
        <f t="shared" si="22"/>
        <v/>
      </c>
      <c r="V126" t="str">
        <f t="shared" si="23"/>
        <v/>
      </c>
      <c r="Y126" s="5">
        <v>43225</v>
      </c>
      <c r="Z126" s="6" t="s">
        <v>7</v>
      </c>
      <c r="AA126" s="12">
        <v>20</v>
      </c>
      <c r="AB126" t="str">
        <f t="shared" si="39"/>
        <v/>
      </c>
      <c r="AD126" t="str">
        <f t="shared" si="32"/>
        <v/>
      </c>
      <c r="AF126" t="str">
        <f t="shared" si="24"/>
        <v/>
      </c>
      <c r="AH126" t="str">
        <f t="shared" si="25"/>
        <v/>
      </c>
      <c r="AK126" s="5">
        <v>43590</v>
      </c>
      <c r="AL126" s="6" t="s">
        <v>9</v>
      </c>
      <c r="AM126" s="7">
        <v>8</v>
      </c>
      <c r="AN126" t="str">
        <f t="shared" si="37"/>
        <v/>
      </c>
      <c r="AP126" t="str">
        <f t="shared" si="33"/>
        <v/>
      </c>
      <c r="AR126" t="str">
        <f t="shared" si="26"/>
        <v/>
      </c>
      <c r="AT126">
        <f t="shared" si="27"/>
        <v>85</v>
      </c>
      <c r="AW126" s="5">
        <v>43955</v>
      </c>
      <c r="AX126" s="6" t="s">
        <v>5</v>
      </c>
      <c r="AY126" s="105">
        <f>'Daycare Tallies'!$W5</f>
        <v>0</v>
      </c>
      <c r="AZ126" t="str">
        <f t="shared" si="38"/>
        <v/>
      </c>
      <c r="BB126" t="str">
        <f t="shared" si="34"/>
        <v/>
      </c>
      <c r="BD126" t="str">
        <f t="shared" si="29"/>
        <v/>
      </c>
      <c r="BF126" t="str">
        <f t="shared" si="28"/>
        <v/>
      </c>
    </row>
    <row r="127" spans="1:58" x14ac:dyDescent="0.3">
      <c r="A127" s="10">
        <v>42495</v>
      </c>
      <c r="B127" s="11" t="s">
        <v>8</v>
      </c>
      <c r="C127" s="12">
        <v>40</v>
      </c>
      <c r="D127">
        <f t="shared" si="35"/>
        <v>206</v>
      </c>
      <c r="F127" t="str">
        <f t="shared" si="30"/>
        <v/>
      </c>
      <c r="H127">
        <f t="shared" si="20"/>
        <v>118</v>
      </c>
      <c r="J127" t="str">
        <f t="shared" si="21"/>
        <v/>
      </c>
      <c r="M127" s="5">
        <v>42861</v>
      </c>
      <c r="N127" s="6" t="s">
        <v>7</v>
      </c>
      <c r="O127" s="12">
        <v>10</v>
      </c>
      <c r="P127" t="str">
        <f t="shared" si="36"/>
        <v/>
      </c>
      <c r="R127" t="str">
        <f t="shared" si="31"/>
        <v/>
      </c>
      <c r="T127" t="str">
        <f t="shared" si="22"/>
        <v/>
      </c>
      <c r="V127" t="str">
        <f t="shared" si="23"/>
        <v/>
      </c>
      <c r="Y127" s="5">
        <v>43226</v>
      </c>
      <c r="Z127" s="6" t="s">
        <v>9</v>
      </c>
      <c r="AA127" s="12">
        <v>10</v>
      </c>
      <c r="AB127" t="str">
        <f t="shared" si="39"/>
        <v/>
      </c>
      <c r="AD127" t="str">
        <f t="shared" si="32"/>
        <v/>
      </c>
      <c r="AF127" t="str">
        <f t="shared" si="24"/>
        <v/>
      </c>
      <c r="AH127">
        <f t="shared" si="25"/>
        <v>89</v>
      </c>
      <c r="AK127" s="5">
        <v>43591</v>
      </c>
      <c r="AL127" s="6" t="s">
        <v>5</v>
      </c>
      <c r="AM127" s="7">
        <v>43</v>
      </c>
      <c r="AN127" t="str">
        <f t="shared" si="37"/>
        <v/>
      </c>
      <c r="AP127" t="str">
        <f t="shared" si="33"/>
        <v/>
      </c>
      <c r="AR127" t="str">
        <f t="shared" si="26"/>
        <v/>
      </c>
      <c r="AT127" t="str">
        <f t="shared" si="27"/>
        <v/>
      </c>
      <c r="AW127" s="5">
        <v>43956</v>
      </c>
      <c r="AX127" s="6" t="s">
        <v>3</v>
      </c>
      <c r="AY127" s="105">
        <f>'Daycare Tallies'!$W6</f>
        <v>0</v>
      </c>
      <c r="AZ127" t="str">
        <f t="shared" si="38"/>
        <v/>
      </c>
      <c r="BB127" t="str">
        <f t="shared" si="34"/>
        <v/>
      </c>
      <c r="BD127" t="str">
        <f t="shared" si="29"/>
        <v/>
      </c>
      <c r="BF127" t="str">
        <f t="shared" si="28"/>
        <v/>
      </c>
    </row>
    <row r="128" spans="1:58" x14ac:dyDescent="0.3">
      <c r="A128" s="10">
        <v>42496</v>
      </c>
      <c r="B128" s="11" t="s">
        <v>4</v>
      </c>
      <c r="C128" s="12">
        <v>37</v>
      </c>
      <c r="D128" t="str">
        <f t="shared" si="35"/>
        <v/>
      </c>
      <c r="F128">
        <f t="shared" si="30"/>
        <v>79</v>
      </c>
      <c r="H128" t="str">
        <f t="shared" si="20"/>
        <v/>
      </c>
      <c r="J128" t="str">
        <f t="shared" si="21"/>
        <v/>
      </c>
      <c r="M128" s="5">
        <v>42862</v>
      </c>
      <c r="N128" s="6" t="s">
        <v>9</v>
      </c>
      <c r="O128" s="12">
        <v>7</v>
      </c>
      <c r="P128" t="str">
        <f t="shared" si="36"/>
        <v/>
      </c>
      <c r="R128" t="str">
        <f t="shared" si="31"/>
        <v/>
      </c>
      <c r="T128" t="str">
        <f t="shared" si="22"/>
        <v/>
      </c>
      <c r="V128">
        <f t="shared" si="23"/>
        <v>59</v>
      </c>
      <c r="Y128" s="5">
        <v>43227</v>
      </c>
      <c r="Z128" s="6" t="s">
        <v>5</v>
      </c>
      <c r="AA128" s="12">
        <v>61</v>
      </c>
      <c r="AB128" t="str">
        <f t="shared" si="39"/>
        <v/>
      </c>
      <c r="AD128" t="str">
        <f t="shared" si="32"/>
        <v/>
      </c>
      <c r="AF128" t="str">
        <f t="shared" si="24"/>
        <v/>
      </c>
      <c r="AH128" t="str">
        <f t="shared" si="25"/>
        <v/>
      </c>
      <c r="AK128" s="5">
        <v>43592</v>
      </c>
      <c r="AL128" s="6" t="s">
        <v>3</v>
      </c>
      <c r="AM128" s="7">
        <v>65</v>
      </c>
      <c r="AN128" t="str">
        <f t="shared" si="37"/>
        <v/>
      </c>
      <c r="AP128" t="str">
        <f t="shared" si="33"/>
        <v/>
      </c>
      <c r="AR128" t="str">
        <f t="shared" si="26"/>
        <v/>
      </c>
      <c r="AT128" t="str">
        <f t="shared" si="27"/>
        <v/>
      </c>
      <c r="AW128" s="5">
        <v>43957</v>
      </c>
      <c r="AX128" s="6" t="s">
        <v>6</v>
      </c>
      <c r="AY128" s="105">
        <f>'Daycare Tallies'!$W7</f>
        <v>0</v>
      </c>
      <c r="AZ128" t="str">
        <f t="shared" si="38"/>
        <v/>
      </c>
      <c r="BB128" t="str">
        <f t="shared" si="34"/>
        <v/>
      </c>
      <c r="BD128" t="str">
        <f t="shared" si="29"/>
        <v/>
      </c>
      <c r="BF128" t="str">
        <f t="shared" si="28"/>
        <v/>
      </c>
    </row>
    <row r="129" spans="1:58" x14ac:dyDescent="0.3">
      <c r="A129" s="10">
        <v>42497</v>
      </c>
      <c r="B129" s="11" t="s">
        <v>7</v>
      </c>
      <c r="C129" s="12">
        <v>8</v>
      </c>
      <c r="D129" t="str">
        <f t="shared" si="35"/>
        <v/>
      </c>
      <c r="F129" t="str">
        <f t="shared" si="30"/>
        <v/>
      </c>
      <c r="H129" t="str">
        <f t="shared" si="20"/>
        <v/>
      </c>
      <c r="J129" t="str">
        <f t="shared" si="21"/>
        <v/>
      </c>
      <c r="M129" s="5">
        <v>42863</v>
      </c>
      <c r="N129" s="6" t="s">
        <v>5</v>
      </c>
      <c r="O129" s="12">
        <v>44</v>
      </c>
      <c r="P129" t="str">
        <f t="shared" si="36"/>
        <v/>
      </c>
      <c r="R129" t="str">
        <f t="shared" si="31"/>
        <v/>
      </c>
      <c r="T129" t="str">
        <f t="shared" si="22"/>
        <v/>
      </c>
      <c r="V129" t="str">
        <f t="shared" si="23"/>
        <v/>
      </c>
      <c r="Y129" s="5">
        <v>43228</v>
      </c>
      <c r="Z129" s="6" t="s">
        <v>3</v>
      </c>
      <c r="AA129" s="12">
        <v>62</v>
      </c>
      <c r="AB129" t="str">
        <f t="shared" si="39"/>
        <v/>
      </c>
      <c r="AD129" t="str">
        <f t="shared" si="32"/>
        <v/>
      </c>
      <c r="AF129" t="str">
        <f t="shared" si="24"/>
        <v/>
      </c>
      <c r="AH129" t="str">
        <f t="shared" si="25"/>
        <v/>
      </c>
      <c r="AK129" s="5">
        <v>43593</v>
      </c>
      <c r="AL129" s="6" t="s">
        <v>6</v>
      </c>
      <c r="AM129" s="7">
        <v>55</v>
      </c>
      <c r="AN129" t="str">
        <f t="shared" si="37"/>
        <v/>
      </c>
      <c r="AP129" t="str">
        <f t="shared" si="33"/>
        <v/>
      </c>
      <c r="AR129" t="str">
        <f t="shared" si="26"/>
        <v/>
      </c>
      <c r="AT129" t="str">
        <f t="shared" si="27"/>
        <v/>
      </c>
      <c r="AW129" s="5">
        <v>43958</v>
      </c>
      <c r="AX129" s="6" t="s">
        <v>8</v>
      </c>
      <c r="AY129" s="105">
        <f>'Daycare Tallies'!$W8</f>
        <v>0</v>
      </c>
      <c r="AZ129">
        <f t="shared" si="38"/>
        <v>0</v>
      </c>
      <c r="BB129" t="str">
        <f t="shared" si="34"/>
        <v/>
      </c>
      <c r="BD129">
        <f t="shared" si="29"/>
        <v>0</v>
      </c>
      <c r="BF129" t="str">
        <f t="shared" si="28"/>
        <v/>
      </c>
    </row>
    <row r="130" spans="1:58" x14ac:dyDescent="0.3">
      <c r="A130" s="10">
        <v>42498</v>
      </c>
      <c r="B130" s="11" t="s">
        <v>9</v>
      </c>
      <c r="C130" s="12">
        <v>3</v>
      </c>
      <c r="D130" t="str">
        <f t="shared" si="35"/>
        <v/>
      </c>
      <c r="F130" t="str">
        <f t="shared" si="30"/>
        <v/>
      </c>
      <c r="H130" t="str">
        <f t="shared" si="20"/>
        <v/>
      </c>
      <c r="J130">
        <f t="shared" si="21"/>
        <v>48</v>
      </c>
      <c r="M130" s="5">
        <v>42864</v>
      </c>
      <c r="N130" s="6" t="s">
        <v>3</v>
      </c>
      <c r="O130" s="12">
        <v>60</v>
      </c>
      <c r="P130" t="str">
        <f t="shared" si="36"/>
        <v/>
      </c>
      <c r="R130" t="str">
        <f t="shared" si="31"/>
        <v/>
      </c>
      <c r="T130" t="str">
        <f t="shared" si="22"/>
        <v/>
      </c>
      <c r="V130" t="str">
        <f t="shared" si="23"/>
        <v/>
      </c>
      <c r="Y130" s="5">
        <v>43229</v>
      </c>
      <c r="Z130" s="6" t="s">
        <v>6</v>
      </c>
      <c r="AA130" s="12">
        <v>57</v>
      </c>
      <c r="AB130" t="str">
        <f t="shared" si="39"/>
        <v/>
      </c>
      <c r="AD130" t="str">
        <f t="shared" si="32"/>
        <v/>
      </c>
      <c r="AF130" t="str">
        <f t="shared" si="24"/>
        <v/>
      </c>
      <c r="AH130" t="str">
        <f t="shared" si="25"/>
        <v/>
      </c>
      <c r="AK130" s="5">
        <v>43594</v>
      </c>
      <c r="AL130" s="6" t="s">
        <v>8</v>
      </c>
      <c r="AM130" s="7">
        <v>68</v>
      </c>
      <c r="AN130">
        <f t="shared" si="37"/>
        <v>316</v>
      </c>
      <c r="AP130" t="str">
        <f t="shared" si="33"/>
        <v/>
      </c>
      <c r="AR130">
        <f t="shared" si="26"/>
        <v>188</v>
      </c>
      <c r="AT130" t="str">
        <f t="shared" si="27"/>
        <v/>
      </c>
      <c r="AW130" s="5">
        <v>43959</v>
      </c>
      <c r="AX130" s="6" t="s">
        <v>4</v>
      </c>
      <c r="AY130" s="105">
        <f>'Daycare Tallies'!$W9</f>
        <v>0</v>
      </c>
      <c r="AZ130" t="str">
        <f t="shared" si="38"/>
        <v/>
      </c>
      <c r="BB130">
        <f t="shared" si="34"/>
        <v>0</v>
      </c>
      <c r="BD130" t="str">
        <f t="shared" si="29"/>
        <v/>
      </c>
      <c r="BF130" t="str">
        <f t="shared" si="28"/>
        <v/>
      </c>
    </row>
    <row r="131" spans="1:58" x14ac:dyDescent="0.3">
      <c r="A131" s="10">
        <v>42499</v>
      </c>
      <c r="B131" s="11" t="s">
        <v>5</v>
      </c>
      <c r="C131" s="12">
        <v>35</v>
      </c>
      <c r="D131" t="str">
        <f t="shared" si="35"/>
        <v/>
      </c>
      <c r="F131" t="str">
        <f t="shared" si="30"/>
        <v/>
      </c>
      <c r="H131" t="str">
        <f t="shared" ref="H131:H194" si="40">IF(B131="TH",SUM(C129:C131),"")</f>
        <v/>
      </c>
      <c r="J131" t="str">
        <f t="shared" ref="J131:J194" si="41">IF(B131="SU",SUM(C129:C131),"")</f>
        <v/>
      </c>
      <c r="M131" s="5">
        <v>42865</v>
      </c>
      <c r="N131" s="6" t="s">
        <v>6</v>
      </c>
      <c r="O131" s="12">
        <v>42</v>
      </c>
      <c r="P131" t="str">
        <f t="shared" si="36"/>
        <v/>
      </c>
      <c r="R131" t="str">
        <f t="shared" si="31"/>
        <v/>
      </c>
      <c r="T131" t="str">
        <f t="shared" ref="T131:T194" si="42">IF(N131="TH",SUM(O129:O131),"")</f>
        <v/>
      </c>
      <c r="V131" t="str">
        <f t="shared" ref="V131:V194" si="43">IF(N131="SU",SUM(O129:O131),"")</f>
        <v/>
      </c>
      <c r="Y131" s="5">
        <v>43230</v>
      </c>
      <c r="Z131" s="6" t="s">
        <v>8</v>
      </c>
      <c r="AA131" s="12">
        <v>64</v>
      </c>
      <c r="AB131">
        <f t="shared" si="39"/>
        <v>333</v>
      </c>
      <c r="AD131" t="str">
        <f t="shared" si="32"/>
        <v/>
      </c>
      <c r="AF131">
        <f t="shared" ref="AF131:AF194" si="44">IF(Z131="TH",SUM(AA129:AA131),"")</f>
        <v>183</v>
      </c>
      <c r="AH131" t="str">
        <f t="shared" ref="AH131:AH194" si="45">IF(Z131="SU",SUM(AA129:AA131),"")</f>
        <v/>
      </c>
      <c r="AK131" s="5">
        <v>43595</v>
      </c>
      <c r="AL131" s="6" t="s">
        <v>4</v>
      </c>
      <c r="AM131" s="7">
        <v>58</v>
      </c>
      <c r="AN131" t="str">
        <f t="shared" si="37"/>
        <v/>
      </c>
      <c r="AP131">
        <f t="shared" si="33"/>
        <v>101</v>
      </c>
      <c r="AR131" t="str">
        <f t="shared" ref="AR131:AR194" si="46">IF(AL131="TH",SUM(AM129:AM131),"")</f>
        <v/>
      </c>
      <c r="AT131" t="str">
        <f t="shared" ref="AT131:AT194" si="47">IF(AL131="SU",SUM(AM129:AM131),"")</f>
        <v/>
      </c>
      <c r="AW131" s="5">
        <v>43960</v>
      </c>
      <c r="AX131" s="6" t="s">
        <v>7</v>
      </c>
      <c r="AY131" s="105">
        <f>'Daycare Tallies'!$W10</f>
        <v>0</v>
      </c>
      <c r="AZ131" t="str">
        <f t="shared" si="38"/>
        <v/>
      </c>
      <c r="BB131" t="str">
        <f t="shared" si="34"/>
        <v/>
      </c>
      <c r="BD131" t="str">
        <f t="shared" si="29"/>
        <v/>
      </c>
      <c r="BF131" t="str">
        <f t="shared" ref="BF131:BF194" si="48">IF(AX131="SU",SUM(AY129:AY131),"")</f>
        <v/>
      </c>
    </row>
    <row r="132" spans="1:58" x14ac:dyDescent="0.3">
      <c r="A132" s="10">
        <v>42500</v>
      </c>
      <c r="B132" s="11" t="s">
        <v>3</v>
      </c>
      <c r="C132" s="12">
        <v>33</v>
      </c>
      <c r="D132" t="str">
        <f t="shared" si="35"/>
        <v/>
      </c>
      <c r="F132" t="str">
        <f t="shared" si="30"/>
        <v/>
      </c>
      <c r="H132" t="str">
        <f t="shared" si="40"/>
        <v/>
      </c>
      <c r="J132" t="str">
        <f t="shared" si="41"/>
        <v/>
      </c>
      <c r="M132" s="5">
        <v>42866</v>
      </c>
      <c r="N132" s="6" t="s">
        <v>8</v>
      </c>
      <c r="O132" s="12">
        <v>55</v>
      </c>
      <c r="P132">
        <f t="shared" si="36"/>
        <v>260</v>
      </c>
      <c r="R132" t="str">
        <f t="shared" si="31"/>
        <v/>
      </c>
      <c r="T132">
        <f t="shared" si="42"/>
        <v>157</v>
      </c>
      <c r="V132" t="str">
        <f t="shared" si="43"/>
        <v/>
      </c>
      <c r="Y132" s="5">
        <v>43231</v>
      </c>
      <c r="Z132" s="6" t="s">
        <v>4</v>
      </c>
      <c r="AA132" s="12">
        <v>56</v>
      </c>
      <c r="AB132" t="str">
        <f t="shared" si="39"/>
        <v/>
      </c>
      <c r="AD132">
        <f t="shared" si="32"/>
        <v>117</v>
      </c>
      <c r="AF132" t="str">
        <f t="shared" si="44"/>
        <v/>
      </c>
      <c r="AH132" t="str">
        <f t="shared" si="45"/>
        <v/>
      </c>
      <c r="AK132" s="5">
        <v>43596</v>
      </c>
      <c r="AL132" s="6" t="s">
        <v>7</v>
      </c>
      <c r="AM132" s="7">
        <v>12</v>
      </c>
      <c r="AN132" t="str">
        <f t="shared" si="37"/>
        <v/>
      </c>
      <c r="AP132" t="str">
        <f t="shared" si="33"/>
        <v/>
      </c>
      <c r="AR132" t="str">
        <f t="shared" si="46"/>
        <v/>
      </c>
      <c r="AT132" t="str">
        <f t="shared" si="47"/>
        <v/>
      </c>
      <c r="AW132" s="5">
        <v>43961</v>
      </c>
      <c r="AX132" s="6" t="s">
        <v>9</v>
      </c>
      <c r="AY132" s="105">
        <f>'Daycare Tallies'!$W11</f>
        <v>0</v>
      </c>
      <c r="AZ132" t="str">
        <f t="shared" si="38"/>
        <v/>
      </c>
      <c r="BB132" t="str">
        <f t="shared" si="34"/>
        <v/>
      </c>
      <c r="BD132" t="str">
        <f t="shared" ref="BD132:BD195" si="49">IF(AX132="TH",SUM(AY130:AY132),"")</f>
        <v/>
      </c>
      <c r="BF132">
        <f t="shared" si="48"/>
        <v>0</v>
      </c>
    </row>
    <row r="133" spans="1:58" x14ac:dyDescent="0.3">
      <c r="A133" s="10">
        <v>42501</v>
      </c>
      <c r="B133" s="11" t="s">
        <v>6</v>
      </c>
      <c r="C133" s="12">
        <v>27</v>
      </c>
      <c r="D133" t="str">
        <f t="shared" si="35"/>
        <v/>
      </c>
      <c r="F133" t="str">
        <f t="shared" ref="F133:F196" si="50">IF(B133="FR",SUM(C133,C129),"")</f>
        <v/>
      </c>
      <c r="H133" t="str">
        <f t="shared" si="40"/>
        <v/>
      </c>
      <c r="J133" t="str">
        <f t="shared" si="41"/>
        <v/>
      </c>
      <c r="M133" s="5">
        <v>42867</v>
      </c>
      <c r="N133" s="6" t="s">
        <v>4</v>
      </c>
      <c r="O133" s="12">
        <v>45</v>
      </c>
      <c r="P133" t="str">
        <f t="shared" si="36"/>
        <v/>
      </c>
      <c r="R133">
        <f t="shared" ref="R133:R196" si="51">IF(N133="FR",SUM(O133,O129),"")</f>
        <v>89</v>
      </c>
      <c r="T133" t="str">
        <f t="shared" si="42"/>
        <v/>
      </c>
      <c r="V133" t="str">
        <f t="shared" si="43"/>
        <v/>
      </c>
      <c r="Y133" s="5">
        <v>43232</v>
      </c>
      <c r="Z133" s="6" t="s">
        <v>7</v>
      </c>
      <c r="AA133" s="12">
        <v>14</v>
      </c>
      <c r="AB133" t="str">
        <f t="shared" si="39"/>
        <v/>
      </c>
      <c r="AD133" t="str">
        <f t="shared" ref="AD133:AD196" si="52">IF(Z133="FR",SUM(AA133,AA129),"")</f>
        <v/>
      </c>
      <c r="AF133" t="str">
        <f t="shared" si="44"/>
        <v/>
      </c>
      <c r="AH133" t="str">
        <f t="shared" si="45"/>
        <v/>
      </c>
      <c r="AK133" s="5">
        <v>43597</v>
      </c>
      <c r="AL133" s="6" t="s">
        <v>9</v>
      </c>
      <c r="AM133" s="7">
        <v>5</v>
      </c>
      <c r="AN133" t="str">
        <f t="shared" si="37"/>
        <v/>
      </c>
      <c r="AP133" t="str">
        <f t="shared" si="33"/>
        <v/>
      </c>
      <c r="AR133" t="str">
        <f t="shared" si="46"/>
        <v/>
      </c>
      <c r="AT133">
        <f t="shared" si="47"/>
        <v>75</v>
      </c>
      <c r="AW133" s="5">
        <v>43962</v>
      </c>
      <c r="AX133" s="6" t="s">
        <v>5</v>
      </c>
      <c r="AY133" s="105">
        <f>'Daycare Tallies'!$W12</f>
        <v>0</v>
      </c>
      <c r="AZ133" t="str">
        <f t="shared" si="38"/>
        <v/>
      </c>
      <c r="BB133" t="str">
        <f t="shared" si="34"/>
        <v/>
      </c>
      <c r="BD133" t="str">
        <f t="shared" si="49"/>
        <v/>
      </c>
      <c r="BF133" t="str">
        <f t="shared" si="48"/>
        <v/>
      </c>
    </row>
    <row r="134" spans="1:58" x14ac:dyDescent="0.3">
      <c r="A134" s="10">
        <v>42502</v>
      </c>
      <c r="B134" s="11" t="s">
        <v>8</v>
      </c>
      <c r="C134" s="12">
        <v>45</v>
      </c>
      <c r="D134">
        <f t="shared" si="35"/>
        <v>188</v>
      </c>
      <c r="F134" t="str">
        <f t="shared" si="50"/>
        <v/>
      </c>
      <c r="H134">
        <f t="shared" si="40"/>
        <v>105</v>
      </c>
      <c r="J134" t="str">
        <f t="shared" si="41"/>
        <v/>
      </c>
      <c r="M134" s="5">
        <v>42868</v>
      </c>
      <c r="N134" s="6" t="s">
        <v>7</v>
      </c>
      <c r="O134" s="12">
        <v>11</v>
      </c>
      <c r="P134" t="str">
        <f t="shared" si="36"/>
        <v/>
      </c>
      <c r="R134" t="str">
        <f t="shared" si="51"/>
        <v/>
      </c>
      <c r="T134" t="str">
        <f t="shared" si="42"/>
        <v/>
      </c>
      <c r="V134" t="str">
        <f t="shared" si="43"/>
        <v/>
      </c>
      <c r="Y134" s="5">
        <v>43233</v>
      </c>
      <c r="Z134" s="6" t="s">
        <v>9</v>
      </c>
      <c r="AA134" s="12">
        <v>7</v>
      </c>
      <c r="AB134" t="str">
        <f t="shared" si="39"/>
        <v/>
      </c>
      <c r="AD134" t="str">
        <f t="shared" si="52"/>
        <v/>
      </c>
      <c r="AF134" t="str">
        <f t="shared" si="44"/>
        <v/>
      </c>
      <c r="AH134">
        <f t="shared" si="45"/>
        <v>77</v>
      </c>
      <c r="AK134" s="5">
        <v>43598</v>
      </c>
      <c r="AL134" s="6" t="s">
        <v>5</v>
      </c>
      <c r="AM134" s="7">
        <v>53</v>
      </c>
      <c r="AN134" t="str">
        <f t="shared" si="37"/>
        <v/>
      </c>
      <c r="AP134" t="str">
        <f t="shared" ref="AP134:AP197" si="53">IF(AL134="FR",SUM(AM134,AM130),"")</f>
        <v/>
      </c>
      <c r="AR134" t="str">
        <f t="shared" si="46"/>
        <v/>
      </c>
      <c r="AT134" t="str">
        <f t="shared" si="47"/>
        <v/>
      </c>
      <c r="AW134" s="5">
        <v>43963</v>
      </c>
      <c r="AX134" s="6" t="s">
        <v>3</v>
      </c>
      <c r="AY134" s="105">
        <f>'Daycare Tallies'!$W13</f>
        <v>0</v>
      </c>
      <c r="AZ134" t="str">
        <f t="shared" si="38"/>
        <v/>
      </c>
      <c r="BB134" t="str">
        <f t="shared" ref="BB134:BB197" si="54">IF(AX134="FR",SUM(AY134,AY130),"")</f>
        <v/>
      </c>
      <c r="BD134" t="str">
        <f t="shared" si="49"/>
        <v/>
      </c>
      <c r="BF134" t="str">
        <f t="shared" si="48"/>
        <v/>
      </c>
    </row>
    <row r="135" spans="1:58" x14ac:dyDescent="0.3">
      <c r="A135" s="10">
        <v>42503</v>
      </c>
      <c r="B135" s="11" t="s">
        <v>4</v>
      </c>
      <c r="C135" s="12">
        <v>28</v>
      </c>
      <c r="D135" t="str">
        <f t="shared" ref="D135:D198" si="55">IF(B135="TH",SUM(C129:C135),"")</f>
        <v/>
      </c>
      <c r="F135">
        <f t="shared" si="50"/>
        <v>63</v>
      </c>
      <c r="H135" t="str">
        <f t="shared" si="40"/>
        <v/>
      </c>
      <c r="J135" t="str">
        <f t="shared" si="41"/>
        <v/>
      </c>
      <c r="M135" s="5">
        <v>42869</v>
      </c>
      <c r="N135" s="6" t="s">
        <v>9</v>
      </c>
      <c r="O135" s="12">
        <v>6</v>
      </c>
      <c r="P135" t="str">
        <f t="shared" ref="P135:P198" si="56">IF(N135="TH",SUM(O129:O135),"")</f>
        <v/>
      </c>
      <c r="R135" t="str">
        <f t="shared" si="51"/>
        <v/>
      </c>
      <c r="T135" t="str">
        <f t="shared" si="42"/>
        <v/>
      </c>
      <c r="V135">
        <f t="shared" si="43"/>
        <v>62</v>
      </c>
      <c r="Y135" s="5">
        <v>43234</v>
      </c>
      <c r="Z135" s="6" t="s">
        <v>5</v>
      </c>
      <c r="AA135" s="12">
        <v>51</v>
      </c>
      <c r="AB135" t="str">
        <f t="shared" si="39"/>
        <v/>
      </c>
      <c r="AD135" t="str">
        <f t="shared" si="52"/>
        <v/>
      </c>
      <c r="AF135" t="str">
        <f t="shared" si="44"/>
        <v/>
      </c>
      <c r="AH135" t="str">
        <f t="shared" si="45"/>
        <v/>
      </c>
      <c r="AK135" s="5">
        <v>43599</v>
      </c>
      <c r="AL135" s="6" t="s">
        <v>3</v>
      </c>
      <c r="AM135" s="7">
        <v>64</v>
      </c>
      <c r="AN135" t="str">
        <f t="shared" si="37"/>
        <v/>
      </c>
      <c r="AP135" t="str">
        <f t="shared" si="53"/>
        <v/>
      </c>
      <c r="AR135" t="str">
        <f t="shared" si="46"/>
        <v/>
      </c>
      <c r="AT135" t="str">
        <f t="shared" si="47"/>
        <v/>
      </c>
      <c r="AW135" s="5">
        <v>43964</v>
      </c>
      <c r="AX135" s="6" t="s">
        <v>6</v>
      </c>
      <c r="AY135" s="105">
        <f>'Daycare Tallies'!$W14</f>
        <v>0</v>
      </c>
      <c r="AZ135" t="str">
        <f t="shared" si="38"/>
        <v/>
      </c>
      <c r="BB135" t="str">
        <f t="shared" si="54"/>
        <v/>
      </c>
      <c r="BD135" t="str">
        <f t="shared" si="49"/>
        <v/>
      </c>
      <c r="BF135" t="str">
        <f t="shared" si="48"/>
        <v/>
      </c>
    </row>
    <row r="136" spans="1:58" x14ac:dyDescent="0.3">
      <c r="A136" s="10">
        <v>42504</v>
      </c>
      <c r="B136" s="11" t="s">
        <v>7</v>
      </c>
      <c r="C136" s="12">
        <v>9</v>
      </c>
      <c r="D136" t="str">
        <f t="shared" si="55"/>
        <v/>
      </c>
      <c r="F136" t="str">
        <f t="shared" si="50"/>
        <v/>
      </c>
      <c r="H136" t="str">
        <f t="shared" si="40"/>
        <v/>
      </c>
      <c r="J136" t="str">
        <f t="shared" si="41"/>
        <v/>
      </c>
      <c r="M136" s="5">
        <v>42870</v>
      </c>
      <c r="N136" s="6" t="s">
        <v>5</v>
      </c>
      <c r="O136" s="12">
        <v>45</v>
      </c>
      <c r="P136" t="str">
        <f t="shared" si="56"/>
        <v/>
      </c>
      <c r="R136" t="str">
        <f t="shared" si="51"/>
        <v/>
      </c>
      <c r="T136" t="str">
        <f t="shared" si="42"/>
        <v/>
      </c>
      <c r="V136" t="str">
        <f t="shared" si="43"/>
        <v/>
      </c>
      <c r="Y136" s="5">
        <v>43235</v>
      </c>
      <c r="Z136" s="6" t="s">
        <v>3</v>
      </c>
      <c r="AA136" s="12">
        <v>69</v>
      </c>
      <c r="AB136" t="str">
        <f t="shared" si="39"/>
        <v/>
      </c>
      <c r="AD136" t="str">
        <f t="shared" si="52"/>
        <v/>
      </c>
      <c r="AF136" t="str">
        <f t="shared" si="44"/>
        <v/>
      </c>
      <c r="AH136" t="str">
        <f t="shared" si="45"/>
        <v/>
      </c>
      <c r="AK136" s="5">
        <v>43600</v>
      </c>
      <c r="AL136" s="6" t="s">
        <v>6</v>
      </c>
      <c r="AM136" s="7">
        <v>66</v>
      </c>
      <c r="AN136" t="str">
        <f t="shared" ref="AN136:AN199" si="57">IF(AL136="TH",SUM(AM130:AM136),"")</f>
        <v/>
      </c>
      <c r="AP136" t="str">
        <f t="shared" si="53"/>
        <v/>
      </c>
      <c r="AR136" t="str">
        <f t="shared" si="46"/>
        <v/>
      </c>
      <c r="AT136" t="str">
        <f t="shared" si="47"/>
        <v/>
      </c>
      <c r="AW136" s="5">
        <v>43965</v>
      </c>
      <c r="AX136" s="6" t="s">
        <v>8</v>
      </c>
      <c r="AY136" s="105">
        <f>'Daycare Tallies'!$W15</f>
        <v>0</v>
      </c>
      <c r="AZ136">
        <f t="shared" ref="AZ136:AZ199" si="58">IF(AX136="TH",SUM(AY130:AY136),"")</f>
        <v>0</v>
      </c>
      <c r="BB136" t="str">
        <f t="shared" si="54"/>
        <v/>
      </c>
      <c r="BD136">
        <f t="shared" si="49"/>
        <v>0</v>
      </c>
      <c r="BF136" t="str">
        <f t="shared" si="48"/>
        <v/>
      </c>
    </row>
    <row r="137" spans="1:58" x14ac:dyDescent="0.3">
      <c r="A137" s="10">
        <v>42505</v>
      </c>
      <c r="B137" s="11" t="s">
        <v>9</v>
      </c>
      <c r="C137" s="12">
        <v>3</v>
      </c>
      <c r="D137" t="str">
        <f t="shared" si="55"/>
        <v/>
      </c>
      <c r="F137" t="str">
        <f t="shared" si="50"/>
        <v/>
      </c>
      <c r="H137" t="str">
        <f t="shared" si="40"/>
        <v/>
      </c>
      <c r="J137">
        <f t="shared" si="41"/>
        <v>40</v>
      </c>
      <c r="M137" s="5">
        <v>42871</v>
      </c>
      <c r="N137" s="6" t="s">
        <v>3</v>
      </c>
      <c r="O137" s="12">
        <v>58</v>
      </c>
      <c r="P137" t="str">
        <f t="shared" si="56"/>
        <v/>
      </c>
      <c r="R137" t="str">
        <f t="shared" si="51"/>
        <v/>
      </c>
      <c r="T137" t="str">
        <f t="shared" si="42"/>
        <v/>
      </c>
      <c r="V137" t="str">
        <f t="shared" si="43"/>
        <v/>
      </c>
      <c r="Y137" s="5">
        <v>43236</v>
      </c>
      <c r="Z137" s="6" t="s">
        <v>6</v>
      </c>
      <c r="AA137" s="12">
        <v>53</v>
      </c>
      <c r="AB137" t="str">
        <f t="shared" si="39"/>
        <v/>
      </c>
      <c r="AD137" t="str">
        <f t="shared" si="52"/>
        <v/>
      </c>
      <c r="AF137" t="str">
        <f t="shared" si="44"/>
        <v/>
      </c>
      <c r="AH137" t="str">
        <f t="shared" si="45"/>
        <v/>
      </c>
      <c r="AK137" s="5">
        <v>43601</v>
      </c>
      <c r="AL137" s="6" t="s">
        <v>8</v>
      </c>
      <c r="AM137" s="7">
        <v>83</v>
      </c>
      <c r="AN137">
        <f t="shared" si="57"/>
        <v>341</v>
      </c>
      <c r="AP137" t="str">
        <f t="shared" si="53"/>
        <v/>
      </c>
      <c r="AR137">
        <f t="shared" si="46"/>
        <v>213</v>
      </c>
      <c r="AT137" t="str">
        <f t="shared" si="47"/>
        <v/>
      </c>
      <c r="AW137" s="5">
        <v>43966</v>
      </c>
      <c r="AX137" s="6" t="s">
        <v>4</v>
      </c>
      <c r="AY137" s="105">
        <f>'Daycare Tallies'!$W16</f>
        <v>0</v>
      </c>
      <c r="AZ137" t="str">
        <f t="shared" si="58"/>
        <v/>
      </c>
      <c r="BB137">
        <f t="shared" si="54"/>
        <v>0</v>
      </c>
      <c r="BD137" t="str">
        <f t="shared" si="49"/>
        <v/>
      </c>
      <c r="BF137" t="str">
        <f t="shared" si="48"/>
        <v/>
      </c>
    </row>
    <row r="138" spans="1:58" x14ac:dyDescent="0.3">
      <c r="A138" s="10">
        <v>42506</v>
      </c>
      <c r="B138" s="11" t="s">
        <v>5</v>
      </c>
      <c r="C138" s="12">
        <v>32</v>
      </c>
      <c r="D138" t="str">
        <f t="shared" si="55"/>
        <v/>
      </c>
      <c r="F138" t="str">
        <f t="shared" si="50"/>
        <v/>
      </c>
      <c r="H138" t="str">
        <f t="shared" si="40"/>
        <v/>
      </c>
      <c r="J138" t="str">
        <f t="shared" si="41"/>
        <v/>
      </c>
      <c r="M138" s="5">
        <v>42872</v>
      </c>
      <c r="N138" s="6" t="s">
        <v>6</v>
      </c>
      <c r="O138" s="12">
        <v>44</v>
      </c>
      <c r="P138" t="str">
        <f t="shared" si="56"/>
        <v/>
      </c>
      <c r="R138" t="str">
        <f t="shared" si="51"/>
        <v/>
      </c>
      <c r="T138" t="str">
        <f t="shared" si="42"/>
        <v/>
      </c>
      <c r="V138" t="str">
        <f t="shared" si="43"/>
        <v/>
      </c>
      <c r="Y138" s="5">
        <v>43237</v>
      </c>
      <c r="Z138" s="6" t="s">
        <v>8</v>
      </c>
      <c r="AA138" s="12">
        <v>63</v>
      </c>
      <c r="AB138">
        <f t="shared" ref="AB138:AB201" si="59">IF(Z138="TH",SUM(AA132:AA138),"")</f>
        <v>313</v>
      </c>
      <c r="AD138" t="str">
        <f t="shared" si="52"/>
        <v/>
      </c>
      <c r="AF138">
        <f t="shared" si="44"/>
        <v>185</v>
      </c>
      <c r="AH138" t="str">
        <f t="shared" si="45"/>
        <v/>
      </c>
      <c r="AK138" s="5">
        <v>43602</v>
      </c>
      <c r="AL138" s="6" t="s">
        <v>4</v>
      </c>
      <c r="AM138" s="7">
        <v>48</v>
      </c>
      <c r="AN138" t="str">
        <f t="shared" si="57"/>
        <v/>
      </c>
      <c r="AP138">
        <f t="shared" si="53"/>
        <v>101</v>
      </c>
      <c r="AR138" t="str">
        <f t="shared" si="46"/>
        <v/>
      </c>
      <c r="AT138" t="str">
        <f t="shared" si="47"/>
        <v/>
      </c>
      <c r="AW138" s="5">
        <v>43967</v>
      </c>
      <c r="AX138" s="6" t="s">
        <v>7</v>
      </c>
      <c r="AY138" s="105">
        <f>'Daycare Tallies'!$W17</f>
        <v>0</v>
      </c>
      <c r="AZ138" t="str">
        <f t="shared" si="58"/>
        <v/>
      </c>
      <c r="BB138" t="str">
        <f t="shared" si="54"/>
        <v/>
      </c>
      <c r="BD138" t="str">
        <f t="shared" si="49"/>
        <v/>
      </c>
      <c r="BF138" t="str">
        <f t="shared" si="48"/>
        <v/>
      </c>
    </row>
    <row r="139" spans="1:58" x14ac:dyDescent="0.3">
      <c r="A139" s="10">
        <v>42507</v>
      </c>
      <c r="B139" s="11" t="s">
        <v>3</v>
      </c>
      <c r="C139" s="12">
        <v>40</v>
      </c>
      <c r="D139" t="str">
        <f t="shared" si="55"/>
        <v/>
      </c>
      <c r="F139" t="str">
        <f t="shared" si="50"/>
        <v/>
      </c>
      <c r="H139" t="str">
        <f t="shared" si="40"/>
        <v/>
      </c>
      <c r="J139" t="str">
        <f t="shared" si="41"/>
        <v/>
      </c>
      <c r="M139" s="5">
        <v>42873</v>
      </c>
      <c r="N139" s="6" t="s">
        <v>8</v>
      </c>
      <c r="O139" s="12">
        <v>42</v>
      </c>
      <c r="P139">
        <f t="shared" si="56"/>
        <v>251</v>
      </c>
      <c r="R139" t="str">
        <f t="shared" si="51"/>
        <v/>
      </c>
      <c r="T139">
        <f t="shared" si="42"/>
        <v>144</v>
      </c>
      <c r="V139" t="str">
        <f t="shared" si="43"/>
        <v/>
      </c>
      <c r="Y139" s="5">
        <v>43238</v>
      </c>
      <c r="Z139" s="6" t="s">
        <v>4</v>
      </c>
      <c r="AA139" s="12">
        <v>55</v>
      </c>
      <c r="AB139" t="str">
        <f t="shared" si="59"/>
        <v/>
      </c>
      <c r="AD139">
        <f t="shared" si="52"/>
        <v>106</v>
      </c>
      <c r="AF139" t="str">
        <f t="shared" si="44"/>
        <v/>
      </c>
      <c r="AH139" t="str">
        <f t="shared" si="45"/>
        <v/>
      </c>
      <c r="AK139" s="5">
        <v>43603</v>
      </c>
      <c r="AL139" s="6" t="s">
        <v>7</v>
      </c>
      <c r="AM139" s="7">
        <v>19</v>
      </c>
      <c r="AN139" t="str">
        <f t="shared" si="57"/>
        <v/>
      </c>
      <c r="AP139" t="str">
        <f t="shared" si="53"/>
        <v/>
      </c>
      <c r="AR139" t="str">
        <f t="shared" si="46"/>
        <v/>
      </c>
      <c r="AT139" t="str">
        <f t="shared" si="47"/>
        <v/>
      </c>
      <c r="AW139" s="5">
        <v>43968</v>
      </c>
      <c r="AX139" s="6" t="s">
        <v>9</v>
      </c>
      <c r="AY139" s="105">
        <f>'Daycare Tallies'!$W18</f>
        <v>0</v>
      </c>
      <c r="AZ139" t="str">
        <f t="shared" si="58"/>
        <v/>
      </c>
      <c r="BB139" t="str">
        <f t="shared" si="54"/>
        <v/>
      </c>
      <c r="BD139" t="str">
        <f t="shared" si="49"/>
        <v/>
      </c>
      <c r="BF139">
        <f t="shared" si="48"/>
        <v>0</v>
      </c>
    </row>
    <row r="140" spans="1:58" x14ac:dyDescent="0.3">
      <c r="A140" s="10">
        <v>42508</v>
      </c>
      <c r="B140" s="11" t="s">
        <v>6</v>
      </c>
      <c r="C140" s="12">
        <v>33</v>
      </c>
      <c r="D140" t="str">
        <f t="shared" si="55"/>
        <v/>
      </c>
      <c r="F140" t="str">
        <f t="shared" si="50"/>
        <v/>
      </c>
      <c r="H140" t="str">
        <f t="shared" si="40"/>
        <v/>
      </c>
      <c r="J140" t="str">
        <f t="shared" si="41"/>
        <v/>
      </c>
      <c r="M140" s="5">
        <v>42874</v>
      </c>
      <c r="N140" s="6" t="s">
        <v>4</v>
      </c>
      <c r="O140" s="42">
        <v>43</v>
      </c>
      <c r="P140" t="str">
        <f t="shared" si="56"/>
        <v/>
      </c>
      <c r="R140">
        <f t="shared" si="51"/>
        <v>88</v>
      </c>
      <c r="T140" t="str">
        <f t="shared" si="42"/>
        <v/>
      </c>
      <c r="V140" t="str">
        <f t="shared" si="43"/>
        <v/>
      </c>
      <c r="Y140" s="5">
        <v>43239</v>
      </c>
      <c r="Z140" s="6" t="s">
        <v>7</v>
      </c>
      <c r="AA140" s="12">
        <v>9</v>
      </c>
      <c r="AB140" t="str">
        <f t="shared" si="59"/>
        <v/>
      </c>
      <c r="AD140" t="str">
        <f t="shared" si="52"/>
        <v/>
      </c>
      <c r="AF140" t="str">
        <f t="shared" si="44"/>
        <v/>
      </c>
      <c r="AH140" t="str">
        <f t="shared" si="45"/>
        <v/>
      </c>
      <c r="AK140" s="5">
        <v>43604</v>
      </c>
      <c r="AL140" s="6" t="s">
        <v>9</v>
      </c>
      <c r="AM140" s="7">
        <v>7</v>
      </c>
      <c r="AN140" t="str">
        <f t="shared" si="57"/>
        <v/>
      </c>
      <c r="AP140" t="str">
        <f t="shared" si="53"/>
        <v/>
      </c>
      <c r="AR140" t="str">
        <f t="shared" si="46"/>
        <v/>
      </c>
      <c r="AT140">
        <f t="shared" si="47"/>
        <v>74</v>
      </c>
      <c r="AW140" s="5">
        <v>43969</v>
      </c>
      <c r="AX140" s="6" t="s">
        <v>5</v>
      </c>
      <c r="AY140" s="105">
        <f>'Daycare Tallies'!$W19</f>
        <v>0</v>
      </c>
      <c r="AZ140" t="str">
        <f t="shared" si="58"/>
        <v/>
      </c>
      <c r="BB140" t="str">
        <f t="shared" si="54"/>
        <v/>
      </c>
      <c r="BD140" t="str">
        <f t="shared" si="49"/>
        <v/>
      </c>
      <c r="BF140" t="str">
        <f t="shared" si="48"/>
        <v/>
      </c>
    </row>
    <row r="141" spans="1:58" x14ac:dyDescent="0.3">
      <c r="A141" s="10">
        <v>42509</v>
      </c>
      <c r="B141" s="11" t="s">
        <v>8</v>
      </c>
      <c r="C141" s="12">
        <v>33</v>
      </c>
      <c r="D141">
        <f t="shared" si="55"/>
        <v>178</v>
      </c>
      <c r="F141" t="str">
        <f t="shared" si="50"/>
        <v/>
      </c>
      <c r="H141">
        <f t="shared" si="40"/>
        <v>106</v>
      </c>
      <c r="J141" t="str">
        <f t="shared" si="41"/>
        <v/>
      </c>
      <c r="M141" s="5">
        <v>42875</v>
      </c>
      <c r="N141" s="6" t="s">
        <v>7</v>
      </c>
      <c r="O141" s="12">
        <v>9</v>
      </c>
      <c r="P141" t="str">
        <f t="shared" si="56"/>
        <v/>
      </c>
      <c r="R141" t="str">
        <f t="shared" si="51"/>
        <v/>
      </c>
      <c r="T141" t="str">
        <f t="shared" si="42"/>
        <v/>
      </c>
      <c r="V141" t="str">
        <f t="shared" si="43"/>
        <v/>
      </c>
      <c r="Y141" s="5">
        <v>43240</v>
      </c>
      <c r="Z141" s="6" t="s">
        <v>9</v>
      </c>
      <c r="AA141" s="12">
        <v>8</v>
      </c>
      <c r="AB141" t="str">
        <f t="shared" si="59"/>
        <v/>
      </c>
      <c r="AD141" t="str">
        <f t="shared" si="52"/>
        <v/>
      </c>
      <c r="AF141" t="str">
        <f t="shared" si="44"/>
        <v/>
      </c>
      <c r="AH141">
        <f t="shared" si="45"/>
        <v>72</v>
      </c>
      <c r="AK141" s="5">
        <v>43605</v>
      </c>
      <c r="AL141" s="6" t="s">
        <v>5</v>
      </c>
      <c r="AM141" s="7">
        <v>43</v>
      </c>
      <c r="AN141" t="str">
        <f t="shared" si="57"/>
        <v/>
      </c>
      <c r="AP141" t="str">
        <f t="shared" si="53"/>
        <v/>
      </c>
      <c r="AR141" t="str">
        <f t="shared" si="46"/>
        <v/>
      </c>
      <c r="AT141" t="str">
        <f t="shared" si="47"/>
        <v/>
      </c>
      <c r="AW141" s="5">
        <v>43970</v>
      </c>
      <c r="AX141" s="6" t="s">
        <v>3</v>
      </c>
      <c r="AY141" s="105">
        <f>'Daycare Tallies'!$W20</f>
        <v>0</v>
      </c>
      <c r="AZ141" t="str">
        <f t="shared" si="58"/>
        <v/>
      </c>
      <c r="BB141" t="str">
        <f t="shared" si="54"/>
        <v/>
      </c>
      <c r="BD141" t="str">
        <f t="shared" si="49"/>
        <v/>
      </c>
      <c r="BF141" t="str">
        <f t="shared" si="48"/>
        <v/>
      </c>
    </row>
    <row r="142" spans="1:58" x14ac:dyDescent="0.3">
      <c r="A142" s="10">
        <v>42510</v>
      </c>
      <c r="B142" s="11" t="s">
        <v>4</v>
      </c>
      <c r="C142" s="12">
        <v>39</v>
      </c>
      <c r="D142" t="str">
        <f t="shared" si="55"/>
        <v/>
      </c>
      <c r="F142">
        <f t="shared" si="50"/>
        <v>71</v>
      </c>
      <c r="H142" t="str">
        <f t="shared" si="40"/>
        <v/>
      </c>
      <c r="J142" t="str">
        <f t="shared" si="41"/>
        <v/>
      </c>
      <c r="M142" s="5">
        <v>42876</v>
      </c>
      <c r="N142" s="6" t="s">
        <v>9</v>
      </c>
      <c r="O142" s="12">
        <v>7</v>
      </c>
      <c r="P142" t="str">
        <f t="shared" si="56"/>
        <v/>
      </c>
      <c r="R142" t="str">
        <f t="shared" si="51"/>
        <v/>
      </c>
      <c r="T142" t="str">
        <f t="shared" si="42"/>
        <v/>
      </c>
      <c r="V142">
        <f t="shared" si="43"/>
        <v>59</v>
      </c>
      <c r="Y142" s="5">
        <v>43241</v>
      </c>
      <c r="Z142" s="6" t="s">
        <v>5</v>
      </c>
      <c r="AA142" s="12">
        <v>55</v>
      </c>
      <c r="AB142" t="str">
        <f t="shared" si="59"/>
        <v/>
      </c>
      <c r="AD142" t="str">
        <f t="shared" si="52"/>
        <v/>
      </c>
      <c r="AF142" t="str">
        <f t="shared" si="44"/>
        <v/>
      </c>
      <c r="AH142" t="str">
        <f t="shared" si="45"/>
        <v/>
      </c>
      <c r="AK142" s="5">
        <v>43606</v>
      </c>
      <c r="AL142" s="6" t="s">
        <v>3</v>
      </c>
      <c r="AM142" s="7">
        <v>82</v>
      </c>
      <c r="AN142" t="str">
        <f t="shared" si="57"/>
        <v/>
      </c>
      <c r="AP142" t="str">
        <f t="shared" si="53"/>
        <v/>
      </c>
      <c r="AR142" t="str">
        <f t="shared" si="46"/>
        <v/>
      </c>
      <c r="AT142" t="str">
        <f t="shared" si="47"/>
        <v/>
      </c>
      <c r="AW142" s="5">
        <v>43971</v>
      </c>
      <c r="AX142" s="6" t="s">
        <v>6</v>
      </c>
      <c r="AY142" s="105">
        <f>'Daycare Tallies'!$W21</f>
        <v>0</v>
      </c>
      <c r="AZ142" t="str">
        <f t="shared" si="58"/>
        <v/>
      </c>
      <c r="BB142" t="str">
        <f t="shared" si="54"/>
        <v/>
      </c>
      <c r="BD142" t="str">
        <f t="shared" si="49"/>
        <v/>
      </c>
      <c r="BF142" t="str">
        <f t="shared" si="48"/>
        <v/>
      </c>
    </row>
    <row r="143" spans="1:58" x14ac:dyDescent="0.3">
      <c r="A143" s="10">
        <v>42511</v>
      </c>
      <c r="B143" s="11" t="s">
        <v>7</v>
      </c>
      <c r="C143" s="12">
        <v>5</v>
      </c>
      <c r="D143" t="str">
        <f t="shared" si="55"/>
        <v/>
      </c>
      <c r="F143" t="str">
        <f t="shared" si="50"/>
        <v/>
      </c>
      <c r="H143" t="str">
        <f t="shared" si="40"/>
        <v/>
      </c>
      <c r="J143" t="str">
        <f t="shared" si="41"/>
        <v/>
      </c>
      <c r="M143" s="5">
        <v>42877</v>
      </c>
      <c r="N143" s="6" t="s">
        <v>5</v>
      </c>
      <c r="O143" s="12">
        <v>35</v>
      </c>
      <c r="P143" t="str">
        <f t="shared" si="56"/>
        <v/>
      </c>
      <c r="R143" t="str">
        <f t="shared" si="51"/>
        <v/>
      </c>
      <c r="T143" t="str">
        <f t="shared" si="42"/>
        <v/>
      </c>
      <c r="V143" t="str">
        <f t="shared" si="43"/>
        <v/>
      </c>
      <c r="Y143" s="5">
        <v>43242</v>
      </c>
      <c r="Z143" s="6" t="s">
        <v>3</v>
      </c>
      <c r="AA143" s="12">
        <v>60</v>
      </c>
      <c r="AB143" t="str">
        <f t="shared" si="59"/>
        <v/>
      </c>
      <c r="AD143" t="str">
        <f t="shared" si="52"/>
        <v/>
      </c>
      <c r="AF143" t="str">
        <f t="shared" si="44"/>
        <v/>
      </c>
      <c r="AH143" t="str">
        <f t="shared" si="45"/>
        <v/>
      </c>
      <c r="AK143" s="5">
        <v>43607</v>
      </c>
      <c r="AL143" s="6" t="s">
        <v>6</v>
      </c>
      <c r="AM143" s="7">
        <v>66</v>
      </c>
      <c r="AN143" t="str">
        <f t="shared" si="57"/>
        <v/>
      </c>
      <c r="AP143" t="str">
        <f t="shared" si="53"/>
        <v/>
      </c>
      <c r="AR143" t="str">
        <f t="shared" si="46"/>
        <v/>
      </c>
      <c r="AT143" t="str">
        <f t="shared" si="47"/>
        <v/>
      </c>
      <c r="AW143" s="5">
        <v>43972</v>
      </c>
      <c r="AX143" s="6" t="s">
        <v>8</v>
      </c>
      <c r="AY143" s="105">
        <f>'Daycare Tallies'!$W22</f>
        <v>0</v>
      </c>
      <c r="AZ143">
        <f t="shared" si="58"/>
        <v>0</v>
      </c>
      <c r="BB143" t="str">
        <f t="shared" si="54"/>
        <v/>
      </c>
      <c r="BD143">
        <f t="shared" si="49"/>
        <v>0</v>
      </c>
      <c r="BF143" t="str">
        <f t="shared" si="48"/>
        <v/>
      </c>
    </row>
    <row r="144" spans="1:58" x14ac:dyDescent="0.3">
      <c r="A144" s="10">
        <v>42512</v>
      </c>
      <c r="B144" s="11" t="s">
        <v>9</v>
      </c>
      <c r="C144" s="12">
        <v>2</v>
      </c>
      <c r="D144" t="str">
        <f t="shared" si="55"/>
        <v/>
      </c>
      <c r="F144" t="str">
        <f t="shared" si="50"/>
        <v/>
      </c>
      <c r="H144" t="str">
        <f t="shared" si="40"/>
        <v/>
      </c>
      <c r="J144">
        <f t="shared" si="41"/>
        <v>46</v>
      </c>
      <c r="M144" s="5">
        <v>42878</v>
      </c>
      <c r="N144" s="6" t="s">
        <v>3</v>
      </c>
      <c r="O144" s="12">
        <v>47</v>
      </c>
      <c r="P144" t="str">
        <f t="shared" si="56"/>
        <v/>
      </c>
      <c r="R144" t="str">
        <f t="shared" si="51"/>
        <v/>
      </c>
      <c r="T144" t="str">
        <f t="shared" si="42"/>
        <v/>
      </c>
      <c r="V144" t="str">
        <f t="shared" si="43"/>
        <v/>
      </c>
      <c r="Y144" s="5">
        <v>43243</v>
      </c>
      <c r="Z144" s="6" t="s">
        <v>6</v>
      </c>
      <c r="AA144" s="12">
        <v>49</v>
      </c>
      <c r="AB144" t="str">
        <f t="shared" si="59"/>
        <v/>
      </c>
      <c r="AD144" t="str">
        <f t="shared" si="52"/>
        <v/>
      </c>
      <c r="AF144" t="str">
        <f t="shared" si="44"/>
        <v/>
      </c>
      <c r="AH144" t="str">
        <f t="shared" si="45"/>
        <v/>
      </c>
      <c r="AK144" s="5">
        <v>43608</v>
      </c>
      <c r="AL144" s="6" t="s">
        <v>8</v>
      </c>
      <c r="AM144" s="7">
        <v>54</v>
      </c>
      <c r="AN144">
        <f t="shared" si="57"/>
        <v>319</v>
      </c>
      <c r="AP144" t="str">
        <f t="shared" si="53"/>
        <v/>
      </c>
      <c r="AR144">
        <f t="shared" si="46"/>
        <v>202</v>
      </c>
      <c r="AT144" t="str">
        <f t="shared" si="47"/>
        <v/>
      </c>
      <c r="AW144" s="5">
        <v>43973</v>
      </c>
      <c r="AX144" s="6" t="s">
        <v>4</v>
      </c>
      <c r="AY144" s="105">
        <f>'Daycare Tallies'!$W23</f>
        <v>0</v>
      </c>
      <c r="AZ144" t="str">
        <f t="shared" si="58"/>
        <v/>
      </c>
      <c r="BB144">
        <f t="shared" si="54"/>
        <v>0</v>
      </c>
      <c r="BD144" t="str">
        <f t="shared" si="49"/>
        <v/>
      </c>
      <c r="BF144" t="str">
        <f t="shared" si="48"/>
        <v/>
      </c>
    </row>
    <row r="145" spans="1:58" x14ac:dyDescent="0.3">
      <c r="A145" s="10">
        <v>42513</v>
      </c>
      <c r="B145" s="11" t="s">
        <v>5</v>
      </c>
      <c r="C145" s="12">
        <v>30</v>
      </c>
      <c r="D145" t="str">
        <f t="shared" si="55"/>
        <v/>
      </c>
      <c r="F145" t="str">
        <f t="shared" si="50"/>
        <v/>
      </c>
      <c r="H145" t="str">
        <f t="shared" si="40"/>
        <v/>
      </c>
      <c r="J145" t="str">
        <f t="shared" si="41"/>
        <v/>
      </c>
      <c r="M145" s="5">
        <v>42879</v>
      </c>
      <c r="N145" s="6" t="s">
        <v>6</v>
      </c>
      <c r="O145" s="12">
        <v>43</v>
      </c>
      <c r="P145" t="str">
        <f t="shared" si="56"/>
        <v/>
      </c>
      <c r="R145" t="str">
        <f t="shared" si="51"/>
        <v/>
      </c>
      <c r="T145" t="str">
        <f t="shared" si="42"/>
        <v/>
      </c>
      <c r="V145" t="str">
        <f t="shared" si="43"/>
        <v/>
      </c>
      <c r="Y145" s="5">
        <v>43244</v>
      </c>
      <c r="Z145" s="6" t="s">
        <v>8</v>
      </c>
      <c r="AA145" s="12">
        <v>62</v>
      </c>
      <c r="AB145">
        <f t="shared" si="59"/>
        <v>298</v>
      </c>
      <c r="AD145" t="str">
        <f t="shared" si="52"/>
        <v/>
      </c>
      <c r="AF145">
        <f t="shared" si="44"/>
        <v>171</v>
      </c>
      <c r="AH145" t="str">
        <f t="shared" si="45"/>
        <v/>
      </c>
      <c r="AK145" s="5">
        <v>43609</v>
      </c>
      <c r="AL145" s="6" t="s">
        <v>4</v>
      </c>
      <c r="AM145" s="7">
        <v>42</v>
      </c>
      <c r="AN145" t="str">
        <f t="shared" si="57"/>
        <v/>
      </c>
      <c r="AP145">
        <f t="shared" si="53"/>
        <v>85</v>
      </c>
      <c r="AR145" t="str">
        <f t="shared" si="46"/>
        <v/>
      </c>
      <c r="AT145" t="str">
        <f t="shared" si="47"/>
        <v/>
      </c>
      <c r="AW145" s="5">
        <v>43974</v>
      </c>
      <c r="AX145" s="6" t="s">
        <v>7</v>
      </c>
      <c r="AY145" s="105">
        <f>'Daycare Tallies'!$W24</f>
        <v>0</v>
      </c>
      <c r="AZ145" t="str">
        <f t="shared" si="58"/>
        <v/>
      </c>
      <c r="BB145" t="str">
        <f t="shared" si="54"/>
        <v/>
      </c>
      <c r="BD145" t="str">
        <f t="shared" si="49"/>
        <v/>
      </c>
      <c r="BF145" t="str">
        <f t="shared" si="48"/>
        <v/>
      </c>
    </row>
    <row r="146" spans="1:58" x14ac:dyDescent="0.3">
      <c r="A146" s="10">
        <v>42514</v>
      </c>
      <c r="B146" s="11" t="s">
        <v>3</v>
      </c>
      <c r="C146" s="12">
        <v>36</v>
      </c>
      <c r="D146" t="str">
        <f t="shared" si="55"/>
        <v/>
      </c>
      <c r="F146" t="str">
        <f t="shared" si="50"/>
        <v/>
      </c>
      <c r="H146" t="str">
        <f t="shared" si="40"/>
        <v/>
      </c>
      <c r="J146" t="str">
        <f t="shared" si="41"/>
        <v/>
      </c>
      <c r="M146" s="5">
        <v>42880</v>
      </c>
      <c r="N146" s="6" t="s">
        <v>8</v>
      </c>
      <c r="O146" s="12">
        <v>39</v>
      </c>
      <c r="P146">
        <f t="shared" si="56"/>
        <v>223</v>
      </c>
      <c r="R146" t="str">
        <f t="shared" si="51"/>
        <v/>
      </c>
      <c r="T146">
        <f t="shared" si="42"/>
        <v>129</v>
      </c>
      <c r="V146" t="str">
        <f t="shared" si="43"/>
        <v/>
      </c>
      <c r="Y146" s="5">
        <v>43245</v>
      </c>
      <c r="Z146" s="6" t="s">
        <v>4</v>
      </c>
      <c r="AA146" s="12">
        <v>42</v>
      </c>
      <c r="AB146" t="str">
        <f t="shared" si="59"/>
        <v/>
      </c>
      <c r="AD146">
        <f t="shared" si="52"/>
        <v>97</v>
      </c>
      <c r="AF146" t="str">
        <f t="shared" si="44"/>
        <v/>
      </c>
      <c r="AH146" t="str">
        <f t="shared" si="45"/>
        <v/>
      </c>
      <c r="AK146" s="5">
        <v>43610</v>
      </c>
      <c r="AL146" s="6" t="s">
        <v>7</v>
      </c>
      <c r="AM146" s="7">
        <v>17</v>
      </c>
      <c r="AN146" t="str">
        <f t="shared" si="57"/>
        <v/>
      </c>
      <c r="AP146" t="str">
        <f t="shared" si="53"/>
        <v/>
      </c>
      <c r="AR146" t="str">
        <f t="shared" si="46"/>
        <v/>
      </c>
      <c r="AT146" t="str">
        <f t="shared" si="47"/>
        <v/>
      </c>
      <c r="AW146" s="5">
        <v>43975</v>
      </c>
      <c r="AX146" s="6" t="s">
        <v>9</v>
      </c>
      <c r="AY146" s="105">
        <f>'Daycare Tallies'!$W25</f>
        <v>0</v>
      </c>
      <c r="AZ146" t="str">
        <f t="shared" si="58"/>
        <v/>
      </c>
      <c r="BB146" t="str">
        <f t="shared" si="54"/>
        <v/>
      </c>
      <c r="BD146" t="str">
        <f t="shared" si="49"/>
        <v/>
      </c>
      <c r="BF146">
        <f t="shared" si="48"/>
        <v>0</v>
      </c>
    </row>
    <row r="147" spans="1:58" x14ac:dyDescent="0.3">
      <c r="A147" s="10">
        <v>42515</v>
      </c>
      <c r="B147" s="11" t="s">
        <v>6</v>
      </c>
      <c r="C147" s="12">
        <v>27</v>
      </c>
      <c r="D147" t="str">
        <f t="shared" si="55"/>
        <v/>
      </c>
      <c r="F147" t="str">
        <f t="shared" si="50"/>
        <v/>
      </c>
      <c r="H147" t="str">
        <f t="shared" si="40"/>
        <v/>
      </c>
      <c r="J147" t="str">
        <f t="shared" si="41"/>
        <v/>
      </c>
      <c r="M147" s="5">
        <v>42881</v>
      </c>
      <c r="N147" s="6" t="s">
        <v>4</v>
      </c>
      <c r="O147" s="12">
        <v>34</v>
      </c>
      <c r="P147" t="str">
        <f t="shared" si="56"/>
        <v/>
      </c>
      <c r="R147">
        <f t="shared" si="51"/>
        <v>69</v>
      </c>
      <c r="T147" t="str">
        <f t="shared" si="42"/>
        <v/>
      </c>
      <c r="V147" t="str">
        <f t="shared" si="43"/>
        <v/>
      </c>
      <c r="Y147" s="5">
        <v>43246</v>
      </c>
      <c r="Z147" s="6" t="s">
        <v>7</v>
      </c>
      <c r="AA147" s="12">
        <v>9</v>
      </c>
      <c r="AB147" t="str">
        <f t="shared" si="59"/>
        <v/>
      </c>
      <c r="AD147" t="str">
        <f t="shared" si="52"/>
        <v/>
      </c>
      <c r="AF147" t="str">
        <f t="shared" si="44"/>
        <v/>
      </c>
      <c r="AH147" t="str">
        <f t="shared" si="45"/>
        <v/>
      </c>
      <c r="AK147" s="5">
        <v>43611</v>
      </c>
      <c r="AL147" s="6" t="s">
        <v>9</v>
      </c>
      <c r="AM147" s="7">
        <v>10</v>
      </c>
      <c r="AN147" t="str">
        <f t="shared" si="57"/>
        <v/>
      </c>
      <c r="AP147" t="str">
        <f t="shared" si="53"/>
        <v/>
      </c>
      <c r="AR147" t="str">
        <f t="shared" si="46"/>
        <v/>
      </c>
      <c r="AT147">
        <f t="shared" si="47"/>
        <v>69</v>
      </c>
      <c r="AW147" s="5">
        <v>43976</v>
      </c>
      <c r="AX147" s="6" t="s">
        <v>5</v>
      </c>
      <c r="AY147" s="105">
        <f>'Daycare Tallies'!$W26</f>
        <v>0</v>
      </c>
      <c r="AZ147" t="str">
        <f t="shared" si="58"/>
        <v/>
      </c>
      <c r="BB147" t="str">
        <f t="shared" si="54"/>
        <v/>
      </c>
      <c r="BD147" t="str">
        <f t="shared" si="49"/>
        <v/>
      </c>
      <c r="BF147" t="str">
        <f t="shared" si="48"/>
        <v/>
      </c>
    </row>
    <row r="148" spans="1:58" x14ac:dyDescent="0.3">
      <c r="A148" s="10">
        <v>42516</v>
      </c>
      <c r="B148" s="11" t="s">
        <v>8</v>
      </c>
      <c r="C148" s="12">
        <v>38</v>
      </c>
      <c r="D148">
        <f t="shared" si="55"/>
        <v>177</v>
      </c>
      <c r="F148" t="str">
        <f t="shared" si="50"/>
        <v/>
      </c>
      <c r="H148">
        <f t="shared" si="40"/>
        <v>101</v>
      </c>
      <c r="J148" t="str">
        <f t="shared" si="41"/>
        <v/>
      </c>
      <c r="M148" s="5">
        <v>42882</v>
      </c>
      <c r="N148" s="6" t="s">
        <v>7</v>
      </c>
      <c r="O148" s="12">
        <v>7</v>
      </c>
      <c r="P148" t="str">
        <f t="shared" si="56"/>
        <v/>
      </c>
      <c r="R148" t="str">
        <f t="shared" si="51"/>
        <v/>
      </c>
      <c r="T148" t="str">
        <f t="shared" si="42"/>
        <v/>
      </c>
      <c r="V148" t="str">
        <f t="shared" si="43"/>
        <v/>
      </c>
      <c r="Y148" s="5">
        <v>43247</v>
      </c>
      <c r="Z148" s="6" t="s">
        <v>9</v>
      </c>
      <c r="AA148" s="12">
        <v>6</v>
      </c>
      <c r="AB148" t="str">
        <f t="shared" si="59"/>
        <v/>
      </c>
      <c r="AD148" t="str">
        <f t="shared" si="52"/>
        <v/>
      </c>
      <c r="AF148" t="str">
        <f t="shared" si="44"/>
        <v/>
      </c>
      <c r="AH148">
        <f t="shared" si="45"/>
        <v>57</v>
      </c>
      <c r="AK148" s="5">
        <v>43612</v>
      </c>
      <c r="AL148" s="6" t="s">
        <v>5</v>
      </c>
      <c r="AM148" s="7">
        <v>4</v>
      </c>
      <c r="AN148" t="str">
        <f t="shared" si="57"/>
        <v/>
      </c>
      <c r="AP148" t="str">
        <f t="shared" si="53"/>
        <v/>
      </c>
      <c r="AR148" t="str">
        <f t="shared" si="46"/>
        <v/>
      </c>
      <c r="AT148" t="str">
        <f t="shared" si="47"/>
        <v/>
      </c>
      <c r="AW148" s="5">
        <v>43977</v>
      </c>
      <c r="AX148" s="6" t="s">
        <v>3</v>
      </c>
      <c r="AY148" s="105">
        <f>'Daycare Tallies'!$W27</f>
        <v>0</v>
      </c>
      <c r="AZ148" t="str">
        <f t="shared" si="58"/>
        <v/>
      </c>
      <c r="BB148" t="str">
        <f t="shared" si="54"/>
        <v/>
      </c>
      <c r="BD148" t="str">
        <f t="shared" si="49"/>
        <v/>
      </c>
      <c r="BF148" t="str">
        <f t="shared" si="48"/>
        <v/>
      </c>
    </row>
    <row r="149" spans="1:58" x14ac:dyDescent="0.3">
      <c r="A149" s="10">
        <v>42517</v>
      </c>
      <c r="B149" s="11" t="s">
        <v>4</v>
      </c>
      <c r="C149" s="12">
        <v>22</v>
      </c>
      <c r="D149" t="str">
        <f t="shared" si="55"/>
        <v/>
      </c>
      <c r="F149">
        <f t="shared" si="50"/>
        <v>52</v>
      </c>
      <c r="H149" t="str">
        <f t="shared" si="40"/>
        <v/>
      </c>
      <c r="J149" t="str">
        <f t="shared" si="41"/>
        <v/>
      </c>
      <c r="M149" s="5">
        <v>42883</v>
      </c>
      <c r="N149" s="6" t="s">
        <v>9</v>
      </c>
      <c r="O149" s="12">
        <v>7</v>
      </c>
      <c r="P149" t="str">
        <f t="shared" si="56"/>
        <v/>
      </c>
      <c r="R149" t="str">
        <f t="shared" si="51"/>
        <v/>
      </c>
      <c r="T149" t="str">
        <f t="shared" si="42"/>
        <v/>
      </c>
      <c r="V149">
        <f t="shared" si="43"/>
        <v>48</v>
      </c>
      <c r="Y149" s="5">
        <v>43248</v>
      </c>
      <c r="Z149" s="6" t="s">
        <v>5</v>
      </c>
      <c r="AA149" s="12">
        <v>8</v>
      </c>
      <c r="AB149" t="str">
        <f t="shared" si="59"/>
        <v/>
      </c>
      <c r="AD149" t="str">
        <f t="shared" si="52"/>
        <v/>
      </c>
      <c r="AF149" t="str">
        <f t="shared" si="44"/>
        <v/>
      </c>
      <c r="AH149" t="str">
        <f t="shared" si="45"/>
        <v/>
      </c>
      <c r="AK149" s="5">
        <v>43613</v>
      </c>
      <c r="AL149" s="6" t="s">
        <v>3</v>
      </c>
      <c r="AM149" s="7">
        <v>55</v>
      </c>
      <c r="AN149" t="str">
        <f t="shared" si="57"/>
        <v/>
      </c>
      <c r="AP149" t="str">
        <f t="shared" si="53"/>
        <v/>
      </c>
      <c r="AR149" t="str">
        <f t="shared" si="46"/>
        <v/>
      </c>
      <c r="AT149" t="str">
        <f t="shared" si="47"/>
        <v/>
      </c>
      <c r="AW149" s="5">
        <v>43978</v>
      </c>
      <c r="AX149" s="6" t="s">
        <v>6</v>
      </c>
      <c r="AY149" s="105">
        <f>'Daycare Tallies'!$W28</f>
        <v>0</v>
      </c>
      <c r="AZ149" t="str">
        <f t="shared" si="58"/>
        <v/>
      </c>
      <c r="BB149" t="str">
        <f t="shared" si="54"/>
        <v/>
      </c>
      <c r="BD149" t="str">
        <f t="shared" si="49"/>
        <v/>
      </c>
      <c r="BF149" t="str">
        <f t="shared" si="48"/>
        <v/>
      </c>
    </row>
    <row r="150" spans="1:58" x14ac:dyDescent="0.3">
      <c r="A150" s="10">
        <v>42518</v>
      </c>
      <c r="B150" s="11" t="s">
        <v>7</v>
      </c>
      <c r="C150" s="12">
        <v>9</v>
      </c>
      <c r="D150" t="str">
        <f t="shared" si="55"/>
        <v/>
      </c>
      <c r="F150" t="str">
        <f t="shared" si="50"/>
        <v/>
      </c>
      <c r="H150" t="str">
        <f t="shared" si="40"/>
        <v/>
      </c>
      <c r="J150" t="str">
        <f t="shared" si="41"/>
        <v/>
      </c>
      <c r="M150" s="5">
        <v>42884</v>
      </c>
      <c r="N150" s="6" t="s">
        <v>5</v>
      </c>
      <c r="O150" s="12">
        <v>0</v>
      </c>
      <c r="P150" t="str">
        <f t="shared" si="56"/>
        <v/>
      </c>
      <c r="R150" t="str">
        <f t="shared" si="51"/>
        <v/>
      </c>
      <c r="T150" t="str">
        <f t="shared" si="42"/>
        <v/>
      </c>
      <c r="V150" t="str">
        <f t="shared" si="43"/>
        <v/>
      </c>
      <c r="Y150" s="5">
        <v>43249</v>
      </c>
      <c r="Z150" s="6" t="s">
        <v>3</v>
      </c>
      <c r="AA150" s="12">
        <v>60</v>
      </c>
      <c r="AB150" t="str">
        <f t="shared" si="59"/>
        <v/>
      </c>
      <c r="AD150" t="str">
        <f t="shared" si="52"/>
        <v/>
      </c>
      <c r="AF150" t="str">
        <f t="shared" si="44"/>
        <v/>
      </c>
      <c r="AH150" t="str">
        <f t="shared" si="45"/>
        <v/>
      </c>
      <c r="AK150" s="5">
        <v>43614</v>
      </c>
      <c r="AL150" s="6" t="s">
        <v>6</v>
      </c>
      <c r="AM150" s="7">
        <v>61</v>
      </c>
      <c r="AN150" t="str">
        <f t="shared" si="57"/>
        <v/>
      </c>
      <c r="AP150" t="str">
        <f t="shared" si="53"/>
        <v/>
      </c>
      <c r="AR150" t="str">
        <f t="shared" si="46"/>
        <v/>
      </c>
      <c r="AT150" t="str">
        <f t="shared" si="47"/>
        <v/>
      </c>
      <c r="AW150" s="5">
        <v>43979</v>
      </c>
      <c r="AX150" s="6" t="s">
        <v>8</v>
      </c>
      <c r="AY150" s="105">
        <f>'Daycare Tallies'!$W29</f>
        <v>0</v>
      </c>
      <c r="AZ150">
        <f t="shared" si="58"/>
        <v>0</v>
      </c>
      <c r="BB150" t="str">
        <f t="shared" si="54"/>
        <v/>
      </c>
      <c r="BD150">
        <f t="shared" si="49"/>
        <v>0</v>
      </c>
      <c r="BF150" t="str">
        <f t="shared" si="48"/>
        <v/>
      </c>
    </row>
    <row r="151" spans="1:58" x14ac:dyDescent="0.3">
      <c r="A151" s="10">
        <v>42519</v>
      </c>
      <c r="B151" s="11" t="s">
        <v>9</v>
      </c>
      <c r="C151" s="12">
        <v>7</v>
      </c>
      <c r="D151" t="str">
        <f t="shared" si="55"/>
        <v/>
      </c>
      <c r="F151" t="str">
        <f t="shared" si="50"/>
        <v/>
      </c>
      <c r="H151" t="str">
        <f t="shared" si="40"/>
        <v/>
      </c>
      <c r="J151">
        <f t="shared" si="41"/>
        <v>38</v>
      </c>
      <c r="M151" s="5">
        <v>42885</v>
      </c>
      <c r="N151" s="6" t="s">
        <v>3</v>
      </c>
      <c r="O151" s="12">
        <v>48</v>
      </c>
      <c r="P151" t="str">
        <f t="shared" si="56"/>
        <v/>
      </c>
      <c r="R151" t="str">
        <f t="shared" si="51"/>
        <v/>
      </c>
      <c r="T151" t="str">
        <f t="shared" si="42"/>
        <v/>
      </c>
      <c r="V151" t="str">
        <f t="shared" si="43"/>
        <v/>
      </c>
      <c r="Y151" s="5">
        <v>43250</v>
      </c>
      <c r="Z151" s="6" t="s">
        <v>6</v>
      </c>
      <c r="AA151" s="12">
        <v>51</v>
      </c>
      <c r="AB151" t="str">
        <f t="shared" si="59"/>
        <v/>
      </c>
      <c r="AD151" t="str">
        <f t="shared" si="52"/>
        <v/>
      </c>
      <c r="AF151" t="str">
        <f t="shared" si="44"/>
        <v/>
      </c>
      <c r="AH151" t="str">
        <f t="shared" si="45"/>
        <v/>
      </c>
      <c r="AK151" s="5">
        <v>43615</v>
      </c>
      <c r="AL151" s="6" t="s">
        <v>8</v>
      </c>
      <c r="AM151" s="7">
        <v>62</v>
      </c>
      <c r="AN151">
        <f t="shared" si="57"/>
        <v>251</v>
      </c>
      <c r="AP151" t="str">
        <f t="shared" si="53"/>
        <v/>
      </c>
      <c r="AR151">
        <f t="shared" si="46"/>
        <v>178</v>
      </c>
      <c r="AT151" t="str">
        <f t="shared" si="47"/>
        <v/>
      </c>
      <c r="AW151" s="5">
        <v>43980</v>
      </c>
      <c r="AX151" s="6" t="s">
        <v>4</v>
      </c>
      <c r="AY151" s="105">
        <f>'Daycare Tallies'!$W30</f>
        <v>0</v>
      </c>
      <c r="AZ151" t="str">
        <f t="shared" si="58"/>
        <v/>
      </c>
      <c r="BB151">
        <f t="shared" si="54"/>
        <v>0</v>
      </c>
      <c r="BD151" t="str">
        <f t="shared" si="49"/>
        <v/>
      </c>
      <c r="BF151" t="str">
        <f t="shared" si="48"/>
        <v/>
      </c>
    </row>
    <row r="152" spans="1:58" x14ac:dyDescent="0.3">
      <c r="A152" s="10">
        <v>42520</v>
      </c>
      <c r="B152" s="11" t="s">
        <v>5</v>
      </c>
      <c r="C152" s="12">
        <v>4</v>
      </c>
      <c r="D152" t="str">
        <f t="shared" si="55"/>
        <v/>
      </c>
      <c r="F152" t="str">
        <f t="shared" si="50"/>
        <v/>
      </c>
      <c r="H152" t="str">
        <f t="shared" si="40"/>
        <v/>
      </c>
      <c r="J152" t="str">
        <f t="shared" si="41"/>
        <v/>
      </c>
      <c r="M152" s="5">
        <v>42886</v>
      </c>
      <c r="N152" s="6" t="s">
        <v>6</v>
      </c>
      <c r="O152" s="12">
        <v>41</v>
      </c>
      <c r="P152" t="str">
        <f t="shared" si="56"/>
        <v/>
      </c>
      <c r="R152" t="str">
        <f t="shared" si="51"/>
        <v/>
      </c>
      <c r="T152" t="str">
        <f t="shared" si="42"/>
        <v/>
      </c>
      <c r="V152" t="str">
        <f t="shared" si="43"/>
        <v/>
      </c>
      <c r="Y152" s="5">
        <v>43251</v>
      </c>
      <c r="Z152" s="6" t="s">
        <v>8</v>
      </c>
      <c r="AA152" s="38">
        <v>74</v>
      </c>
      <c r="AB152">
        <f t="shared" si="59"/>
        <v>250</v>
      </c>
      <c r="AD152" t="str">
        <f t="shared" si="52"/>
        <v/>
      </c>
      <c r="AF152">
        <f t="shared" si="44"/>
        <v>185</v>
      </c>
      <c r="AH152" t="str">
        <f t="shared" si="45"/>
        <v/>
      </c>
      <c r="AK152" s="5">
        <v>43616</v>
      </c>
      <c r="AL152" s="6" t="s">
        <v>4</v>
      </c>
      <c r="AM152" s="7">
        <v>61</v>
      </c>
      <c r="AN152" t="str">
        <f t="shared" si="57"/>
        <v/>
      </c>
      <c r="AP152">
        <f t="shared" si="53"/>
        <v>65</v>
      </c>
      <c r="AR152" t="str">
        <f t="shared" si="46"/>
        <v/>
      </c>
      <c r="AT152" t="str">
        <f t="shared" si="47"/>
        <v/>
      </c>
      <c r="AW152" s="5">
        <v>43981</v>
      </c>
      <c r="AX152" s="6" t="s">
        <v>7</v>
      </c>
      <c r="AY152" s="105">
        <f>'Daycare Tallies'!$W31</f>
        <v>0</v>
      </c>
      <c r="AZ152" t="str">
        <f t="shared" si="58"/>
        <v/>
      </c>
      <c r="BB152" t="str">
        <f t="shared" si="54"/>
        <v/>
      </c>
      <c r="BD152" t="str">
        <f t="shared" si="49"/>
        <v/>
      </c>
      <c r="BF152" t="str">
        <f t="shared" si="48"/>
        <v/>
      </c>
    </row>
    <row r="153" spans="1:58" x14ac:dyDescent="0.3">
      <c r="A153" s="10">
        <v>42521</v>
      </c>
      <c r="B153" s="11" t="s">
        <v>3</v>
      </c>
      <c r="C153" s="12">
        <v>46</v>
      </c>
      <c r="D153" t="str">
        <f t="shared" si="55"/>
        <v/>
      </c>
      <c r="F153" t="str">
        <f t="shared" si="50"/>
        <v/>
      </c>
      <c r="H153" t="str">
        <f t="shared" si="40"/>
        <v/>
      </c>
      <c r="J153" t="str">
        <f t="shared" si="41"/>
        <v/>
      </c>
      <c r="M153" s="5">
        <v>42887</v>
      </c>
      <c r="N153" s="6" t="s">
        <v>8</v>
      </c>
      <c r="O153" s="12">
        <v>48</v>
      </c>
      <c r="P153">
        <f t="shared" si="56"/>
        <v>185</v>
      </c>
      <c r="R153" t="str">
        <f t="shared" si="51"/>
        <v/>
      </c>
      <c r="T153">
        <f t="shared" si="42"/>
        <v>137</v>
      </c>
      <c r="V153" t="str">
        <f t="shared" si="43"/>
        <v/>
      </c>
      <c r="Y153" s="5">
        <v>43252</v>
      </c>
      <c r="Z153" s="6" t="s">
        <v>4</v>
      </c>
      <c r="AA153" s="12">
        <v>54</v>
      </c>
      <c r="AB153" t="str">
        <f t="shared" si="59"/>
        <v/>
      </c>
      <c r="AD153">
        <f t="shared" si="52"/>
        <v>62</v>
      </c>
      <c r="AF153" t="str">
        <f t="shared" si="44"/>
        <v/>
      </c>
      <c r="AH153" t="str">
        <f t="shared" si="45"/>
        <v/>
      </c>
      <c r="AK153" s="5">
        <v>43617</v>
      </c>
      <c r="AL153" s="6" t="s">
        <v>7</v>
      </c>
      <c r="AM153" s="7">
        <v>15</v>
      </c>
      <c r="AN153" t="str">
        <f t="shared" si="57"/>
        <v/>
      </c>
      <c r="AP153" t="str">
        <f t="shared" si="53"/>
        <v/>
      </c>
      <c r="AR153" t="str">
        <f t="shared" si="46"/>
        <v/>
      </c>
      <c r="AT153" t="str">
        <f t="shared" si="47"/>
        <v/>
      </c>
      <c r="AW153" s="5">
        <v>43982</v>
      </c>
      <c r="AX153" s="6" t="s">
        <v>9</v>
      </c>
      <c r="AY153" s="105">
        <f>'Daycare Tallies'!$W32</f>
        <v>0</v>
      </c>
      <c r="AZ153" t="str">
        <f t="shared" si="58"/>
        <v/>
      </c>
      <c r="BB153" t="str">
        <f t="shared" si="54"/>
        <v/>
      </c>
      <c r="BD153" t="str">
        <f t="shared" si="49"/>
        <v/>
      </c>
      <c r="BF153">
        <f t="shared" si="48"/>
        <v>0</v>
      </c>
    </row>
    <row r="154" spans="1:58" x14ac:dyDescent="0.3">
      <c r="A154" s="10">
        <v>42522</v>
      </c>
      <c r="B154" s="11" t="s">
        <v>6</v>
      </c>
      <c r="C154" s="12">
        <v>34</v>
      </c>
      <c r="D154" t="str">
        <f t="shared" si="55"/>
        <v/>
      </c>
      <c r="F154" t="str">
        <f t="shared" si="50"/>
        <v/>
      </c>
      <c r="H154" t="str">
        <f t="shared" si="40"/>
        <v/>
      </c>
      <c r="J154" t="str">
        <f t="shared" si="41"/>
        <v/>
      </c>
      <c r="M154" s="5">
        <v>42888</v>
      </c>
      <c r="N154" s="6" t="s">
        <v>4</v>
      </c>
      <c r="O154" s="12">
        <v>44</v>
      </c>
      <c r="P154" t="str">
        <f t="shared" si="56"/>
        <v/>
      </c>
      <c r="R154">
        <f t="shared" si="51"/>
        <v>44</v>
      </c>
      <c r="T154" t="str">
        <f t="shared" si="42"/>
        <v/>
      </c>
      <c r="V154" t="str">
        <f t="shared" si="43"/>
        <v/>
      </c>
      <c r="Y154" s="5">
        <v>43253</v>
      </c>
      <c r="Z154" s="6" t="s">
        <v>7</v>
      </c>
      <c r="AA154" s="12">
        <v>11</v>
      </c>
      <c r="AB154" t="str">
        <f t="shared" si="59"/>
        <v/>
      </c>
      <c r="AD154" t="str">
        <f t="shared" si="52"/>
        <v/>
      </c>
      <c r="AF154" t="str">
        <f t="shared" si="44"/>
        <v/>
      </c>
      <c r="AH154" t="str">
        <f t="shared" si="45"/>
        <v/>
      </c>
      <c r="AK154" s="5">
        <v>43618</v>
      </c>
      <c r="AL154" s="6" t="s">
        <v>9</v>
      </c>
      <c r="AM154" s="7">
        <v>6</v>
      </c>
      <c r="AN154" t="str">
        <f t="shared" si="57"/>
        <v/>
      </c>
      <c r="AP154" t="str">
        <f t="shared" si="53"/>
        <v/>
      </c>
      <c r="AR154" t="str">
        <f t="shared" si="46"/>
        <v/>
      </c>
      <c r="AT154">
        <f t="shared" si="47"/>
        <v>82</v>
      </c>
      <c r="AW154" s="5">
        <v>43983</v>
      </c>
      <c r="AX154" s="6" t="s">
        <v>5</v>
      </c>
      <c r="AY154" s="105">
        <f>'Daycare Tallies'!$AB2</f>
        <v>0</v>
      </c>
      <c r="AZ154" t="str">
        <f t="shared" si="58"/>
        <v/>
      </c>
      <c r="BB154" t="str">
        <f t="shared" si="54"/>
        <v/>
      </c>
      <c r="BD154" t="str">
        <f t="shared" si="49"/>
        <v/>
      </c>
      <c r="BF154" t="str">
        <f t="shared" si="48"/>
        <v/>
      </c>
    </row>
    <row r="155" spans="1:58" x14ac:dyDescent="0.3">
      <c r="A155" s="10">
        <v>42523</v>
      </c>
      <c r="B155" s="11" t="s">
        <v>8</v>
      </c>
      <c r="C155" s="12">
        <v>46</v>
      </c>
      <c r="D155">
        <f t="shared" si="55"/>
        <v>168</v>
      </c>
      <c r="F155" t="str">
        <f t="shared" si="50"/>
        <v/>
      </c>
      <c r="H155">
        <f t="shared" si="40"/>
        <v>126</v>
      </c>
      <c r="J155" t="str">
        <f t="shared" si="41"/>
        <v/>
      </c>
      <c r="M155" s="5">
        <v>42889</v>
      </c>
      <c r="N155" s="6" t="s">
        <v>7</v>
      </c>
      <c r="O155" s="12">
        <v>11</v>
      </c>
      <c r="P155" t="str">
        <f t="shared" si="56"/>
        <v/>
      </c>
      <c r="R155" t="str">
        <f t="shared" si="51"/>
        <v/>
      </c>
      <c r="T155" t="str">
        <f t="shared" si="42"/>
        <v/>
      </c>
      <c r="V155" t="str">
        <f t="shared" si="43"/>
        <v/>
      </c>
      <c r="Y155" s="5">
        <v>43254</v>
      </c>
      <c r="Z155" s="6" t="s">
        <v>9</v>
      </c>
      <c r="AA155" s="12">
        <v>6</v>
      </c>
      <c r="AB155" t="str">
        <f t="shared" si="59"/>
        <v/>
      </c>
      <c r="AD155" t="str">
        <f t="shared" si="52"/>
        <v/>
      </c>
      <c r="AF155" t="str">
        <f t="shared" si="44"/>
        <v/>
      </c>
      <c r="AH155">
        <f t="shared" si="45"/>
        <v>71</v>
      </c>
      <c r="AK155" s="5">
        <v>43619</v>
      </c>
      <c r="AL155" s="6" t="s">
        <v>5</v>
      </c>
      <c r="AM155" s="7">
        <v>49</v>
      </c>
      <c r="AN155" t="str">
        <f t="shared" si="57"/>
        <v/>
      </c>
      <c r="AP155" t="str">
        <f t="shared" si="53"/>
        <v/>
      </c>
      <c r="AR155" t="str">
        <f t="shared" si="46"/>
        <v/>
      </c>
      <c r="AT155" t="str">
        <f t="shared" si="47"/>
        <v/>
      </c>
      <c r="AW155" s="5">
        <v>43984</v>
      </c>
      <c r="AX155" s="6" t="s">
        <v>3</v>
      </c>
      <c r="AY155" s="105">
        <f>'Daycare Tallies'!$AB3</f>
        <v>0</v>
      </c>
      <c r="AZ155" t="str">
        <f t="shared" si="58"/>
        <v/>
      </c>
      <c r="BB155" t="str">
        <f t="shared" si="54"/>
        <v/>
      </c>
      <c r="BD155" t="str">
        <f t="shared" si="49"/>
        <v/>
      </c>
      <c r="BF155" t="str">
        <f t="shared" si="48"/>
        <v/>
      </c>
    </row>
    <row r="156" spans="1:58" x14ac:dyDescent="0.3">
      <c r="A156" s="10">
        <v>42524</v>
      </c>
      <c r="B156" s="11" t="s">
        <v>4</v>
      </c>
      <c r="C156" s="12">
        <v>35</v>
      </c>
      <c r="D156" t="str">
        <f t="shared" si="55"/>
        <v/>
      </c>
      <c r="F156">
        <f t="shared" si="50"/>
        <v>39</v>
      </c>
      <c r="H156" t="str">
        <f t="shared" si="40"/>
        <v/>
      </c>
      <c r="J156" t="str">
        <f t="shared" si="41"/>
        <v/>
      </c>
      <c r="M156" s="5">
        <v>42890</v>
      </c>
      <c r="N156" s="6" t="s">
        <v>9</v>
      </c>
      <c r="O156" s="12">
        <v>7</v>
      </c>
      <c r="P156" t="str">
        <f t="shared" si="56"/>
        <v/>
      </c>
      <c r="R156" t="str">
        <f t="shared" si="51"/>
        <v/>
      </c>
      <c r="T156" t="str">
        <f t="shared" si="42"/>
        <v/>
      </c>
      <c r="V156">
        <f t="shared" si="43"/>
        <v>62</v>
      </c>
      <c r="Y156" s="5">
        <v>43255</v>
      </c>
      <c r="Z156" s="6" t="s">
        <v>5</v>
      </c>
      <c r="AA156" s="12">
        <v>53</v>
      </c>
      <c r="AB156" t="str">
        <f t="shared" si="59"/>
        <v/>
      </c>
      <c r="AD156" t="str">
        <f t="shared" si="52"/>
        <v/>
      </c>
      <c r="AF156" t="str">
        <f t="shared" si="44"/>
        <v/>
      </c>
      <c r="AH156" t="str">
        <f t="shared" si="45"/>
        <v/>
      </c>
      <c r="AK156" s="5">
        <v>43620</v>
      </c>
      <c r="AL156" s="6" t="s">
        <v>3</v>
      </c>
      <c r="AM156" s="7">
        <v>76</v>
      </c>
      <c r="AN156" t="str">
        <f t="shared" si="57"/>
        <v/>
      </c>
      <c r="AP156" t="str">
        <f t="shared" si="53"/>
        <v/>
      </c>
      <c r="AR156" t="str">
        <f t="shared" si="46"/>
        <v/>
      </c>
      <c r="AT156" t="str">
        <f t="shared" si="47"/>
        <v/>
      </c>
      <c r="AW156" s="5">
        <v>43985</v>
      </c>
      <c r="AX156" s="6" t="s">
        <v>6</v>
      </c>
      <c r="AY156" s="105">
        <f>'Daycare Tallies'!$AB4</f>
        <v>0</v>
      </c>
      <c r="AZ156" t="str">
        <f t="shared" si="58"/>
        <v/>
      </c>
      <c r="BB156" t="str">
        <f t="shared" si="54"/>
        <v/>
      </c>
      <c r="BD156" t="str">
        <f t="shared" si="49"/>
        <v/>
      </c>
      <c r="BF156" t="str">
        <f t="shared" si="48"/>
        <v/>
      </c>
    </row>
    <row r="157" spans="1:58" x14ac:dyDescent="0.3">
      <c r="A157" s="10">
        <v>42525</v>
      </c>
      <c r="B157" s="11" t="s">
        <v>7</v>
      </c>
      <c r="C157" s="12">
        <v>10</v>
      </c>
      <c r="D157" t="str">
        <f t="shared" si="55"/>
        <v/>
      </c>
      <c r="F157" t="str">
        <f t="shared" si="50"/>
        <v/>
      </c>
      <c r="H157" t="str">
        <f t="shared" si="40"/>
        <v/>
      </c>
      <c r="J157" t="str">
        <f t="shared" si="41"/>
        <v/>
      </c>
      <c r="M157" s="5">
        <v>42891</v>
      </c>
      <c r="N157" s="6" t="s">
        <v>5</v>
      </c>
      <c r="O157" s="12">
        <v>39</v>
      </c>
      <c r="P157" t="str">
        <f t="shared" si="56"/>
        <v/>
      </c>
      <c r="R157" t="str">
        <f t="shared" si="51"/>
        <v/>
      </c>
      <c r="T157" t="str">
        <f t="shared" si="42"/>
        <v/>
      </c>
      <c r="V157" t="str">
        <f t="shared" si="43"/>
        <v/>
      </c>
      <c r="Y157" s="5">
        <v>43256</v>
      </c>
      <c r="Z157" s="6" t="s">
        <v>3</v>
      </c>
      <c r="AA157" s="12">
        <v>61</v>
      </c>
      <c r="AB157" t="str">
        <f t="shared" si="59"/>
        <v/>
      </c>
      <c r="AD157" t="str">
        <f t="shared" si="52"/>
        <v/>
      </c>
      <c r="AF157" t="str">
        <f t="shared" si="44"/>
        <v/>
      </c>
      <c r="AH157" t="str">
        <f t="shared" si="45"/>
        <v/>
      </c>
      <c r="AK157" s="5">
        <v>43621</v>
      </c>
      <c r="AL157" s="6" t="s">
        <v>6</v>
      </c>
      <c r="AM157" s="7">
        <v>66</v>
      </c>
      <c r="AN157" t="str">
        <f t="shared" si="57"/>
        <v/>
      </c>
      <c r="AP157" t="str">
        <f t="shared" si="53"/>
        <v/>
      </c>
      <c r="AR157" t="str">
        <f t="shared" si="46"/>
        <v/>
      </c>
      <c r="AT157" t="str">
        <f t="shared" si="47"/>
        <v/>
      </c>
      <c r="AW157" s="5">
        <v>43986</v>
      </c>
      <c r="AX157" s="6" t="s">
        <v>8</v>
      </c>
      <c r="AY157" s="105">
        <f>'Daycare Tallies'!$AB5</f>
        <v>0</v>
      </c>
      <c r="AZ157">
        <f t="shared" si="58"/>
        <v>0</v>
      </c>
      <c r="BB157" t="str">
        <f t="shared" si="54"/>
        <v/>
      </c>
      <c r="BD157">
        <f t="shared" si="49"/>
        <v>0</v>
      </c>
      <c r="BF157" t="str">
        <f t="shared" si="48"/>
        <v/>
      </c>
    </row>
    <row r="158" spans="1:58" x14ac:dyDescent="0.3">
      <c r="A158" s="10">
        <v>42526</v>
      </c>
      <c r="B158" s="11" t="s">
        <v>9</v>
      </c>
      <c r="C158" s="12">
        <v>1</v>
      </c>
      <c r="D158" t="str">
        <f t="shared" si="55"/>
        <v/>
      </c>
      <c r="F158" t="str">
        <f t="shared" si="50"/>
        <v/>
      </c>
      <c r="H158" t="str">
        <f t="shared" si="40"/>
        <v/>
      </c>
      <c r="J158">
        <f t="shared" si="41"/>
        <v>46</v>
      </c>
      <c r="M158" s="5">
        <v>42892</v>
      </c>
      <c r="N158" s="6" t="s">
        <v>3</v>
      </c>
      <c r="O158" s="12">
        <v>43</v>
      </c>
      <c r="P158" t="str">
        <f t="shared" si="56"/>
        <v/>
      </c>
      <c r="R158" t="str">
        <f t="shared" si="51"/>
        <v/>
      </c>
      <c r="T158" t="str">
        <f t="shared" si="42"/>
        <v/>
      </c>
      <c r="V158" t="str">
        <f t="shared" si="43"/>
        <v/>
      </c>
      <c r="Y158" s="5">
        <v>43257</v>
      </c>
      <c r="Z158" s="6" t="s">
        <v>6</v>
      </c>
      <c r="AA158" s="12">
        <v>46</v>
      </c>
      <c r="AB158" t="str">
        <f t="shared" si="59"/>
        <v/>
      </c>
      <c r="AD158" t="str">
        <f t="shared" si="52"/>
        <v/>
      </c>
      <c r="AF158" t="str">
        <f t="shared" si="44"/>
        <v/>
      </c>
      <c r="AH158" t="str">
        <f t="shared" si="45"/>
        <v/>
      </c>
      <c r="AK158" s="5">
        <v>43622</v>
      </c>
      <c r="AL158" s="6" t="s">
        <v>8</v>
      </c>
      <c r="AM158" s="7">
        <v>70</v>
      </c>
      <c r="AN158">
        <f t="shared" si="57"/>
        <v>343</v>
      </c>
      <c r="AP158" t="str">
        <f t="shared" si="53"/>
        <v/>
      </c>
      <c r="AR158">
        <f t="shared" si="46"/>
        <v>212</v>
      </c>
      <c r="AT158" t="str">
        <f t="shared" si="47"/>
        <v/>
      </c>
      <c r="AW158" s="5">
        <v>43987</v>
      </c>
      <c r="AX158" s="6" t="s">
        <v>4</v>
      </c>
      <c r="AY158" s="105">
        <f>'Daycare Tallies'!$AB6</f>
        <v>0</v>
      </c>
      <c r="AZ158" t="str">
        <f t="shared" si="58"/>
        <v/>
      </c>
      <c r="BB158">
        <f t="shared" si="54"/>
        <v>0</v>
      </c>
      <c r="BD158" t="str">
        <f t="shared" si="49"/>
        <v/>
      </c>
      <c r="BF158" t="str">
        <f t="shared" si="48"/>
        <v/>
      </c>
    </row>
    <row r="159" spans="1:58" x14ac:dyDescent="0.3">
      <c r="A159" s="10">
        <v>42527</v>
      </c>
      <c r="B159" s="11" t="s">
        <v>5</v>
      </c>
      <c r="C159" s="12">
        <v>35</v>
      </c>
      <c r="D159" t="str">
        <f t="shared" si="55"/>
        <v/>
      </c>
      <c r="F159" t="str">
        <f t="shared" si="50"/>
        <v/>
      </c>
      <c r="H159" t="str">
        <f t="shared" si="40"/>
        <v/>
      </c>
      <c r="J159" t="str">
        <f t="shared" si="41"/>
        <v/>
      </c>
      <c r="M159" s="5">
        <v>42893</v>
      </c>
      <c r="N159" s="6" t="s">
        <v>6</v>
      </c>
      <c r="O159" s="12">
        <v>44</v>
      </c>
      <c r="P159" t="str">
        <f t="shared" si="56"/>
        <v/>
      </c>
      <c r="R159" t="str">
        <f t="shared" si="51"/>
        <v/>
      </c>
      <c r="T159" t="str">
        <f t="shared" si="42"/>
        <v/>
      </c>
      <c r="V159" t="str">
        <f t="shared" si="43"/>
        <v/>
      </c>
      <c r="Y159" s="5">
        <v>43258</v>
      </c>
      <c r="Z159" s="6" t="s">
        <v>8</v>
      </c>
      <c r="AA159" s="12">
        <v>66</v>
      </c>
      <c r="AB159">
        <f t="shared" si="59"/>
        <v>297</v>
      </c>
      <c r="AD159" t="str">
        <f t="shared" si="52"/>
        <v/>
      </c>
      <c r="AF159">
        <f t="shared" si="44"/>
        <v>173</v>
      </c>
      <c r="AH159" t="str">
        <f t="shared" si="45"/>
        <v/>
      </c>
      <c r="AK159" s="5">
        <v>43623</v>
      </c>
      <c r="AL159" s="6" t="s">
        <v>4</v>
      </c>
      <c r="AM159" s="7">
        <v>55</v>
      </c>
      <c r="AN159" t="str">
        <f t="shared" si="57"/>
        <v/>
      </c>
      <c r="AP159">
        <f t="shared" si="53"/>
        <v>104</v>
      </c>
      <c r="AR159" t="str">
        <f t="shared" si="46"/>
        <v/>
      </c>
      <c r="AT159" t="str">
        <f t="shared" si="47"/>
        <v/>
      </c>
      <c r="AW159" s="5">
        <v>43988</v>
      </c>
      <c r="AX159" s="6" t="s">
        <v>7</v>
      </c>
      <c r="AY159" s="105">
        <f>'Daycare Tallies'!$AB7</f>
        <v>0</v>
      </c>
      <c r="AZ159" t="str">
        <f t="shared" si="58"/>
        <v/>
      </c>
      <c r="BB159" t="str">
        <f t="shared" si="54"/>
        <v/>
      </c>
      <c r="BD159" t="str">
        <f t="shared" si="49"/>
        <v/>
      </c>
      <c r="BF159" t="str">
        <f t="shared" si="48"/>
        <v/>
      </c>
    </row>
    <row r="160" spans="1:58" x14ac:dyDescent="0.3">
      <c r="A160" s="10">
        <v>42528</v>
      </c>
      <c r="B160" s="11" t="s">
        <v>3</v>
      </c>
      <c r="C160" s="12">
        <v>34</v>
      </c>
      <c r="D160" t="str">
        <f t="shared" si="55"/>
        <v/>
      </c>
      <c r="F160" t="str">
        <f t="shared" si="50"/>
        <v/>
      </c>
      <c r="H160" t="str">
        <f t="shared" si="40"/>
        <v/>
      </c>
      <c r="J160" t="str">
        <f t="shared" si="41"/>
        <v/>
      </c>
      <c r="M160" s="5">
        <v>42894</v>
      </c>
      <c r="N160" s="6" t="s">
        <v>8</v>
      </c>
      <c r="O160" s="12">
        <v>61</v>
      </c>
      <c r="P160">
        <f t="shared" si="56"/>
        <v>249</v>
      </c>
      <c r="R160" t="str">
        <f t="shared" si="51"/>
        <v/>
      </c>
      <c r="T160">
        <f t="shared" si="42"/>
        <v>148</v>
      </c>
      <c r="V160" t="str">
        <f t="shared" si="43"/>
        <v/>
      </c>
      <c r="Y160" s="5">
        <v>43259</v>
      </c>
      <c r="Z160" s="6" t="s">
        <v>4</v>
      </c>
      <c r="AA160" s="12">
        <v>63</v>
      </c>
      <c r="AB160" t="str">
        <f t="shared" si="59"/>
        <v/>
      </c>
      <c r="AD160">
        <f t="shared" si="52"/>
        <v>116</v>
      </c>
      <c r="AF160" t="str">
        <f t="shared" si="44"/>
        <v/>
      </c>
      <c r="AH160" t="str">
        <f t="shared" si="45"/>
        <v/>
      </c>
      <c r="AK160" s="5">
        <v>43624</v>
      </c>
      <c r="AL160" s="6" t="s">
        <v>7</v>
      </c>
      <c r="AM160" s="7">
        <v>21</v>
      </c>
      <c r="AN160" t="str">
        <f t="shared" si="57"/>
        <v/>
      </c>
      <c r="AP160" t="str">
        <f t="shared" si="53"/>
        <v/>
      </c>
      <c r="AR160" t="str">
        <f t="shared" si="46"/>
        <v/>
      </c>
      <c r="AT160" t="str">
        <f t="shared" si="47"/>
        <v/>
      </c>
      <c r="AW160" s="5">
        <v>43989</v>
      </c>
      <c r="AX160" s="6" t="s">
        <v>9</v>
      </c>
      <c r="AY160" s="105">
        <f>'Daycare Tallies'!$AB8</f>
        <v>0</v>
      </c>
      <c r="AZ160" t="str">
        <f t="shared" si="58"/>
        <v/>
      </c>
      <c r="BB160" t="str">
        <f t="shared" si="54"/>
        <v/>
      </c>
      <c r="BD160" t="str">
        <f t="shared" si="49"/>
        <v/>
      </c>
      <c r="BF160">
        <f t="shared" si="48"/>
        <v>0</v>
      </c>
    </row>
    <row r="161" spans="1:58" x14ac:dyDescent="0.3">
      <c r="A161" s="10">
        <v>42529</v>
      </c>
      <c r="B161" s="11" t="s">
        <v>6</v>
      </c>
      <c r="C161" s="12">
        <v>39</v>
      </c>
      <c r="D161" t="str">
        <f t="shared" si="55"/>
        <v/>
      </c>
      <c r="F161" t="str">
        <f t="shared" si="50"/>
        <v/>
      </c>
      <c r="H161" t="str">
        <f t="shared" si="40"/>
        <v/>
      </c>
      <c r="J161" t="str">
        <f t="shared" si="41"/>
        <v/>
      </c>
      <c r="M161" s="5">
        <v>42895</v>
      </c>
      <c r="N161" s="6" t="s">
        <v>4</v>
      </c>
      <c r="O161" s="12">
        <v>52</v>
      </c>
      <c r="P161" t="str">
        <f t="shared" si="56"/>
        <v/>
      </c>
      <c r="R161">
        <f t="shared" si="51"/>
        <v>91</v>
      </c>
      <c r="T161" t="str">
        <f t="shared" si="42"/>
        <v/>
      </c>
      <c r="V161" t="str">
        <f t="shared" si="43"/>
        <v/>
      </c>
      <c r="Y161" s="5">
        <v>43260</v>
      </c>
      <c r="Z161" s="6" t="s">
        <v>7</v>
      </c>
      <c r="AA161" s="12">
        <v>17</v>
      </c>
      <c r="AB161" t="str">
        <f t="shared" si="59"/>
        <v/>
      </c>
      <c r="AD161" t="str">
        <f t="shared" si="52"/>
        <v/>
      </c>
      <c r="AF161" t="str">
        <f t="shared" si="44"/>
        <v/>
      </c>
      <c r="AH161" t="str">
        <f t="shared" si="45"/>
        <v/>
      </c>
      <c r="AK161" s="5">
        <v>43625</v>
      </c>
      <c r="AL161" s="6" t="s">
        <v>9</v>
      </c>
      <c r="AM161" s="7">
        <v>12</v>
      </c>
      <c r="AN161" t="str">
        <f t="shared" si="57"/>
        <v/>
      </c>
      <c r="AP161" t="str">
        <f t="shared" si="53"/>
        <v/>
      </c>
      <c r="AR161" t="str">
        <f t="shared" si="46"/>
        <v/>
      </c>
      <c r="AT161">
        <f t="shared" si="47"/>
        <v>88</v>
      </c>
      <c r="AW161" s="5">
        <v>43990</v>
      </c>
      <c r="AX161" s="6" t="s">
        <v>5</v>
      </c>
      <c r="AY161" s="105">
        <f>'Daycare Tallies'!$AB9</f>
        <v>0</v>
      </c>
      <c r="AZ161" t="str">
        <f t="shared" si="58"/>
        <v/>
      </c>
      <c r="BB161" t="str">
        <f t="shared" si="54"/>
        <v/>
      </c>
      <c r="BD161" t="str">
        <f t="shared" si="49"/>
        <v/>
      </c>
      <c r="BF161" t="str">
        <f t="shared" si="48"/>
        <v/>
      </c>
    </row>
    <row r="162" spans="1:58" x14ac:dyDescent="0.3">
      <c r="A162" s="10">
        <v>42530</v>
      </c>
      <c r="B162" s="11" t="s">
        <v>8</v>
      </c>
      <c r="C162" s="12">
        <v>47</v>
      </c>
      <c r="D162">
        <f t="shared" si="55"/>
        <v>201</v>
      </c>
      <c r="F162" t="str">
        <f t="shared" si="50"/>
        <v/>
      </c>
      <c r="H162">
        <f t="shared" si="40"/>
        <v>120</v>
      </c>
      <c r="J162" t="str">
        <f t="shared" si="41"/>
        <v/>
      </c>
      <c r="M162" s="5">
        <v>42896</v>
      </c>
      <c r="N162" s="6" t="s">
        <v>7</v>
      </c>
      <c r="O162" s="12">
        <v>14</v>
      </c>
      <c r="P162" t="str">
        <f t="shared" si="56"/>
        <v/>
      </c>
      <c r="R162" t="str">
        <f t="shared" si="51"/>
        <v/>
      </c>
      <c r="T162" t="str">
        <f t="shared" si="42"/>
        <v/>
      </c>
      <c r="V162" t="str">
        <f t="shared" si="43"/>
        <v/>
      </c>
      <c r="Y162" s="5">
        <v>43261</v>
      </c>
      <c r="Z162" s="6" t="s">
        <v>9</v>
      </c>
      <c r="AA162" s="12">
        <v>9</v>
      </c>
      <c r="AB162" t="str">
        <f t="shared" si="59"/>
        <v/>
      </c>
      <c r="AD162" t="str">
        <f t="shared" si="52"/>
        <v/>
      </c>
      <c r="AF162" t="str">
        <f t="shared" si="44"/>
        <v/>
      </c>
      <c r="AH162">
        <f t="shared" si="45"/>
        <v>89</v>
      </c>
      <c r="AK162" s="5">
        <v>43626</v>
      </c>
      <c r="AL162" s="6" t="s">
        <v>5</v>
      </c>
      <c r="AM162" s="7">
        <v>58</v>
      </c>
      <c r="AN162" t="str">
        <f t="shared" si="57"/>
        <v/>
      </c>
      <c r="AP162" t="str">
        <f t="shared" si="53"/>
        <v/>
      </c>
      <c r="AR162" t="str">
        <f t="shared" si="46"/>
        <v/>
      </c>
      <c r="AT162" t="str">
        <f t="shared" si="47"/>
        <v/>
      </c>
      <c r="AW162" s="5">
        <v>43991</v>
      </c>
      <c r="AX162" s="6" t="s">
        <v>3</v>
      </c>
      <c r="AY162" s="105">
        <f>'Daycare Tallies'!$AB10</f>
        <v>0</v>
      </c>
      <c r="AZ162" t="str">
        <f t="shared" si="58"/>
        <v/>
      </c>
      <c r="BB162" t="str">
        <f t="shared" si="54"/>
        <v/>
      </c>
      <c r="BD162" t="str">
        <f t="shared" si="49"/>
        <v/>
      </c>
      <c r="BF162" t="str">
        <f t="shared" si="48"/>
        <v/>
      </c>
    </row>
    <row r="163" spans="1:58" x14ac:dyDescent="0.3">
      <c r="A163" s="10">
        <v>42531</v>
      </c>
      <c r="B163" s="11" t="s">
        <v>4</v>
      </c>
      <c r="C163" s="12">
        <v>32</v>
      </c>
      <c r="D163" t="str">
        <f t="shared" si="55"/>
        <v/>
      </c>
      <c r="F163">
        <f t="shared" si="50"/>
        <v>67</v>
      </c>
      <c r="H163" t="str">
        <f t="shared" si="40"/>
        <v/>
      </c>
      <c r="J163" t="str">
        <f t="shared" si="41"/>
        <v/>
      </c>
      <c r="M163" s="5">
        <v>42897</v>
      </c>
      <c r="N163" s="6" t="s">
        <v>9</v>
      </c>
      <c r="O163" s="12">
        <v>8</v>
      </c>
      <c r="P163" t="str">
        <f t="shared" si="56"/>
        <v/>
      </c>
      <c r="R163" t="str">
        <f t="shared" si="51"/>
        <v/>
      </c>
      <c r="T163" t="str">
        <f t="shared" si="42"/>
        <v/>
      </c>
      <c r="V163">
        <f t="shared" si="43"/>
        <v>74</v>
      </c>
      <c r="Y163" s="5">
        <v>43262</v>
      </c>
      <c r="Z163" s="6" t="s">
        <v>5</v>
      </c>
      <c r="AA163" s="12">
        <v>53</v>
      </c>
      <c r="AB163" t="str">
        <f t="shared" si="59"/>
        <v/>
      </c>
      <c r="AD163" t="str">
        <f t="shared" si="52"/>
        <v/>
      </c>
      <c r="AF163" t="str">
        <f t="shared" si="44"/>
        <v/>
      </c>
      <c r="AH163" t="str">
        <f t="shared" si="45"/>
        <v/>
      </c>
      <c r="AK163" s="5">
        <v>43627</v>
      </c>
      <c r="AL163" s="6" t="s">
        <v>3</v>
      </c>
      <c r="AM163" s="7">
        <v>57</v>
      </c>
      <c r="AN163" t="str">
        <f t="shared" si="57"/>
        <v/>
      </c>
      <c r="AP163" t="str">
        <f t="shared" si="53"/>
        <v/>
      </c>
      <c r="AR163" t="str">
        <f t="shared" si="46"/>
        <v/>
      </c>
      <c r="AT163" t="str">
        <f t="shared" si="47"/>
        <v/>
      </c>
      <c r="AW163" s="5">
        <v>43992</v>
      </c>
      <c r="AX163" s="6" t="s">
        <v>6</v>
      </c>
      <c r="AY163" s="105">
        <f>'Daycare Tallies'!$AB11</f>
        <v>0</v>
      </c>
      <c r="AZ163" t="str">
        <f t="shared" si="58"/>
        <v/>
      </c>
      <c r="BB163" t="str">
        <f t="shared" si="54"/>
        <v/>
      </c>
      <c r="BD163" t="str">
        <f t="shared" si="49"/>
        <v/>
      </c>
      <c r="BF163" t="str">
        <f t="shared" si="48"/>
        <v/>
      </c>
    </row>
    <row r="164" spans="1:58" x14ac:dyDescent="0.3">
      <c r="A164" s="10">
        <v>42532</v>
      </c>
      <c r="B164" s="11" t="s">
        <v>7</v>
      </c>
      <c r="C164" s="12">
        <v>9</v>
      </c>
      <c r="D164" t="str">
        <f t="shared" si="55"/>
        <v/>
      </c>
      <c r="F164" t="str">
        <f t="shared" si="50"/>
        <v/>
      </c>
      <c r="H164" t="str">
        <f t="shared" si="40"/>
        <v/>
      </c>
      <c r="J164" t="str">
        <f t="shared" si="41"/>
        <v/>
      </c>
      <c r="M164" s="5">
        <v>42898</v>
      </c>
      <c r="N164" s="6" t="s">
        <v>5</v>
      </c>
      <c r="O164" s="12">
        <v>41</v>
      </c>
      <c r="P164" t="str">
        <f t="shared" si="56"/>
        <v/>
      </c>
      <c r="R164" t="str">
        <f t="shared" si="51"/>
        <v/>
      </c>
      <c r="T164" t="str">
        <f t="shared" si="42"/>
        <v/>
      </c>
      <c r="V164" t="str">
        <f t="shared" si="43"/>
        <v/>
      </c>
      <c r="Y164" s="5">
        <v>43263</v>
      </c>
      <c r="Z164" s="6" t="s">
        <v>3</v>
      </c>
      <c r="AA164" s="12">
        <v>69</v>
      </c>
      <c r="AB164" t="str">
        <f t="shared" si="59"/>
        <v/>
      </c>
      <c r="AD164" t="str">
        <f t="shared" si="52"/>
        <v/>
      </c>
      <c r="AF164" t="str">
        <f t="shared" si="44"/>
        <v/>
      </c>
      <c r="AH164" t="str">
        <f t="shared" si="45"/>
        <v/>
      </c>
      <c r="AK164" s="5">
        <v>43628</v>
      </c>
      <c r="AL164" s="6" t="s">
        <v>6</v>
      </c>
      <c r="AM164" s="7">
        <v>79</v>
      </c>
      <c r="AN164" t="str">
        <f t="shared" si="57"/>
        <v/>
      </c>
      <c r="AP164" t="str">
        <f t="shared" si="53"/>
        <v/>
      </c>
      <c r="AR164" t="str">
        <f t="shared" si="46"/>
        <v/>
      </c>
      <c r="AT164" t="str">
        <f t="shared" si="47"/>
        <v/>
      </c>
      <c r="AW164" s="5">
        <v>43993</v>
      </c>
      <c r="AX164" s="6" t="s">
        <v>8</v>
      </c>
      <c r="AY164" s="105">
        <f>'Daycare Tallies'!$AB12</f>
        <v>0</v>
      </c>
      <c r="AZ164">
        <f t="shared" si="58"/>
        <v>0</v>
      </c>
      <c r="BB164" t="str">
        <f t="shared" si="54"/>
        <v/>
      </c>
      <c r="BD164">
        <f t="shared" si="49"/>
        <v>0</v>
      </c>
      <c r="BF164" t="str">
        <f t="shared" si="48"/>
        <v/>
      </c>
    </row>
    <row r="165" spans="1:58" x14ac:dyDescent="0.3">
      <c r="A165" s="10">
        <v>42533</v>
      </c>
      <c r="B165" s="11" t="s">
        <v>9</v>
      </c>
      <c r="C165" s="12">
        <v>4</v>
      </c>
      <c r="D165" t="str">
        <f t="shared" si="55"/>
        <v/>
      </c>
      <c r="F165" t="str">
        <f t="shared" si="50"/>
        <v/>
      </c>
      <c r="H165" t="str">
        <f t="shared" si="40"/>
        <v/>
      </c>
      <c r="J165">
        <f t="shared" si="41"/>
        <v>45</v>
      </c>
      <c r="M165" s="5">
        <v>42899</v>
      </c>
      <c r="N165" s="6" t="s">
        <v>3</v>
      </c>
      <c r="O165" s="12">
        <v>47</v>
      </c>
      <c r="P165" t="str">
        <f t="shared" si="56"/>
        <v/>
      </c>
      <c r="R165" t="str">
        <f t="shared" si="51"/>
        <v/>
      </c>
      <c r="T165" t="str">
        <f t="shared" si="42"/>
        <v/>
      </c>
      <c r="V165" t="str">
        <f t="shared" si="43"/>
        <v/>
      </c>
      <c r="Y165" s="5">
        <v>43264</v>
      </c>
      <c r="Z165" s="6" t="s">
        <v>6</v>
      </c>
      <c r="AA165" s="12">
        <v>60</v>
      </c>
      <c r="AB165" t="str">
        <f t="shared" si="59"/>
        <v/>
      </c>
      <c r="AD165" t="str">
        <f t="shared" si="52"/>
        <v/>
      </c>
      <c r="AF165" t="str">
        <f t="shared" si="44"/>
        <v/>
      </c>
      <c r="AH165" t="str">
        <f t="shared" si="45"/>
        <v/>
      </c>
      <c r="AK165" s="5">
        <v>43629</v>
      </c>
      <c r="AL165" s="6" t="s">
        <v>8</v>
      </c>
      <c r="AM165" s="7">
        <v>66</v>
      </c>
      <c r="AN165">
        <f t="shared" si="57"/>
        <v>348</v>
      </c>
      <c r="AP165" t="str">
        <f t="shared" si="53"/>
        <v/>
      </c>
      <c r="AR165">
        <f t="shared" si="46"/>
        <v>202</v>
      </c>
      <c r="AT165" t="str">
        <f t="shared" si="47"/>
        <v/>
      </c>
      <c r="AW165" s="5">
        <v>43994</v>
      </c>
      <c r="AX165" s="6" t="s">
        <v>4</v>
      </c>
      <c r="AY165" s="105">
        <f>'Daycare Tallies'!$AB13</f>
        <v>0</v>
      </c>
      <c r="AZ165" t="str">
        <f t="shared" si="58"/>
        <v/>
      </c>
      <c r="BB165">
        <f t="shared" si="54"/>
        <v>0</v>
      </c>
      <c r="BD165" t="str">
        <f t="shared" si="49"/>
        <v/>
      </c>
      <c r="BF165" t="str">
        <f t="shared" si="48"/>
        <v/>
      </c>
    </row>
    <row r="166" spans="1:58" x14ac:dyDescent="0.3">
      <c r="A166" s="10">
        <v>42534</v>
      </c>
      <c r="B166" s="11" t="s">
        <v>5</v>
      </c>
      <c r="C166" s="12">
        <v>40</v>
      </c>
      <c r="D166" t="str">
        <f t="shared" si="55"/>
        <v/>
      </c>
      <c r="F166" t="str">
        <f t="shared" si="50"/>
        <v/>
      </c>
      <c r="H166" t="str">
        <f t="shared" si="40"/>
        <v/>
      </c>
      <c r="J166" t="str">
        <f t="shared" si="41"/>
        <v/>
      </c>
      <c r="M166" s="5">
        <v>42900</v>
      </c>
      <c r="N166" s="6" t="s">
        <v>6</v>
      </c>
      <c r="O166" s="12">
        <v>53</v>
      </c>
      <c r="P166" t="str">
        <f t="shared" si="56"/>
        <v/>
      </c>
      <c r="R166" t="str">
        <f t="shared" si="51"/>
        <v/>
      </c>
      <c r="T166" t="str">
        <f t="shared" si="42"/>
        <v/>
      </c>
      <c r="V166" t="str">
        <f t="shared" si="43"/>
        <v/>
      </c>
      <c r="Y166" s="5">
        <v>43265</v>
      </c>
      <c r="Z166" s="6" t="s">
        <v>8</v>
      </c>
      <c r="AA166" s="12">
        <v>60</v>
      </c>
      <c r="AB166">
        <f t="shared" si="59"/>
        <v>331</v>
      </c>
      <c r="AD166" t="str">
        <f t="shared" si="52"/>
        <v/>
      </c>
      <c r="AF166">
        <f t="shared" si="44"/>
        <v>189</v>
      </c>
      <c r="AH166" t="str">
        <f t="shared" si="45"/>
        <v/>
      </c>
      <c r="AK166" s="5">
        <v>43630</v>
      </c>
      <c r="AL166" s="6" t="s">
        <v>4</v>
      </c>
      <c r="AM166" s="7">
        <v>43</v>
      </c>
      <c r="AN166" t="str">
        <f t="shared" si="57"/>
        <v/>
      </c>
      <c r="AP166">
        <f t="shared" si="53"/>
        <v>101</v>
      </c>
      <c r="AR166" t="str">
        <f t="shared" si="46"/>
        <v/>
      </c>
      <c r="AT166" t="str">
        <f t="shared" si="47"/>
        <v/>
      </c>
      <c r="AW166" s="5">
        <v>43995</v>
      </c>
      <c r="AX166" s="6" t="s">
        <v>7</v>
      </c>
      <c r="AY166" s="105">
        <f>'Daycare Tallies'!$AB14</f>
        <v>0</v>
      </c>
      <c r="AZ166" t="str">
        <f t="shared" si="58"/>
        <v/>
      </c>
      <c r="BB166" t="str">
        <f t="shared" si="54"/>
        <v/>
      </c>
      <c r="BD166" t="str">
        <f t="shared" si="49"/>
        <v/>
      </c>
      <c r="BF166" t="str">
        <f t="shared" si="48"/>
        <v/>
      </c>
    </row>
    <row r="167" spans="1:58" x14ac:dyDescent="0.3">
      <c r="A167" s="10">
        <v>42535</v>
      </c>
      <c r="B167" s="11" t="s">
        <v>3</v>
      </c>
      <c r="C167" s="12">
        <v>45</v>
      </c>
      <c r="D167" t="str">
        <f t="shared" si="55"/>
        <v/>
      </c>
      <c r="F167" t="str">
        <f t="shared" si="50"/>
        <v/>
      </c>
      <c r="H167" t="str">
        <f t="shared" si="40"/>
        <v/>
      </c>
      <c r="J167" t="str">
        <f t="shared" si="41"/>
        <v/>
      </c>
      <c r="M167" s="5">
        <v>42901</v>
      </c>
      <c r="N167" s="6" t="s">
        <v>8</v>
      </c>
      <c r="O167" s="12">
        <v>52</v>
      </c>
      <c r="P167">
        <f t="shared" si="56"/>
        <v>267</v>
      </c>
      <c r="R167" t="str">
        <f t="shared" si="51"/>
        <v/>
      </c>
      <c r="T167">
        <f t="shared" si="42"/>
        <v>152</v>
      </c>
      <c r="V167" t="str">
        <f t="shared" si="43"/>
        <v/>
      </c>
      <c r="Y167" s="5">
        <v>43266</v>
      </c>
      <c r="Z167" s="6" t="s">
        <v>4</v>
      </c>
      <c r="AA167" s="12">
        <v>47</v>
      </c>
      <c r="AB167" t="str">
        <f t="shared" si="59"/>
        <v/>
      </c>
      <c r="AD167">
        <f t="shared" si="52"/>
        <v>100</v>
      </c>
      <c r="AF167" t="str">
        <f t="shared" si="44"/>
        <v/>
      </c>
      <c r="AH167" t="str">
        <f t="shared" si="45"/>
        <v/>
      </c>
      <c r="AK167" s="5">
        <v>43631</v>
      </c>
      <c r="AL167" s="6" t="s">
        <v>7</v>
      </c>
      <c r="AM167" s="7">
        <v>19</v>
      </c>
      <c r="AN167" t="str">
        <f t="shared" si="57"/>
        <v/>
      </c>
      <c r="AP167" t="str">
        <f t="shared" si="53"/>
        <v/>
      </c>
      <c r="AR167" t="str">
        <f t="shared" si="46"/>
        <v/>
      </c>
      <c r="AT167" t="str">
        <f t="shared" si="47"/>
        <v/>
      </c>
      <c r="AW167" s="5">
        <v>43996</v>
      </c>
      <c r="AX167" s="6" t="s">
        <v>9</v>
      </c>
      <c r="AY167" s="105">
        <f>'Daycare Tallies'!$AB15</f>
        <v>0</v>
      </c>
      <c r="AZ167" t="str">
        <f t="shared" si="58"/>
        <v/>
      </c>
      <c r="BB167" t="str">
        <f t="shared" si="54"/>
        <v/>
      </c>
      <c r="BD167" t="str">
        <f t="shared" si="49"/>
        <v/>
      </c>
      <c r="BF167">
        <f t="shared" si="48"/>
        <v>0</v>
      </c>
    </row>
    <row r="168" spans="1:58" x14ac:dyDescent="0.3">
      <c r="A168" s="10">
        <v>42536</v>
      </c>
      <c r="B168" s="11" t="s">
        <v>6</v>
      </c>
      <c r="C168" s="12">
        <v>40</v>
      </c>
      <c r="D168" t="str">
        <f t="shared" si="55"/>
        <v/>
      </c>
      <c r="F168" t="str">
        <f t="shared" si="50"/>
        <v/>
      </c>
      <c r="H168" t="str">
        <f t="shared" si="40"/>
        <v/>
      </c>
      <c r="J168" t="str">
        <f t="shared" si="41"/>
        <v/>
      </c>
      <c r="M168" s="5">
        <v>42902</v>
      </c>
      <c r="N168" s="6" t="s">
        <v>4</v>
      </c>
      <c r="O168" s="12">
        <v>34</v>
      </c>
      <c r="P168" t="str">
        <f t="shared" si="56"/>
        <v/>
      </c>
      <c r="R168">
        <f t="shared" si="51"/>
        <v>75</v>
      </c>
      <c r="T168" t="str">
        <f t="shared" si="42"/>
        <v/>
      </c>
      <c r="V168" t="str">
        <f t="shared" si="43"/>
        <v/>
      </c>
      <c r="Y168" s="5">
        <v>43267</v>
      </c>
      <c r="Z168" s="6" t="s">
        <v>7</v>
      </c>
      <c r="AA168" s="12">
        <v>18</v>
      </c>
      <c r="AB168" t="str">
        <f t="shared" si="59"/>
        <v/>
      </c>
      <c r="AD168" t="str">
        <f t="shared" si="52"/>
        <v/>
      </c>
      <c r="AF168" t="str">
        <f t="shared" si="44"/>
        <v/>
      </c>
      <c r="AH168" t="str">
        <f t="shared" si="45"/>
        <v/>
      </c>
      <c r="AK168" s="5">
        <v>43632</v>
      </c>
      <c r="AL168" s="6" t="s">
        <v>9</v>
      </c>
      <c r="AM168" s="7">
        <v>6</v>
      </c>
      <c r="AN168" t="str">
        <f t="shared" si="57"/>
        <v/>
      </c>
      <c r="AP168" t="str">
        <f t="shared" si="53"/>
        <v/>
      </c>
      <c r="AR168" t="str">
        <f t="shared" si="46"/>
        <v/>
      </c>
      <c r="AT168">
        <f t="shared" si="47"/>
        <v>68</v>
      </c>
      <c r="AW168" s="5">
        <v>43997</v>
      </c>
      <c r="AX168" s="6" t="s">
        <v>5</v>
      </c>
      <c r="AY168" s="105">
        <f>'Daycare Tallies'!$AB16</f>
        <v>0</v>
      </c>
      <c r="AZ168" t="str">
        <f t="shared" si="58"/>
        <v/>
      </c>
      <c r="BB168" t="str">
        <f t="shared" si="54"/>
        <v/>
      </c>
      <c r="BD168" t="str">
        <f t="shared" si="49"/>
        <v/>
      </c>
      <c r="BF168" t="str">
        <f t="shared" si="48"/>
        <v/>
      </c>
    </row>
    <row r="169" spans="1:58" x14ac:dyDescent="0.3">
      <c r="A169" s="10">
        <v>42537</v>
      </c>
      <c r="B169" s="11" t="s">
        <v>8</v>
      </c>
      <c r="C169" s="12">
        <v>32</v>
      </c>
      <c r="D169">
        <f t="shared" si="55"/>
        <v>202</v>
      </c>
      <c r="F169" t="str">
        <f t="shared" si="50"/>
        <v/>
      </c>
      <c r="H169">
        <f t="shared" si="40"/>
        <v>117</v>
      </c>
      <c r="J169" t="str">
        <f t="shared" si="41"/>
        <v/>
      </c>
      <c r="M169" s="5">
        <v>42903</v>
      </c>
      <c r="N169" s="6" t="s">
        <v>7</v>
      </c>
      <c r="O169" s="12">
        <v>4</v>
      </c>
      <c r="P169" t="str">
        <f t="shared" si="56"/>
        <v/>
      </c>
      <c r="R169" t="str">
        <f t="shared" si="51"/>
        <v/>
      </c>
      <c r="T169" t="str">
        <f t="shared" si="42"/>
        <v/>
      </c>
      <c r="V169" t="str">
        <f t="shared" si="43"/>
        <v/>
      </c>
      <c r="Y169" s="5">
        <v>43268</v>
      </c>
      <c r="Z169" s="6" t="s">
        <v>9</v>
      </c>
      <c r="AA169" s="12">
        <v>8</v>
      </c>
      <c r="AB169" t="str">
        <f t="shared" si="59"/>
        <v/>
      </c>
      <c r="AD169" t="str">
        <f t="shared" si="52"/>
        <v/>
      </c>
      <c r="AF169" t="str">
        <f t="shared" si="44"/>
        <v/>
      </c>
      <c r="AH169">
        <f t="shared" si="45"/>
        <v>73</v>
      </c>
      <c r="AK169" s="5">
        <v>43633</v>
      </c>
      <c r="AL169" s="6" t="s">
        <v>5</v>
      </c>
      <c r="AM169" s="7">
        <v>56</v>
      </c>
      <c r="AN169" t="str">
        <f t="shared" si="57"/>
        <v/>
      </c>
      <c r="AP169" t="str">
        <f t="shared" si="53"/>
        <v/>
      </c>
      <c r="AR169" t="str">
        <f t="shared" si="46"/>
        <v/>
      </c>
      <c r="AT169" t="str">
        <f t="shared" si="47"/>
        <v/>
      </c>
      <c r="AW169" s="5">
        <v>43998</v>
      </c>
      <c r="AX169" s="6" t="s">
        <v>3</v>
      </c>
      <c r="AY169" s="105">
        <f>'Daycare Tallies'!$AB17</f>
        <v>0</v>
      </c>
      <c r="AZ169" t="str">
        <f t="shared" si="58"/>
        <v/>
      </c>
      <c r="BB169" t="str">
        <f t="shared" si="54"/>
        <v/>
      </c>
      <c r="BD169" t="str">
        <f t="shared" si="49"/>
        <v/>
      </c>
      <c r="BF169" t="str">
        <f t="shared" si="48"/>
        <v/>
      </c>
    </row>
    <row r="170" spans="1:58" x14ac:dyDescent="0.3">
      <c r="A170" s="10">
        <v>42538</v>
      </c>
      <c r="B170" s="11" t="s">
        <v>4</v>
      </c>
      <c r="C170" s="12">
        <v>34</v>
      </c>
      <c r="D170" t="str">
        <f t="shared" si="55"/>
        <v/>
      </c>
      <c r="F170">
        <f t="shared" si="50"/>
        <v>74</v>
      </c>
      <c r="H170" t="str">
        <f t="shared" si="40"/>
        <v/>
      </c>
      <c r="J170" t="str">
        <f t="shared" si="41"/>
        <v/>
      </c>
      <c r="M170" s="5">
        <v>42904</v>
      </c>
      <c r="N170" s="6" t="s">
        <v>9</v>
      </c>
      <c r="O170" s="12">
        <v>7</v>
      </c>
      <c r="P170" t="str">
        <f t="shared" si="56"/>
        <v/>
      </c>
      <c r="R170" t="str">
        <f t="shared" si="51"/>
        <v/>
      </c>
      <c r="T170" t="str">
        <f t="shared" si="42"/>
        <v/>
      </c>
      <c r="V170">
        <f t="shared" si="43"/>
        <v>45</v>
      </c>
      <c r="Y170" s="5">
        <v>43269</v>
      </c>
      <c r="Z170" s="6" t="s">
        <v>5</v>
      </c>
      <c r="AA170" s="12">
        <v>50</v>
      </c>
      <c r="AB170" t="str">
        <f t="shared" si="59"/>
        <v/>
      </c>
      <c r="AD170" t="str">
        <f t="shared" si="52"/>
        <v/>
      </c>
      <c r="AF170" t="str">
        <f t="shared" si="44"/>
        <v/>
      </c>
      <c r="AH170" t="str">
        <f t="shared" si="45"/>
        <v/>
      </c>
      <c r="AK170" s="5">
        <v>43634</v>
      </c>
      <c r="AL170" s="6" t="s">
        <v>3</v>
      </c>
      <c r="AM170" s="7">
        <v>71</v>
      </c>
      <c r="AN170" t="str">
        <f t="shared" si="57"/>
        <v/>
      </c>
      <c r="AP170" t="str">
        <f t="shared" si="53"/>
        <v/>
      </c>
      <c r="AR170" t="str">
        <f t="shared" si="46"/>
        <v/>
      </c>
      <c r="AT170" t="str">
        <f t="shared" si="47"/>
        <v/>
      </c>
      <c r="AW170" s="5">
        <v>43999</v>
      </c>
      <c r="AX170" s="6" t="s">
        <v>6</v>
      </c>
      <c r="AY170" s="105">
        <f>'Daycare Tallies'!$AB18</f>
        <v>0</v>
      </c>
      <c r="AZ170" t="str">
        <f t="shared" si="58"/>
        <v/>
      </c>
      <c r="BB170" t="str">
        <f t="shared" si="54"/>
        <v/>
      </c>
      <c r="BD170" t="str">
        <f t="shared" si="49"/>
        <v/>
      </c>
      <c r="BF170" t="str">
        <f t="shared" si="48"/>
        <v/>
      </c>
    </row>
    <row r="171" spans="1:58" x14ac:dyDescent="0.3">
      <c r="A171" s="10">
        <v>42539</v>
      </c>
      <c r="B171" s="11" t="s">
        <v>7</v>
      </c>
      <c r="C171" s="12">
        <v>7</v>
      </c>
      <c r="D171" t="str">
        <f t="shared" si="55"/>
        <v/>
      </c>
      <c r="F171" t="str">
        <f t="shared" si="50"/>
        <v/>
      </c>
      <c r="H171" t="str">
        <f t="shared" si="40"/>
        <v/>
      </c>
      <c r="J171" t="str">
        <f t="shared" si="41"/>
        <v/>
      </c>
      <c r="M171" s="5">
        <v>42905</v>
      </c>
      <c r="N171" s="6" t="s">
        <v>5</v>
      </c>
      <c r="O171" s="12">
        <v>8</v>
      </c>
      <c r="P171" t="str">
        <f t="shared" si="56"/>
        <v/>
      </c>
      <c r="R171" t="str">
        <f t="shared" si="51"/>
        <v/>
      </c>
      <c r="T171" t="str">
        <f t="shared" si="42"/>
        <v/>
      </c>
      <c r="V171" t="str">
        <f t="shared" si="43"/>
        <v/>
      </c>
      <c r="Y171" s="5">
        <v>43270</v>
      </c>
      <c r="Z171" s="6" t="s">
        <v>3</v>
      </c>
      <c r="AA171" s="12">
        <v>68</v>
      </c>
      <c r="AB171" t="str">
        <f t="shared" si="59"/>
        <v/>
      </c>
      <c r="AD171" t="str">
        <f t="shared" si="52"/>
        <v/>
      </c>
      <c r="AF171" t="str">
        <f t="shared" si="44"/>
        <v/>
      </c>
      <c r="AH171" t="str">
        <f t="shared" si="45"/>
        <v/>
      </c>
      <c r="AK171" s="5">
        <v>43635</v>
      </c>
      <c r="AL171" s="6" t="s">
        <v>6</v>
      </c>
      <c r="AM171" s="7">
        <v>55</v>
      </c>
      <c r="AN171" t="str">
        <f t="shared" si="57"/>
        <v/>
      </c>
      <c r="AP171" t="str">
        <f t="shared" si="53"/>
        <v/>
      </c>
      <c r="AR171" t="str">
        <f t="shared" si="46"/>
        <v/>
      </c>
      <c r="AT171" t="str">
        <f t="shared" si="47"/>
        <v/>
      </c>
      <c r="AW171" s="5">
        <v>44000</v>
      </c>
      <c r="AX171" s="6" t="s">
        <v>8</v>
      </c>
      <c r="AY171" s="105">
        <f>'Daycare Tallies'!$AB19</f>
        <v>0</v>
      </c>
      <c r="AZ171">
        <f t="shared" si="58"/>
        <v>0</v>
      </c>
      <c r="BB171" t="str">
        <f t="shared" si="54"/>
        <v/>
      </c>
      <c r="BD171">
        <f t="shared" si="49"/>
        <v>0</v>
      </c>
      <c r="BF171" t="str">
        <f t="shared" si="48"/>
        <v/>
      </c>
    </row>
    <row r="172" spans="1:58" x14ac:dyDescent="0.3">
      <c r="A172" s="10">
        <v>42540</v>
      </c>
      <c r="B172" s="11" t="s">
        <v>9</v>
      </c>
      <c r="C172" s="12">
        <v>8</v>
      </c>
      <c r="D172" t="str">
        <f t="shared" si="55"/>
        <v/>
      </c>
      <c r="F172" t="str">
        <f t="shared" si="50"/>
        <v/>
      </c>
      <c r="H172" t="str">
        <f t="shared" si="40"/>
        <v/>
      </c>
      <c r="J172">
        <f t="shared" si="41"/>
        <v>49</v>
      </c>
      <c r="M172" s="5">
        <v>42906</v>
      </c>
      <c r="N172" s="6" t="s">
        <v>3</v>
      </c>
      <c r="O172" s="12">
        <v>50</v>
      </c>
      <c r="P172" t="str">
        <f t="shared" si="56"/>
        <v/>
      </c>
      <c r="R172" t="str">
        <f t="shared" si="51"/>
        <v/>
      </c>
      <c r="T172" t="str">
        <f t="shared" si="42"/>
        <v/>
      </c>
      <c r="V172" t="str">
        <f t="shared" si="43"/>
        <v/>
      </c>
      <c r="Y172" s="5">
        <v>43271</v>
      </c>
      <c r="Z172" s="6" t="s">
        <v>6</v>
      </c>
      <c r="AA172" s="12">
        <v>53</v>
      </c>
      <c r="AB172" t="str">
        <f t="shared" si="59"/>
        <v/>
      </c>
      <c r="AD172" t="str">
        <f t="shared" si="52"/>
        <v/>
      </c>
      <c r="AF172" t="str">
        <f t="shared" si="44"/>
        <v/>
      </c>
      <c r="AH172" t="str">
        <f t="shared" si="45"/>
        <v/>
      </c>
      <c r="AK172" s="5">
        <v>43636</v>
      </c>
      <c r="AL172" s="6" t="s">
        <v>8</v>
      </c>
      <c r="AM172" s="7">
        <v>61</v>
      </c>
      <c r="AN172">
        <f t="shared" si="57"/>
        <v>311</v>
      </c>
      <c r="AP172" t="str">
        <f t="shared" si="53"/>
        <v/>
      </c>
      <c r="AR172">
        <f t="shared" si="46"/>
        <v>187</v>
      </c>
      <c r="AT172" t="str">
        <f t="shared" si="47"/>
        <v/>
      </c>
      <c r="AW172" s="5">
        <v>44001</v>
      </c>
      <c r="AX172" s="6" t="s">
        <v>4</v>
      </c>
      <c r="AY172" s="105">
        <f>'Daycare Tallies'!$AB20</f>
        <v>0</v>
      </c>
      <c r="AZ172" t="str">
        <f t="shared" si="58"/>
        <v/>
      </c>
      <c r="BB172">
        <f t="shared" si="54"/>
        <v>0</v>
      </c>
      <c r="BD172" t="str">
        <f t="shared" si="49"/>
        <v/>
      </c>
      <c r="BF172" t="str">
        <f t="shared" si="48"/>
        <v/>
      </c>
    </row>
    <row r="173" spans="1:58" x14ac:dyDescent="0.3">
      <c r="A173" s="10">
        <v>42541</v>
      </c>
      <c r="B173" s="11" t="s">
        <v>5</v>
      </c>
      <c r="C173" s="12">
        <v>30</v>
      </c>
      <c r="D173" t="str">
        <f t="shared" si="55"/>
        <v/>
      </c>
      <c r="F173" t="str">
        <f t="shared" si="50"/>
        <v/>
      </c>
      <c r="H173" t="str">
        <f t="shared" si="40"/>
        <v/>
      </c>
      <c r="J173" t="str">
        <f t="shared" si="41"/>
        <v/>
      </c>
      <c r="M173" s="5">
        <v>42907</v>
      </c>
      <c r="N173" s="6" t="s">
        <v>6</v>
      </c>
      <c r="O173" s="12">
        <v>40</v>
      </c>
      <c r="P173" t="str">
        <f t="shared" si="56"/>
        <v/>
      </c>
      <c r="R173" t="str">
        <f t="shared" si="51"/>
        <v/>
      </c>
      <c r="T173" t="str">
        <f t="shared" si="42"/>
        <v/>
      </c>
      <c r="V173" t="str">
        <f t="shared" si="43"/>
        <v/>
      </c>
      <c r="Y173" s="5">
        <v>43272</v>
      </c>
      <c r="Z173" s="6" t="s">
        <v>8</v>
      </c>
      <c r="AA173" s="12">
        <v>62</v>
      </c>
      <c r="AB173">
        <f t="shared" si="59"/>
        <v>306</v>
      </c>
      <c r="AD173" t="str">
        <f t="shared" si="52"/>
        <v/>
      </c>
      <c r="AF173">
        <f t="shared" si="44"/>
        <v>183</v>
      </c>
      <c r="AH173" t="str">
        <f t="shared" si="45"/>
        <v/>
      </c>
      <c r="AK173" s="5">
        <v>43637</v>
      </c>
      <c r="AL173" s="6" t="s">
        <v>4</v>
      </c>
      <c r="AM173" s="7">
        <v>44</v>
      </c>
      <c r="AN173" t="str">
        <f t="shared" si="57"/>
        <v/>
      </c>
      <c r="AP173">
        <f t="shared" si="53"/>
        <v>100</v>
      </c>
      <c r="AR173" t="str">
        <f t="shared" si="46"/>
        <v/>
      </c>
      <c r="AT173" t="str">
        <f t="shared" si="47"/>
        <v/>
      </c>
      <c r="AW173" s="5">
        <v>44002</v>
      </c>
      <c r="AX173" s="6" t="s">
        <v>7</v>
      </c>
      <c r="AY173" s="105">
        <f>'Daycare Tallies'!$AB21</f>
        <v>0</v>
      </c>
      <c r="AZ173" t="str">
        <f t="shared" si="58"/>
        <v/>
      </c>
      <c r="BB173" t="str">
        <f t="shared" si="54"/>
        <v/>
      </c>
      <c r="BD173" t="str">
        <f t="shared" si="49"/>
        <v/>
      </c>
      <c r="BF173" t="str">
        <f t="shared" si="48"/>
        <v/>
      </c>
    </row>
    <row r="174" spans="1:58" x14ac:dyDescent="0.3">
      <c r="A174" s="10">
        <v>42542</v>
      </c>
      <c r="B174" s="11" t="s">
        <v>3</v>
      </c>
      <c r="C174" s="12">
        <v>32</v>
      </c>
      <c r="D174" t="str">
        <f t="shared" si="55"/>
        <v/>
      </c>
      <c r="F174" t="str">
        <f t="shared" si="50"/>
        <v/>
      </c>
      <c r="H174" t="str">
        <f t="shared" si="40"/>
        <v/>
      </c>
      <c r="J174" t="str">
        <f t="shared" si="41"/>
        <v/>
      </c>
      <c r="M174" s="5">
        <v>42908</v>
      </c>
      <c r="N174" s="6" t="s">
        <v>8</v>
      </c>
      <c r="O174" s="12">
        <v>40</v>
      </c>
      <c r="P174">
        <f t="shared" si="56"/>
        <v>183</v>
      </c>
      <c r="R174" t="str">
        <f t="shared" si="51"/>
        <v/>
      </c>
      <c r="T174">
        <f t="shared" si="42"/>
        <v>130</v>
      </c>
      <c r="V174" t="str">
        <f t="shared" si="43"/>
        <v/>
      </c>
      <c r="Y174" s="5">
        <v>43273</v>
      </c>
      <c r="Z174" s="6" t="s">
        <v>4</v>
      </c>
      <c r="AA174" s="12">
        <v>58</v>
      </c>
      <c r="AB174" t="str">
        <f t="shared" si="59"/>
        <v/>
      </c>
      <c r="AD174">
        <f t="shared" si="52"/>
        <v>108</v>
      </c>
      <c r="AF174" t="str">
        <f t="shared" si="44"/>
        <v/>
      </c>
      <c r="AH174" t="str">
        <f t="shared" si="45"/>
        <v/>
      </c>
      <c r="AK174" s="5">
        <v>43638</v>
      </c>
      <c r="AL174" s="6" t="s">
        <v>7</v>
      </c>
      <c r="AM174" s="7">
        <v>30</v>
      </c>
      <c r="AN174" t="str">
        <f t="shared" si="57"/>
        <v/>
      </c>
      <c r="AP174" t="str">
        <f t="shared" si="53"/>
        <v/>
      </c>
      <c r="AR174" t="str">
        <f t="shared" si="46"/>
        <v/>
      </c>
      <c r="AT174" t="str">
        <f t="shared" si="47"/>
        <v/>
      </c>
      <c r="AW174" s="5">
        <v>44003</v>
      </c>
      <c r="AX174" s="6" t="s">
        <v>9</v>
      </c>
      <c r="AY174" s="105">
        <f>'Daycare Tallies'!$AB22</f>
        <v>0</v>
      </c>
      <c r="AZ174" t="str">
        <f t="shared" si="58"/>
        <v/>
      </c>
      <c r="BB174" t="str">
        <f t="shared" si="54"/>
        <v/>
      </c>
      <c r="BD174" t="str">
        <f t="shared" si="49"/>
        <v/>
      </c>
      <c r="BF174">
        <f t="shared" si="48"/>
        <v>0</v>
      </c>
    </row>
    <row r="175" spans="1:58" x14ac:dyDescent="0.3">
      <c r="A175" s="10">
        <v>42543</v>
      </c>
      <c r="B175" s="11" t="s">
        <v>6</v>
      </c>
      <c r="C175" s="12">
        <v>33</v>
      </c>
      <c r="D175" t="str">
        <f t="shared" si="55"/>
        <v/>
      </c>
      <c r="F175" t="str">
        <f t="shared" si="50"/>
        <v/>
      </c>
      <c r="H175" t="str">
        <f t="shared" si="40"/>
        <v/>
      </c>
      <c r="J175" t="str">
        <f t="shared" si="41"/>
        <v/>
      </c>
      <c r="M175" s="5">
        <v>42909</v>
      </c>
      <c r="N175" s="6" t="s">
        <v>4</v>
      </c>
      <c r="O175" s="12">
        <v>45</v>
      </c>
      <c r="P175" t="str">
        <f t="shared" si="56"/>
        <v/>
      </c>
      <c r="R175">
        <f t="shared" si="51"/>
        <v>53</v>
      </c>
      <c r="T175" t="str">
        <f t="shared" si="42"/>
        <v/>
      </c>
      <c r="V175" t="str">
        <f t="shared" si="43"/>
        <v/>
      </c>
      <c r="Y175" s="5">
        <v>43274</v>
      </c>
      <c r="Z175" s="6" t="s">
        <v>7</v>
      </c>
      <c r="AA175" s="12">
        <v>11</v>
      </c>
      <c r="AB175" t="str">
        <f t="shared" si="59"/>
        <v/>
      </c>
      <c r="AD175" t="str">
        <f t="shared" si="52"/>
        <v/>
      </c>
      <c r="AF175" t="str">
        <f t="shared" si="44"/>
        <v/>
      </c>
      <c r="AH175" t="str">
        <f t="shared" si="45"/>
        <v/>
      </c>
      <c r="AK175" s="5">
        <v>43639</v>
      </c>
      <c r="AL175" s="6" t="s">
        <v>9</v>
      </c>
      <c r="AM175" s="7">
        <v>9</v>
      </c>
      <c r="AN175" t="str">
        <f t="shared" si="57"/>
        <v/>
      </c>
      <c r="AP175" t="str">
        <f t="shared" si="53"/>
        <v/>
      </c>
      <c r="AR175" t="str">
        <f t="shared" si="46"/>
        <v/>
      </c>
      <c r="AT175">
        <f t="shared" si="47"/>
        <v>83</v>
      </c>
      <c r="AW175" s="5">
        <v>44004</v>
      </c>
      <c r="AX175" s="6" t="s">
        <v>5</v>
      </c>
      <c r="AY175" s="105">
        <f>'Daycare Tallies'!$AB23</f>
        <v>0</v>
      </c>
      <c r="AZ175" t="str">
        <f t="shared" si="58"/>
        <v/>
      </c>
      <c r="BB175" t="str">
        <f t="shared" si="54"/>
        <v/>
      </c>
      <c r="BD175" t="str">
        <f t="shared" si="49"/>
        <v/>
      </c>
      <c r="BF175" t="str">
        <f t="shared" si="48"/>
        <v/>
      </c>
    </row>
    <row r="176" spans="1:58" x14ac:dyDescent="0.3">
      <c r="A176" s="10">
        <v>42544</v>
      </c>
      <c r="B176" s="11" t="s">
        <v>8</v>
      </c>
      <c r="C176" s="12">
        <v>40</v>
      </c>
      <c r="D176">
        <f t="shared" si="55"/>
        <v>184</v>
      </c>
      <c r="F176" t="str">
        <f t="shared" si="50"/>
        <v/>
      </c>
      <c r="H176">
        <f t="shared" si="40"/>
        <v>105</v>
      </c>
      <c r="J176" t="str">
        <f t="shared" si="41"/>
        <v/>
      </c>
      <c r="M176" s="5">
        <v>42910</v>
      </c>
      <c r="N176" s="6" t="s">
        <v>7</v>
      </c>
      <c r="O176" s="12">
        <v>15</v>
      </c>
      <c r="P176" t="str">
        <f t="shared" si="56"/>
        <v/>
      </c>
      <c r="R176" t="str">
        <f t="shared" si="51"/>
        <v/>
      </c>
      <c r="T176" t="str">
        <f t="shared" si="42"/>
        <v/>
      </c>
      <c r="V176" t="str">
        <f t="shared" si="43"/>
        <v/>
      </c>
      <c r="Y176" s="5">
        <v>43275</v>
      </c>
      <c r="Z176" s="6" t="s">
        <v>9</v>
      </c>
      <c r="AA176" s="12">
        <v>8</v>
      </c>
      <c r="AB176" t="str">
        <f t="shared" si="59"/>
        <v/>
      </c>
      <c r="AD176" t="str">
        <f t="shared" si="52"/>
        <v/>
      </c>
      <c r="AF176" t="str">
        <f t="shared" si="44"/>
        <v/>
      </c>
      <c r="AH176">
        <f t="shared" si="45"/>
        <v>77</v>
      </c>
      <c r="AK176" s="5">
        <v>43640</v>
      </c>
      <c r="AL176" s="6" t="s">
        <v>5</v>
      </c>
      <c r="AM176" s="7">
        <v>57</v>
      </c>
      <c r="AN176" t="str">
        <f t="shared" si="57"/>
        <v/>
      </c>
      <c r="AP176" t="str">
        <f t="shared" si="53"/>
        <v/>
      </c>
      <c r="AR176" t="str">
        <f t="shared" si="46"/>
        <v/>
      </c>
      <c r="AT176" t="str">
        <f t="shared" si="47"/>
        <v/>
      </c>
      <c r="AW176" s="5">
        <v>44005</v>
      </c>
      <c r="AX176" s="6" t="s">
        <v>3</v>
      </c>
      <c r="AY176" s="105">
        <f>'Daycare Tallies'!$AB24</f>
        <v>0</v>
      </c>
      <c r="AZ176" t="str">
        <f t="shared" si="58"/>
        <v/>
      </c>
      <c r="BB176" t="str">
        <f t="shared" si="54"/>
        <v/>
      </c>
      <c r="BD176" t="str">
        <f t="shared" si="49"/>
        <v/>
      </c>
      <c r="BF176" t="str">
        <f t="shared" si="48"/>
        <v/>
      </c>
    </row>
    <row r="177" spans="1:58" x14ac:dyDescent="0.3">
      <c r="A177" s="10">
        <v>42545</v>
      </c>
      <c r="B177" s="11" t="s">
        <v>4</v>
      </c>
      <c r="C177" s="12">
        <v>35</v>
      </c>
      <c r="D177" t="str">
        <f t="shared" si="55"/>
        <v/>
      </c>
      <c r="F177">
        <f t="shared" si="50"/>
        <v>65</v>
      </c>
      <c r="H177" t="str">
        <f t="shared" si="40"/>
        <v/>
      </c>
      <c r="J177" t="str">
        <f t="shared" si="41"/>
        <v/>
      </c>
      <c r="M177" s="5">
        <v>42911</v>
      </c>
      <c r="N177" s="6" t="s">
        <v>9</v>
      </c>
      <c r="O177" s="12">
        <v>11</v>
      </c>
      <c r="P177" t="str">
        <f t="shared" si="56"/>
        <v/>
      </c>
      <c r="R177" t="str">
        <f t="shared" si="51"/>
        <v/>
      </c>
      <c r="T177" t="str">
        <f t="shared" si="42"/>
        <v/>
      </c>
      <c r="V177">
        <f t="shared" si="43"/>
        <v>71</v>
      </c>
      <c r="Y177" s="5">
        <v>43276</v>
      </c>
      <c r="Z177" s="6" t="s">
        <v>5</v>
      </c>
      <c r="AA177" s="12">
        <v>44</v>
      </c>
      <c r="AB177" t="str">
        <f t="shared" si="59"/>
        <v/>
      </c>
      <c r="AD177" t="str">
        <f t="shared" si="52"/>
        <v/>
      </c>
      <c r="AF177" t="str">
        <f t="shared" si="44"/>
        <v/>
      </c>
      <c r="AH177" t="str">
        <f t="shared" si="45"/>
        <v/>
      </c>
      <c r="AK177" s="5">
        <v>43641</v>
      </c>
      <c r="AL177" s="6" t="s">
        <v>3</v>
      </c>
      <c r="AM177" s="7">
        <v>65</v>
      </c>
      <c r="AN177" t="str">
        <f t="shared" si="57"/>
        <v/>
      </c>
      <c r="AP177" t="str">
        <f t="shared" si="53"/>
        <v/>
      </c>
      <c r="AR177" t="str">
        <f t="shared" si="46"/>
        <v/>
      </c>
      <c r="AT177" t="str">
        <f t="shared" si="47"/>
        <v/>
      </c>
      <c r="AW177" s="5">
        <v>44006</v>
      </c>
      <c r="AX177" s="6" t="s">
        <v>6</v>
      </c>
      <c r="AY177" s="105">
        <f>'Daycare Tallies'!$AB25</f>
        <v>0</v>
      </c>
      <c r="AZ177" t="str">
        <f t="shared" si="58"/>
        <v/>
      </c>
      <c r="BB177" t="str">
        <f t="shared" si="54"/>
        <v/>
      </c>
      <c r="BD177" t="str">
        <f t="shared" si="49"/>
        <v/>
      </c>
      <c r="BF177" t="str">
        <f t="shared" si="48"/>
        <v/>
      </c>
    </row>
    <row r="178" spans="1:58" ht="15" thickBot="1" x14ac:dyDescent="0.35">
      <c r="A178" s="10">
        <v>42546</v>
      </c>
      <c r="B178" s="11" t="s">
        <v>7</v>
      </c>
      <c r="C178" s="12">
        <v>9</v>
      </c>
      <c r="D178" t="str">
        <f t="shared" si="55"/>
        <v/>
      </c>
      <c r="F178" t="str">
        <f t="shared" si="50"/>
        <v/>
      </c>
      <c r="H178" t="str">
        <f t="shared" si="40"/>
        <v/>
      </c>
      <c r="J178" t="str">
        <f t="shared" si="41"/>
        <v/>
      </c>
      <c r="M178" s="5">
        <v>42912</v>
      </c>
      <c r="N178" s="6" t="s">
        <v>5</v>
      </c>
      <c r="O178" s="12">
        <v>40</v>
      </c>
      <c r="P178" t="str">
        <f t="shared" si="56"/>
        <v/>
      </c>
      <c r="R178" t="str">
        <f t="shared" si="51"/>
        <v/>
      </c>
      <c r="T178" t="str">
        <f t="shared" si="42"/>
        <v/>
      </c>
      <c r="V178" t="str">
        <f t="shared" si="43"/>
        <v/>
      </c>
      <c r="Y178" s="5">
        <v>43277</v>
      </c>
      <c r="Z178" s="6" t="s">
        <v>3</v>
      </c>
      <c r="AA178" s="12">
        <v>61</v>
      </c>
      <c r="AB178" t="str">
        <f t="shared" si="59"/>
        <v/>
      </c>
      <c r="AD178" t="str">
        <f t="shared" si="52"/>
        <v/>
      </c>
      <c r="AF178" t="str">
        <f t="shared" si="44"/>
        <v/>
      </c>
      <c r="AH178" t="str">
        <f t="shared" si="45"/>
        <v/>
      </c>
      <c r="AK178" s="5">
        <v>43642</v>
      </c>
      <c r="AL178" s="6" t="s">
        <v>6</v>
      </c>
      <c r="AM178" s="7">
        <v>64</v>
      </c>
      <c r="AN178" t="str">
        <f t="shared" si="57"/>
        <v/>
      </c>
      <c r="AP178" t="str">
        <f t="shared" si="53"/>
        <v/>
      </c>
      <c r="AR178" t="str">
        <f t="shared" si="46"/>
        <v/>
      </c>
      <c r="AT178" t="str">
        <f t="shared" si="47"/>
        <v/>
      </c>
      <c r="AW178" s="5">
        <v>44007</v>
      </c>
      <c r="AX178" s="6" t="s">
        <v>8</v>
      </c>
      <c r="AY178" s="105">
        <f>'Daycare Tallies'!$AB26</f>
        <v>0</v>
      </c>
      <c r="AZ178">
        <f t="shared" si="58"/>
        <v>0</v>
      </c>
      <c r="BB178" t="str">
        <f t="shared" si="54"/>
        <v/>
      </c>
      <c r="BD178">
        <f t="shared" si="49"/>
        <v>0</v>
      </c>
      <c r="BF178" t="str">
        <f t="shared" si="48"/>
        <v/>
      </c>
    </row>
    <row r="179" spans="1:58" ht="15" thickBot="1" x14ac:dyDescent="0.35">
      <c r="A179" s="10">
        <v>42547</v>
      </c>
      <c r="B179" s="11" t="s">
        <v>9</v>
      </c>
      <c r="C179" s="12">
        <v>9</v>
      </c>
      <c r="D179" t="str">
        <f t="shared" si="55"/>
        <v/>
      </c>
      <c r="F179" t="str">
        <f t="shared" si="50"/>
        <v/>
      </c>
      <c r="H179" t="str">
        <f t="shared" si="40"/>
        <v/>
      </c>
      <c r="J179">
        <f t="shared" si="41"/>
        <v>53</v>
      </c>
      <c r="M179" s="5">
        <v>42913</v>
      </c>
      <c r="N179" s="6" t="s">
        <v>3</v>
      </c>
      <c r="O179" s="12">
        <v>41</v>
      </c>
      <c r="P179" t="str">
        <f t="shared" si="56"/>
        <v/>
      </c>
      <c r="R179" t="str">
        <f t="shared" si="51"/>
        <v/>
      </c>
      <c r="T179" t="str">
        <f t="shared" si="42"/>
        <v/>
      </c>
      <c r="V179" t="str">
        <f t="shared" si="43"/>
        <v/>
      </c>
      <c r="Y179" s="5">
        <v>43278</v>
      </c>
      <c r="Z179" s="6" t="s">
        <v>6</v>
      </c>
      <c r="AA179" s="12">
        <v>37</v>
      </c>
      <c r="AB179" t="str">
        <f t="shared" si="59"/>
        <v/>
      </c>
      <c r="AD179" t="str">
        <f t="shared" si="52"/>
        <v/>
      </c>
      <c r="AF179" t="str">
        <f t="shared" si="44"/>
        <v/>
      </c>
      <c r="AH179" t="str">
        <f t="shared" si="45"/>
        <v/>
      </c>
      <c r="AK179" s="5">
        <v>43643</v>
      </c>
      <c r="AL179" s="6" t="s">
        <v>8</v>
      </c>
      <c r="AM179" s="41">
        <v>82</v>
      </c>
      <c r="AN179">
        <f t="shared" si="57"/>
        <v>351</v>
      </c>
      <c r="AP179" t="str">
        <f t="shared" si="53"/>
        <v/>
      </c>
      <c r="AR179">
        <f t="shared" si="46"/>
        <v>211</v>
      </c>
      <c r="AT179" t="str">
        <f t="shared" si="47"/>
        <v/>
      </c>
      <c r="AW179" s="5">
        <v>44008</v>
      </c>
      <c r="AX179" s="6" t="s">
        <v>4</v>
      </c>
      <c r="AY179" s="105">
        <f>'Daycare Tallies'!$AB27</f>
        <v>0</v>
      </c>
      <c r="AZ179" t="str">
        <f t="shared" si="58"/>
        <v/>
      </c>
      <c r="BB179">
        <f t="shared" si="54"/>
        <v>0</v>
      </c>
      <c r="BD179" t="str">
        <f t="shared" si="49"/>
        <v/>
      </c>
      <c r="BF179" t="str">
        <f t="shared" si="48"/>
        <v/>
      </c>
    </row>
    <row r="180" spans="1:58" x14ac:dyDescent="0.3">
      <c r="A180" s="10">
        <v>42548</v>
      </c>
      <c r="B180" s="11" t="s">
        <v>5</v>
      </c>
      <c r="C180" s="12">
        <v>43</v>
      </c>
      <c r="D180" t="str">
        <f t="shared" si="55"/>
        <v/>
      </c>
      <c r="F180" t="str">
        <f t="shared" si="50"/>
        <v/>
      </c>
      <c r="H180" t="str">
        <f t="shared" si="40"/>
        <v/>
      </c>
      <c r="J180" t="str">
        <f t="shared" si="41"/>
        <v/>
      </c>
      <c r="M180" s="5">
        <v>42914</v>
      </c>
      <c r="N180" s="6" t="s">
        <v>6</v>
      </c>
      <c r="O180" s="12">
        <v>45</v>
      </c>
      <c r="P180" t="str">
        <f t="shared" si="56"/>
        <v/>
      </c>
      <c r="R180" t="str">
        <f t="shared" si="51"/>
        <v/>
      </c>
      <c r="T180" t="str">
        <f t="shared" si="42"/>
        <v/>
      </c>
      <c r="V180" t="str">
        <f t="shared" si="43"/>
        <v/>
      </c>
      <c r="Y180" s="5">
        <v>43279</v>
      </c>
      <c r="Z180" s="6" t="s">
        <v>8</v>
      </c>
      <c r="AA180" s="12">
        <v>60</v>
      </c>
      <c r="AB180">
        <f t="shared" si="59"/>
        <v>279</v>
      </c>
      <c r="AD180" t="str">
        <f t="shared" si="52"/>
        <v/>
      </c>
      <c r="AF180">
        <f t="shared" si="44"/>
        <v>158</v>
      </c>
      <c r="AH180" t="str">
        <f t="shared" si="45"/>
        <v/>
      </c>
      <c r="AK180" s="5">
        <v>43644</v>
      </c>
      <c r="AL180" s="6" t="s">
        <v>4</v>
      </c>
      <c r="AM180" s="7">
        <v>52</v>
      </c>
      <c r="AN180" t="str">
        <f t="shared" si="57"/>
        <v/>
      </c>
      <c r="AP180">
        <f t="shared" si="53"/>
        <v>109</v>
      </c>
      <c r="AR180" t="str">
        <f t="shared" si="46"/>
        <v/>
      </c>
      <c r="AT180" t="str">
        <f t="shared" si="47"/>
        <v/>
      </c>
      <c r="AW180" s="5">
        <v>44009</v>
      </c>
      <c r="AX180" s="6" t="s">
        <v>7</v>
      </c>
      <c r="AY180" s="105">
        <f>'Daycare Tallies'!$AB28</f>
        <v>0</v>
      </c>
      <c r="AZ180" t="str">
        <f t="shared" si="58"/>
        <v/>
      </c>
      <c r="BB180" t="str">
        <f t="shared" si="54"/>
        <v/>
      </c>
      <c r="BD180" t="str">
        <f t="shared" si="49"/>
        <v/>
      </c>
      <c r="BF180" t="str">
        <f t="shared" si="48"/>
        <v/>
      </c>
    </row>
    <row r="181" spans="1:58" x14ac:dyDescent="0.3">
      <c r="A181" s="10">
        <v>42549</v>
      </c>
      <c r="B181" s="11" t="s">
        <v>3</v>
      </c>
      <c r="C181" s="12">
        <v>32</v>
      </c>
      <c r="D181" t="str">
        <f t="shared" si="55"/>
        <v/>
      </c>
      <c r="F181" t="str">
        <f t="shared" si="50"/>
        <v/>
      </c>
      <c r="H181" t="str">
        <f t="shared" si="40"/>
        <v/>
      </c>
      <c r="J181" t="str">
        <f t="shared" si="41"/>
        <v/>
      </c>
      <c r="M181" s="5">
        <v>42915</v>
      </c>
      <c r="N181" s="6" t="s">
        <v>8</v>
      </c>
      <c r="O181" s="12">
        <v>44</v>
      </c>
      <c r="P181">
        <f t="shared" si="56"/>
        <v>241</v>
      </c>
      <c r="R181" t="str">
        <f t="shared" si="51"/>
        <v/>
      </c>
      <c r="T181">
        <f t="shared" si="42"/>
        <v>130</v>
      </c>
      <c r="V181" t="str">
        <f t="shared" si="43"/>
        <v/>
      </c>
      <c r="Y181" s="5">
        <v>43280</v>
      </c>
      <c r="Z181" s="6" t="s">
        <v>4</v>
      </c>
      <c r="AA181" s="12">
        <v>50</v>
      </c>
      <c r="AB181" t="str">
        <f t="shared" si="59"/>
        <v/>
      </c>
      <c r="AD181">
        <f t="shared" si="52"/>
        <v>94</v>
      </c>
      <c r="AF181" t="str">
        <f t="shared" si="44"/>
        <v/>
      </c>
      <c r="AH181" t="str">
        <f t="shared" si="45"/>
        <v/>
      </c>
      <c r="AK181" s="5">
        <v>43645</v>
      </c>
      <c r="AL181" s="6" t="s">
        <v>7</v>
      </c>
      <c r="AM181" s="7">
        <v>16</v>
      </c>
      <c r="AN181" t="str">
        <f t="shared" si="57"/>
        <v/>
      </c>
      <c r="AP181" t="str">
        <f t="shared" si="53"/>
        <v/>
      </c>
      <c r="AR181" t="str">
        <f t="shared" si="46"/>
        <v/>
      </c>
      <c r="AT181" t="str">
        <f t="shared" si="47"/>
        <v/>
      </c>
      <c r="AW181" s="5">
        <v>44010</v>
      </c>
      <c r="AX181" s="6" t="s">
        <v>9</v>
      </c>
      <c r="AY181" s="105">
        <f>'Daycare Tallies'!$AB29</f>
        <v>0</v>
      </c>
      <c r="AZ181" t="str">
        <f t="shared" si="58"/>
        <v/>
      </c>
      <c r="BB181" t="str">
        <f t="shared" si="54"/>
        <v/>
      </c>
      <c r="BD181" t="str">
        <f t="shared" si="49"/>
        <v/>
      </c>
      <c r="BF181">
        <f t="shared" si="48"/>
        <v>0</v>
      </c>
    </row>
    <row r="182" spans="1:58" x14ac:dyDescent="0.3">
      <c r="A182" s="10">
        <v>42550</v>
      </c>
      <c r="B182" s="11" t="s">
        <v>6</v>
      </c>
      <c r="C182" s="12">
        <v>32</v>
      </c>
      <c r="D182" t="str">
        <f t="shared" si="55"/>
        <v/>
      </c>
      <c r="F182" t="str">
        <f t="shared" si="50"/>
        <v/>
      </c>
      <c r="H182" t="str">
        <f t="shared" si="40"/>
        <v/>
      </c>
      <c r="J182" t="str">
        <f t="shared" si="41"/>
        <v/>
      </c>
      <c r="M182" s="5">
        <v>42916</v>
      </c>
      <c r="N182" s="6" t="s">
        <v>4</v>
      </c>
      <c r="O182" s="12">
        <v>32</v>
      </c>
      <c r="P182" t="str">
        <f t="shared" si="56"/>
        <v/>
      </c>
      <c r="R182">
        <f t="shared" si="51"/>
        <v>72</v>
      </c>
      <c r="T182" t="str">
        <f t="shared" si="42"/>
        <v/>
      </c>
      <c r="V182" t="str">
        <f t="shared" si="43"/>
        <v/>
      </c>
      <c r="Y182" s="5">
        <v>43281</v>
      </c>
      <c r="Z182" s="6" t="s">
        <v>7</v>
      </c>
      <c r="AA182" s="12">
        <v>16</v>
      </c>
      <c r="AB182" t="str">
        <f t="shared" si="59"/>
        <v/>
      </c>
      <c r="AD182" t="str">
        <f t="shared" si="52"/>
        <v/>
      </c>
      <c r="AF182" t="str">
        <f t="shared" si="44"/>
        <v/>
      </c>
      <c r="AH182" t="str">
        <f t="shared" si="45"/>
        <v/>
      </c>
      <c r="AK182" s="5">
        <v>43646</v>
      </c>
      <c r="AL182" s="6" t="s">
        <v>9</v>
      </c>
      <c r="AM182" s="7">
        <v>7</v>
      </c>
      <c r="AN182" t="str">
        <f t="shared" si="57"/>
        <v/>
      </c>
      <c r="AP182" t="str">
        <f t="shared" si="53"/>
        <v/>
      </c>
      <c r="AR182" t="str">
        <f t="shared" si="46"/>
        <v/>
      </c>
      <c r="AT182">
        <f t="shared" si="47"/>
        <v>75</v>
      </c>
      <c r="AW182" s="5">
        <v>44011</v>
      </c>
      <c r="AX182" s="6" t="s">
        <v>5</v>
      </c>
      <c r="AY182" s="105">
        <f>'Daycare Tallies'!$AB30</f>
        <v>0</v>
      </c>
      <c r="AZ182" t="str">
        <f t="shared" si="58"/>
        <v/>
      </c>
      <c r="BB182" t="str">
        <f t="shared" si="54"/>
        <v/>
      </c>
      <c r="BD182" t="str">
        <f t="shared" si="49"/>
        <v/>
      </c>
      <c r="BF182" t="str">
        <f t="shared" si="48"/>
        <v/>
      </c>
    </row>
    <row r="183" spans="1:58" x14ac:dyDescent="0.3">
      <c r="A183" s="10">
        <v>42551</v>
      </c>
      <c r="B183" s="11" t="s">
        <v>8</v>
      </c>
      <c r="C183" s="12">
        <v>44</v>
      </c>
      <c r="D183">
        <f t="shared" si="55"/>
        <v>204</v>
      </c>
      <c r="F183" t="str">
        <f t="shared" si="50"/>
        <v/>
      </c>
      <c r="H183">
        <f t="shared" si="40"/>
        <v>108</v>
      </c>
      <c r="J183" t="str">
        <f t="shared" si="41"/>
        <v/>
      </c>
      <c r="M183" s="5">
        <v>42917</v>
      </c>
      <c r="N183" s="6" t="s">
        <v>7</v>
      </c>
      <c r="O183" s="12">
        <v>15</v>
      </c>
      <c r="P183" t="str">
        <f t="shared" si="56"/>
        <v/>
      </c>
      <c r="R183" t="str">
        <f t="shared" si="51"/>
        <v/>
      </c>
      <c r="T183" t="str">
        <f t="shared" si="42"/>
        <v/>
      </c>
      <c r="V183" t="str">
        <f t="shared" si="43"/>
        <v/>
      </c>
      <c r="Y183" s="5">
        <v>43282</v>
      </c>
      <c r="Z183" s="6" t="s">
        <v>9</v>
      </c>
      <c r="AA183" s="12">
        <v>13</v>
      </c>
      <c r="AB183" t="str">
        <f t="shared" si="59"/>
        <v/>
      </c>
      <c r="AD183" t="str">
        <f t="shared" si="52"/>
        <v/>
      </c>
      <c r="AF183" t="str">
        <f t="shared" si="44"/>
        <v/>
      </c>
      <c r="AH183">
        <f t="shared" si="45"/>
        <v>79</v>
      </c>
      <c r="AK183" s="5">
        <v>43647</v>
      </c>
      <c r="AL183" s="6" t="s">
        <v>5</v>
      </c>
      <c r="AM183" s="7">
        <v>63</v>
      </c>
      <c r="AN183" t="str">
        <f t="shared" si="57"/>
        <v/>
      </c>
      <c r="AP183" t="str">
        <f t="shared" si="53"/>
        <v/>
      </c>
      <c r="AR183" t="str">
        <f t="shared" si="46"/>
        <v/>
      </c>
      <c r="AT183" t="str">
        <f t="shared" si="47"/>
        <v/>
      </c>
      <c r="AW183" s="5">
        <v>44012</v>
      </c>
      <c r="AX183" s="6" t="s">
        <v>3</v>
      </c>
      <c r="AY183" s="105">
        <f>'Daycare Tallies'!$AB31</f>
        <v>0</v>
      </c>
      <c r="AZ183" t="str">
        <f t="shared" si="58"/>
        <v/>
      </c>
      <c r="BB183" t="str">
        <f t="shared" si="54"/>
        <v/>
      </c>
      <c r="BD183" t="str">
        <f t="shared" si="49"/>
        <v/>
      </c>
      <c r="BF183" t="str">
        <f t="shared" si="48"/>
        <v/>
      </c>
    </row>
    <row r="184" spans="1:58" x14ac:dyDescent="0.3">
      <c r="A184" s="10">
        <v>42552</v>
      </c>
      <c r="B184" s="11" t="s">
        <v>4</v>
      </c>
      <c r="C184" s="12">
        <v>32</v>
      </c>
      <c r="D184" t="str">
        <f t="shared" si="55"/>
        <v/>
      </c>
      <c r="F184">
        <f t="shared" si="50"/>
        <v>75</v>
      </c>
      <c r="H184" t="str">
        <f t="shared" si="40"/>
        <v/>
      </c>
      <c r="J184" t="str">
        <f t="shared" si="41"/>
        <v/>
      </c>
      <c r="M184" s="5">
        <v>42918</v>
      </c>
      <c r="N184" s="6" t="s">
        <v>9</v>
      </c>
      <c r="O184" s="12">
        <v>12</v>
      </c>
      <c r="P184" t="str">
        <f t="shared" si="56"/>
        <v/>
      </c>
      <c r="R184" t="str">
        <f t="shared" si="51"/>
        <v/>
      </c>
      <c r="T184" t="str">
        <f t="shared" si="42"/>
        <v/>
      </c>
      <c r="V184">
        <f t="shared" si="43"/>
        <v>59</v>
      </c>
      <c r="Y184" s="5">
        <v>43283</v>
      </c>
      <c r="Z184" s="6" t="s">
        <v>5</v>
      </c>
      <c r="AA184" s="12">
        <v>46</v>
      </c>
      <c r="AB184" t="str">
        <f t="shared" si="59"/>
        <v/>
      </c>
      <c r="AD184" t="str">
        <f t="shared" si="52"/>
        <v/>
      </c>
      <c r="AF184" t="str">
        <f t="shared" si="44"/>
        <v/>
      </c>
      <c r="AH184" t="str">
        <f t="shared" si="45"/>
        <v/>
      </c>
      <c r="AK184" s="5">
        <v>43648</v>
      </c>
      <c r="AL184" s="6" t="s">
        <v>3</v>
      </c>
      <c r="AM184" s="7">
        <v>55</v>
      </c>
      <c r="AN184" t="str">
        <f t="shared" si="57"/>
        <v/>
      </c>
      <c r="AP184" t="str">
        <f t="shared" si="53"/>
        <v/>
      </c>
      <c r="AR184" t="str">
        <f t="shared" si="46"/>
        <v/>
      </c>
      <c r="AT184" t="str">
        <f t="shared" si="47"/>
        <v/>
      </c>
      <c r="AW184" s="5">
        <v>44013</v>
      </c>
      <c r="AX184" s="6" t="s">
        <v>6</v>
      </c>
      <c r="AY184" s="105">
        <f>'Daycare Tallies'!$AG2</f>
        <v>0</v>
      </c>
      <c r="AZ184" t="str">
        <f t="shared" si="58"/>
        <v/>
      </c>
      <c r="BB184" t="str">
        <f t="shared" si="54"/>
        <v/>
      </c>
      <c r="BD184" t="str">
        <f t="shared" si="49"/>
        <v/>
      </c>
      <c r="BF184" t="str">
        <f t="shared" si="48"/>
        <v/>
      </c>
    </row>
    <row r="185" spans="1:58" x14ac:dyDescent="0.3">
      <c r="A185" s="10">
        <v>42553</v>
      </c>
      <c r="B185" s="11" t="s">
        <v>7</v>
      </c>
      <c r="C185" s="12">
        <v>18</v>
      </c>
      <c r="D185" t="str">
        <f t="shared" si="55"/>
        <v/>
      </c>
      <c r="F185" t="str">
        <f t="shared" si="50"/>
        <v/>
      </c>
      <c r="H185" t="str">
        <f t="shared" si="40"/>
        <v/>
      </c>
      <c r="J185" t="str">
        <f t="shared" si="41"/>
        <v/>
      </c>
      <c r="M185" s="5">
        <v>42919</v>
      </c>
      <c r="N185" s="6" t="s">
        <v>5</v>
      </c>
      <c r="O185" s="12">
        <v>27</v>
      </c>
      <c r="P185" t="str">
        <f t="shared" si="56"/>
        <v/>
      </c>
      <c r="R185" t="str">
        <f t="shared" si="51"/>
        <v/>
      </c>
      <c r="T185" t="str">
        <f t="shared" si="42"/>
        <v/>
      </c>
      <c r="V185" t="str">
        <f t="shared" si="43"/>
        <v/>
      </c>
      <c r="Y185" s="5">
        <v>43284</v>
      </c>
      <c r="Z185" s="6" t="s">
        <v>3</v>
      </c>
      <c r="AA185" s="12">
        <v>50</v>
      </c>
      <c r="AB185" t="str">
        <f t="shared" si="59"/>
        <v/>
      </c>
      <c r="AD185" t="str">
        <f t="shared" si="52"/>
        <v/>
      </c>
      <c r="AF185" t="str">
        <f t="shared" si="44"/>
        <v/>
      </c>
      <c r="AH185" t="str">
        <f t="shared" si="45"/>
        <v/>
      </c>
      <c r="AK185" s="5">
        <v>43649</v>
      </c>
      <c r="AL185" s="6" t="s">
        <v>6</v>
      </c>
      <c r="AM185" s="7">
        <v>51</v>
      </c>
      <c r="AN185" t="str">
        <f t="shared" si="57"/>
        <v/>
      </c>
      <c r="AP185" t="str">
        <f t="shared" si="53"/>
        <v/>
      </c>
      <c r="AR185" t="str">
        <f t="shared" si="46"/>
        <v/>
      </c>
      <c r="AT185" t="str">
        <f t="shared" si="47"/>
        <v/>
      </c>
      <c r="AW185" s="5">
        <v>44014</v>
      </c>
      <c r="AX185" s="6" t="s">
        <v>8</v>
      </c>
      <c r="AY185" s="105">
        <f>'Daycare Tallies'!$AG3</f>
        <v>0</v>
      </c>
      <c r="AZ185">
        <f t="shared" si="58"/>
        <v>0</v>
      </c>
      <c r="BB185" t="str">
        <f t="shared" si="54"/>
        <v/>
      </c>
      <c r="BD185">
        <f t="shared" si="49"/>
        <v>0</v>
      </c>
      <c r="BF185" t="str">
        <f t="shared" si="48"/>
        <v/>
      </c>
    </row>
    <row r="186" spans="1:58" x14ac:dyDescent="0.3">
      <c r="A186" s="10">
        <v>42554</v>
      </c>
      <c r="B186" s="11" t="s">
        <v>9</v>
      </c>
      <c r="C186" s="12">
        <v>5</v>
      </c>
      <c r="D186" t="str">
        <f t="shared" si="55"/>
        <v/>
      </c>
      <c r="F186" t="str">
        <f t="shared" si="50"/>
        <v/>
      </c>
      <c r="H186" t="str">
        <f t="shared" si="40"/>
        <v/>
      </c>
      <c r="J186">
        <f t="shared" si="41"/>
        <v>55</v>
      </c>
      <c r="M186" s="5">
        <v>42920</v>
      </c>
      <c r="N186" s="6" t="s">
        <v>3</v>
      </c>
      <c r="O186" s="12">
        <v>2</v>
      </c>
      <c r="P186" t="str">
        <f t="shared" si="56"/>
        <v/>
      </c>
      <c r="R186" t="str">
        <f t="shared" si="51"/>
        <v/>
      </c>
      <c r="T186" t="str">
        <f t="shared" si="42"/>
        <v/>
      </c>
      <c r="V186" t="str">
        <f t="shared" si="43"/>
        <v/>
      </c>
      <c r="Y186" s="5">
        <v>43285</v>
      </c>
      <c r="Z186" s="6" t="s">
        <v>6</v>
      </c>
      <c r="AA186" s="12">
        <v>4</v>
      </c>
      <c r="AB186" t="str">
        <f t="shared" si="59"/>
        <v/>
      </c>
      <c r="AD186" t="str">
        <f t="shared" si="52"/>
        <v/>
      </c>
      <c r="AF186" t="str">
        <f t="shared" si="44"/>
        <v/>
      </c>
      <c r="AH186" t="str">
        <f t="shared" si="45"/>
        <v/>
      </c>
      <c r="AK186" s="5">
        <v>43650</v>
      </c>
      <c r="AL186" s="6" t="s">
        <v>8</v>
      </c>
      <c r="AM186" s="7">
        <v>10</v>
      </c>
      <c r="AN186">
        <f t="shared" si="57"/>
        <v>254</v>
      </c>
      <c r="AP186" t="str">
        <f t="shared" si="53"/>
        <v/>
      </c>
      <c r="AR186">
        <f t="shared" si="46"/>
        <v>116</v>
      </c>
      <c r="AT186" t="str">
        <f t="shared" si="47"/>
        <v/>
      </c>
      <c r="AW186" s="5">
        <v>44015</v>
      </c>
      <c r="AX186" s="6" t="s">
        <v>4</v>
      </c>
      <c r="AY186" s="105">
        <f>'Daycare Tallies'!$AG4</f>
        <v>0</v>
      </c>
      <c r="AZ186" t="str">
        <f t="shared" si="58"/>
        <v/>
      </c>
      <c r="BB186">
        <f t="shared" si="54"/>
        <v>0</v>
      </c>
      <c r="BD186" t="str">
        <f t="shared" si="49"/>
        <v/>
      </c>
      <c r="BF186" t="str">
        <f t="shared" si="48"/>
        <v/>
      </c>
    </row>
    <row r="187" spans="1:58" x14ac:dyDescent="0.3">
      <c r="A187" s="10">
        <v>42555</v>
      </c>
      <c r="B187" s="11" t="s">
        <v>5</v>
      </c>
      <c r="C187" s="12">
        <v>1</v>
      </c>
      <c r="D187" t="str">
        <f t="shared" si="55"/>
        <v/>
      </c>
      <c r="F187" t="str">
        <f t="shared" si="50"/>
        <v/>
      </c>
      <c r="H187" t="str">
        <f t="shared" si="40"/>
        <v/>
      </c>
      <c r="J187" t="str">
        <f t="shared" si="41"/>
        <v/>
      </c>
      <c r="M187" s="5">
        <v>42921</v>
      </c>
      <c r="N187" s="6" t="s">
        <v>6</v>
      </c>
      <c r="O187" s="12">
        <v>37</v>
      </c>
      <c r="P187" t="str">
        <f t="shared" si="56"/>
        <v/>
      </c>
      <c r="R187" t="str">
        <f t="shared" si="51"/>
        <v/>
      </c>
      <c r="T187" t="str">
        <f t="shared" si="42"/>
        <v/>
      </c>
      <c r="V187" t="str">
        <f t="shared" si="43"/>
        <v/>
      </c>
      <c r="Y187" s="5">
        <v>43286</v>
      </c>
      <c r="Z187" s="6" t="s">
        <v>8</v>
      </c>
      <c r="AA187" s="12">
        <v>49</v>
      </c>
      <c r="AB187">
        <f t="shared" si="59"/>
        <v>228</v>
      </c>
      <c r="AD187" t="str">
        <f t="shared" si="52"/>
        <v/>
      </c>
      <c r="AF187">
        <f t="shared" si="44"/>
        <v>103</v>
      </c>
      <c r="AH187" t="str">
        <f t="shared" si="45"/>
        <v/>
      </c>
      <c r="AK187" s="5">
        <v>43651</v>
      </c>
      <c r="AL187" s="6" t="s">
        <v>4</v>
      </c>
      <c r="AM187" s="7">
        <v>31</v>
      </c>
      <c r="AN187" t="str">
        <f t="shared" si="57"/>
        <v/>
      </c>
      <c r="AP187">
        <f t="shared" si="53"/>
        <v>94</v>
      </c>
      <c r="AR187" t="str">
        <f t="shared" si="46"/>
        <v/>
      </c>
      <c r="AT187" t="str">
        <f t="shared" si="47"/>
        <v/>
      </c>
      <c r="AW187" s="5">
        <v>44016</v>
      </c>
      <c r="AX187" s="6" t="s">
        <v>7</v>
      </c>
      <c r="AY187" s="105">
        <f>'Daycare Tallies'!$AG5</f>
        <v>0</v>
      </c>
      <c r="AZ187" t="str">
        <f t="shared" si="58"/>
        <v/>
      </c>
      <c r="BB187" t="str">
        <f t="shared" si="54"/>
        <v/>
      </c>
      <c r="BD187" t="str">
        <f t="shared" si="49"/>
        <v/>
      </c>
      <c r="BF187" t="str">
        <f t="shared" si="48"/>
        <v/>
      </c>
    </row>
    <row r="188" spans="1:58" x14ac:dyDescent="0.3">
      <c r="A188" s="10">
        <v>42556</v>
      </c>
      <c r="B188" s="11" t="s">
        <v>3</v>
      </c>
      <c r="C188" s="12">
        <v>33</v>
      </c>
      <c r="D188" t="str">
        <f t="shared" si="55"/>
        <v/>
      </c>
      <c r="F188" t="str">
        <f t="shared" si="50"/>
        <v/>
      </c>
      <c r="H188" t="str">
        <f t="shared" si="40"/>
        <v/>
      </c>
      <c r="J188" t="str">
        <f t="shared" si="41"/>
        <v/>
      </c>
      <c r="M188" s="5">
        <v>42922</v>
      </c>
      <c r="N188" s="6" t="s">
        <v>8</v>
      </c>
      <c r="O188" s="12">
        <v>59</v>
      </c>
      <c r="P188">
        <f t="shared" si="56"/>
        <v>184</v>
      </c>
      <c r="R188" t="str">
        <f t="shared" si="51"/>
        <v/>
      </c>
      <c r="T188">
        <f t="shared" si="42"/>
        <v>98</v>
      </c>
      <c r="V188" t="str">
        <f t="shared" si="43"/>
        <v/>
      </c>
      <c r="Y188" s="5">
        <v>43287</v>
      </c>
      <c r="Z188" s="6" t="s">
        <v>4</v>
      </c>
      <c r="AA188" s="12">
        <v>45</v>
      </c>
      <c r="AB188" t="str">
        <f t="shared" si="59"/>
        <v/>
      </c>
      <c r="AD188">
        <f t="shared" si="52"/>
        <v>91</v>
      </c>
      <c r="AF188" t="str">
        <f t="shared" si="44"/>
        <v/>
      </c>
      <c r="AH188" t="str">
        <f t="shared" si="45"/>
        <v/>
      </c>
      <c r="AK188" s="5">
        <v>43652</v>
      </c>
      <c r="AL188" s="6" t="s">
        <v>7</v>
      </c>
      <c r="AM188" s="7">
        <v>14</v>
      </c>
      <c r="AN188" t="str">
        <f t="shared" si="57"/>
        <v/>
      </c>
      <c r="AP188" t="str">
        <f t="shared" si="53"/>
        <v/>
      </c>
      <c r="AR188" t="str">
        <f t="shared" si="46"/>
        <v/>
      </c>
      <c r="AT188" t="str">
        <f t="shared" si="47"/>
        <v/>
      </c>
      <c r="AW188" s="5">
        <v>44017</v>
      </c>
      <c r="AX188" s="6" t="s">
        <v>9</v>
      </c>
      <c r="AY188" s="105">
        <f>'Daycare Tallies'!$AG6</f>
        <v>0</v>
      </c>
      <c r="AZ188" t="str">
        <f t="shared" si="58"/>
        <v/>
      </c>
      <c r="BB188" t="str">
        <f t="shared" si="54"/>
        <v/>
      </c>
      <c r="BD188" t="str">
        <f t="shared" si="49"/>
        <v/>
      </c>
      <c r="BF188">
        <f t="shared" si="48"/>
        <v>0</v>
      </c>
    </row>
    <row r="189" spans="1:58" x14ac:dyDescent="0.3">
      <c r="A189" s="10">
        <v>42557</v>
      </c>
      <c r="B189" s="11" t="s">
        <v>6</v>
      </c>
      <c r="C189" s="12">
        <v>33</v>
      </c>
      <c r="D189" t="str">
        <f t="shared" si="55"/>
        <v/>
      </c>
      <c r="F189" t="str">
        <f t="shared" si="50"/>
        <v/>
      </c>
      <c r="H189" t="str">
        <f t="shared" si="40"/>
        <v/>
      </c>
      <c r="J189" t="str">
        <f t="shared" si="41"/>
        <v/>
      </c>
      <c r="M189" s="5">
        <v>42923</v>
      </c>
      <c r="N189" s="6" t="s">
        <v>4</v>
      </c>
      <c r="O189" s="12">
        <v>40</v>
      </c>
      <c r="P189" t="str">
        <f t="shared" si="56"/>
        <v/>
      </c>
      <c r="R189">
        <f t="shared" si="51"/>
        <v>67</v>
      </c>
      <c r="T189" t="str">
        <f t="shared" si="42"/>
        <v/>
      </c>
      <c r="V189" t="str">
        <f t="shared" si="43"/>
        <v/>
      </c>
      <c r="Y189" s="5">
        <v>43288</v>
      </c>
      <c r="Z189" s="6" t="s">
        <v>7</v>
      </c>
      <c r="AA189" s="12">
        <v>20</v>
      </c>
      <c r="AB189" t="str">
        <f t="shared" si="59"/>
        <v/>
      </c>
      <c r="AD189" t="str">
        <f t="shared" si="52"/>
        <v/>
      </c>
      <c r="AF189" t="str">
        <f t="shared" si="44"/>
        <v/>
      </c>
      <c r="AH189" t="str">
        <f t="shared" si="45"/>
        <v/>
      </c>
      <c r="AK189" s="5">
        <v>43653</v>
      </c>
      <c r="AL189" s="6" t="s">
        <v>9</v>
      </c>
      <c r="AM189" s="7">
        <v>10</v>
      </c>
      <c r="AN189" t="str">
        <f t="shared" si="57"/>
        <v/>
      </c>
      <c r="AP189" t="str">
        <f t="shared" si="53"/>
        <v/>
      </c>
      <c r="AR189" t="str">
        <f t="shared" si="46"/>
        <v/>
      </c>
      <c r="AT189">
        <f t="shared" si="47"/>
        <v>55</v>
      </c>
      <c r="AW189" s="5">
        <v>44018</v>
      </c>
      <c r="AX189" s="6" t="s">
        <v>5</v>
      </c>
      <c r="AY189" s="105">
        <f>'Daycare Tallies'!$AG7</f>
        <v>0</v>
      </c>
      <c r="AZ189" t="str">
        <f t="shared" si="58"/>
        <v/>
      </c>
      <c r="BB189" t="str">
        <f t="shared" si="54"/>
        <v/>
      </c>
      <c r="BD189" t="str">
        <f t="shared" si="49"/>
        <v/>
      </c>
      <c r="BF189" t="str">
        <f t="shared" si="48"/>
        <v/>
      </c>
    </row>
    <row r="190" spans="1:58" x14ac:dyDescent="0.3">
      <c r="A190" s="10">
        <v>42558</v>
      </c>
      <c r="B190" s="11" t="s">
        <v>8</v>
      </c>
      <c r="C190" s="12">
        <v>33</v>
      </c>
      <c r="D190">
        <f t="shared" si="55"/>
        <v>155</v>
      </c>
      <c r="F190" t="str">
        <f t="shared" si="50"/>
        <v/>
      </c>
      <c r="H190">
        <f t="shared" si="40"/>
        <v>99</v>
      </c>
      <c r="J190" t="str">
        <f t="shared" si="41"/>
        <v/>
      </c>
      <c r="M190" s="5">
        <v>42924</v>
      </c>
      <c r="N190" s="6" t="s">
        <v>7</v>
      </c>
      <c r="O190" s="12">
        <v>5</v>
      </c>
      <c r="P190" t="str">
        <f t="shared" si="56"/>
        <v/>
      </c>
      <c r="R190" t="str">
        <f t="shared" si="51"/>
        <v/>
      </c>
      <c r="T190" t="str">
        <f t="shared" si="42"/>
        <v/>
      </c>
      <c r="V190" t="str">
        <f t="shared" si="43"/>
        <v/>
      </c>
      <c r="Y190" s="5">
        <v>43289</v>
      </c>
      <c r="Z190" s="6" t="s">
        <v>9</v>
      </c>
      <c r="AA190" s="12">
        <v>8</v>
      </c>
      <c r="AB190" t="str">
        <f t="shared" si="59"/>
        <v/>
      </c>
      <c r="AD190" t="str">
        <f t="shared" si="52"/>
        <v/>
      </c>
      <c r="AF190" t="str">
        <f t="shared" si="44"/>
        <v/>
      </c>
      <c r="AH190">
        <f t="shared" si="45"/>
        <v>73</v>
      </c>
      <c r="AK190" s="5">
        <v>43654</v>
      </c>
      <c r="AL190" s="6" t="s">
        <v>5</v>
      </c>
      <c r="AM190" s="7">
        <v>62</v>
      </c>
      <c r="AN190" t="str">
        <f t="shared" si="57"/>
        <v/>
      </c>
      <c r="AP190" t="str">
        <f t="shared" si="53"/>
        <v/>
      </c>
      <c r="AR190" t="str">
        <f t="shared" si="46"/>
        <v/>
      </c>
      <c r="AT190" t="str">
        <f t="shared" si="47"/>
        <v/>
      </c>
      <c r="AW190" s="5">
        <v>44019</v>
      </c>
      <c r="AX190" s="6" t="s">
        <v>3</v>
      </c>
      <c r="AY190" s="105">
        <f>'Daycare Tallies'!$AG8</f>
        <v>0</v>
      </c>
      <c r="AZ190" t="str">
        <f t="shared" si="58"/>
        <v/>
      </c>
      <c r="BB190" t="str">
        <f t="shared" si="54"/>
        <v/>
      </c>
      <c r="BD190" t="str">
        <f t="shared" si="49"/>
        <v/>
      </c>
      <c r="BF190" t="str">
        <f t="shared" si="48"/>
        <v/>
      </c>
    </row>
    <row r="191" spans="1:58" x14ac:dyDescent="0.3">
      <c r="A191" s="10">
        <v>42559</v>
      </c>
      <c r="B191" s="11" t="s">
        <v>4</v>
      </c>
      <c r="C191" s="12">
        <v>41</v>
      </c>
      <c r="D191" t="str">
        <f t="shared" si="55"/>
        <v/>
      </c>
      <c r="F191">
        <f t="shared" si="50"/>
        <v>42</v>
      </c>
      <c r="H191" t="str">
        <f t="shared" si="40"/>
        <v/>
      </c>
      <c r="J191" t="str">
        <f t="shared" si="41"/>
        <v/>
      </c>
      <c r="M191" s="5">
        <v>42925</v>
      </c>
      <c r="N191" s="6" t="s">
        <v>9</v>
      </c>
      <c r="O191" s="12">
        <v>10</v>
      </c>
      <c r="P191" t="str">
        <f t="shared" si="56"/>
        <v/>
      </c>
      <c r="R191" t="str">
        <f t="shared" si="51"/>
        <v/>
      </c>
      <c r="T191" t="str">
        <f t="shared" si="42"/>
        <v/>
      </c>
      <c r="V191">
        <f t="shared" si="43"/>
        <v>55</v>
      </c>
      <c r="Y191" s="5">
        <v>43290</v>
      </c>
      <c r="Z191" s="6" t="s">
        <v>5</v>
      </c>
      <c r="AA191" s="12">
        <v>45</v>
      </c>
      <c r="AB191" t="str">
        <f t="shared" si="59"/>
        <v/>
      </c>
      <c r="AD191" t="str">
        <f t="shared" si="52"/>
        <v/>
      </c>
      <c r="AF191" t="str">
        <f t="shared" si="44"/>
        <v/>
      </c>
      <c r="AH191" t="str">
        <f t="shared" si="45"/>
        <v/>
      </c>
      <c r="AK191" s="5">
        <v>43655</v>
      </c>
      <c r="AL191" s="6" t="s">
        <v>3</v>
      </c>
      <c r="AM191" s="7">
        <v>74</v>
      </c>
      <c r="AN191" t="str">
        <f t="shared" si="57"/>
        <v/>
      </c>
      <c r="AP191" t="str">
        <f t="shared" si="53"/>
        <v/>
      </c>
      <c r="AR191" t="str">
        <f t="shared" si="46"/>
        <v/>
      </c>
      <c r="AT191" t="str">
        <f t="shared" si="47"/>
        <v/>
      </c>
      <c r="AW191" s="5">
        <v>44020</v>
      </c>
      <c r="AX191" s="6" t="s">
        <v>6</v>
      </c>
      <c r="AY191" s="105">
        <f>'Daycare Tallies'!$AG9</f>
        <v>0</v>
      </c>
      <c r="AZ191" t="str">
        <f t="shared" si="58"/>
        <v/>
      </c>
      <c r="BB191" t="str">
        <f t="shared" si="54"/>
        <v/>
      </c>
      <c r="BD191" t="str">
        <f t="shared" si="49"/>
        <v/>
      </c>
      <c r="BF191" t="str">
        <f t="shared" si="48"/>
        <v/>
      </c>
    </row>
    <row r="192" spans="1:58" x14ac:dyDescent="0.3">
      <c r="A192" s="10">
        <v>42560</v>
      </c>
      <c r="B192" s="11" t="s">
        <v>7</v>
      </c>
      <c r="C192" s="12">
        <v>6</v>
      </c>
      <c r="D192" t="str">
        <f t="shared" si="55"/>
        <v/>
      </c>
      <c r="F192" t="str">
        <f t="shared" si="50"/>
        <v/>
      </c>
      <c r="H192" t="str">
        <f t="shared" si="40"/>
        <v/>
      </c>
      <c r="J192" t="str">
        <f t="shared" si="41"/>
        <v/>
      </c>
      <c r="M192" s="5">
        <v>42926</v>
      </c>
      <c r="N192" s="6" t="s">
        <v>5</v>
      </c>
      <c r="O192" s="12">
        <v>54</v>
      </c>
      <c r="P192" t="str">
        <f t="shared" si="56"/>
        <v/>
      </c>
      <c r="R192" t="str">
        <f t="shared" si="51"/>
        <v/>
      </c>
      <c r="T192" t="str">
        <f t="shared" si="42"/>
        <v/>
      </c>
      <c r="V192" t="str">
        <f t="shared" si="43"/>
        <v/>
      </c>
      <c r="Y192" s="5">
        <v>43291</v>
      </c>
      <c r="Z192" s="6" t="s">
        <v>3</v>
      </c>
      <c r="AA192" s="12">
        <v>68</v>
      </c>
      <c r="AB192" t="str">
        <f t="shared" si="59"/>
        <v/>
      </c>
      <c r="AD192" t="str">
        <f t="shared" si="52"/>
        <v/>
      </c>
      <c r="AF192" t="str">
        <f t="shared" si="44"/>
        <v/>
      </c>
      <c r="AH192" t="str">
        <f t="shared" si="45"/>
        <v/>
      </c>
      <c r="AK192" s="5">
        <v>43656</v>
      </c>
      <c r="AL192" s="6" t="s">
        <v>6</v>
      </c>
      <c r="AM192" s="7">
        <v>61</v>
      </c>
      <c r="AN192" t="str">
        <f t="shared" si="57"/>
        <v/>
      </c>
      <c r="AP192" t="str">
        <f t="shared" si="53"/>
        <v/>
      </c>
      <c r="AR192" t="str">
        <f t="shared" si="46"/>
        <v/>
      </c>
      <c r="AT192" t="str">
        <f t="shared" si="47"/>
        <v/>
      </c>
      <c r="AW192" s="5">
        <v>44021</v>
      </c>
      <c r="AX192" s="6" t="s">
        <v>8</v>
      </c>
      <c r="AY192" s="105">
        <f>'Daycare Tallies'!$AG10</f>
        <v>0</v>
      </c>
      <c r="AZ192">
        <f t="shared" si="58"/>
        <v>0</v>
      </c>
      <c r="BB192" t="str">
        <f t="shared" si="54"/>
        <v/>
      </c>
      <c r="BD192">
        <f t="shared" si="49"/>
        <v>0</v>
      </c>
      <c r="BF192" t="str">
        <f t="shared" si="48"/>
        <v/>
      </c>
    </row>
    <row r="193" spans="1:58" x14ac:dyDescent="0.3">
      <c r="A193" s="10">
        <v>42561</v>
      </c>
      <c r="B193" s="11" t="s">
        <v>9</v>
      </c>
      <c r="C193" s="12">
        <v>0</v>
      </c>
      <c r="D193" t="str">
        <f t="shared" si="55"/>
        <v/>
      </c>
      <c r="F193" t="str">
        <f t="shared" si="50"/>
        <v/>
      </c>
      <c r="H193" t="str">
        <f t="shared" si="40"/>
        <v/>
      </c>
      <c r="J193">
        <f t="shared" si="41"/>
        <v>47</v>
      </c>
      <c r="M193" s="5">
        <v>42927</v>
      </c>
      <c r="N193" s="6" t="s">
        <v>3</v>
      </c>
      <c r="O193" s="12">
        <v>41</v>
      </c>
      <c r="P193" t="str">
        <f t="shared" si="56"/>
        <v/>
      </c>
      <c r="R193" t="str">
        <f t="shared" si="51"/>
        <v/>
      </c>
      <c r="T193" t="str">
        <f t="shared" si="42"/>
        <v/>
      </c>
      <c r="V193" t="str">
        <f t="shared" si="43"/>
        <v/>
      </c>
      <c r="Y193" s="5">
        <v>43292</v>
      </c>
      <c r="Z193" s="6" t="s">
        <v>6</v>
      </c>
      <c r="AA193" s="12">
        <v>56</v>
      </c>
      <c r="AB193" t="str">
        <f t="shared" si="59"/>
        <v/>
      </c>
      <c r="AD193" t="str">
        <f t="shared" si="52"/>
        <v/>
      </c>
      <c r="AF193" t="str">
        <f t="shared" si="44"/>
        <v/>
      </c>
      <c r="AH193" t="str">
        <f t="shared" si="45"/>
        <v/>
      </c>
      <c r="AK193" s="5">
        <v>43657</v>
      </c>
      <c r="AL193" s="6" t="s">
        <v>8</v>
      </c>
      <c r="AM193" s="7">
        <v>71</v>
      </c>
      <c r="AN193">
        <f t="shared" si="57"/>
        <v>323</v>
      </c>
      <c r="AP193" t="str">
        <f t="shared" si="53"/>
        <v/>
      </c>
      <c r="AR193">
        <f t="shared" si="46"/>
        <v>206</v>
      </c>
      <c r="AT193" t="str">
        <f t="shared" si="47"/>
        <v/>
      </c>
      <c r="AW193" s="5">
        <v>44022</v>
      </c>
      <c r="AX193" s="6" t="s">
        <v>4</v>
      </c>
      <c r="AY193" s="105">
        <f>'Daycare Tallies'!$AG11</f>
        <v>0</v>
      </c>
      <c r="AZ193" t="str">
        <f t="shared" si="58"/>
        <v/>
      </c>
      <c r="BB193">
        <f t="shared" si="54"/>
        <v>0</v>
      </c>
      <c r="BD193" t="str">
        <f t="shared" si="49"/>
        <v/>
      </c>
      <c r="BF193" t="str">
        <f t="shared" si="48"/>
        <v/>
      </c>
    </row>
    <row r="194" spans="1:58" x14ac:dyDescent="0.3">
      <c r="A194" s="10">
        <v>42562</v>
      </c>
      <c r="B194" s="11" t="s">
        <v>5</v>
      </c>
      <c r="C194" s="12">
        <v>38</v>
      </c>
      <c r="D194" t="str">
        <f t="shared" si="55"/>
        <v/>
      </c>
      <c r="F194" t="str">
        <f t="shared" si="50"/>
        <v/>
      </c>
      <c r="H194" t="str">
        <f t="shared" si="40"/>
        <v/>
      </c>
      <c r="J194" t="str">
        <f t="shared" si="41"/>
        <v/>
      </c>
      <c r="M194" s="5">
        <v>42928</v>
      </c>
      <c r="N194" s="6" t="s">
        <v>6</v>
      </c>
      <c r="O194" s="38">
        <v>62</v>
      </c>
      <c r="P194" t="str">
        <f t="shared" si="56"/>
        <v/>
      </c>
      <c r="R194" t="str">
        <f t="shared" si="51"/>
        <v/>
      </c>
      <c r="T194" t="str">
        <f t="shared" si="42"/>
        <v/>
      </c>
      <c r="V194" t="str">
        <f t="shared" si="43"/>
        <v/>
      </c>
      <c r="Y194" s="5">
        <v>43293</v>
      </c>
      <c r="Z194" s="6" t="s">
        <v>8</v>
      </c>
      <c r="AA194" s="12">
        <v>60</v>
      </c>
      <c r="AB194">
        <f t="shared" si="59"/>
        <v>302</v>
      </c>
      <c r="AD194" t="str">
        <f t="shared" si="52"/>
        <v/>
      </c>
      <c r="AF194">
        <f t="shared" si="44"/>
        <v>184</v>
      </c>
      <c r="AH194" t="str">
        <f t="shared" si="45"/>
        <v/>
      </c>
      <c r="AK194" s="5">
        <v>43658</v>
      </c>
      <c r="AL194" s="6" t="s">
        <v>4</v>
      </c>
      <c r="AM194" s="7">
        <v>43</v>
      </c>
      <c r="AN194" t="str">
        <f t="shared" si="57"/>
        <v/>
      </c>
      <c r="AP194">
        <f t="shared" si="53"/>
        <v>105</v>
      </c>
      <c r="AR194" t="str">
        <f t="shared" si="46"/>
        <v/>
      </c>
      <c r="AT194" t="str">
        <f t="shared" si="47"/>
        <v/>
      </c>
      <c r="AW194" s="5">
        <v>44023</v>
      </c>
      <c r="AX194" s="6" t="s">
        <v>7</v>
      </c>
      <c r="AY194" s="105">
        <f>'Daycare Tallies'!$AG12</f>
        <v>0</v>
      </c>
      <c r="AZ194" t="str">
        <f t="shared" si="58"/>
        <v/>
      </c>
      <c r="BB194" t="str">
        <f t="shared" si="54"/>
        <v/>
      </c>
      <c r="BD194" t="str">
        <f t="shared" si="49"/>
        <v/>
      </c>
      <c r="BF194" t="str">
        <f t="shared" si="48"/>
        <v/>
      </c>
    </row>
    <row r="195" spans="1:58" x14ac:dyDescent="0.3">
      <c r="A195" s="10">
        <v>42563</v>
      </c>
      <c r="B195" s="11" t="s">
        <v>3</v>
      </c>
      <c r="C195" s="12">
        <v>50</v>
      </c>
      <c r="D195" t="str">
        <f t="shared" si="55"/>
        <v/>
      </c>
      <c r="F195" t="str">
        <f t="shared" si="50"/>
        <v/>
      </c>
      <c r="H195" t="str">
        <f t="shared" ref="H195:H258" si="60">IF(B195="TH",SUM(C193:C195),"")</f>
        <v/>
      </c>
      <c r="J195" t="str">
        <f t="shared" ref="J195:J258" si="61">IF(B195="SU",SUM(C193:C195),"")</f>
        <v/>
      </c>
      <c r="M195" s="5">
        <v>42929</v>
      </c>
      <c r="N195" s="6" t="s">
        <v>8</v>
      </c>
      <c r="O195" s="12">
        <v>37</v>
      </c>
      <c r="P195">
        <f t="shared" si="56"/>
        <v>249</v>
      </c>
      <c r="R195" t="str">
        <f t="shared" si="51"/>
        <v/>
      </c>
      <c r="T195">
        <f t="shared" ref="T195:T258" si="62">IF(N195="TH",SUM(O193:O195),"")</f>
        <v>140</v>
      </c>
      <c r="V195" t="str">
        <f t="shared" ref="V195:V258" si="63">IF(N195="SU",SUM(O193:O195),"")</f>
        <v/>
      </c>
      <c r="Y195" s="5">
        <v>43294</v>
      </c>
      <c r="Z195" s="6" t="s">
        <v>4</v>
      </c>
      <c r="AA195" s="12">
        <v>48</v>
      </c>
      <c r="AB195" t="str">
        <f t="shared" si="59"/>
        <v/>
      </c>
      <c r="AD195">
        <f t="shared" si="52"/>
        <v>93</v>
      </c>
      <c r="AF195" t="str">
        <f t="shared" ref="AF195:AF258" si="64">IF(Z195="TH",SUM(AA193:AA195),"")</f>
        <v/>
      </c>
      <c r="AH195" t="str">
        <f t="shared" ref="AH195:AH258" si="65">IF(Z195="SU",SUM(AA193:AA195),"")</f>
        <v/>
      </c>
      <c r="AK195" s="5">
        <v>43659</v>
      </c>
      <c r="AL195" s="6" t="s">
        <v>7</v>
      </c>
      <c r="AM195" s="7">
        <v>22</v>
      </c>
      <c r="AN195" t="str">
        <f t="shared" si="57"/>
        <v/>
      </c>
      <c r="AP195" t="str">
        <f t="shared" si="53"/>
        <v/>
      </c>
      <c r="AR195" t="str">
        <f t="shared" ref="AR195:AR258" si="66">IF(AL195="TH",SUM(AM193:AM195),"")</f>
        <v/>
      </c>
      <c r="AT195" t="str">
        <f t="shared" ref="AT195:AT258" si="67">IF(AL195="SU",SUM(AM193:AM195),"")</f>
        <v/>
      </c>
      <c r="AW195" s="5">
        <v>44024</v>
      </c>
      <c r="AX195" s="6" t="s">
        <v>9</v>
      </c>
      <c r="AY195" s="105">
        <f>'Daycare Tallies'!$AG13</f>
        <v>0</v>
      </c>
      <c r="AZ195" t="str">
        <f t="shared" si="58"/>
        <v/>
      </c>
      <c r="BB195" t="str">
        <f t="shared" si="54"/>
        <v/>
      </c>
      <c r="BD195" t="str">
        <f t="shared" si="49"/>
        <v/>
      </c>
      <c r="BF195">
        <f t="shared" ref="BF195:BF258" si="68">IF(AX195="SU",SUM(AY193:AY195),"")</f>
        <v>0</v>
      </c>
    </row>
    <row r="196" spans="1:58" x14ac:dyDescent="0.3">
      <c r="A196" s="10">
        <v>42564</v>
      </c>
      <c r="B196" s="11" t="s">
        <v>6</v>
      </c>
      <c r="C196" s="12">
        <v>38</v>
      </c>
      <c r="D196" t="str">
        <f t="shared" si="55"/>
        <v/>
      </c>
      <c r="F196" t="str">
        <f t="shared" si="50"/>
        <v/>
      </c>
      <c r="H196" t="str">
        <f t="shared" si="60"/>
        <v/>
      </c>
      <c r="J196" t="str">
        <f t="shared" si="61"/>
        <v/>
      </c>
      <c r="M196" s="5">
        <v>42930</v>
      </c>
      <c r="N196" s="6" t="s">
        <v>4</v>
      </c>
      <c r="O196" s="12">
        <v>41</v>
      </c>
      <c r="P196" t="str">
        <f t="shared" si="56"/>
        <v/>
      </c>
      <c r="R196">
        <f t="shared" si="51"/>
        <v>95</v>
      </c>
      <c r="T196" t="str">
        <f t="shared" si="62"/>
        <v/>
      </c>
      <c r="V196" t="str">
        <f t="shared" si="63"/>
        <v/>
      </c>
      <c r="Y196" s="5">
        <v>43295</v>
      </c>
      <c r="Z196" s="6" t="s">
        <v>7</v>
      </c>
      <c r="AA196" s="12">
        <v>18</v>
      </c>
      <c r="AB196" t="str">
        <f t="shared" si="59"/>
        <v/>
      </c>
      <c r="AD196" t="str">
        <f t="shared" si="52"/>
        <v/>
      </c>
      <c r="AF196" t="str">
        <f t="shared" si="64"/>
        <v/>
      </c>
      <c r="AH196" t="str">
        <f t="shared" si="65"/>
        <v/>
      </c>
      <c r="AK196" s="5">
        <v>43660</v>
      </c>
      <c r="AL196" s="6" t="s">
        <v>9</v>
      </c>
      <c r="AM196" s="7">
        <v>14</v>
      </c>
      <c r="AN196" t="str">
        <f t="shared" si="57"/>
        <v/>
      </c>
      <c r="AP196" t="str">
        <f t="shared" si="53"/>
        <v/>
      </c>
      <c r="AR196" t="str">
        <f t="shared" si="66"/>
        <v/>
      </c>
      <c r="AT196">
        <f t="shared" si="67"/>
        <v>79</v>
      </c>
      <c r="AW196" s="5">
        <v>44025</v>
      </c>
      <c r="AX196" s="6" t="s">
        <v>5</v>
      </c>
      <c r="AY196" s="105">
        <f>'Daycare Tallies'!$AG14</f>
        <v>0</v>
      </c>
      <c r="AZ196" t="str">
        <f t="shared" si="58"/>
        <v/>
      </c>
      <c r="BB196" t="str">
        <f t="shared" si="54"/>
        <v/>
      </c>
      <c r="BD196" t="str">
        <f t="shared" ref="BD196:BD259" si="69">IF(AX196="TH",SUM(AY194:AY196),"")</f>
        <v/>
      </c>
      <c r="BF196" t="str">
        <f t="shared" si="68"/>
        <v/>
      </c>
    </row>
    <row r="197" spans="1:58" x14ac:dyDescent="0.3">
      <c r="A197" s="10">
        <v>42565</v>
      </c>
      <c r="B197" s="11" t="s">
        <v>8</v>
      </c>
      <c r="C197" s="12">
        <v>38</v>
      </c>
      <c r="D197">
        <f t="shared" si="55"/>
        <v>211</v>
      </c>
      <c r="F197" t="str">
        <f t="shared" ref="F197:F260" si="70">IF(B197="FR",SUM(C197,C193),"")</f>
        <v/>
      </c>
      <c r="H197">
        <f t="shared" si="60"/>
        <v>126</v>
      </c>
      <c r="J197" t="str">
        <f t="shared" si="61"/>
        <v/>
      </c>
      <c r="M197" s="5">
        <v>42931</v>
      </c>
      <c r="N197" s="6" t="s">
        <v>7</v>
      </c>
      <c r="O197" s="12">
        <v>5</v>
      </c>
      <c r="P197" t="str">
        <f t="shared" si="56"/>
        <v/>
      </c>
      <c r="R197" t="str">
        <f t="shared" ref="R197:R260" si="71">IF(N197="FR",SUM(O197,O193),"")</f>
        <v/>
      </c>
      <c r="T197" t="str">
        <f t="shared" si="62"/>
        <v/>
      </c>
      <c r="V197" t="str">
        <f t="shared" si="63"/>
        <v/>
      </c>
      <c r="Y197" s="5">
        <v>43296</v>
      </c>
      <c r="Z197" s="6" t="s">
        <v>9</v>
      </c>
      <c r="AA197" s="12">
        <v>12</v>
      </c>
      <c r="AB197" t="str">
        <f t="shared" si="59"/>
        <v/>
      </c>
      <c r="AD197" t="str">
        <f t="shared" ref="AD197:AD260" si="72">IF(Z197="FR",SUM(AA197,AA193),"")</f>
        <v/>
      </c>
      <c r="AF197" t="str">
        <f t="shared" si="64"/>
        <v/>
      </c>
      <c r="AH197">
        <f t="shared" si="65"/>
        <v>78</v>
      </c>
      <c r="AK197" s="5">
        <v>43661</v>
      </c>
      <c r="AL197" s="6" t="s">
        <v>5</v>
      </c>
      <c r="AM197" s="7">
        <v>61</v>
      </c>
      <c r="AN197" t="str">
        <f t="shared" si="57"/>
        <v/>
      </c>
      <c r="AP197" t="str">
        <f t="shared" si="53"/>
        <v/>
      </c>
      <c r="AR197" t="str">
        <f t="shared" si="66"/>
        <v/>
      </c>
      <c r="AT197" t="str">
        <f t="shared" si="67"/>
        <v/>
      </c>
      <c r="AW197" s="5">
        <v>44026</v>
      </c>
      <c r="AX197" s="6" t="s">
        <v>3</v>
      </c>
      <c r="AY197" s="105">
        <f>'Daycare Tallies'!$AG15</f>
        <v>0</v>
      </c>
      <c r="AZ197" t="str">
        <f t="shared" si="58"/>
        <v/>
      </c>
      <c r="BB197" t="str">
        <f t="shared" si="54"/>
        <v/>
      </c>
      <c r="BD197" t="str">
        <f t="shared" si="69"/>
        <v/>
      </c>
      <c r="BF197" t="str">
        <f t="shared" si="68"/>
        <v/>
      </c>
    </row>
    <row r="198" spans="1:58" x14ac:dyDescent="0.3">
      <c r="A198" s="10">
        <v>42566</v>
      </c>
      <c r="B198" s="11" t="s">
        <v>4</v>
      </c>
      <c r="C198" s="12">
        <v>42</v>
      </c>
      <c r="D198" t="str">
        <f t="shared" si="55"/>
        <v/>
      </c>
      <c r="F198">
        <f t="shared" si="70"/>
        <v>80</v>
      </c>
      <c r="H198" t="str">
        <f t="shared" si="60"/>
        <v/>
      </c>
      <c r="J198" t="str">
        <f t="shared" si="61"/>
        <v/>
      </c>
      <c r="M198" s="5">
        <v>42932</v>
      </c>
      <c r="N198" s="6" t="s">
        <v>9</v>
      </c>
      <c r="O198" s="12">
        <v>7</v>
      </c>
      <c r="P198" t="str">
        <f t="shared" si="56"/>
        <v/>
      </c>
      <c r="R198" t="str">
        <f t="shared" si="71"/>
        <v/>
      </c>
      <c r="T198" t="str">
        <f t="shared" si="62"/>
        <v/>
      </c>
      <c r="V198">
        <f t="shared" si="63"/>
        <v>53</v>
      </c>
      <c r="Y198" s="5">
        <v>43297</v>
      </c>
      <c r="Z198" s="6" t="s">
        <v>5</v>
      </c>
      <c r="AA198" s="12">
        <v>62</v>
      </c>
      <c r="AB198" t="str">
        <f t="shared" si="59"/>
        <v/>
      </c>
      <c r="AD198" t="str">
        <f t="shared" si="72"/>
        <v/>
      </c>
      <c r="AF198" t="str">
        <f t="shared" si="64"/>
        <v/>
      </c>
      <c r="AH198" t="str">
        <f t="shared" si="65"/>
        <v/>
      </c>
      <c r="AK198" s="5">
        <v>43662</v>
      </c>
      <c r="AL198" s="6" t="s">
        <v>3</v>
      </c>
      <c r="AM198" s="7">
        <v>72</v>
      </c>
      <c r="AN198" t="str">
        <f t="shared" si="57"/>
        <v/>
      </c>
      <c r="AP198" t="str">
        <f t="shared" ref="AP198:AP261" si="73">IF(AL198="FR",SUM(AM198,AM194),"")</f>
        <v/>
      </c>
      <c r="AR198" t="str">
        <f t="shared" si="66"/>
        <v/>
      </c>
      <c r="AT198" t="str">
        <f t="shared" si="67"/>
        <v/>
      </c>
      <c r="AW198" s="5">
        <v>44027</v>
      </c>
      <c r="AX198" s="6" t="s">
        <v>6</v>
      </c>
      <c r="AY198" s="105">
        <f>'Daycare Tallies'!$AG16</f>
        <v>0</v>
      </c>
      <c r="AZ198" t="str">
        <f t="shared" si="58"/>
        <v/>
      </c>
      <c r="BB198" t="str">
        <f t="shared" ref="BB198:BB261" si="74">IF(AX198="FR",SUM(AY198,AY194),"")</f>
        <v/>
      </c>
      <c r="BD198" t="str">
        <f t="shared" si="69"/>
        <v/>
      </c>
      <c r="BF198" t="str">
        <f t="shared" si="68"/>
        <v/>
      </c>
    </row>
    <row r="199" spans="1:58" x14ac:dyDescent="0.3">
      <c r="A199" s="10">
        <v>42567</v>
      </c>
      <c r="B199" s="11" t="s">
        <v>7</v>
      </c>
      <c r="C199" s="12">
        <v>8</v>
      </c>
      <c r="D199" t="str">
        <f t="shared" ref="D199:D262" si="75">IF(B199="TH",SUM(C193:C199),"")</f>
        <v/>
      </c>
      <c r="F199" t="str">
        <f t="shared" si="70"/>
        <v/>
      </c>
      <c r="H199" t="str">
        <f t="shared" si="60"/>
        <v/>
      </c>
      <c r="J199" t="str">
        <f t="shared" si="61"/>
        <v/>
      </c>
      <c r="M199" s="5">
        <v>42933</v>
      </c>
      <c r="N199" s="6" t="s">
        <v>5</v>
      </c>
      <c r="O199" s="12">
        <v>44</v>
      </c>
      <c r="P199" t="str">
        <f t="shared" ref="P199:P262" si="76">IF(N199="TH",SUM(O193:O199),"")</f>
        <v/>
      </c>
      <c r="R199" t="str">
        <f t="shared" si="71"/>
        <v/>
      </c>
      <c r="T199" t="str">
        <f t="shared" si="62"/>
        <v/>
      </c>
      <c r="V199" t="str">
        <f t="shared" si="63"/>
        <v/>
      </c>
      <c r="Y199" s="5">
        <v>43298</v>
      </c>
      <c r="Z199" s="6" t="s">
        <v>3</v>
      </c>
      <c r="AA199" s="12">
        <v>49</v>
      </c>
      <c r="AB199" t="str">
        <f t="shared" si="59"/>
        <v/>
      </c>
      <c r="AD199" t="str">
        <f t="shared" si="72"/>
        <v/>
      </c>
      <c r="AF199" t="str">
        <f t="shared" si="64"/>
        <v/>
      </c>
      <c r="AH199" t="str">
        <f t="shared" si="65"/>
        <v/>
      </c>
      <c r="AK199" s="5">
        <v>43663</v>
      </c>
      <c r="AL199" s="6" t="s">
        <v>6</v>
      </c>
      <c r="AM199" s="7">
        <v>62</v>
      </c>
      <c r="AN199" t="str">
        <f t="shared" si="57"/>
        <v/>
      </c>
      <c r="AP199" t="str">
        <f t="shared" si="73"/>
        <v/>
      </c>
      <c r="AR199" t="str">
        <f t="shared" si="66"/>
        <v/>
      </c>
      <c r="AT199" t="str">
        <f t="shared" si="67"/>
        <v/>
      </c>
      <c r="AW199" s="5">
        <v>44028</v>
      </c>
      <c r="AX199" s="6" t="s">
        <v>8</v>
      </c>
      <c r="AY199" s="105">
        <f>'Daycare Tallies'!$AG17</f>
        <v>0</v>
      </c>
      <c r="AZ199">
        <f t="shared" si="58"/>
        <v>0</v>
      </c>
      <c r="BB199" t="str">
        <f t="shared" si="74"/>
        <v/>
      </c>
      <c r="BD199">
        <f t="shared" si="69"/>
        <v>0</v>
      </c>
      <c r="BF199" t="str">
        <f t="shared" si="68"/>
        <v/>
      </c>
    </row>
    <row r="200" spans="1:58" x14ac:dyDescent="0.3">
      <c r="A200" s="10">
        <v>42568</v>
      </c>
      <c r="B200" s="11" t="s">
        <v>9</v>
      </c>
      <c r="C200" s="12">
        <v>5</v>
      </c>
      <c r="D200" t="str">
        <f t="shared" si="75"/>
        <v/>
      </c>
      <c r="F200" t="str">
        <f t="shared" si="70"/>
        <v/>
      </c>
      <c r="H200" t="str">
        <f t="shared" si="60"/>
        <v/>
      </c>
      <c r="J200">
        <f t="shared" si="61"/>
        <v>55</v>
      </c>
      <c r="M200" s="5">
        <v>42934</v>
      </c>
      <c r="N200" s="6" t="s">
        <v>3</v>
      </c>
      <c r="O200" s="12">
        <v>43</v>
      </c>
      <c r="P200" t="str">
        <f t="shared" si="76"/>
        <v/>
      </c>
      <c r="R200" t="str">
        <f t="shared" si="71"/>
        <v/>
      </c>
      <c r="T200" t="str">
        <f t="shared" si="62"/>
        <v/>
      </c>
      <c r="V200" t="str">
        <f t="shared" si="63"/>
        <v/>
      </c>
      <c r="Y200" s="5">
        <v>43299</v>
      </c>
      <c r="Z200" s="6" t="s">
        <v>6</v>
      </c>
      <c r="AA200" s="12">
        <v>55</v>
      </c>
      <c r="AB200" t="str">
        <f t="shared" si="59"/>
        <v/>
      </c>
      <c r="AD200" t="str">
        <f t="shared" si="72"/>
        <v/>
      </c>
      <c r="AF200" t="str">
        <f t="shared" si="64"/>
        <v/>
      </c>
      <c r="AH200" t="str">
        <f t="shared" si="65"/>
        <v/>
      </c>
      <c r="AK200" s="5">
        <v>43664</v>
      </c>
      <c r="AL200" s="6" t="s">
        <v>8</v>
      </c>
      <c r="AM200" s="7">
        <v>59</v>
      </c>
      <c r="AN200">
        <f t="shared" ref="AN200:AN263" si="77">IF(AL200="TH",SUM(AM194:AM200),"")</f>
        <v>333</v>
      </c>
      <c r="AP200" t="str">
        <f t="shared" si="73"/>
        <v/>
      </c>
      <c r="AR200">
        <f t="shared" si="66"/>
        <v>193</v>
      </c>
      <c r="AT200" t="str">
        <f t="shared" si="67"/>
        <v/>
      </c>
      <c r="AW200" s="5">
        <v>44029</v>
      </c>
      <c r="AX200" s="6" t="s">
        <v>4</v>
      </c>
      <c r="AY200" s="105">
        <f>'Daycare Tallies'!$AG18</f>
        <v>0</v>
      </c>
      <c r="AZ200" t="str">
        <f t="shared" ref="AZ200:AZ263" si="78">IF(AX200="TH",SUM(AY194:AY200),"")</f>
        <v/>
      </c>
      <c r="BB200">
        <f t="shared" si="74"/>
        <v>0</v>
      </c>
      <c r="BD200" t="str">
        <f t="shared" si="69"/>
        <v/>
      </c>
      <c r="BF200" t="str">
        <f t="shared" si="68"/>
        <v/>
      </c>
    </row>
    <row r="201" spans="1:58" x14ac:dyDescent="0.3">
      <c r="A201" s="10">
        <v>42569</v>
      </c>
      <c r="B201" s="11" t="s">
        <v>5</v>
      </c>
      <c r="C201" s="12">
        <v>36</v>
      </c>
      <c r="D201" t="str">
        <f t="shared" si="75"/>
        <v/>
      </c>
      <c r="F201" t="str">
        <f t="shared" si="70"/>
        <v/>
      </c>
      <c r="H201" t="str">
        <f t="shared" si="60"/>
        <v/>
      </c>
      <c r="J201" t="str">
        <f t="shared" si="61"/>
        <v/>
      </c>
      <c r="M201" s="5">
        <v>42935</v>
      </c>
      <c r="N201" s="6" t="s">
        <v>6</v>
      </c>
      <c r="O201" s="12">
        <v>43</v>
      </c>
      <c r="P201" t="str">
        <f t="shared" si="76"/>
        <v/>
      </c>
      <c r="R201" t="str">
        <f t="shared" si="71"/>
        <v/>
      </c>
      <c r="T201" t="str">
        <f t="shared" si="62"/>
        <v/>
      </c>
      <c r="V201" t="str">
        <f t="shared" si="63"/>
        <v/>
      </c>
      <c r="Y201" s="5">
        <v>43300</v>
      </c>
      <c r="Z201" s="6" t="s">
        <v>8</v>
      </c>
      <c r="AA201" s="12">
        <v>58</v>
      </c>
      <c r="AB201">
        <f t="shared" si="59"/>
        <v>302</v>
      </c>
      <c r="AD201" t="str">
        <f t="shared" si="72"/>
        <v/>
      </c>
      <c r="AF201">
        <f t="shared" si="64"/>
        <v>162</v>
      </c>
      <c r="AH201" t="str">
        <f t="shared" si="65"/>
        <v/>
      </c>
      <c r="AK201" s="5">
        <v>43665</v>
      </c>
      <c r="AL201" s="6" t="s">
        <v>4</v>
      </c>
      <c r="AM201" s="7">
        <v>54</v>
      </c>
      <c r="AN201" t="str">
        <f t="shared" si="77"/>
        <v/>
      </c>
      <c r="AP201">
        <f t="shared" si="73"/>
        <v>115</v>
      </c>
      <c r="AR201" t="str">
        <f t="shared" si="66"/>
        <v/>
      </c>
      <c r="AT201" t="str">
        <f t="shared" si="67"/>
        <v/>
      </c>
      <c r="AW201" s="5">
        <v>44030</v>
      </c>
      <c r="AX201" s="6" t="s">
        <v>7</v>
      </c>
      <c r="AY201" s="105">
        <f>'Daycare Tallies'!$AG19</f>
        <v>0</v>
      </c>
      <c r="AZ201" t="str">
        <f t="shared" si="78"/>
        <v/>
      </c>
      <c r="BB201" t="str">
        <f t="shared" si="74"/>
        <v/>
      </c>
      <c r="BD201" t="str">
        <f t="shared" si="69"/>
        <v/>
      </c>
      <c r="BF201" t="str">
        <f t="shared" si="68"/>
        <v/>
      </c>
    </row>
    <row r="202" spans="1:58" x14ac:dyDescent="0.3">
      <c r="A202" s="10">
        <v>42570</v>
      </c>
      <c r="B202" s="11" t="s">
        <v>3</v>
      </c>
      <c r="C202" s="12">
        <v>31</v>
      </c>
      <c r="D202" t="str">
        <f t="shared" si="75"/>
        <v/>
      </c>
      <c r="F202" t="str">
        <f t="shared" si="70"/>
        <v/>
      </c>
      <c r="H202" t="str">
        <f t="shared" si="60"/>
        <v/>
      </c>
      <c r="J202" t="str">
        <f t="shared" si="61"/>
        <v/>
      </c>
      <c r="M202" s="5">
        <v>42936</v>
      </c>
      <c r="N202" s="6" t="s">
        <v>8</v>
      </c>
      <c r="O202" s="12">
        <v>46</v>
      </c>
      <c r="P202">
        <f t="shared" si="76"/>
        <v>229</v>
      </c>
      <c r="R202" t="str">
        <f t="shared" si="71"/>
        <v/>
      </c>
      <c r="T202">
        <f t="shared" si="62"/>
        <v>132</v>
      </c>
      <c r="V202" t="str">
        <f t="shared" si="63"/>
        <v/>
      </c>
      <c r="Y202" s="5">
        <v>43301</v>
      </c>
      <c r="Z202" s="6" t="s">
        <v>4</v>
      </c>
      <c r="AA202" s="12">
        <v>58</v>
      </c>
      <c r="AB202" t="str">
        <f t="shared" ref="AB202:AB265" si="79">IF(Z202="TH",SUM(AA196:AA202),"")</f>
        <v/>
      </c>
      <c r="AD202">
        <f t="shared" si="72"/>
        <v>120</v>
      </c>
      <c r="AF202" t="str">
        <f t="shared" si="64"/>
        <v/>
      </c>
      <c r="AH202" t="str">
        <f t="shared" si="65"/>
        <v/>
      </c>
      <c r="AK202" s="5">
        <v>43666</v>
      </c>
      <c r="AL202" s="6" t="s">
        <v>7</v>
      </c>
      <c r="AM202" s="7">
        <v>20</v>
      </c>
      <c r="AN202" t="str">
        <f t="shared" si="77"/>
        <v/>
      </c>
      <c r="AP202" t="str">
        <f t="shared" si="73"/>
        <v/>
      </c>
      <c r="AR202" t="str">
        <f t="shared" si="66"/>
        <v/>
      </c>
      <c r="AT202" t="str">
        <f t="shared" si="67"/>
        <v/>
      </c>
      <c r="AW202" s="5">
        <v>44031</v>
      </c>
      <c r="AX202" s="6" t="s">
        <v>9</v>
      </c>
      <c r="AY202" s="105">
        <f>'Daycare Tallies'!$AG20</f>
        <v>0</v>
      </c>
      <c r="AZ202" t="str">
        <f t="shared" si="78"/>
        <v/>
      </c>
      <c r="BB202" t="str">
        <f t="shared" si="74"/>
        <v/>
      </c>
      <c r="BD202" t="str">
        <f t="shared" si="69"/>
        <v/>
      </c>
      <c r="BF202">
        <f t="shared" si="68"/>
        <v>0</v>
      </c>
    </row>
    <row r="203" spans="1:58" x14ac:dyDescent="0.3">
      <c r="A203" s="10">
        <v>42571</v>
      </c>
      <c r="B203" s="11" t="s">
        <v>6</v>
      </c>
      <c r="C203" s="12">
        <v>44</v>
      </c>
      <c r="D203" t="str">
        <f t="shared" si="75"/>
        <v/>
      </c>
      <c r="F203" t="str">
        <f t="shared" si="70"/>
        <v/>
      </c>
      <c r="H203" t="str">
        <f t="shared" si="60"/>
        <v/>
      </c>
      <c r="J203" t="str">
        <f t="shared" si="61"/>
        <v/>
      </c>
      <c r="M203" s="5">
        <v>42937</v>
      </c>
      <c r="N203" s="6" t="s">
        <v>4</v>
      </c>
      <c r="O203" s="12">
        <v>48</v>
      </c>
      <c r="P203" t="str">
        <f t="shared" si="76"/>
        <v/>
      </c>
      <c r="R203">
        <f t="shared" si="71"/>
        <v>92</v>
      </c>
      <c r="T203" t="str">
        <f t="shared" si="62"/>
        <v/>
      </c>
      <c r="V203" t="str">
        <f t="shared" si="63"/>
        <v/>
      </c>
      <c r="Y203" s="5">
        <v>43302</v>
      </c>
      <c r="Z203" s="6" t="s">
        <v>7</v>
      </c>
      <c r="AA203" s="12">
        <v>21</v>
      </c>
      <c r="AB203" t="str">
        <f t="shared" si="79"/>
        <v/>
      </c>
      <c r="AD203" t="str">
        <f t="shared" si="72"/>
        <v/>
      </c>
      <c r="AF203" t="str">
        <f t="shared" si="64"/>
        <v/>
      </c>
      <c r="AH203" t="str">
        <f t="shared" si="65"/>
        <v/>
      </c>
      <c r="AK203" s="5">
        <v>43667</v>
      </c>
      <c r="AL203" s="6" t="s">
        <v>9</v>
      </c>
      <c r="AM203" s="7">
        <v>7</v>
      </c>
      <c r="AN203" t="str">
        <f t="shared" si="77"/>
        <v/>
      </c>
      <c r="AP203" t="str">
        <f t="shared" si="73"/>
        <v/>
      </c>
      <c r="AR203" t="str">
        <f t="shared" si="66"/>
        <v/>
      </c>
      <c r="AT203">
        <f t="shared" si="67"/>
        <v>81</v>
      </c>
      <c r="AW203" s="5">
        <v>44032</v>
      </c>
      <c r="AX203" s="6" t="s">
        <v>5</v>
      </c>
      <c r="AY203" s="105">
        <f>'Daycare Tallies'!$AG21</f>
        <v>0</v>
      </c>
      <c r="AZ203" t="str">
        <f t="shared" si="78"/>
        <v/>
      </c>
      <c r="BB203" t="str">
        <f t="shared" si="74"/>
        <v/>
      </c>
      <c r="BD203" t="str">
        <f t="shared" si="69"/>
        <v/>
      </c>
      <c r="BF203" t="str">
        <f t="shared" si="68"/>
        <v/>
      </c>
    </row>
    <row r="204" spans="1:58" x14ac:dyDescent="0.3">
      <c r="A204" s="10">
        <v>42572</v>
      </c>
      <c r="B204" s="11" t="s">
        <v>8</v>
      </c>
      <c r="C204" s="12">
        <v>34</v>
      </c>
      <c r="D204">
        <f t="shared" si="75"/>
        <v>200</v>
      </c>
      <c r="F204" t="str">
        <f t="shared" si="70"/>
        <v/>
      </c>
      <c r="H204">
        <f t="shared" si="60"/>
        <v>109</v>
      </c>
      <c r="J204" t="str">
        <f t="shared" si="61"/>
        <v/>
      </c>
      <c r="M204" s="5">
        <v>42938</v>
      </c>
      <c r="N204" s="6" t="s">
        <v>7</v>
      </c>
      <c r="O204" s="12">
        <v>15</v>
      </c>
      <c r="P204" t="str">
        <f t="shared" si="76"/>
        <v/>
      </c>
      <c r="R204" t="str">
        <f t="shared" si="71"/>
        <v/>
      </c>
      <c r="T204" t="str">
        <f t="shared" si="62"/>
        <v/>
      </c>
      <c r="V204" t="str">
        <f t="shared" si="63"/>
        <v/>
      </c>
      <c r="Y204" s="5">
        <v>43303</v>
      </c>
      <c r="Z204" s="6" t="s">
        <v>9</v>
      </c>
      <c r="AA204" s="12">
        <v>7</v>
      </c>
      <c r="AB204" t="str">
        <f t="shared" si="79"/>
        <v/>
      </c>
      <c r="AD204" t="str">
        <f t="shared" si="72"/>
        <v/>
      </c>
      <c r="AF204" t="str">
        <f t="shared" si="64"/>
        <v/>
      </c>
      <c r="AH204">
        <f t="shared" si="65"/>
        <v>86</v>
      </c>
      <c r="AK204" s="5">
        <v>43668</v>
      </c>
      <c r="AL204" s="6" t="s">
        <v>5</v>
      </c>
      <c r="AM204" s="7">
        <v>55</v>
      </c>
      <c r="AN204" t="str">
        <f t="shared" si="77"/>
        <v/>
      </c>
      <c r="AP204" t="str">
        <f t="shared" si="73"/>
        <v/>
      </c>
      <c r="AR204" t="str">
        <f t="shared" si="66"/>
        <v/>
      </c>
      <c r="AT204" t="str">
        <f t="shared" si="67"/>
        <v/>
      </c>
      <c r="AW204" s="5">
        <v>44033</v>
      </c>
      <c r="AX204" s="6" t="s">
        <v>3</v>
      </c>
      <c r="AY204" s="105">
        <f>'Daycare Tallies'!$AG22</f>
        <v>0</v>
      </c>
      <c r="AZ204" t="str">
        <f t="shared" si="78"/>
        <v/>
      </c>
      <c r="BB204" t="str">
        <f t="shared" si="74"/>
        <v/>
      </c>
      <c r="BD204" t="str">
        <f t="shared" si="69"/>
        <v/>
      </c>
      <c r="BF204" t="str">
        <f t="shared" si="68"/>
        <v/>
      </c>
    </row>
    <row r="205" spans="1:58" x14ac:dyDescent="0.3">
      <c r="A205" s="10">
        <v>42573</v>
      </c>
      <c r="B205" s="11" t="s">
        <v>4</v>
      </c>
      <c r="C205" s="12">
        <v>35</v>
      </c>
      <c r="D205" t="str">
        <f t="shared" si="75"/>
        <v/>
      </c>
      <c r="F205">
        <f t="shared" si="70"/>
        <v>71</v>
      </c>
      <c r="H205" t="str">
        <f t="shared" si="60"/>
        <v/>
      </c>
      <c r="J205" t="str">
        <f t="shared" si="61"/>
        <v/>
      </c>
      <c r="M205" s="5">
        <v>42939</v>
      </c>
      <c r="N205" s="6" t="s">
        <v>9</v>
      </c>
      <c r="O205" s="12">
        <v>8</v>
      </c>
      <c r="P205" t="str">
        <f t="shared" si="76"/>
        <v/>
      </c>
      <c r="R205" t="str">
        <f t="shared" si="71"/>
        <v/>
      </c>
      <c r="T205" t="str">
        <f t="shared" si="62"/>
        <v/>
      </c>
      <c r="V205">
        <f t="shared" si="63"/>
        <v>71</v>
      </c>
      <c r="Y205" s="5">
        <v>43304</v>
      </c>
      <c r="Z205" s="6" t="s">
        <v>5</v>
      </c>
      <c r="AA205" s="12">
        <v>49</v>
      </c>
      <c r="AB205" t="str">
        <f t="shared" si="79"/>
        <v/>
      </c>
      <c r="AD205" t="str">
        <f t="shared" si="72"/>
        <v/>
      </c>
      <c r="AF205" t="str">
        <f t="shared" si="64"/>
        <v/>
      </c>
      <c r="AH205" t="str">
        <f t="shared" si="65"/>
        <v/>
      </c>
      <c r="AK205" s="5">
        <v>43669</v>
      </c>
      <c r="AL205" s="6" t="s">
        <v>3</v>
      </c>
      <c r="AM205" s="7">
        <v>56</v>
      </c>
      <c r="AN205" t="str">
        <f t="shared" si="77"/>
        <v/>
      </c>
      <c r="AP205" t="str">
        <f t="shared" si="73"/>
        <v/>
      </c>
      <c r="AR205" t="str">
        <f t="shared" si="66"/>
        <v/>
      </c>
      <c r="AT205" t="str">
        <f t="shared" si="67"/>
        <v/>
      </c>
      <c r="AW205" s="5">
        <v>44034</v>
      </c>
      <c r="AX205" s="6" t="s">
        <v>6</v>
      </c>
      <c r="AY205" s="105">
        <f>'Daycare Tallies'!$AG23</f>
        <v>0</v>
      </c>
      <c r="AZ205" t="str">
        <f t="shared" si="78"/>
        <v/>
      </c>
      <c r="BB205" t="str">
        <f t="shared" si="74"/>
        <v/>
      </c>
      <c r="BD205" t="str">
        <f t="shared" si="69"/>
        <v/>
      </c>
      <c r="BF205" t="str">
        <f t="shared" si="68"/>
        <v/>
      </c>
    </row>
    <row r="206" spans="1:58" x14ac:dyDescent="0.3">
      <c r="A206" s="10">
        <v>42574</v>
      </c>
      <c r="B206" s="11" t="s">
        <v>7</v>
      </c>
      <c r="C206" s="12">
        <v>12</v>
      </c>
      <c r="D206" t="str">
        <f t="shared" si="75"/>
        <v/>
      </c>
      <c r="F206" t="str">
        <f t="shared" si="70"/>
        <v/>
      </c>
      <c r="H206" t="str">
        <f t="shared" si="60"/>
        <v/>
      </c>
      <c r="J206" t="str">
        <f t="shared" si="61"/>
        <v/>
      </c>
      <c r="M206" s="5">
        <v>42940</v>
      </c>
      <c r="N206" s="6" t="s">
        <v>5</v>
      </c>
      <c r="O206" s="12">
        <v>32</v>
      </c>
      <c r="P206" t="str">
        <f t="shared" si="76"/>
        <v/>
      </c>
      <c r="R206" t="str">
        <f t="shared" si="71"/>
        <v/>
      </c>
      <c r="T206" t="str">
        <f t="shared" si="62"/>
        <v/>
      </c>
      <c r="V206" t="str">
        <f t="shared" si="63"/>
        <v/>
      </c>
      <c r="Y206" s="5">
        <v>43305</v>
      </c>
      <c r="Z206" s="6" t="s">
        <v>3</v>
      </c>
      <c r="AA206" s="12">
        <v>57</v>
      </c>
      <c r="AB206" t="str">
        <f t="shared" si="79"/>
        <v/>
      </c>
      <c r="AD206" t="str">
        <f t="shared" si="72"/>
        <v/>
      </c>
      <c r="AF206" t="str">
        <f t="shared" si="64"/>
        <v/>
      </c>
      <c r="AH206" t="str">
        <f t="shared" si="65"/>
        <v/>
      </c>
      <c r="AK206" s="5">
        <v>43670</v>
      </c>
      <c r="AL206" s="6" t="s">
        <v>6</v>
      </c>
      <c r="AM206" s="7">
        <v>69</v>
      </c>
      <c r="AN206" t="str">
        <f t="shared" si="77"/>
        <v/>
      </c>
      <c r="AP206" t="str">
        <f t="shared" si="73"/>
        <v/>
      </c>
      <c r="AR206" t="str">
        <f t="shared" si="66"/>
        <v/>
      </c>
      <c r="AT206" t="str">
        <f t="shared" si="67"/>
        <v/>
      </c>
      <c r="AW206" s="5">
        <v>44035</v>
      </c>
      <c r="AX206" s="6" t="s">
        <v>8</v>
      </c>
      <c r="AY206" s="105">
        <f>'Daycare Tallies'!$AG24</f>
        <v>0</v>
      </c>
      <c r="AZ206">
        <f t="shared" si="78"/>
        <v>0</v>
      </c>
      <c r="BB206" t="str">
        <f t="shared" si="74"/>
        <v/>
      </c>
      <c r="BD206">
        <f t="shared" si="69"/>
        <v>0</v>
      </c>
      <c r="BF206" t="str">
        <f t="shared" si="68"/>
        <v/>
      </c>
    </row>
    <row r="207" spans="1:58" x14ac:dyDescent="0.3">
      <c r="A207" s="10">
        <v>42575</v>
      </c>
      <c r="B207" s="11" t="s">
        <v>9</v>
      </c>
      <c r="C207" s="12">
        <v>4</v>
      </c>
      <c r="D207" t="str">
        <f t="shared" si="75"/>
        <v/>
      </c>
      <c r="F207" t="str">
        <f t="shared" si="70"/>
        <v/>
      </c>
      <c r="H207" t="str">
        <f t="shared" si="60"/>
        <v/>
      </c>
      <c r="J207">
        <f t="shared" si="61"/>
        <v>51</v>
      </c>
      <c r="M207" s="5">
        <v>42941</v>
      </c>
      <c r="N207" s="6" t="s">
        <v>3</v>
      </c>
      <c r="O207" s="12">
        <v>42</v>
      </c>
      <c r="P207" t="str">
        <f t="shared" si="76"/>
        <v/>
      </c>
      <c r="R207" t="str">
        <f t="shared" si="71"/>
        <v/>
      </c>
      <c r="T207" t="str">
        <f t="shared" si="62"/>
        <v/>
      </c>
      <c r="V207" t="str">
        <f t="shared" si="63"/>
        <v/>
      </c>
      <c r="Y207" s="5">
        <v>43306</v>
      </c>
      <c r="Z207" s="6" t="s">
        <v>6</v>
      </c>
      <c r="AA207" s="12">
        <v>54</v>
      </c>
      <c r="AB207" t="str">
        <f t="shared" si="79"/>
        <v/>
      </c>
      <c r="AD207" t="str">
        <f t="shared" si="72"/>
        <v/>
      </c>
      <c r="AF207" t="str">
        <f t="shared" si="64"/>
        <v/>
      </c>
      <c r="AH207" t="str">
        <f t="shared" si="65"/>
        <v/>
      </c>
      <c r="AK207" s="5">
        <v>43671</v>
      </c>
      <c r="AL207" s="6" t="s">
        <v>8</v>
      </c>
      <c r="AM207" s="7">
        <v>66</v>
      </c>
      <c r="AN207">
        <f t="shared" si="77"/>
        <v>327</v>
      </c>
      <c r="AP207" t="str">
        <f t="shared" si="73"/>
        <v/>
      </c>
      <c r="AR207">
        <f t="shared" si="66"/>
        <v>191</v>
      </c>
      <c r="AT207" t="str">
        <f t="shared" si="67"/>
        <v/>
      </c>
      <c r="AW207" s="5">
        <v>44036</v>
      </c>
      <c r="AX207" s="6" t="s">
        <v>4</v>
      </c>
      <c r="AY207" s="105">
        <f>'Daycare Tallies'!$AG25</f>
        <v>0</v>
      </c>
      <c r="AZ207" t="str">
        <f t="shared" si="78"/>
        <v/>
      </c>
      <c r="BB207">
        <f t="shared" si="74"/>
        <v>0</v>
      </c>
      <c r="BD207" t="str">
        <f t="shared" si="69"/>
        <v/>
      </c>
      <c r="BF207" t="str">
        <f t="shared" si="68"/>
        <v/>
      </c>
    </row>
    <row r="208" spans="1:58" x14ac:dyDescent="0.3">
      <c r="A208" s="10">
        <v>42576</v>
      </c>
      <c r="B208" s="11" t="s">
        <v>5</v>
      </c>
      <c r="C208" s="12">
        <v>31</v>
      </c>
      <c r="D208" t="str">
        <f t="shared" si="75"/>
        <v/>
      </c>
      <c r="F208" t="str">
        <f t="shared" si="70"/>
        <v/>
      </c>
      <c r="H208" t="str">
        <f t="shared" si="60"/>
        <v/>
      </c>
      <c r="J208" t="str">
        <f t="shared" si="61"/>
        <v/>
      </c>
      <c r="M208" s="5">
        <v>42942</v>
      </c>
      <c r="N208" s="6" t="s">
        <v>6</v>
      </c>
      <c r="O208" s="12">
        <v>46</v>
      </c>
      <c r="P208" t="str">
        <f t="shared" si="76"/>
        <v/>
      </c>
      <c r="R208" t="str">
        <f t="shared" si="71"/>
        <v/>
      </c>
      <c r="T208" t="str">
        <f t="shared" si="62"/>
        <v/>
      </c>
      <c r="V208" t="str">
        <f t="shared" si="63"/>
        <v/>
      </c>
      <c r="Y208" s="5">
        <v>43307</v>
      </c>
      <c r="Z208" s="6" t="s">
        <v>8</v>
      </c>
      <c r="AA208" s="12">
        <v>50</v>
      </c>
      <c r="AB208">
        <f t="shared" si="79"/>
        <v>296</v>
      </c>
      <c r="AD208" t="str">
        <f t="shared" si="72"/>
        <v/>
      </c>
      <c r="AF208">
        <f t="shared" si="64"/>
        <v>161</v>
      </c>
      <c r="AH208" t="str">
        <f t="shared" si="65"/>
        <v/>
      </c>
      <c r="AK208" s="5">
        <v>43672</v>
      </c>
      <c r="AL208" s="6" t="s">
        <v>4</v>
      </c>
      <c r="AM208" s="7">
        <v>57</v>
      </c>
      <c r="AN208" t="str">
        <f t="shared" si="77"/>
        <v/>
      </c>
      <c r="AP208">
        <f t="shared" si="73"/>
        <v>112</v>
      </c>
      <c r="AR208" t="str">
        <f t="shared" si="66"/>
        <v/>
      </c>
      <c r="AT208" t="str">
        <f t="shared" si="67"/>
        <v/>
      </c>
      <c r="AW208" s="5">
        <v>44037</v>
      </c>
      <c r="AX208" s="6" t="s">
        <v>7</v>
      </c>
      <c r="AY208" s="105">
        <f>'Daycare Tallies'!$AG26</f>
        <v>0</v>
      </c>
      <c r="AZ208" t="str">
        <f t="shared" si="78"/>
        <v/>
      </c>
      <c r="BB208" t="str">
        <f t="shared" si="74"/>
        <v/>
      </c>
      <c r="BD208" t="str">
        <f t="shared" si="69"/>
        <v/>
      </c>
      <c r="BF208" t="str">
        <f t="shared" si="68"/>
        <v/>
      </c>
    </row>
    <row r="209" spans="1:58" x14ac:dyDescent="0.3">
      <c r="A209" s="10">
        <v>42577</v>
      </c>
      <c r="B209" s="11" t="s">
        <v>3</v>
      </c>
      <c r="C209" s="12">
        <v>38</v>
      </c>
      <c r="D209" t="str">
        <f t="shared" si="75"/>
        <v/>
      </c>
      <c r="F209" t="str">
        <f t="shared" si="70"/>
        <v/>
      </c>
      <c r="H209" t="str">
        <f t="shared" si="60"/>
        <v/>
      </c>
      <c r="J209" t="str">
        <f t="shared" si="61"/>
        <v/>
      </c>
      <c r="M209" s="5">
        <v>42943</v>
      </c>
      <c r="N209" s="6" t="s">
        <v>8</v>
      </c>
      <c r="O209" s="12">
        <v>41</v>
      </c>
      <c r="P209">
        <f t="shared" si="76"/>
        <v>232</v>
      </c>
      <c r="R209" t="str">
        <f t="shared" si="71"/>
        <v/>
      </c>
      <c r="T209">
        <f t="shared" si="62"/>
        <v>129</v>
      </c>
      <c r="V209" t="str">
        <f t="shared" si="63"/>
        <v/>
      </c>
      <c r="Y209" s="5">
        <v>43308</v>
      </c>
      <c r="Z209" s="6" t="s">
        <v>4</v>
      </c>
      <c r="AA209" s="12">
        <v>51</v>
      </c>
      <c r="AB209" t="str">
        <f t="shared" si="79"/>
        <v/>
      </c>
      <c r="AD209">
        <f t="shared" si="72"/>
        <v>100</v>
      </c>
      <c r="AF209" t="str">
        <f t="shared" si="64"/>
        <v/>
      </c>
      <c r="AH209" t="str">
        <f t="shared" si="65"/>
        <v/>
      </c>
      <c r="AK209" s="5">
        <v>43673</v>
      </c>
      <c r="AL209" s="6" t="s">
        <v>7</v>
      </c>
      <c r="AM209" s="7">
        <v>23</v>
      </c>
      <c r="AN209" t="str">
        <f t="shared" si="77"/>
        <v/>
      </c>
      <c r="AP209" t="str">
        <f t="shared" si="73"/>
        <v/>
      </c>
      <c r="AR209" t="str">
        <f t="shared" si="66"/>
        <v/>
      </c>
      <c r="AT209" t="str">
        <f t="shared" si="67"/>
        <v/>
      </c>
      <c r="AW209" s="5">
        <v>44038</v>
      </c>
      <c r="AX209" s="6" t="s">
        <v>9</v>
      </c>
      <c r="AY209" s="105">
        <f>'Daycare Tallies'!$AG27</f>
        <v>0</v>
      </c>
      <c r="AZ209" t="str">
        <f t="shared" si="78"/>
        <v/>
      </c>
      <c r="BB209" t="str">
        <f t="shared" si="74"/>
        <v/>
      </c>
      <c r="BD209" t="str">
        <f t="shared" si="69"/>
        <v/>
      </c>
      <c r="BF209">
        <f t="shared" si="68"/>
        <v>0</v>
      </c>
    </row>
    <row r="210" spans="1:58" x14ac:dyDescent="0.3">
      <c r="A210" s="10">
        <v>42578</v>
      </c>
      <c r="B210" s="11" t="s">
        <v>6</v>
      </c>
      <c r="C210" s="12">
        <v>48</v>
      </c>
      <c r="D210" t="str">
        <f t="shared" si="75"/>
        <v/>
      </c>
      <c r="F210" t="str">
        <f t="shared" si="70"/>
        <v/>
      </c>
      <c r="H210" t="str">
        <f t="shared" si="60"/>
        <v/>
      </c>
      <c r="J210" t="str">
        <f t="shared" si="61"/>
        <v/>
      </c>
      <c r="M210" s="5">
        <v>42944</v>
      </c>
      <c r="N210" s="6" t="s">
        <v>4</v>
      </c>
      <c r="O210" s="12">
        <v>48</v>
      </c>
      <c r="P210" t="str">
        <f t="shared" si="76"/>
        <v/>
      </c>
      <c r="R210">
        <f t="shared" si="71"/>
        <v>80</v>
      </c>
      <c r="T210" t="str">
        <f t="shared" si="62"/>
        <v/>
      </c>
      <c r="V210" t="str">
        <f t="shared" si="63"/>
        <v/>
      </c>
      <c r="Y210" s="5">
        <v>43309</v>
      </c>
      <c r="Z210" s="6" t="s">
        <v>7</v>
      </c>
      <c r="AA210" s="12">
        <v>23</v>
      </c>
      <c r="AB210" t="str">
        <f t="shared" si="79"/>
        <v/>
      </c>
      <c r="AD210" t="str">
        <f t="shared" si="72"/>
        <v/>
      </c>
      <c r="AF210" t="str">
        <f t="shared" si="64"/>
        <v/>
      </c>
      <c r="AH210" t="str">
        <f t="shared" si="65"/>
        <v/>
      </c>
      <c r="AK210" s="5">
        <v>43674</v>
      </c>
      <c r="AL210" s="6" t="s">
        <v>9</v>
      </c>
      <c r="AM210" s="7">
        <v>9</v>
      </c>
      <c r="AN210" t="str">
        <f t="shared" si="77"/>
        <v/>
      </c>
      <c r="AP210" t="str">
        <f t="shared" si="73"/>
        <v/>
      </c>
      <c r="AR210" t="str">
        <f t="shared" si="66"/>
        <v/>
      </c>
      <c r="AT210">
        <f t="shared" si="67"/>
        <v>89</v>
      </c>
      <c r="AW210" s="5">
        <v>44039</v>
      </c>
      <c r="AX210" s="6" t="s">
        <v>5</v>
      </c>
      <c r="AY210" s="105">
        <f>'Daycare Tallies'!$AG28</f>
        <v>0</v>
      </c>
      <c r="AZ210" t="str">
        <f t="shared" si="78"/>
        <v/>
      </c>
      <c r="BB210" t="str">
        <f t="shared" si="74"/>
        <v/>
      </c>
      <c r="BD210" t="str">
        <f t="shared" si="69"/>
        <v/>
      </c>
      <c r="BF210" t="str">
        <f t="shared" si="68"/>
        <v/>
      </c>
    </row>
    <row r="211" spans="1:58" x14ac:dyDescent="0.3">
      <c r="A211" s="10">
        <v>42579</v>
      </c>
      <c r="B211" s="11" t="s">
        <v>8</v>
      </c>
      <c r="C211" s="12">
        <v>42</v>
      </c>
      <c r="D211">
        <f t="shared" si="75"/>
        <v>210</v>
      </c>
      <c r="F211" t="str">
        <f t="shared" si="70"/>
        <v/>
      </c>
      <c r="H211">
        <f t="shared" si="60"/>
        <v>128</v>
      </c>
      <c r="J211" t="str">
        <f t="shared" si="61"/>
        <v/>
      </c>
      <c r="M211" s="5">
        <v>42945</v>
      </c>
      <c r="N211" s="6" t="s">
        <v>7</v>
      </c>
      <c r="O211" s="12">
        <v>9</v>
      </c>
      <c r="P211" t="str">
        <f t="shared" si="76"/>
        <v/>
      </c>
      <c r="R211" t="str">
        <f t="shared" si="71"/>
        <v/>
      </c>
      <c r="T211" t="str">
        <f t="shared" si="62"/>
        <v/>
      </c>
      <c r="V211" t="str">
        <f t="shared" si="63"/>
        <v/>
      </c>
      <c r="Y211" s="5">
        <v>43310</v>
      </c>
      <c r="Z211" s="6" t="s">
        <v>9</v>
      </c>
      <c r="AA211" s="12">
        <v>6</v>
      </c>
      <c r="AB211" t="str">
        <f t="shared" si="79"/>
        <v/>
      </c>
      <c r="AD211" t="str">
        <f t="shared" si="72"/>
        <v/>
      </c>
      <c r="AF211" t="str">
        <f t="shared" si="64"/>
        <v/>
      </c>
      <c r="AH211">
        <f t="shared" si="65"/>
        <v>80</v>
      </c>
      <c r="AK211" s="5">
        <v>43675</v>
      </c>
      <c r="AL211" s="6" t="s">
        <v>5</v>
      </c>
      <c r="AM211" s="7">
        <v>58</v>
      </c>
      <c r="AN211" t="str">
        <f t="shared" si="77"/>
        <v/>
      </c>
      <c r="AP211" t="str">
        <f t="shared" si="73"/>
        <v/>
      </c>
      <c r="AR211" t="str">
        <f t="shared" si="66"/>
        <v/>
      </c>
      <c r="AT211" t="str">
        <f t="shared" si="67"/>
        <v/>
      </c>
      <c r="AW211" s="5">
        <v>44040</v>
      </c>
      <c r="AX211" s="6" t="s">
        <v>3</v>
      </c>
      <c r="AY211" s="105">
        <f>'Daycare Tallies'!$AG29</f>
        <v>0</v>
      </c>
      <c r="AZ211" t="str">
        <f t="shared" si="78"/>
        <v/>
      </c>
      <c r="BB211" t="str">
        <f t="shared" si="74"/>
        <v/>
      </c>
      <c r="BD211" t="str">
        <f t="shared" si="69"/>
        <v/>
      </c>
      <c r="BF211" t="str">
        <f t="shared" si="68"/>
        <v/>
      </c>
    </row>
    <row r="212" spans="1:58" x14ac:dyDescent="0.3">
      <c r="A212" s="10">
        <v>42580</v>
      </c>
      <c r="B212" s="11" t="s">
        <v>4</v>
      </c>
      <c r="C212" s="12">
        <v>29</v>
      </c>
      <c r="D212" t="str">
        <f t="shared" si="75"/>
        <v/>
      </c>
      <c r="F212">
        <f t="shared" si="70"/>
        <v>60</v>
      </c>
      <c r="H212" t="str">
        <f t="shared" si="60"/>
        <v/>
      </c>
      <c r="J212" t="str">
        <f t="shared" si="61"/>
        <v/>
      </c>
      <c r="M212" s="5">
        <v>42946</v>
      </c>
      <c r="N212" s="6" t="s">
        <v>9</v>
      </c>
      <c r="O212" s="12">
        <v>9</v>
      </c>
      <c r="P212" t="str">
        <f t="shared" si="76"/>
        <v/>
      </c>
      <c r="R212" t="str">
        <f t="shared" si="71"/>
        <v/>
      </c>
      <c r="T212" t="str">
        <f t="shared" si="62"/>
        <v/>
      </c>
      <c r="V212">
        <f t="shared" si="63"/>
        <v>66</v>
      </c>
      <c r="Y212" s="5">
        <v>43311</v>
      </c>
      <c r="Z212" s="6" t="s">
        <v>5</v>
      </c>
      <c r="AA212" s="12">
        <v>60</v>
      </c>
      <c r="AB212" t="str">
        <f t="shared" si="79"/>
        <v/>
      </c>
      <c r="AD212" t="str">
        <f t="shared" si="72"/>
        <v/>
      </c>
      <c r="AF212" t="str">
        <f t="shared" si="64"/>
        <v/>
      </c>
      <c r="AH212" t="str">
        <f t="shared" si="65"/>
        <v/>
      </c>
      <c r="AK212" s="5">
        <v>43676</v>
      </c>
      <c r="AL212" s="6" t="s">
        <v>3</v>
      </c>
      <c r="AM212" s="7">
        <v>66</v>
      </c>
      <c r="AN212" t="str">
        <f t="shared" si="77"/>
        <v/>
      </c>
      <c r="AP212" t="str">
        <f t="shared" si="73"/>
        <v/>
      </c>
      <c r="AR212" t="str">
        <f t="shared" si="66"/>
        <v/>
      </c>
      <c r="AT212" t="str">
        <f t="shared" si="67"/>
        <v/>
      </c>
      <c r="AW212" s="5">
        <v>44041</v>
      </c>
      <c r="AX212" s="6" t="s">
        <v>6</v>
      </c>
      <c r="AY212" s="105">
        <f>'Daycare Tallies'!$AG30</f>
        <v>0</v>
      </c>
      <c r="AZ212" t="str">
        <f t="shared" si="78"/>
        <v/>
      </c>
      <c r="BB212" t="str">
        <f t="shared" si="74"/>
        <v/>
      </c>
      <c r="BD212" t="str">
        <f t="shared" si="69"/>
        <v/>
      </c>
      <c r="BF212" t="str">
        <f t="shared" si="68"/>
        <v/>
      </c>
    </row>
    <row r="213" spans="1:58" x14ac:dyDescent="0.3">
      <c r="A213" s="10">
        <v>42581</v>
      </c>
      <c r="B213" s="11" t="s">
        <v>7</v>
      </c>
      <c r="C213" s="12">
        <v>16</v>
      </c>
      <c r="D213" t="str">
        <f t="shared" si="75"/>
        <v/>
      </c>
      <c r="F213" t="str">
        <f t="shared" si="70"/>
        <v/>
      </c>
      <c r="H213" t="str">
        <f t="shared" si="60"/>
        <v/>
      </c>
      <c r="J213" t="str">
        <f t="shared" si="61"/>
        <v/>
      </c>
      <c r="M213" s="5">
        <v>42947</v>
      </c>
      <c r="N213" s="6" t="s">
        <v>5</v>
      </c>
      <c r="O213" s="12">
        <v>39</v>
      </c>
      <c r="P213" t="str">
        <f t="shared" si="76"/>
        <v/>
      </c>
      <c r="R213" t="str">
        <f t="shared" si="71"/>
        <v/>
      </c>
      <c r="T213" t="str">
        <f t="shared" si="62"/>
        <v/>
      </c>
      <c r="V213" t="str">
        <f t="shared" si="63"/>
        <v/>
      </c>
      <c r="Y213" s="5">
        <v>43312</v>
      </c>
      <c r="Z213" s="6" t="s">
        <v>3</v>
      </c>
      <c r="AA213" s="12">
        <v>58</v>
      </c>
      <c r="AB213" t="str">
        <f t="shared" si="79"/>
        <v/>
      </c>
      <c r="AD213" t="str">
        <f t="shared" si="72"/>
        <v/>
      </c>
      <c r="AF213" t="str">
        <f t="shared" si="64"/>
        <v/>
      </c>
      <c r="AH213" t="str">
        <f t="shared" si="65"/>
        <v/>
      </c>
      <c r="AK213" s="5">
        <v>43677</v>
      </c>
      <c r="AL213" s="6" t="s">
        <v>6</v>
      </c>
      <c r="AM213" s="7">
        <v>55</v>
      </c>
      <c r="AN213" t="str">
        <f t="shared" si="77"/>
        <v/>
      </c>
      <c r="AP213" t="str">
        <f t="shared" si="73"/>
        <v/>
      </c>
      <c r="AR213" t="str">
        <f t="shared" si="66"/>
        <v/>
      </c>
      <c r="AT213" t="str">
        <f t="shared" si="67"/>
        <v/>
      </c>
      <c r="AW213" s="5">
        <v>44042</v>
      </c>
      <c r="AX213" s="6" t="s">
        <v>8</v>
      </c>
      <c r="AY213" s="105">
        <f>'Daycare Tallies'!$AG31</f>
        <v>0</v>
      </c>
      <c r="AZ213">
        <f t="shared" si="78"/>
        <v>0</v>
      </c>
      <c r="BB213" t="str">
        <f t="shared" si="74"/>
        <v/>
      </c>
      <c r="BD213">
        <f t="shared" si="69"/>
        <v>0</v>
      </c>
      <c r="BF213" t="str">
        <f t="shared" si="68"/>
        <v/>
      </c>
    </row>
    <row r="214" spans="1:58" x14ac:dyDescent="0.3">
      <c r="A214" s="10">
        <v>42582</v>
      </c>
      <c r="B214" s="11" t="s">
        <v>9</v>
      </c>
      <c r="C214" s="12">
        <v>4</v>
      </c>
      <c r="D214" t="str">
        <f t="shared" si="75"/>
        <v/>
      </c>
      <c r="F214" t="str">
        <f t="shared" si="70"/>
        <v/>
      </c>
      <c r="H214" t="str">
        <f t="shared" si="60"/>
        <v/>
      </c>
      <c r="J214">
        <f t="shared" si="61"/>
        <v>49</v>
      </c>
      <c r="M214" s="5">
        <v>42948</v>
      </c>
      <c r="N214" s="6" t="s">
        <v>3</v>
      </c>
      <c r="O214" s="12">
        <v>55</v>
      </c>
      <c r="P214" t="str">
        <f t="shared" si="76"/>
        <v/>
      </c>
      <c r="R214" t="str">
        <f t="shared" si="71"/>
        <v/>
      </c>
      <c r="T214" t="str">
        <f t="shared" si="62"/>
        <v/>
      </c>
      <c r="V214" t="str">
        <f t="shared" si="63"/>
        <v/>
      </c>
      <c r="Y214" s="5">
        <v>43313</v>
      </c>
      <c r="Z214" s="6" t="s">
        <v>6</v>
      </c>
      <c r="AA214" s="12">
        <v>49</v>
      </c>
      <c r="AB214" t="str">
        <f t="shared" si="79"/>
        <v/>
      </c>
      <c r="AD214" t="str">
        <f t="shared" si="72"/>
        <v/>
      </c>
      <c r="AF214" t="str">
        <f t="shared" si="64"/>
        <v/>
      </c>
      <c r="AH214" t="str">
        <f t="shared" si="65"/>
        <v/>
      </c>
      <c r="AK214" s="5">
        <v>43678</v>
      </c>
      <c r="AL214" s="6" t="s">
        <v>8</v>
      </c>
      <c r="AM214" s="7">
        <v>67</v>
      </c>
      <c r="AN214">
        <f t="shared" si="77"/>
        <v>335</v>
      </c>
      <c r="AP214" t="str">
        <f t="shared" si="73"/>
        <v/>
      </c>
      <c r="AR214">
        <f t="shared" si="66"/>
        <v>188</v>
      </c>
      <c r="AT214" t="str">
        <f t="shared" si="67"/>
        <v/>
      </c>
      <c r="AW214" s="5">
        <v>44043</v>
      </c>
      <c r="AX214" s="6" t="s">
        <v>4</v>
      </c>
      <c r="AY214" s="105">
        <f>'Daycare Tallies'!$AG32</f>
        <v>0</v>
      </c>
      <c r="AZ214" t="str">
        <f t="shared" si="78"/>
        <v/>
      </c>
      <c r="BB214">
        <f t="shared" si="74"/>
        <v>0</v>
      </c>
      <c r="BD214" t="str">
        <f t="shared" si="69"/>
        <v/>
      </c>
      <c r="BF214" t="str">
        <f t="shared" si="68"/>
        <v/>
      </c>
    </row>
    <row r="215" spans="1:58" x14ac:dyDescent="0.3">
      <c r="A215" s="10">
        <v>42583</v>
      </c>
      <c r="B215" s="11" t="s">
        <v>5</v>
      </c>
      <c r="C215" s="12">
        <v>33</v>
      </c>
      <c r="D215" t="str">
        <f t="shared" si="75"/>
        <v/>
      </c>
      <c r="F215" t="str">
        <f t="shared" si="70"/>
        <v/>
      </c>
      <c r="H215" t="str">
        <f t="shared" si="60"/>
        <v/>
      </c>
      <c r="J215" t="str">
        <f t="shared" si="61"/>
        <v/>
      </c>
      <c r="M215" s="5">
        <v>42949</v>
      </c>
      <c r="N215" s="6" t="s">
        <v>6</v>
      </c>
      <c r="O215" s="12">
        <v>46</v>
      </c>
      <c r="P215" t="str">
        <f t="shared" si="76"/>
        <v/>
      </c>
      <c r="R215" t="str">
        <f t="shared" si="71"/>
        <v/>
      </c>
      <c r="T215" t="str">
        <f t="shared" si="62"/>
        <v/>
      </c>
      <c r="V215" t="str">
        <f t="shared" si="63"/>
        <v/>
      </c>
      <c r="Y215" s="5">
        <v>43314</v>
      </c>
      <c r="Z215" s="6" t="s">
        <v>8</v>
      </c>
      <c r="AA215" s="12">
        <v>51</v>
      </c>
      <c r="AB215">
        <f t="shared" si="79"/>
        <v>298</v>
      </c>
      <c r="AD215" t="str">
        <f t="shared" si="72"/>
        <v/>
      </c>
      <c r="AF215">
        <f t="shared" si="64"/>
        <v>158</v>
      </c>
      <c r="AH215" t="str">
        <f t="shared" si="65"/>
        <v/>
      </c>
      <c r="AK215" s="5">
        <v>43679</v>
      </c>
      <c r="AL215" s="6" t="s">
        <v>4</v>
      </c>
      <c r="AM215" s="7">
        <v>54</v>
      </c>
      <c r="AN215" t="str">
        <f t="shared" si="77"/>
        <v/>
      </c>
      <c r="AP215">
        <f t="shared" si="73"/>
        <v>112</v>
      </c>
      <c r="AR215" t="str">
        <f t="shared" si="66"/>
        <v/>
      </c>
      <c r="AT215" t="str">
        <f t="shared" si="67"/>
        <v/>
      </c>
      <c r="AW215" s="5">
        <v>44044</v>
      </c>
      <c r="AX215" s="6" t="s">
        <v>7</v>
      </c>
      <c r="AY215" s="105">
        <f>'Daycare Tallies'!$AL2</f>
        <v>0</v>
      </c>
      <c r="AZ215" t="str">
        <f t="shared" si="78"/>
        <v/>
      </c>
      <c r="BB215" t="str">
        <f t="shared" si="74"/>
        <v/>
      </c>
      <c r="BD215" t="str">
        <f t="shared" si="69"/>
        <v/>
      </c>
      <c r="BF215" t="str">
        <f t="shared" si="68"/>
        <v/>
      </c>
    </row>
    <row r="216" spans="1:58" x14ac:dyDescent="0.3">
      <c r="A216" s="10">
        <v>42584</v>
      </c>
      <c r="B216" s="11" t="s">
        <v>3</v>
      </c>
      <c r="C216" s="12">
        <v>54</v>
      </c>
      <c r="D216" t="str">
        <f t="shared" si="75"/>
        <v/>
      </c>
      <c r="F216" t="str">
        <f t="shared" si="70"/>
        <v/>
      </c>
      <c r="H216" t="str">
        <f t="shared" si="60"/>
        <v/>
      </c>
      <c r="J216" t="str">
        <f t="shared" si="61"/>
        <v/>
      </c>
      <c r="M216" s="5">
        <v>42950</v>
      </c>
      <c r="N216" s="6" t="s">
        <v>8</v>
      </c>
      <c r="O216" s="12">
        <v>47</v>
      </c>
      <c r="P216">
        <f t="shared" si="76"/>
        <v>253</v>
      </c>
      <c r="R216" t="str">
        <f t="shared" si="71"/>
        <v/>
      </c>
      <c r="T216">
        <f t="shared" si="62"/>
        <v>148</v>
      </c>
      <c r="V216" t="str">
        <f t="shared" si="63"/>
        <v/>
      </c>
      <c r="Y216" s="5">
        <v>43315</v>
      </c>
      <c r="Z216" s="6" t="s">
        <v>4</v>
      </c>
      <c r="AA216" s="12">
        <v>49</v>
      </c>
      <c r="AB216" t="str">
        <f t="shared" si="79"/>
        <v/>
      </c>
      <c r="AD216">
        <f t="shared" si="72"/>
        <v>109</v>
      </c>
      <c r="AF216" t="str">
        <f t="shared" si="64"/>
        <v/>
      </c>
      <c r="AH216" t="str">
        <f t="shared" si="65"/>
        <v/>
      </c>
      <c r="AK216" s="5">
        <v>43680</v>
      </c>
      <c r="AL216" s="6" t="s">
        <v>7</v>
      </c>
      <c r="AM216" s="7">
        <v>13</v>
      </c>
      <c r="AN216" t="str">
        <f t="shared" si="77"/>
        <v/>
      </c>
      <c r="AP216" t="str">
        <f t="shared" si="73"/>
        <v/>
      </c>
      <c r="AR216" t="str">
        <f t="shared" si="66"/>
        <v/>
      </c>
      <c r="AT216" t="str">
        <f t="shared" si="67"/>
        <v/>
      </c>
      <c r="AW216" s="5">
        <v>44045</v>
      </c>
      <c r="AX216" s="6" t="s">
        <v>9</v>
      </c>
      <c r="AY216" s="105">
        <f>'Daycare Tallies'!$AL3</f>
        <v>0</v>
      </c>
      <c r="AZ216" t="str">
        <f t="shared" si="78"/>
        <v/>
      </c>
      <c r="BB216" t="str">
        <f t="shared" si="74"/>
        <v/>
      </c>
      <c r="BD216" t="str">
        <f t="shared" si="69"/>
        <v/>
      </c>
      <c r="BF216">
        <f t="shared" si="68"/>
        <v>0</v>
      </c>
    </row>
    <row r="217" spans="1:58" x14ac:dyDescent="0.3">
      <c r="A217" s="10">
        <v>42585</v>
      </c>
      <c r="B217" s="11" t="s">
        <v>6</v>
      </c>
      <c r="C217" s="12">
        <v>32</v>
      </c>
      <c r="D217" t="str">
        <f t="shared" si="75"/>
        <v/>
      </c>
      <c r="F217" t="str">
        <f t="shared" si="70"/>
        <v/>
      </c>
      <c r="H217" t="str">
        <f t="shared" si="60"/>
        <v/>
      </c>
      <c r="J217" t="str">
        <f t="shared" si="61"/>
        <v/>
      </c>
      <c r="M217" s="5">
        <v>42951</v>
      </c>
      <c r="N217" s="6" t="s">
        <v>4</v>
      </c>
      <c r="O217" s="12">
        <v>39</v>
      </c>
      <c r="P217" t="str">
        <f t="shared" si="76"/>
        <v/>
      </c>
      <c r="R217">
        <f t="shared" si="71"/>
        <v>78</v>
      </c>
      <c r="T217" t="str">
        <f t="shared" si="62"/>
        <v/>
      </c>
      <c r="V217" t="str">
        <f t="shared" si="63"/>
        <v/>
      </c>
      <c r="Y217" s="5">
        <v>43316</v>
      </c>
      <c r="Z217" s="6" t="s">
        <v>7</v>
      </c>
      <c r="AA217" s="12">
        <v>16</v>
      </c>
      <c r="AB217" t="str">
        <f t="shared" si="79"/>
        <v/>
      </c>
      <c r="AD217" t="str">
        <f t="shared" si="72"/>
        <v/>
      </c>
      <c r="AF217" t="str">
        <f t="shared" si="64"/>
        <v/>
      </c>
      <c r="AH217" t="str">
        <f t="shared" si="65"/>
        <v/>
      </c>
      <c r="AK217" s="5">
        <v>43681</v>
      </c>
      <c r="AL217" s="6" t="s">
        <v>9</v>
      </c>
      <c r="AM217" s="7">
        <v>21</v>
      </c>
      <c r="AN217" t="str">
        <f t="shared" si="77"/>
        <v/>
      </c>
      <c r="AP217" t="str">
        <f t="shared" si="73"/>
        <v/>
      </c>
      <c r="AR217" t="str">
        <f t="shared" si="66"/>
        <v/>
      </c>
      <c r="AT217">
        <f t="shared" si="67"/>
        <v>88</v>
      </c>
      <c r="AW217" s="5">
        <v>44046</v>
      </c>
      <c r="AX217" s="6" t="s">
        <v>5</v>
      </c>
      <c r="AY217" s="105">
        <f>'Daycare Tallies'!$AL4</f>
        <v>0</v>
      </c>
      <c r="AZ217" t="str">
        <f t="shared" si="78"/>
        <v/>
      </c>
      <c r="BB217" t="str">
        <f t="shared" si="74"/>
        <v/>
      </c>
      <c r="BD217" t="str">
        <f t="shared" si="69"/>
        <v/>
      </c>
      <c r="BF217" t="str">
        <f t="shared" si="68"/>
        <v/>
      </c>
    </row>
    <row r="218" spans="1:58" x14ac:dyDescent="0.3">
      <c r="A218" s="10">
        <v>42586</v>
      </c>
      <c r="B218" s="11" t="s">
        <v>8</v>
      </c>
      <c r="C218" s="12">
        <v>40</v>
      </c>
      <c r="D218">
        <f t="shared" si="75"/>
        <v>208</v>
      </c>
      <c r="F218" t="str">
        <f t="shared" si="70"/>
        <v/>
      </c>
      <c r="H218">
        <f t="shared" si="60"/>
        <v>126</v>
      </c>
      <c r="J218" t="str">
        <f t="shared" si="61"/>
        <v/>
      </c>
      <c r="M218" s="5">
        <v>42952</v>
      </c>
      <c r="N218" s="6" t="s">
        <v>7</v>
      </c>
      <c r="O218" s="12">
        <v>12</v>
      </c>
      <c r="P218" t="str">
        <f t="shared" si="76"/>
        <v/>
      </c>
      <c r="R218" t="str">
        <f t="shared" si="71"/>
        <v/>
      </c>
      <c r="T218" t="str">
        <f t="shared" si="62"/>
        <v/>
      </c>
      <c r="V218" t="str">
        <f t="shared" si="63"/>
        <v/>
      </c>
      <c r="Y218" s="5">
        <v>43317</v>
      </c>
      <c r="Z218" s="6" t="s">
        <v>9</v>
      </c>
      <c r="AA218" s="12">
        <v>19</v>
      </c>
      <c r="AB218" t="str">
        <f t="shared" si="79"/>
        <v/>
      </c>
      <c r="AD218" t="str">
        <f t="shared" si="72"/>
        <v/>
      </c>
      <c r="AF218" t="str">
        <f t="shared" si="64"/>
        <v/>
      </c>
      <c r="AH218">
        <f t="shared" si="65"/>
        <v>84</v>
      </c>
      <c r="AK218" s="5">
        <v>43682</v>
      </c>
      <c r="AL218" s="6" t="s">
        <v>5</v>
      </c>
      <c r="AM218" s="7">
        <v>54</v>
      </c>
      <c r="AN218" t="str">
        <f t="shared" si="77"/>
        <v/>
      </c>
      <c r="AP218" t="str">
        <f t="shared" si="73"/>
        <v/>
      </c>
      <c r="AR218" t="str">
        <f t="shared" si="66"/>
        <v/>
      </c>
      <c r="AT218" t="str">
        <f t="shared" si="67"/>
        <v/>
      </c>
      <c r="AW218" s="5">
        <v>44047</v>
      </c>
      <c r="AX218" s="6" t="s">
        <v>3</v>
      </c>
      <c r="AY218" s="105">
        <f>'Daycare Tallies'!$AL5</f>
        <v>0</v>
      </c>
      <c r="AZ218" t="str">
        <f t="shared" si="78"/>
        <v/>
      </c>
      <c r="BB218" t="str">
        <f t="shared" si="74"/>
        <v/>
      </c>
      <c r="BD218" t="str">
        <f t="shared" si="69"/>
        <v/>
      </c>
      <c r="BF218" t="str">
        <f t="shared" si="68"/>
        <v/>
      </c>
    </row>
    <row r="219" spans="1:58" x14ac:dyDescent="0.3">
      <c r="A219" s="10">
        <v>42587</v>
      </c>
      <c r="B219" s="11" t="s">
        <v>4</v>
      </c>
      <c r="C219" s="12">
        <v>33</v>
      </c>
      <c r="D219" t="str">
        <f t="shared" si="75"/>
        <v/>
      </c>
      <c r="F219">
        <f t="shared" si="70"/>
        <v>66</v>
      </c>
      <c r="H219" t="str">
        <f t="shared" si="60"/>
        <v/>
      </c>
      <c r="J219" t="str">
        <f t="shared" si="61"/>
        <v/>
      </c>
      <c r="M219" s="5">
        <v>42953</v>
      </c>
      <c r="N219" s="6" t="s">
        <v>9</v>
      </c>
      <c r="O219" s="12">
        <v>9</v>
      </c>
      <c r="P219" t="str">
        <f t="shared" si="76"/>
        <v/>
      </c>
      <c r="R219" t="str">
        <f t="shared" si="71"/>
        <v/>
      </c>
      <c r="T219" t="str">
        <f t="shared" si="62"/>
        <v/>
      </c>
      <c r="V219">
        <f t="shared" si="63"/>
        <v>60</v>
      </c>
      <c r="Y219" s="5">
        <v>43318</v>
      </c>
      <c r="Z219" s="6" t="s">
        <v>5</v>
      </c>
      <c r="AA219" s="12">
        <v>52</v>
      </c>
      <c r="AB219" t="str">
        <f t="shared" si="79"/>
        <v/>
      </c>
      <c r="AD219" t="str">
        <f t="shared" si="72"/>
        <v/>
      </c>
      <c r="AF219" t="str">
        <f t="shared" si="64"/>
        <v/>
      </c>
      <c r="AH219" t="str">
        <f t="shared" si="65"/>
        <v/>
      </c>
      <c r="AK219" s="5">
        <v>43683</v>
      </c>
      <c r="AL219" s="6" t="s">
        <v>3</v>
      </c>
      <c r="AM219" s="7">
        <v>78</v>
      </c>
      <c r="AN219" t="str">
        <f t="shared" si="77"/>
        <v/>
      </c>
      <c r="AP219" t="str">
        <f t="shared" si="73"/>
        <v/>
      </c>
      <c r="AR219" t="str">
        <f t="shared" si="66"/>
        <v/>
      </c>
      <c r="AT219" t="str">
        <f t="shared" si="67"/>
        <v/>
      </c>
      <c r="AW219" s="5">
        <v>44048</v>
      </c>
      <c r="AX219" s="6" t="s">
        <v>6</v>
      </c>
      <c r="AY219" s="105">
        <f>'Daycare Tallies'!$AL6</f>
        <v>0</v>
      </c>
      <c r="AZ219" t="str">
        <f t="shared" si="78"/>
        <v/>
      </c>
      <c r="BB219" t="str">
        <f t="shared" si="74"/>
        <v/>
      </c>
      <c r="BD219" t="str">
        <f t="shared" si="69"/>
        <v/>
      </c>
      <c r="BF219" t="str">
        <f t="shared" si="68"/>
        <v/>
      </c>
    </row>
    <row r="220" spans="1:58" x14ac:dyDescent="0.3">
      <c r="A220" s="10">
        <v>42588</v>
      </c>
      <c r="B220" s="11" t="s">
        <v>7</v>
      </c>
      <c r="C220" s="12">
        <v>10</v>
      </c>
      <c r="D220" t="str">
        <f t="shared" si="75"/>
        <v/>
      </c>
      <c r="F220" t="str">
        <f t="shared" si="70"/>
        <v/>
      </c>
      <c r="H220" t="str">
        <f t="shared" si="60"/>
        <v/>
      </c>
      <c r="J220" t="str">
        <f t="shared" si="61"/>
        <v/>
      </c>
      <c r="M220" s="5">
        <v>42954</v>
      </c>
      <c r="N220" s="6" t="s">
        <v>5</v>
      </c>
      <c r="O220" s="12">
        <v>38</v>
      </c>
      <c r="P220" t="str">
        <f t="shared" si="76"/>
        <v/>
      </c>
      <c r="R220" t="str">
        <f t="shared" si="71"/>
        <v/>
      </c>
      <c r="T220" t="str">
        <f t="shared" si="62"/>
        <v/>
      </c>
      <c r="V220" t="str">
        <f t="shared" si="63"/>
        <v/>
      </c>
      <c r="Y220" s="5">
        <v>43319</v>
      </c>
      <c r="Z220" s="6" t="s">
        <v>3</v>
      </c>
      <c r="AA220" s="12">
        <v>59</v>
      </c>
      <c r="AB220" t="str">
        <f t="shared" si="79"/>
        <v/>
      </c>
      <c r="AD220" t="str">
        <f t="shared" si="72"/>
        <v/>
      </c>
      <c r="AF220" t="str">
        <f t="shared" si="64"/>
        <v/>
      </c>
      <c r="AH220" t="str">
        <f t="shared" si="65"/>
        <v/>
      </c>
      <c r="AK220" s="5">
        <v>43684</v>
      </c>
      <c r="AL220" s="6" t="s">
        <v>6</v>
      </c>
      <c r="AM220" s="7">
        <v>56</v>
      </c>
      <c r="AN220" t="str">
        <f t="shared" si="77"/>
        <v/>
      </c>
      <c r="AP220" t="str">
        <f t="shared" si="73"/>
        <v/>
      </c>
      <c r="AR220" t="str">
        <f t="shared" si="66"/>
        <v/>
      </c>
      <c r="AT220" t="str">
        <f t="shared" si="67"/>
        <v/>
      </c>
      <c r="AW220" s="5">
        <v>44049</v>
      </c>
      <c r="AX220" s="6" t="s">
        <v>8</v>
      </c>
      <c r="AY220" s="105">
        <f>'Daycare Tallies'!$AL7</f>
        <v>0</v>
      </c>
      <c r="AZ220">
        <f t="shared" si="78"/>
        <v>0</v>
      </c>
      <c r="BB220" t="str">
        <f t="shared" si="74"/>
        <v/>
      </c>
      <c r="BD220">
        <f t="shared" si="69"/>
        <v>0</v>
      </c>
      <c r="BF220" t="str">
        <f t="shared" si="68"/>
        <v/>
      </c>
    </row>
    <row r="221" spans="1:58" x14ac:dyDescent="0.3">
      <c r="A221" s="10">
        <v>42589</v>
      </c>
      <c r="B221" s="11" t="s">
        <v>9</v>
      </c>
      <c r="C221" s="12">
        <v>9</v>
      </c>
      <c r="D221" t="str">
        <f t="shared" si="75"/>
        <v/>
      </c>
      <c r="F221" t="str">
        <f t="shared" si="70"/>
        <v/>
      </c>
      <c r="H221" t="str">
        <f t="shared" si="60"/>
        <v/>
      </c>
      <c r="J221">
        <f t="shared" si="61"/>
        <v>52</v>
      </c>
      <c r="M221" s="5">
        <v>42955</v>
      </c>
      <c r="N221" s="6" t="s">
        <v>3</v>
      </c>
      <c r="O221" s="12">
        <v>48</v>
      </c>
      <c r="P221" t="str">
        <f t="shared" si="76"/>
        <v/>
      </c>
      <c r="R221" t="str">
        <f t="shared" si="71"/>
        <v/>
      </c>
      <c r="T221" t="str">
        <f t="shared" si="62"/>
        <v/>
      </c>
      <c r="V221" t="str">
        <f t="shared" si="63"/>
        <v/>
      </c>
      <c r="Y221" s="5">
        <v>43320</v>
      </c>
      <c r="Z221" s="6" t="s">
        <v>6</v>
      </c>
      <c r="AA221" s="12">
        <v>56</v>
      </c>
      <c r="AB221" t="str">
        <f t="shared" si="79"/>
        <v/>
      </c>
      <c r="AD221" t="str">
        <f t="shared" si="72"/>
        <v/>
      </c>
      <c r="AF221" t="str">
        <f t="shared" si="64"/>
        <v/>
      </c>
      <c r="AH221" t="str">
        <f t="shared" si="65"/>
        <v/>
      </c>
      <c r="AK221" s="5">
        <v>43685</v>
      </c>
      <c r="AL221" s="6" t="s">
        <v>8</v>
      </c>
      <c r="AM221" s="7">
        <v>75</v>
      </c>
      <c r="AN221">
        <f t="shared" si="77"/>
        <v>351</v>
      </c>
      <c r="AP221" t="str">
        <f t="shared" si="73"/>
        <v/>
      </c>
      <c r="AR221">
        <f t="shared" si="66"/>
        <v>209</v>
      </c>
      <c r="AT221" t="str">
        <f t="shared" si="67"/>
        <v/>
      </c>
      <c r="AW221" s="5">
        <v>44050</v>
      </c>
      <c r="AX221" s="6" t="s">
        <v>4</v>
      </c>
      <c r="AY221" s="105">
        <f>'Daycare Tallies'!$AL8</f>
        <v>0</v>
      </c>
      <c r="AZ221" t="str">
        <f t="shared" si="78"/>
        <v/>
      </c>
      <c r="BB221">
        <f t="shared" si="74"/>
        <v>0</v>
      </c>
      <c r="BD221" t="str">
        <f t="shared" si="69"/>
        <v/>
      </c>
      <c r="BF221" t="str">
        <f t="shared" si="68"/>
        <v/>
      </c>
    </row>
    <row r="222" spans="1:58" x14ac:dyDescent="0.3">
      <c r="A222" s="10">
        <v>42590</v>
      </c>
      <c r="B222" s="11" t="s">
        <v>5</v>
      </c>
      <c r="C222" s="12">
        <v>38</v>
      </c>
      <c r="D222" t="str">
        <f t="shared" si="75"/>
        <v/>
      </c>
      <c r="F222" t="str">
        <f t="shared" si="70"/>
        <v/>
      </c>
      <c r="H222" t="str">
        <f t="shared" si="60"/>
        <v/>
      </c>
      <c r="J222" t="str">
        <f t="shared" si="61"/>
        <v/>
      </c>
      <c r="M222" s="5">
        <v>42956</v>
      </c>
      <c r="N222" s="6" t="s">
        <v>6</v>
      </c>
      <c r="O222" s="12">
        <v>51</v>
      </c>
      <c r="P222" t="str">
        <f t="shared" si="76"/>
        <v/>
      </c>
      <c r="R222" t="str">
        <f t="shared" si="71"/>
        <v/>
      </c>
      <c r="T222" t="str">
        <f t="shared" si="62"/>
        <v/>
      </c>
      <c r="V222" t="str">
        <f t="shared" si="63"/>
        <v/>
      </c>
      <c r="Y222" s="5">
        <v>43321</v>
      </c>
      <c r="Z222" s="6" t="s">
        <v>8</v>
      </c>
      <c r="AA222" s="12">
        <v>59</v>
      </c>
      <c r="AB222">
        <f t="shared" si="79"/>
        <v>310</v>
      </c>
      <c r="AD222" t="str">
        <f t="shared" si="72"/>
        <v/>
      </c>
      <c r="AF222">
        <f t="shared" si="64"/>
        <v>174</v>
      </c>
      <c r="AH222" t="str">
        <f t="shared" si="65"/>
        <v/>
      </c>
      <c r="AK222" s="5">
        <v>43686</v>
      </c>
      <c r="AL222" s="6" t="s">
        <v>4</v>
      </c>
      <c r="AM222" s="7">
        <v>67</v>
      </c>
      <c r="AN222" t="str">
        <f t="shared" si="77"/>
        <v/>
      </c>
      <c r="AP222">
        <f t="shared" si="73"/>
        <v>121</v>
      </c>
      <c r="AR222" t="str">
        <f t="shared" si="66"/>
        <v/>
      </c>
      <c r="AT222" t="str">
        <f t="shared" si="67"/>
        <v/>
      </c>
      <c r="AW222" s="5">
        <v>44051</v>
      </c>
      <c r="AX222" s="6" t="s">
        <v>7</v>
      </c>
      <c r="AY222" s="105">
        <f>'Daycare Tallies'!$AL9</f>
        <v>0</v>
      </c>
      <c r="AZ222" t="str">
        <f t="shared" si="78"/>
        <v/>
      </c>
      <c r="BB222" t="str">
        <f t="shared" si="74"/>
        <v/>
      </c>
      <c r="BD222" t="str">
        <f t="shared" si="69"/>
        <v/>
      </c>
      <c r="BF222" t="str">
        <f t="shared" si="68"/>
        <v/>
      </c>
    </row>
    <row r="223" spans="1:58" x14ac:dyDescent="0.3">
      <c r="A223" s="10">
        <v>42591</v>
      </c>
      <c r="B223" s="11" t="s">
        <v>3</v>
      </c>
      <c r="C223" s="12">
        <v>49</v>
      </c>
      <c r="D223" t="str">
        <f t="shared" si="75"/>
        <v/>
      </c>
      <c r="F223" t="str">
        <f t="shared" si="70"/>
        <v/>
      </c>
      <c r="H223" t="str">
        <f t="shared" si="60"/>
        <v/>
      </c>
      <c r="J223" t="str">
        <f t="shared" si="61"/>
        <v/>
      </c>
      <c r="M223" s="5">
        <v>42957</v>
      </c>
      <c r="N223" s="6" t="s">
        <v>8</v>
      </c>
      <c r="O223" s="12">
        <v>55</v>
      </c>
      <c r="P223">
        <f t="shared" si="76"/>
        <v>252</v>
      </c>
      <c r="R223" t="str">
        <f t="shared" si="71"/>
        <v/>
      </c>
      <c r="T223">
        <f t="shared" si="62"/>
        <v>154</v>
      </c>
      <c r="V223" t="str">
        <f t="shared" si="63"/>
        <v/>
      </c>
      <c r="Y223" s="5">
        <v>43322</v>
      </c>
      <c r="Z223" s="6" t="s">
        <v>4</v>
      </c>
      <c r="AA223" s="12">
        <v>55</v>
      </c>
      <c r="AB223" t="str">
        <f t="shared" si="79"/>
        <v/>
      </c>
      <c r="AD223">
        <f t="shared" si="72"/>
        <v>107</v>
      </c>
      <c r="AF223" t="str">
        <f t="shared" si="64"/>
        <v/>
      </c>
      <c r="AH223" t="str">
        <f t="shared" si="65"/>
        <v/>
      </c>
      <c r="AK223" s="5">
        <v>43687</v>
      </c>
      <c r="AL223" s="6" t="s">
        <v>7</v>
      </c>
      <c r="AM223" s="7">
        <v>18</v>
      </c>
      <c r="AN223" t="str">
        <f t="shared" si="77"/>
        <v/>
      </c>
      <c r="AP223" t="str">
        <f t="shared" si="73"/>
        <v/>
      </c>
      <c r="AR223" t="str">
        <f t="shared" si="66"/>
        <v/>
      </c>
      <c r="AT223" t="str">
        <f t="shared" si="67"/>
        <v/>
      </c>
      <c r="AW223" s="5">
        <v>44052</v>
      </c>
      <c r="AX223" s="6" t="s">
        <v>9</v>
      </c>
      <c r="AY223" s="105">
        <f>'Daycare Tallies'!$AL10</f>
        <v>0</v>
      </c>
      <c r="AZ223" t="str">
        <f t="shared" si="78"/>
        <v/>
      </c>
      <c r="BB223" t="str">
        <f t="shared" si="74"/>
        <v/>
      </c>
      <c r="BD223" t="str">
        <f t="shared" si="69"/>
        <v/>
      </c>
      <c r="BF223">
        <f t="shared" si="68"/>
        <v>0</v>
      </c>
    </row>
    <row r="224" spans="1:58" x14ac:dyDescent="0.3">
      <c r="A224" s="10">
        <v>42592</v>
      </c>
      <c r="B224" s="11" t="s">
        <v>6</v>
      </c>
      <c r="C224" s="12">
        <v>42</v>
      </c>
      <c r="D224" t="str">
        <f t="shared" si="75"/>
        <v/>
      </c>
      <c r="F224" t="str">
        <f t="shared" si="70"/>
        <v/>
      </c>
      <c r="H224" t="str">
        <f t="shared" si="60"/>
        <v/>
      </c>
      <c r="J224" t="str">
        <f t="shared" si="61"/>
        <v/>
      </c>
      <c r="M224" s="5">
        <v>42958</v>
      </c>
      <c r="N224" s="6" t="s">
        <v>4</v>
      </c>
      <c r="O224" s="12">
        <v>42</v>
      </c>
      <c r="P224" t="str">
        <f t="shared" si="76"/>
        <v/>
      </c>
      <c r="R224">
        <f t="shared" si="71"/>
        <v>80</v>
      </c>
      <c r="T224" t="str">
        <f t="shared" si="62"/>
        <v/>
      </c>
      <c r="V224" t="str">
        <f t="shared" si="63"/>
        <v/>
      </c>
      <c r="Y224" s="5">
        <v>43323</v>
      </c>
      <c r="Z224" s="6" t="s">
        <v>7</v>
      </c>
      <c r="AA224" s="12">
        <v>13</v>
      </c>
      <c r="AB224" t="str">
        <f t="shared" si="79"/>
        <v/>
      </c>
      <c r="AD224" t="str">
        <f t="shared" si="72"/>
        <v/>
      </c>
      <c r="AF224" t="str">
        <f t="shared" si="64"/>
        <v/>
      </c>
      <c r="AH224" t="str">
        <f t="shared" si="65"/>
        <v/>
      </c>
      <c r="AK224" s="5">
        <v>43688</v>
      </c>
      <c r="AL224" s="6" t="s">
        <v>9</v>
      </c>
      <c r="AM224" s="7">
        <v>18</v>
      </c>
      <c r="AN224" t="str">
        <f t="shared" si="77"/>
        <v/>
      </c>
      <c r="AP224" t="str">
        <f t="shared" si="73"/>
        <v/>
      </c>
      <c r="AR224" t="str">
        <f t="shared" si="66"/>
        <v/>
      </c>
      <c r="AT224">
        <f t="shared" si="67"/>
        <v>103</v>
      </c>
      <c r="AW224" s="5">
        <v>44053</v>
      </c>
      <c r="AX224" s="6" t="s">
        <v>5</v>
      </c>
      <c r="AY224" s="105">
        <f>'Daycare Tallies'!$AL11</f>
        <v>0</v>
      </c>
      <c r="AZ224" t="str">
        <f t="shared" si="78"/>
        <v/>
      </c>
      <c r="BB224" t="str">
        <f t="shared" si="74"/>
        <v/>
      </c>
      <c r="BD224" t="str">
        <f t="shared" si="69"/>
        <v/>
      </c>
      <c r="BF224" t="str">
        <f t="shared" si="68"/>
        <v/>
      </c>
    </row>
    <row r="225" spans="1:58" x14ac:dyDescent="0.3">
      <c r="A225" s="10">
        <v>42593</v>
      </c>
      <c r="B225" s="11" t="s">
        <v>8</v>
      </c>
      <c r="C225" s="12">
        <v>41</v>
      </c>
      <c r="D225">
        <f t="shared" si="75"/>
        <v>222</v>
      </c>
      <c r="F225" t="str">
        <f t="shared" si="70"/>
        <v/>
      </c>
      <c r="H225">
        <f t="shared" si="60"/>
        <v>132</v>
      </c>
      <c r="J225" t="str">
        <f t="shared" si="61"/>
        <v/>
      </c>
      <c r="M225" s="5">
        <v>42959</v>
      </c>
      <c r="N225" s="6" t="s">
        <v>7</v>
      </c>
      <c r="O225" s="38">
        <v>9</v>
      </c>
      <c r="P225" t="str">
        <f t="shared" si="76"/>
        <v/>
      </c>
      <c r="R225" t="str">
        <f t="shared" si="71"/>
        <v/>
      </c>
      <c r="T225" t="str">
        <f t="shared" si="62"/>
        <v/>
      </c>
      <c r="V225" t="str">
        <f t="shared" si="63"/>
        <v/>
      </c>
      <c r="Y225" s="5">
        <v>43324</v>
      </c>
      <c r="Z225" s="6" t="s">
        <v>9</v>
      </c>
      <c r="AA225" s="12">
        <v>10</v>
      </c>
      <c r="AB225" t="str">
        <f t="shared" si="79"/>
        <v/>
      </c>
      <c r="AD225" t="str">
        <f t="shared" si="72"/>
        <v/>
      </c>
      <c r="AF225" t="str">
        <f t="shared" si="64"/>
        <v/>
      </c>
      <c r="AH225">
        <f t="shared" si="65"/>
        <v>78</v>
      </c>
      <c r="AK225" s="5">
        <v>43689</v>
      </c>
      <c r="AL225" s="6" t="s">
        <v>5</v>
      </c>
      <c r="AM225" s="7">
        <v>56</v>
      </c>
      <c r="AN225" t="str">
        <f t="shared" si="77"/>
        <v/>
      </c>
      <c r="AP225" t="str">
        <f t="shared" si="73"/>
        <v/>
      </c>
      <c r="AR225" t="str">
        <f t="shared" si="66"/>
        <v/>
      </c>
      <c r="AT225" t="str">
        <f t="shared" si="67"/>
        <v/>
      </c>
      <c r="AW225" s="5">
        <v>44054</v>
      </c>
      <c r="AX225" s="6" t="s">
        <v>3</v>
      </c>
      <c r="AY225" s="105">
        <f>'Daycare Tallies'!$AL12</f>
        <v>0</v>
      </c>
      <c r="AZ225" t="str">
        <f t="shared" si="78"/>
        <v/>
      </c>
      <c r="BB225" t="str">
        <f t="shared" si="74"/>
        <v/>
      </c>
      <c r="BD225" t="str">
        <f t="shared" si="69"/>
        <v/>
      </c>
      <c r="BF225" t="str">
        <f t="shared" si="68"/>
        <v/>
      </c>
    </row>
    <row r="226" spans="1:58" x14ac:dyDescent="0.3">
      <c r="A226" s="10">
        <v>42594</v>
      </c>
      <c r="B226" s="11" t="s">
        <v>4</v>
      </c>
      <c r="C226" s="12">
        <v>29</v>
      </c>
      <c r="D226" t="str">
        <f t="shared" si="75"/>
        <v/>
      </c>
      <c r="F226">
        <f t="shared" si="70"/>
        <v>67</v>
      </c>
      <c r="H226" t="str">
        <f t="shared" si="60"/>
        <v/>
      </c>
      <c r="J226" t="str">
        <f t="shared" si="61"/>
        <v/>
      </c>
      <c r="M226" s="5">
        <v>42960</v>
      </c>
      <c r="N226" s="6" t="s">
        <v>9</v>
      </c>
      <c r="O226" s="12">
        <v>5</v>
      </c>
      <c r="P226" t="str">
        <f t="shared" si="76"/>
        <v/>
      </c>
      <c r="R226" t="str">
        <f t="shared" si="71"/>
        <v/>
      </c>
      <c r="T226" t="str">
        <f t="shared" si="62"/>
        <v/>
      </c>
      <c r="V226">
        <f t="shared" si="63"/>
        <v>56</v>
      </c>
      <c r="Y226" s="5">
        <v>43325</v>
      </c>
      <c r="Z226" s="6" t="s">
        <v>5</v>
      </c>
      <c r="AA226" s="12">
        <v>57</v>
      </c>
      <c r="AB226" t="str">
        <f t="shared" si="79"/>
        <v/>
      </c>
      <c r="AD226" t="str">
        <f t="shared" si="72"/>
        <v/>
      </c>
      <c r="AF226" t="str">
        <f t="shared" si="64"/>
        <v/>
      </c>
      <c r="AH226" t="str">
        <f t="shared" si="65"/>
        <v/>
      </c>
      <c r="AK226" s="5">
        <v>43690</v>
      </c>
      <c r="AL226" s="6" t="s">
        <v>3</v>
      </c>
      <c r="AM226" s="7">
        <v>69</v>
      </c>
      <c r="AN226" t="str">
        <f t="shared" si="77"/>
        <v/>
      </c>
      <c r="AP226" t="str">
        <f t="shared" si="73"/>
        <v/>
      </c>
      <c r="AR226" t="str">
        <f t="shared" si="66"/>
        <v/>
      </c>
      <c r="AT226" t="str">
        <f t="shared" si="67"/>
        <v/>
      </c>
      <c r="AW226" s="5">
        <v>44055</v>
      </c>
      <c r="AX226" s="6" t="s">
        <v>6</v>
      </c>
      <c r="AY226" s="105">
        <f>'Daycare Tallies'!$AL13</f>
        <v>0</v>
      </c>
      <c r="AZ226" t="str">
        <f t="shared" si="78"/>
        <v/>
      </c>
      <c r="BB226" t="str">
        <f t="shared" si="74"/>
        <v/>
      </c>
      <c r="BD226" t="str">
        <f t="shared" si="69"/>
        <v/>
      </c>
      <c r="BF226" t="str">
        <f t="shared" si="68"/>
        <v/>
      </c>
    </row>
    <row r="227" spans="1:58" x14ac:dyDescent="0.3">
      <c r="A227" s="10">
        <v>42595</v>
      </c>
      <c r="B227" s="11" t="s">
        <v>7</v>
      </c>
      <c r="C227" s="12">
        <v>12</v>
      </c>
      <c r="D227" t="str">
        <f t="shared" si="75"/>
        <v/>
      </c>
      <c r="F227" t="str">
        <f t="shared" si="70"/>
        <v/>
      </c>
      <c r="H227" t="str">
        <f t="shared" si="60"/>
        <v/>
      </c>
      <c r="J227" t="str">
        <f t="shared" si="61"/>
        <v/>
      </c>
      <c r="M227" s="5">
        <v>42961</v>
      </c>
      <c r="N227" s="6" t="s">
        <v>5</v>
      </c>
      <c r="O227" s="12">
        <v>48</v>
      </c>
      <c r="P227" t="str">
        <f t="shared" si="76"/>
        <v/>
      </c>
      <c r="R227" t="str">
        <f t="shared" si="71"/>
        <v/>
      </c>
      <c r="T227" t="str">
        <f t="shared" si="62"/>
        <v/>
      </c>
      <c r="V227" t="str">
        <f t="shared" si="63"/>
        <v/>
      </c>
      <c r="Y227" s="5">
        <v>43326</v>
      </c>
      <c r="Z227" s="6" t="s">
        <v>3</v>
      </c>
      <c r="AA227" s="12">
        <v>64</v>
      </c>
      <c r="AB227" t="str">
        <f t="shared" si="79"/>
        <v/>
      </c>
      <c r="AD227" t="str">
        <f t="shared" si="72"/>
        <v/>
      </c>
      <c r="AF227" t="str">
        <f t="shared" si="64"/>
        <v/>
      </c>
      <c r="AH227" t="str">
        <f t="shared" si="65"/>
        <v/>
      </c>
      <c r="AK227" s="5">
        <v>43691</v>
      </c>
      <c r="AL227" s="6" t="s">
        <v>6</v>
      </c>
      <c r="AM227" s="7">
        <v>67</v>
      </c>
      <c r="AN227" t="str">
        <f t="shared" si="77"/>
        <v/>
      </c>
      <c r="AP227" t="str">
        <f t="shared" si="73"/>
        <v/>
      </c>
      <c r="AR227" t="str">
        <f t="shared" si="66"/>
        <v/>
      </c>
      <c r="AT227" t="str">
        <f t="shared" si="67"/>
        <v/>
      </c>
      <c r="AW227" s="5">
        <v>44056</v>
      </c>
      <c r="AX227" s="6" t="s">
        <v>8</v>
      </c>
      <c r="AY227" s="105">
        <f>'Daycare Tallies'!$AL14</f>
        <v>0</v>
      </c>
      <c r="AZ227">
        <f t="shared" si="78"/>
        <v>0</v>
      </c>
      <c r="BB227" t="str">
        <f t="shared" si="74"/>
        <v/>
      </c>
      <c r="BD227">
        <f t="shared" si="69"/>
        <v>0</v>
      </c>
      <c r="BF227" t="str">
        <f t="shared" si="68"/>
        <v/>
      </c>
    </row>
    <row r="228" spans="1:58" x14ac:dyDescent="0.3">
      <c r="A228" s="10">
        <v>42596</v>
      </c>
      <c r="B228" s="11" t="s">
        <v>9</v>
      </c>
      <c r="C228" s="12">
        <v>1</v>
      </c>
      <c r="D228" t="str">
        <f t="shared" si="75"/>
        <v/>
      </c>
      <c r="F228" t="str">
        <f t="shared" si="70"/>
        <v/>
      </c>
      <c r="H228" t="str">
        <f t="shared" si="60"/>
        <v/>
      </c>
      <c r="J228">
        <f t="shared" si="61"/>
        <v>42</v>
      </c>
      <c r="M228" s="5">
        <v>42962</v>
      </c>
      <c r="N228" s="6" t="s">
        <v>3</v>
      </c>
      <c r="O228" s="12">
        <v>39</v>
      </c>
      <c r="P228" t="str">
        <f t="shared" si="76"/>
        <v/>
      </c>
      <c r="R228" t="str">
        <f t="shared" si="71"/>
        <v/>
      </c>
      <c r="T228" t="str">
        <f t="shared" si="62"/>
        <v/>
      </c>
      <c r="V228" t="str">
        <f t="shared" si="63"/>
        <v/>
      </c>
      <c r="Y228" s="5">
        <v>43327</v>
      </c>
      <c r="Z228" s="6" t="s">
        <v>6</v>
      </c>
      <c r="AA228" s="12">
        <v>51</v>
      </c>
      <c r="AB228" t="str">
        <f t="shared" si="79"/>
        <v/>
      </c>
      <c r="AD228" t="str">
        <f t="shared" si="72"/>
        <v/>
      </c>
      <c r="AF228" t="str">
        <f t="shared" si="64"/>
        <v/>
      </c>
      <c r="AH228" t="str">
        <f t="shared" si="65"/>
        <v/>
      </c>
      <c r="AK228" s="5">
        <v>43692</v>
      </c>
      <c r="AL228" s="6" t="s">
        <v>8</v>
      </c>
      <c r="AM228" s="7">
        <v>73</v>
      </c>
      <c r="AN228">
        <f t="shared" si="77"/>
        <v>368</v>
      </c>
      <c r="AP228" t="str">
        <f t="shared" si="73"/>
        <v/>
      </c>
      <c r="AR228">
        <f t="shared" si="66"/>
        <v>209</v>
      </c>
      <c r="AT228" t="str">
        <f t="shared" si="67"/>
        <v/>
      </c>
      <c r="AW228" s="5">
        <v>44057</v>
      </c>
      <c r="AX228" s="6" t="s">
        <v>4</v>
      </c>
      <c r="AY228" s="105">
        <f>'Daycare Tallies'!$AL15</f>
        <v>0</v>
      </c>
      <c r="AZ228" t="str">
        <f t="shared" si="78"/>
        <v/>
      </c>
      <c r="BB228">
        <f t="shared" si="74"/>
        <v>0</v>
      </c>
      <c r="BD228" t="str">
        <f t="shared" si="69"/>
        <v/>
      </c>
      <c r="BF228" t="str">
        <f t="shared" si="68"/>
        <v/>
      </c>
    </row>
    <row r="229" spans="1:58" x14ac:dyDescent="0.3">
      <c r="A229" s="10">
        <v>42597</v>
      </c>
      <c r="B229" s="11" t="s">
        <v>5</v>
      </c>
      <c r="C229" s="12">
        <v>33</v>
      </c>
      <c r="D229" t="str">
        <f t="shared" si="75"/>
        <v/>
      </c>
      <c r="F229" t="str">
        <f t="shared" si="70"/>
        <v/>
      </c>
      <c r="H229" t="str">
        <f t="shared" si="60"/>
        <v/>
      </c>
      <c r="J229" t="str">
        <f t="shared" si="61"/>
        <v/>
      </c>
      <c r="M229" s="5">
        <v>42963</v>
      </c>
      <c r="N229" s="6" t="s">
        <v>6</v>
      </c>
      <c r="O229" s="12">
        <v>51</v>
      </c>
      <c r="P229" t="str">
        <f t="shared" si="76"/>
        <v/>
      </c>
      <c r="R229" t="str">
        <f t="shared" si="71"/>
        <v/>
      </c>
      <c r="T229" t="str">
        <f t="shared" si="62"/>
        <v/>
      </c>
      <c r="V229" t="str">
        <f t="shared" si="63"/>
        <v/>
      </c>
      <c r="Y229" s="5">
        <v>43328</v>
      </c>
      <c r="Z229" s="6" t="s">
        <v>8</v>
      </c>
      <c r="AA229" s="38">
        <v>73</v>
      </c>
      <c r="AB229">
        <f t="shared" si="79"/>
        <v>323</v>
      </c>
      <c r="AD229" t="str">
        <f t="shared" si="72"/>
        <v/>
      </c>
      <c r="AF229">
        <f t="shared" si="64"/>
        <v>188</v>
      </c>
      <c r="AH229" t="str">
        <f t="shared" si="65"/>
        <v/>
      </c>
      <c r="AK229" s="5">
        <v>43693</v>
      </c>
      <c r="AL229" s="6" t="s">
        <v>4</v>
      </c>
      <c r="AM229" s="7">
        <v>47</v>
      </c>
      <c r="AN229" t="str">
        <f t="shared" si="77"/>
        <v/>
      </c>
      <c r="AP229">
        <f t="shared" si="73"/>
        <v>103</v>
      </c>
      <c r="AR229" t="str">
        <f t="shared" si="66"/>
        <v/>
      </c>
      <c r="AT229" t="str">
        <f t="shared" si="67"/>
        <v/>
      </c>
      <c r="AW229" s="5">
        <v>44058</v>
      </c>
      <c r="AX229" s="6" t="s">
        <v>7</v>
      </c>
      <c r="AY229" s="105">
        <f>'Daycare Tallies'!$AL16</f>
        <v>0</v>
      </c>
      <c r="AZ229" t="str">
        <f t="shared" si="78"/>
        <v/>
      </c>
      <c r="BB229" t="str">
        <f t="shared" si="74"/>
        <v/>
      </c>
      <c r="BD229" t="str">
        <f t="shared" si="69"/>
        <v/>
      </c>
      <c r="BF229" t="str">
        <f t="shared" si="68"/>
        <v/>
      </c>
    </row>
    <row r="230" spans="1:58" x14ac:dyDescent="0.3">
      <c r="A230" s="10">
        <v>42598</v>
      </c>
      <c r="B230" s="11" t="s">
        <v>3</v>
      </c>
      <c r="C230" s="12">
        <v>34</v>
      </c>
      <c r="D230" t="str">
        <f t="shared" si="75"/>
        <v/>
      </c>
      <c r="F230" t="str">
        <f t="shared" si="70"/>
        <v/>
      </c>
      <c r="H230" t="str">
        <f t="shared" si="60"/>
        <v/>
      </c>
      <c r="J230" t="str">
        <f t="shared" si="61"/>
        <v/>
      </c>
      <c r="M230" s="5">
        <v>42964</v>
      </c>
      <c r="N230" s="6" t="s">
        <v>8</v>
      </c>
      <c r="O230" s="12">
        <v>56</v>
      </c>
      <c r="P230">
        <f t="shared" si="76"/>
        <v>250</v>
      </c>
      <c r="R230" t="str">
        <f t="shared" si="71"/>
        <v/>
      </c>
      <c r="T230">
        <f t="shared" si="62"/>
        <v>146</v>
      </c>
      <c r="V230" t="str">
        <f t="shared" si="63"/>
        <v/>
      </c>
      <c r="Y230" s="5">
        <v>43329</v>
      </c>
      <c r="Z230" s="6" t="s">
        <v>4</v>
      </c>
      <c r="AA230" s="12">
        <v>55</v>
      </c>
      <c r="AB230" t="str">
        <f t="shared" si="79"/>
        <v/>
      </c>
      <c r="AD230">
        <f t="shared" si="72"/>
        <v>112</v>
      </c>
      <c r="AF230" t="str">
        <f t="shared" si="64"/>
        <v/>
      </c>
      <c r="AH230" t="str">
        <f t="shared" si="65"/>
        <v/>
      </c>
      <c r="AK230" s="5">
        <v>43694</v>
      </c>
      <c r="AL230" s="6" t="s">
        <v>7</v>
      </c>
      <c r="AM230" s="7">
        <v>22</v>
      </c>
      <c r="AN230" t="str">
        <f t="shared" si="77"/>
        <v/>
      </c>
      <c r="AP230" t="str">
        <f t="shared" si="73"/>
        <v/>
      </c>
      <c r="AR230" t="str">
        <f t="shared" si="66"/>
        <v/>
      </c>
      <c r="AT230" t="str">
        <f t="shared" si="67"/>
        <v/>
      </c>
      <c r="AW230" s="5">
        <v>44059</v>
      </c>
      <c r="AX230" s="6" t="s">
        <v>9</v>
      </c>
      <c r="AY230" s="105">
        <f>'Daycare Tallies'!$AL17</f>
        <v>0</v>
      </c>
      <c r="AZ230" t="str">
        <f t="shared" si="78"/>
        <v/>
      </c>
      <c r="BB230" t="str">
        <f t="shared" si="74"/>
        <v/>
      </c>
      <c r="BD230" t="str">
        <f t="shared" si="69"/>
        <v/>
      </c>
      <c r="BF230">
        <f t="shared" si="68"/>
        <v>0</v>
      </c>
    </row>
    <row r="231" spans="1:58" x14ac:dyDescent="0.3">
      <c r="A231" s="10">
        <v>42599</v>
      </c>
      <c r="B231" s="11" t="s">
        <v>6</v>
      </c>
      <c r="C231" s="12">
        <v>44</v>
      </c>
      <c r="D231" t="str">
        <f t="shared" si="75"/>
        <v/>
      </c>
      <c r="F231" t="str">
        <f t="shared" si="70"/>
        <v/>
      </c>
      <c r="H231" t="str">
        <f t="shared" si="60"/>
        <v/>
      </c>
      <c r="J231" t="str">
        <f t="shared" si="61"/>
        <v/>
      </c>
      <c r="M231" s="5">
        <v>42965</v>
      </c>
      <c r="N231" s="6" t="s">
        <v>4</v>
      </c>
      <c r="O231" s="12">
        <v>42</v>
      </c>
      <c r="P231" t="str">
        <f t="shared" si="76"/>
        <v/>
      </c>
      <c r="R231">
        <f t="shared" si="71"/>
        <v>90</v>
      </c>
      <c r="T231" t="str">
        <f t="shared" si="62"/>
        <v/>
      </c>
      <c r="V231" t="str">
        <f t="shared" si="63"/>
        <v/>
      </c>
      <c r="Y231" s="5">
        <v>43330</v>
      </c>
      <c r="Z231" s="6" t="s">
        <v>7</v>
      </c>
      <c r="AA231" s="12">
        <v>25</v>
      </c>
      <c r="AB231" t="str">
        <f t="shared" si="79"/>
        <v/>
      </c>
      <c r="AD231" t="str">
        <f t="shared" si="72"/>
        <v/>
      </c>
      <c r="AF231" t="str">
        <f t="shared" si="64"/>
        <v/>
      </c>
      <c r="AH231" t="str">
        <f t="shared" si="65"/>
        <v/>
      </c>
      <c r="AK231" s="5">
        <v>43695</v>
      </c>
      <c r="AL231" s="6" t="s">
        <v>9</v>
      </c>
      <c r="AM231" s="7">
        <v>14</v>
      </c>
      <c r="AN231" t="str">
        <f t="shared" si="77"/>
        <v/>
      </c>
      <c r="AP231" t="str">
        <f t="shared" si="73"/>
        <v/>
      </c>
      <c r="AR231" t="str">
        <f t="shared" si="66"/>
        <v/>
      </c>
      <c r="AT231">
        <f t="shared" si="67"/>
        <v>83</v>
      </c>
      <c r="AW231" s="5">
        <v>44060</v>
      </c>
      <c r="AX231" s="6" t="s">
        <v>5</v>
      </c>
      <c r="AY231" s="105">
        <f>'Daycare Tallies'!$AL18</f>
        <v>0</v>
      </c>
      <c r="AZ231" t="str">
        <f t="shared" si="78"/>
        <v/>
      </c>
      <c r="BB231" t="str">
        <f t="shared" si="74"/>
        <v/>
      </c>
      <c r="BD231" t="str">
        <f t="shared" si="69"/>
        <v/>
      </c>
      <c r="BF231" t="str">
        <f t="shared" si="68"/>
        <v/>
      </c>
    </row>
    <row r="232" spans="1:58" x14ac:dyDescent="0.3">
      <c r="A232" s="10">
        <v>42600</v>
      </c>
      <c r="B232" s="11" t="s">
        <v>8</v>
      </c>
      <c r="C232" s="12">
        <v>33</v>
      </c>
      <c r="D232">
        <f t="shared" si="75"/>
        <v>186</v>
      </c>
      <c r="F232" t="str">
        <f t="shared" si="70"/>
        <v/>
      </c>
      <c r="H232">
        <f t="shared" si="60"/>
        <v>111</v>
      </c>
      <c r="J232" t="str">
        <f t="shared" si="61"/>
        <v/>
      </c>
      <c r="M232" s="5">
        <v>42966</v>
      </c>
      <c r="N232" s="6" t="s">
        <v>7</v>
      </c>
      <c r="O232" s="12">
        <v>20</v>
      </c>
      <c r="P232" t="str">
        <f t="shared" si="76"/>
        <v/>
      </c>
      <c r="R232" t="str">
        <f t="shared" si="71"/>
        <v/>
      </c>
      <c r="T232" t="str">
        <f t="shared" si="62"/>
        <v/>
      </c>
      <c r="V232" t="str">
        <f t="shared" si="63"/>
        <v/>
      </c>
      <c r="Y232" s="5">
        <v>43331</v>
      </c>
      <c r="Z232" s="6" t="s">
        <v>9</v>
      </c>
      <c r="AA232" s="12">
        <v>10</v>
      </c>
      <c r="AB232" t="str">
        <f t="shared" si="79"/>
        <v/>
      </c>
      <c r="AD232" t="str">
        <f t="shared" si="72"/>
        <v/>
      </c>
      <c r="AF232" t="str">
        <f t="shared" si="64"/>
        <v/>
      </c>
      <c r="AH232">
        <f t="shared" si="65"/>
        <v>90</v>
      </c>
      <c r="AK232" s="5">
        <v>43696</v>
      </c>
      <c r="AL232" s="6" t="s">
        <v>5</v>
      </c>
      <c r="AM232" s="7">
        <v>55</v>
      </c>
      <c r="AN232" t="str">
        <f t="shared" si="77"/>
        <v/>
      </c>
      <c r="AP232" t="str">
        <f t="shared" si="73"/>
        <v/>
      </c>
      <c r="AR232" t="str">
        <f t="shared" si="66"/>
        <v/>
      </c>
      <c r="AT232" t="str">
        <f t="shared" si="67"/>
        <v/>
      </c>
      <c r="AW232" s="5">
        <v>44061</v>
      </c>
      <c r="AX232" s="6" t="s">
        <v>3</v>
      </c>
      <c r="AY232" s="105">
        <f>'Daycare Tallies'!$AL19</f>
        <v>0</v>
      </c>
      <c r="AZ232" t="str">
        <f t="shared" si="78"/>
        <v/>
      </c>
      <c r="BB232" t="str">
        <f t="shared" si="74"/>
        <v/>
      </c>
      <c r="BD232" t="str">
        <f t="shared" si="69"/>
        <v/>
      </c>
      <c r="BF232" t="str">
        <f t="shared" si="68"/>
        <v/>
      </c>
    </row>
    <row r="233" spans="1:58" x14ac:dyDescent="0.3">
      <c r="A233" s="10">
        <v>42601</v>
      </c>
      <c r="B233" s="11" t="s">
        <v>4</v>
      </c>
      <c r="C233" s="12">
        <v>24</v>
      </c>
      <c r="D233" t="str">
        <f t="shared" si="75"/>
        <v/>
      </c>
      <c r="F233">
        <f t="shared" si="70"/>
        <v>57</v>
      </c>
      <c r="H233" t="str">
        <f t="shared" si="60"/>
        <v/>
      </c>
      <c r="J233" t="str">
        <f t="shared" si="61"/>
        <v/>
      </c>
      <c r="M233" s="5">
        <v>42967</v>
      </c>
      <c r="N233" s="6" t="s">
        <v>9</v>
      </c>
      <c r="O233" s="12">
        <v>9</v>
      </c>
      <c r="P233" t="str">
        <f t="shared" si="76"/>
        <v/>
      </c>
      <c r="R233" t="str">
        <f t="shared" si="71"/>
        <v/>
      </c>
      <c r="T233" t="str">
        <f t="shared" si="62"/>
        <v/>
      </c>
      <c r="V233">
        <f t="shared" si="63"/>
        <v>71</v>
      </c>
      <c r="Y233" s="5">
        <v>43332</v>
      </c>
      <c r="Z233" s="6" t="s">
        <v>5</v>
      </c>
      <c r="AA233" s="12">
        <v>58</v>
      </c>
      <c r="AB233" t="str">
        <f t="shared" si="79"/>
        <v/>
      </c>
      <c r="AD233" t="str">
        <f t="shared" si="72"/>
        <v/>
      </c>
      <c r="AF233" t="str">
        <f t="shared" si="64"/>
        <v/>
      </c>
      <c r="AH233" t="str">
        <f t="shared" si="65"/>
        <v/>
      </c>
      <c r="AK233" s="5">
        <v>43697</v>
      </c>
      <c r="AL233" s="6" t="s">
        <v>3</v>
      </c>
      <c r="AM233" s="7">
        <v>80</v>
      </c>
      <c r="AN233" t="str">
        <f t="shared" si="77"/>
        <v/>
      </c>
      <c r="AP233" t="str">
        <f t="shared" si="73"/>
        <v/>
      </c>
      <c r="AR233" t="str">
        <f t="shared" si="66"/>
        <v/>
      </c>
      <c r="AT233" t="str">
        <f t="shared" si="67"/>
        <v/>
      </c>
      <c r="AW233" s="5">
        <v>44062</v>
      </c>
      <c r="AX233" s="6" t="s">
        <v>6</v>
      </c>
      <c r="AY233" s="105">
        <f>'Daycare Tallies'!$AL20</f>
        <v>0</v>
      </c>
      <c r="AZ233" t="str">
        <f t="shared" si="78"/>
        <v/>
      </c>
      <c r="BB233" t="str">
        <f t="shared" si="74"/>
        <v/>
      </c>
      <c r="BD233" t="str">
        <f t="shared" si="69"/>
        <v/>
      </c>
      <c r="BF233" t="str">
        <f t="shared" si="68"/>
        <v/>
      </c>
    </row>
    <row r="234" spans="1:58" ht="15" thickBot="1" x14ac:dyDescent="0.35">
      <c r="A234" s="10">
        <v>42602</v>
      </c>
      <c r="B234" s="11" t="s">
        <v>7</v>
      </c>
      <c r="C234" s="12">
        <v>15</v>
      </c>
      <c r="D234" t="str">
        <f t="shared" si="75"/>
        <v/>
      </c>
      <c r="F234" t="str">
        <f t="shared" si="70"/>
        <v/>
      </c>
      <c r="H234" t="str">
        <f t="shared" si="60"/>
        <v/>
      </c>
      <c r="J234" t="str">
        <f t="shared" si="61"/>
        <v/>
      </c>
      <c r="M234" s="5">
        <v>42968</v>
      </c>
      <c r="N234" s="6" t="s">
        <v>5</v>
      </c>
      <c r="O234" s="12">
        <v>48</v>
      </c>
      <c r="P234" t="str">
        <f t="shared" si="76"/>
        <v/>
      </c>
      <c r="R234" t="str">
        <f t="shared" si="71"/>
        <v/>
      </c>
      <c r="T234" t="str">
        <f t="shared" si="62"/>
        <v/>
      </c>
      <c r="V234" t="str">
        <f t="shared" si="63"/>
        <v/>
      </c>
      <c r="Y234" s="5">
        <v>43333</v>
      </c>
      <c r="Z234" s="6" t="s">
        <v>3</v>
      </c>
      <c r="AA234" s="12">
        <v>55</v>
      </c>
      <c r="AB234" t="str">
        <f t="shared" si="79"/>
        <v/>
      </c>
      <c r="AD234" t="str">
        <f t="shared" si="72"/>
        <v/>
      </c>
      <c r="AF234" t="str">
        <f t="shared" si="64"/>
        <v/>
      </c>
      <c r="AH234" t="str">
        <f t="shared" si="65"/>
        <v/>
      </c>
      <c r="AK234" s="5">
        <v>43698</v>
      </c>
      <c r="AL234" s="6" t="s">
        <v>6</v>
      </c>
      <c r="AM234" s="7">
        <v>58</v>
      </c>
      <c r="AN234" t="str">
        <f t="shared" si="77"/>
        <v/>
      </c>
      <c r="AP234" t="str">
        <f t="shared" si="73"/>
        <v/>
      </c>
      <c r="AR234" t="str">
        <f t="shared" si="66"/>
        <v/>
      </c>
      <c r="AT234" t="str">
        <f t="shared" si="67"/>
        <v/>
      </c>
      <c r="AW234" s="5">
        <v>44063</v>
      </c>
      <c r="AX234" s="6" t="s">
        <v>8</v>
      </c>
      <c r="AY234" s="105">
        <f>'Daycare Tallies'!$AL21</f>
        <v>0</v>
      </c>
      <c r="AZ234">
        <f t="shared" si="78"/>
        <v>0</v>
      </c>
      <c r="BB234" t="str">
        <f t="shared" si="74"/>
        <v/>
      </c>
      <c r="BD234">
        <f t="shared" si="69"/>
        <v>0</v>
      </c>
      <c r="BF234" t="str">
        <f t="shared" si="68"/>
        <v/>
      </c>
    </row>
    <row r="235" spans="1:58" ht="15" thickBot="1" x14ac:dyDescent="0.35">
      <c r="A235" s="10">
        <v>42603</v>
      </c>
      <c r="B235" s="11" t="s">
        <v>9</v>
      </c>
      <c r="C235" s="12">
        <v>6</v>
      </c>
      <c r="D235" t="str">
        <f t="shared" si="75"/>
        <v/>
      </c>
      <c r="F235" t="str">
        <f t="shared" si="70"/>
        <v/>
      </c>
      <c r="H235" t="str">
        <f t="shared" si="60"/>
        <v/>
      </c>
      <c r="J235">
        <f t="shared" si="61"/>
        <v>45</v>
      </c>
      <c r="M235" s="5">
        <v>42969</v>
      </c>
      <c r="N235" s="6" t="s">
        <v>3</v>
      </c>
      <c r="O235" s="12">
        <v>48</v>
      </c>
      <c r="P235" t="str">
        <f t="shared" si="76"/>
        <v/>
      </c>
      <c r="R235" t="str">
        <f t="shared" si="71"/>
        <v/>
      </c>
      <c r="T235" t="str">
        <f t="shared" si="62"/>
        <v/>
      </c>
      <c r="V235" t="str">
        <f t="shared" si="63"/>
        <v/>
      </c>
      <c r="Y235" s="5">
        <v>43334</v>
      </c>
      <c r="Z235" s="6" t="s">
        <v>6</v>
      </c>
      <c r="AA235" s="12">
        <v>49</v>
      </c>
      <c r="AB235" t="str">
        <f t="shared" si="79"/>
        <v/>
      </c>
      <c r="AD235" t="str">
        <f t="shared" si="72"/>
        <v/>
      </c>
      <c r="AF235" t="str">
        <f t="shared" si="64"/>
        <v/>
      </c>
      <c r="AH235" t="str">
        <f t="shared" si="65"/>
        <v/>
      </c>
      <c r="AK235" s="5">
        <v>43699</v>
      </c>
      <c r="AL235" s="6" t="s">
        <v>8</v>
      </c>
      <c r="AM235" s="41">
        <v>86</v>
      </c>
      <c r="AN235">
        <f t="shared" si="77"/>
        <v>362</v>
      </c>
      <c r="AP235" t="str">
        <f t="shared" si="73"/>
        <v/>
      </c>
      <c r="AR235">
        <f t="shared" si="66"/>
        <v>224</v>
      </c>
      <c r="AT235" t="str">
        <f t="shared" si="67"/>
        <v/>
      </c>
      <c r="AW235" s="5">
        <v>44064</v>
      </c>
      <c r="AX235" s="6" t="s">
        <v>4</v>
      </c>
      <c r="AY235" s="105">
        <f>'Daycare Tallies'!$AL22</f>
        <v>0</v>
      </c>
      <c r="AZ235" t="str">
        <f t="shared" si="78"/>
        <v/>
      </c>
      <c r="BB235">
        <f t="shared" si="74"/>
        <v>0</v>
      </c>
      <c r="BD235" t="str">
        <f t="shared" si="69"/>
        <v/>
      </c>
      <c r="BF235" t="str">
        <f t="shared" si="68"/>
        <v/>
      </c>
    </row>
    <row r="236" spans="1:58" x14ac:dyDescent="0.3">
      <c r="A236" s="10">
        <v>42604</v>
      </c>
      <c r="B236" s="11" t="s">
        <v>5</v>
      </c>
      <c r="C236" s="12">
        <v>34</v>
      </c>
      <c r="D236" t="str">
        <f t="shared" si="75"/>
        <v/>
      </c>
      <c r="F236" t="str">
        <f t="shared" si="70"/>
        <v/>
      </c>
      <c r="H236" t="str">
        <f t="shared" si="60"/>
        <v/>
      </c>
      <c r="J236" t="str">
        <f t="shared" si="61"/>
        <v/>
      </c>
      <c r="M236" s="5">
        <v>42970</v>
      </c>
      <c r="N236" s="6" t="s">
        <v>6</v>
      </c>
      <c r="O236" s="12">
        <v>42</v>
      </c>
      <c r="P236" t="str">
        <f t="shared" si="76"/>
        <v/>
      </c>
      <c r="R236" t="str">
        <f t="shared" si="71"/>
        <v/>
      </c>
      <c r="T236" t="str">
        <f t="shared" si="62"/>
        <v/>
      </c>
      <c r="V236" t="str">
        <f t="shared" si="63"/>
        <v/>
      </c>
      <c r="Y236" s="5">
        <v>43335</v>
      </c>
      <c r="Z236" s="6" t="s">
        <v>8</v>
      </c>
      <c r="AA236" s="12">
        <v>61</v>
      </c>
      <c r="AB236">
        <f t="shared" si="79"/>
        <v>313</v>
      </c>
      <c r="AD236" t="str">
        <f t="shared" si="72"/>
        <v/>
      </c>
      <c r="AF236">
        <f t="shared" si="64"/>
        <v>165</v>
      </c>
      <c r="AH236" t="str">
        <f t="shared" si="65"/>
        <v/>
      </c>
      <c r="AK236" s="5">
        <v>43700</v>
      </c>
      <c r="AL236" s="6" t="s">
        <v>4</v>
      </c>
      <c r="AM236" s="7">
        <v>54</v>
      </c>
      <c r="AN236" t="str">
        <f t="shared" si="77"/>
        <v/>
      </c>
      <c r="AP236">
        <f t="shared" si="73"/>
        <v>109</v>
      </c>
      <c r="AR236" t="str">
        <f t="shared" si="66"/>
        <v/>
      </c>
      <c r="AT236" t="str">
        <f t="shared" si="67"/>
        <v/>
      </c>
      <c r="AW236" s="5">
        <v>44065</v>
      </c>
      <c r="AX236" s="6" t="s">
        <v>7</v>
      </c>
      <c r="AY236" s="105">
        <f>'Daycare Tallies'!$AL23</f>
        <v>0</v>
      </c>
      <c r="AZ236" t="str">
        <f t="shared" si="78"/>
        <v/>
      </c>
      <c r="BB236" t="str">
        <f t="shared" si="74"/>
        <v/>
      </c>
      <c r="BD236" t="str">
        <f t="shared" si="69"/>
        <v/>
      </c>
      <c r="BF236" t="str">
        <f t="shared" si="68"/>
        <v/>
      </c>
    </row>
    <row r="237" spans="1:58" x14ac:dyDescent="0.3">
      <c r="A237" s="10">
        <v>42605</v>
      </c>
      <c r="B237" s="11" t="s">
        <v>3</v>
      </c>
      <c r="C237" s="12">
        <v>44</v>
      </c>
      <c r="D237" t="str">
        <f t="shared" si="75"/>
        <v/>
      </c>
      <c r="F237" t="str">
        <f t="shared" si="70"/>
        <v/>
      </c>
      <c r="H237" t="str">
        <f t="shared" si="60"/>
        <v/>
      </c>
      <c r="J237" t="str">
        <f t="shared" si="61"/>
        <v/>
      </c>
      <c r="M237" s="5">
        <v>42971</v>
      </c>
      <c r="N237" s="6" t="s">
        <v>8</v>
      </c>
      <c r="O237" s="12">
        <v>53</v>
      </c>
      <c r="P237">
        <f t="shared" si="76"/>
        <v>262</v>
      </c>
      <c r="R237" t="str">
        <f t="shared" si="71"/>
        <v/>
      </c>
      <c r="T237">
        <f t="shared" si="62"/>
        <v>143</v>
      </c>
      <c r="V237" t="str">
        <f t="shared" si="63"/>
        <v/>
      </c>
      <c r="Y237" s="5">
        <v>43336</v>
      </c>
      <c r="Z237" s="6" t="s">
        <v>4</v>
      </c>
      <c r="AA237" s="12">
        <v>44</v>
      </c>
      <c r="AB237" t="str">
        <f t="shared" si="79"/>
        <v/>
      </c>
      <c r="AD237">
        <f t="shared" si="72"/>
        <v>102</v>
      </c>
      <c r="AF237" t="str">
        <f t="shared" si="64"/>
        <v/>
      </c>
      <c r="AH237" t="str">
        <f t="shared" si="65"/>
        <v/>
      </c>
      <c r="AK237" s="5">
        <v>43701</v>
      </c>
      <c r="AL237" s="6" t="s">
        <v>7</v>
      </c>
      <c r="AM237" s="7">
        <v>14</v>
      </c>
      <c r="AN237" t="str">
        <f t="shared" si="77"/>
        <v/>
      </c>
      <c r="AP237" t="str">
        <f t="shared" si="73"/>
        <v/>
      </c>
      <c r="AR237" t="str">
        <f t="shared" si="66"/>
        <v/>
      </c>
      <c r="AT237" t="str">
        <f t="shared" si="67"/>
        <v/>
      </c>
      <c r="AW237" s="5">
        <v>44066</v>
      </c>
      <c r="AX237" s="6" t="s">
        <v>9</v>
      </c>
      <c r="AY237" s="105">
        <f>'Daycare Tallies'!$AL24</f>
        <v>0</v>
      </c>
      <c r="AZ237" t="str">
        <f t="shared" si="78"/>
        <v/>
      </c>
      <c r="BB237" t="str">
        <f t="shared" si="74"/>
        <v/>
      </c>
      <c r="BD237" t="str">
        <f t="shared" si="69"/>
        <v/>
      </c>
      <c r="BF237">
        <f t="shared" si="68"/>
        <v>0</v>
      </c>
    </row>
    <row r="238" spans="1:58" x14ac:dyDescent="0.3">
      <c r="A238" s="10">
        <v>42606</v>
      </c>
      <c r="B238" s="11" t="s">
        <v>6</v>
      </c>
      <c r="C238" s="12">
        <v>38</v>
      </c>
      <c r="D238" t="str">
        <f t="shared" si="75"/>
        <v/>
      </c>
      <c r="F238" t="str">
        <f t="shared" si="70"/>
        <v/>
      </c>
      <c r="H238" t="str">
        <f t="shared" si="60"/>
        <v/>
      </c>
      <c r="J238" t="str">
        <f t="shared" si="61"/>
        <v/>
      </c>
      <c r="M238" s="5">
        <v>42972</v>
      </c>
      <c r="N238" s="6" t="s">
        <v>4</v>
      </c>
      <c r="O238" s="12">
        <v>43</v>
      </c>
      <c r="P238" t="str">
        <f t="shared" si="76"/>
        <v/>
      </c>
      <c r="R238">
        <f t="shared" si="71"/>
        <v>91</v>
      </c>
      <c r="T238" t="str">
        <f t="shared" si="62"/>
        <v/>
      </c>
      <c r="V238" t="str">
        <f t="shared" si="63"/>
        <v/>
      </c>
      <c r="Y238" s="5">
        <v>43337</v>
      </c>
      <c r="Z238" s="6" t="s">
        <v>7</v>
      </c>
      <c r="AA238" s="12">
        <v>15</v>
      </c>
      <c r="AB238" t="str">
        <f t="shared" si="79"/>
        <v/>
      </c>
      <c r="AD238" t="str">
        <f t="shared" si="72"/>
        <v/>
      </c>
      <c r="AF238" t="str">
        <f t="shared" si="64"/>
        <v/>
      </c>
      <c r="AH238" t="str">
        <f t="shared" si="65"/>
        <v/>
      </c>
      <c r="AK238" s="5">
        <v>43702</v>
      </c>
      <c r="AL238" s="6" t="s">
        <v>9</v>
      </c>
      <c r="AM238" s="7">
        <v>12</v>
      </c>
      <c r="AN238" t="str">
        <f t="shared" si="77"/>
        <v/>
      </c>
      <c r="AP238" t="str">
        <f t="shared" si="73"/>
        <v/>
      </c>
      <c r="AR238" t="str">
        <f t="shared" si="66"/>
        <v/>
      </c>
      <c r="AT238">
        <f t="shared" si="67"/>
        <v>80</v>
      </c>
      <c r="AW238" s="5">
        <v>44067</v>
      </c>
      <c r="AX238" s="6" t="s">
        <v>5</v>
      </c>
      <c r="AY238" s="105">
        <f>'Daycare Tallies'!$AL25</f>
        <v>0</v>
      </c>
      <c r="AZ238" t="str">
        <f t="shared" si="78"/>
        <v/>
      </c>
      <c r="BB238" t="str">
        <f t="shared" si="74"/>
        <v/>
      </c>
      <c r="BD238" t="str">
        <f t="shared" si="69"/>
        <v/>
      </c>
      <c r="BF238" t="str">
        <f t="shared" si="68"/>
        <v/>
      </c>
    </row>
    <row r="239" spans="1:58" x14ac:dyDescent="0.3">
      <c r="A239" s="10">
        <v>42607</v>
      </c>
      <c r="B239" s="11" t="s">
        <v>8</v>
      </c>
      <c r="C239" s="12">
        <v>35</v>
      </c>
      <c r="D239">
        <f t="shared" si="75"/>
        <v>196</v>
      </c>
      <c r="F239" t="str">
        <f t="shared" si="70"/>
        <v/>
      </c>
      <c r="H239">
        <f t="shared" si="60"/>
        <v>117</v>
      </c>
      <c r="J239" t="str">
        <f t="shared" si="61"/>
        <v/>
      </c>
      <c r="M239" s="5">
        <v>42973</v>
      </c>
      <c r="N239" s="6" t="s">
        <v>7</v>
      </c>
      <c r="O239" s="12">
        <v>15</v>
      </c>
      <c r="P239" t="str">
        <f t="shared" si="76"/>
        <v/>
      </c>
      <c r="R239" t="str">
        <f t="shared" si="71"/>
        <v/>
      </c>
      <c r="T239" t="str">
        <f t="shared" si="62"/>
        <v/>
      </c>
      <c r="V239" t="str">
        <f t="shared" si="63"/>
        <v/>
      </c>
      <c r="Y239" s="5">
        <v>43338</v>
      </c>
      <c r="Z239" s="6" t="s">
        <v>9</v>
      </c>
      <c r="AA239" s="12">
        <v>9</v>
      </c>
      <c r="AB239" t="str">
        <f t="shared" si="79"/>
        <v/>
      </c>
      <c r="AD239" t="str">
        <f t="shared" si="72"/>
        <v/>
      </c>
      <c r="AF239" t="str">
        <f t="shared" si="64"/>
        <v/>
      </c>
      <c r="AH239">
        <f t="shared" si="65"/>
        <v>68</v>
      </c>
      <c r="AK239" s="5">
        <v>43703</v>
      </c>
      <c r="AL239" s="6" t="s">
        <v>5</v>
      </c>
      <c r="AM239" s="7">
        <v>56</v>
      </c>
      <c r="AN239" t="str">
        <f t="shared" si="77"/>
        <v/>
      </c>
      <c r="AP239" t="str">
        <f t="shared" si="73"/>
        <v/>
      </c>
      <c r="AR239" t="str">
        <f t="shared" si="66"/>
        <v/>
      </c>
      <c r="AT239" t="str">
        <f t="shared" si="67"/>
        <v/>
      </c>
      <c r="AW239" s="5">
        <v>44068</v>
      </c>
      <c r="AX239" s="6" t="s">
        <v>3</v>
      </c>
      <c r="AY239" s="105">
        <f>'Daycare Tallies'!$AL26</f>
        <v>0</v>
      </c>
      <c r="AZ239" t="str">
        <f t="shared" si="78"/>
        <v/>
      </c>
      <c r="BB239" t="str">
        <f t="shared" si="74"/>
        <v/>
      </c>
      <c r="BD239" t="str">
        <f t="shared" si="69"/>
        <v/>
      </c>
      <c r="BF239" t="str">
        <f t="shared" si="68"/>
        <v/>
      </c>
    </row>
    <row r="240" spans="1:58" x14ac:dyDescent="0.3">
      <c r="A240" s="10">
        <v>42608</v>
      </c>
      <c r="B240" s="11" t="s">
        <v>4</v>
      </c>
      <c r="C240" s="12">
        <v>28</v>
      </c>
      <c r="D240" t="str">
        <f t="shared" si="75"/>
        <v/>
      </c>
      <c r="F240">
        <f t="shared" si="70"/>
        <v>62</v>
      </c>
      <c r="H240" t="str">
        <f t="shared" si="60"/>
        <v/>
      </c>
      <c r="J240" t="str">
        <f t="shared" si="61"/>
        <v/>
      </c>
      <c r="M240" s="5">
        <v>42974</v>
      </c>
      <c r="N240" s="6" t="s">
        <v>9</v>
      </c>
      <c r="O240" s="12">
        <v>9</v>
      </c>
      <c r="P240" t="str">
        <f t="shared" si="76"/>
        <v/>
      </c>
      <c r="R240" t="str">
        <f t="shared" si="71"/>
        <v/>
      </c>
      <c r="T240" t="str">
        <f t="shared" si="62"/>
        <v/>
      </c>
      <c r="V240">
        <f t="shared" si="63"/>
        <v>67</v>
      </c>
      <c r="Y240" s="5">
        <v>43339</v>
      </c>
      <c r="Z240" s="6" t="s">
        <v>5</v>
      </c>
      <c r="AA240" s="12">
        <v>46</v>
      </c>
      <c r="AB240" t="str">
        <f t="shared" si="79"/>
        <v/>
      </c>
      <c r="AD240" t="str">
        <f t="shared" si="72"/>
        <v/>
      </c>
      <c r="AF240" t="str">
        <f t="shared" si="64"/>
        <v/>
      </c>
      <c r="AH240" t="str">
        <f t="shared" si="65"/>
        <v/>
      </c>
      <c r="AK240" s="5">
        <v>43704</v>
      </c>
      <c r="AL240" s="6" t="s">
        <v>3</v>
      </c>
      <c r="AM240" s="7">
        <v>79</v>
      </c>
      <c r="AN240" t="str">
        <f t="shared" si="77"/>
        <v/>
      </c>
      <c r="AP240" t="str">
        <f t="shared" si="73"/>
        <v/>
      </c>
      <c r="AR240" t="str">
        <f t="shared" si="66"/>
        <v/>
      </c>
      <c r="AT240" t="str">
        <f t="shared" si="67"/>
        <v/>
      </c>
      <c r="AW240" s="5">
        <v>44069</v>
      </c>
      <c r="AX240" s="6" t="s">
        <v>6</v>
      </c>
      <c r="AY240" s="105">
        <f>'Daycare Tallies'!$AL27</f>
        <v>0</v>
      </c>
      <c r="AZ240" t="str">
        <f t="shared" si="78"/>
        <v/>
      </c>
      <c r="BB240" t="str">
        <f t="shared" si="74"/>
        <v/>
      </c>
      <c r="BD240" t="str">
        <f t="shared" si="69"/>
        <v/>
      </c>
      <c r="BF240" t="str">
        <f t="shared" si="68"/>
        <v/>
      </c>
    </row>
    <row r="241" spans="1:58" x14ac:dyDescent="0.3">
      <c r="A241" s="10">
        <v>42609</v>
      </c>
      <c r="B241" s="11" t="s">
        <v>7</v>
      </c>
      <c r="C241" s="12">
        <v>7</v>
      </c>
      <c r="D241" t="str">
        <f t="shared" si="75"/>
        <v/>
      </c>
      <c r="F241" t="str">
        <f t="shared" si="70"/>
        <v/>
      </c>
      <c r="H241" t="str">
        <f t="shared" si="60"/>
        <v/>
      </c>
      <c r="J241" t="str">
        <f t="shared" si="61"/>
        <v/>
      </c>
      <c r="M241" s="5">
        <v>42975</v>
      </c>
      <c r="N241" s="6" t="s">
        <v>5</v>
      </c>
      <c r="O241" s="12">
        <v>44</v>
      </c>
      <c r="P241" t="str">
        <f t="shared" si="76"/>
        <v/>
      </c>
      <c r="R241" t="str">
        <f t="shared" si="71"/>
        <v/>
      </c>
      <c r="T241" t="str">
        <f t="shared" si="62"/>
        <v/>
      </c>
      <c r="V241" t="str">
        <f t="shared" si="63"/>
        <v/>
      </c>
      <c r="Y241" s="5">
        <v>43340</v>
      </c>
      <c r="Z241" s="6" t="s">
        <v>3</v>
      </c>
      <c r="AA241" s="12">
        <v>69</v>
      </c>
      <c r="AB241" t="str">
        <f t="shared" si="79"/>
        <v/>
      </c>
      <c r="AD241" t="str">
        <f t="shared" si="72"/>
        <v/>
      </c>
      <c r="AF241" t="str">
        <f t="shared" si="64"/>
        <v/>
      </c>
      <c r="AH241" t="str">
        <f t="shared" si="65"/>
        <v/>
      </c>
      <c r="AK241" s="5">
        <v>43705</v>
      </c>
      <c r="AL241" s="6" t="s">
        <v>6</v>
      </c>
      <c r="AM241" s="7">
        <v>71</v>
      </c>
      <c r="AN241" t="str">
        <f t="shared" si="77"/>
        <v/>
      </c>
      <c r="AP241" t="str">
        <f t="shared" si="73"/>
        <v/>
      </c>
      <c r="AR241" t="str">
        <f t="shared" si="66"/>
        <v/>
      </c>
      <c r="AT241" t="str">
        <f t="shared" si="67"/>
        <v/>
      </c>
      <c r="AW241" s="5">
        <v>44070</v>
      </c>
      <c r="AX241" s="6" t="s">
        <v>8</v>
      </c>
      <c r="AY241" s="105">
        <f>'Daycare Tallies'!$AL28</f>
        <v>0</v>
      </c>
      <c r="AZ241">
        <f t="shared" si="78"/>
        <v>0</v>
      </c>
      <c r="BB241" t="str">
        <f t="shared" si="74"/>
        <v/>
      </c>
      <c r="BD241">
        <f t="shared" si="69"/>
        <v>0</v>
      </c>
      <c r="BF241" t="str">
        <f t="shared" si="68"/>
        <v/>
      </c>
    </row>
    <row r="242" spans="1:58" x14ac:dyDescent="0.3">
      <c r="A242" s="10">
        <v>42610</v>
      </c>
      <c r="B242" s="11" t="s">
        <v>9</v>
      </c>
      <c r="C242" s="12">
        <v>6</v>
      </c>
      <c r="D242" t="str">
        <f t="shared" si="75"/>
        <v/>
      </c>
      <c r="F242" t="str">
        <f t="shared" si="70"/>
        <v/>
      </c>
      <c r="H242" t="str">
        <f t="shared" si="60"/>
        <v/>
      </c>
      <c r="J242">
        <f t="shared" si="61"/>
        <v>41</v>
      </c>
      <c r="M242" s="5">
        <v>42976</v>
      </c>
      <c r="N242" s="6" t="s">
        <v>3</v>
      </c>
      <c r="O242" s="12">
        <v>58</v>
      </c>
      <c r="P242" t="str">
        <f t="shared" si="76"/>
        <v/>
      </c>
      <c r="R242" t="str">
        <f t="shared" si="71"/>
        <v/>
      </c>
      <c r="T242" t="str">
        <f t="shared" si="62"/>
        <v/>
      </c>
      <c r="V242" t="str">
        <f t="shared" si="63"/>
        <v/>
      </c>
      <c r="Y242" s="5">
        <v>43341</v>
      </c>
      <c r="Z242" s="6" t="s">
        <v>6</v>
      </c>
      <c r="AA242" s="12">
        <v>45</v>
      </c>
      <c r="AB242" t="str">
        <f t="shared" si="79"/>
        <v/>
      </c>
      <c r="AD242" t="str">
        <f t="shared" si="72"/>
        <v/>
      </c>
      <c r="AF242" t="str">
        <f t="shared" si="64"/>
        <v/>
      </c>
      <c r="AH242" t="str">
        <f t="shared" si="65"/>
        <v/>
      </c>
      <c r="AK242" s="5">
        <v>43706</v>
      </c>
      <c r="AL242" s="6" t="s">
        <v>8</v>
      </c>
      <c r="AM242" s="7">
        <v>70</v>
      </c>
      <c r="AN242">
        <f t="shared" si="77"/>
        <v>356</v>
      </c>
      <c r="AP242" t="str">
        <f t="shared" si="73"/>
        <v/>
      </c>
      <c r="AR242">
        <f t="shared" si="66"/>
        <v>220</v>
      </c>
      <c r="AT242" t="str">
        <f t="shared" si="67"/>
        <v/>
      </c>
      <c r="AW242" s="5">
        <v>44071</v>
      </c>
      <c r="AX242" s="6" t="s">
        <v>4</v>
      </c>
      <c r="AY242" s="105">
        <f>'Daycare Tallies'!$AL29</f>
        <v>0</v>
      </c>
      <c r="AZ242" t="str">
        <f t="shared" si="78"/>
        <v/>
      </c>
      <c r="BB242">
        <f t="shared" si="74"/>
        <v>0</v>
      </c>
      <c r="BD242" t="str">
        <f t="shared" si="69"/>
        <v/>
      </c>
      <c r="BF242" t="str">
        <f t="shared" si="68"/>
        <v/>
      </c>
    </row>
    <row r="243" spans="1:58" x14ac:dyDescent="0.3">
      <c r="A243" s="10">
        <v>42611</v>
      </c>
      <c r="B243" s="11" t="s">
        <v>5</v>
      </c>
      <c r="C243" s="12">
        <v>32</v>
      </c>
      <c r="D243" t="str">
        <f t="shared" si="75"/>
        <v/>
      </c>
      <c r="F243" t="str">
        <f t="shared" si="70"/>
        <v/>
      </c>
      <c r="H243" t="str">
        <f t="shared" si="60"/>
        <v/>
      </c>
      <c r="J243" t="str">
        <f t="shared" si="61"/>
        <v/>
      </c>
      <c r="M243" s="5">
        <v>42977</v>
      </c>
      <c r="N243" s="6" t="s">
        <v>6</v>
      </c>
      <c r="O243" s="12">
        <v>40</v>
      </c>
      <c r="P243" t="str">
        <f t="shared" si="76"/>
        <v/>
      </c>
      <c r="R243" t="str">
        <f t="shared" si="71"/>
        <v/>
      </c>
      <c r="T243" t="str">
        <f t="shared" si="62"/>
        <v/>
      </c>
      <c r="V243" t="str">
        <f t="shared" si="63"/>
        <v/>
      </c>
      <c r="Y243" s="5">
        <v>43342</v>
      </c>
      <c r="Z243" s="6" t="s">
        <v>8</v>
      </c>
      <c r="AA243" s="12">
        <v>57</v>
      </c>
      <c r="AB243">
        <f t="shared" si="79"/>
        <v>285</v>
      </c>
      <c r="AD243" t="str">
        <f t="shared" si="72"/>
        <v/>
      </c>
      <c r="AF243">
        <f t="shared" si="64"/>
        <v>171</v>
      </c>
      <c r="AH243" t="str">
        <f t="shared" si="65"/>
        <v/>
      </c>
      <c r="AK243" s="5">
        <v>43707</v>
      </c>
      <c r="AL243" s="6" t="s">
        <v>4</v>
      </c>
      <c r="AM243" s="7">
        <v>53</v>
      </c>
      <c r="AN243" t="str">
        <f t="shared" si="77"/>
        <v/>
      </c>
      <c r="AP243">
        <f t="shared" si="73"/>
        <v>109</v>
      </c>
      <c r="AR243" t="str">
        <f t="shared" si="66"/>
        <v/>
      </c>
      <c r="AT243" t="str">
        <f t="shared" si="67"/>
        <v/>
      </c>
      <c r="AW243" s="5">
        <v>44072</v>
      </c>
      <c r="AX243" s="6" t="s">
        <v>7</v>
      </c>
      <c r="AY243" s="105">
        <f>'Daycare Tallies'!$AL30</f>
        <v>0</v>
      </c>
      <c r="AZ243" t="str">
        <f t="shared" si="78"/>
        <v/>
      </c>
      <c r="BB243" t="str">
        <f t="shared" si="74"/>
        <v/>
      </c>
      <c r="BD243" t="str">
        <f t="shared" si="69"/>
        <v/>
      </c>
      <c r="BF243" t="str">
        <f t="shared" si="68"/>
        <v/>
      </c>
    </row>
    <row r="244" spans="1:58" x14ac:dyDescent="0.3">
      <c r="A244" s="10">
        <v>42612</v>
      </c>
      <c r="B244" s="11" t="s">
        <v>3</v>
      </c>
      <c r="C244" s="12">
        <v>36</v>
      </c>
      <c r="D244" t="str">
        <f t="shared" si="75"/>
        <v/>
      </c>
      <c r="F244" t="str">
        <f t="shared" si="70"/>
        <v/>
      </c>
      <c r="H244" t="str">
        <f t="shared" si="60"/>
        <v/>
      </c>
      <c r="J244" t="str">
        <f t="shared" si="61"/>
        <v/>
      </c>
      <c r="M244" s="5">
        <v>42978</v>
      </c>
      <c r="N244" s="6" t="s">
        <v>8</v>
      </c>
      <c r="O244" s="12">
        <v>58</v>
      </c>
      <c r="P244">
        <f t="shared" si="76"/>
        <v>267</v>
      </c>
      <c r="R244" t="str">
        <f t="shared" si="71"/>
        <v/>
      </c>
      <c r="T244">
        <f t="shared" si="62"/>
        <v>156</v>
      </c>
      <c r="V244" t="str">
        <f t="shared" si="63"/>
        <v/>
      </c>
      <c r="Y244" s="5">
        <v>43343</v>
      </c>
      <c r="Z244" s="6" t="s">
        <v>4</v>
      </c>
      <c r="AA244" s="12">
        <v>51</v>
      </c>
      <c r="AB244" t="str">
        <f t="shared" si="79"/>
        <v/>
      </c>
      <c r="AD244">
        <f t="shared" si="72"/>
        <v>97</v>
      </c>
      <c r="AF244" t="str">
        <f t="shared" si="64"/>
        <v/>
      </c>
      <c r="AH244" t="str">
        <f t="shared" si="65"/>
        <v/>
      </c>
      <c r="AK244" s="5">
        <v>43708</v>
      </c>
      <c r="AL244" s="6" t="s">
        <v>7</v>
      </c>
      <c r="AM244" s="7">
        <v>22</v>
      </c>
      <c r="AN244" t="str">
        <f t="shared" si="77"/>
        <v/>
      </c>
      <c r="AP244" t="str">
        <f t="shared" si="73"/>
        <v/>
      </c>
      <c r="AR244" t="str">
        <f t="shared" si="66"/>
        <v/>
      </c>
      <c r="AT244" t="str">
        <f t="shared" si="67"/>
        <v/>
      </c>
      <c r="AW244" s="5">
        <v>44073</v>
      </c>
      <c r="AX244" s="6" t="s">
        <v>9</v>
      </c>
      <c r="AY244" s="105">
        <f>'Daycare Tallies'!$AL31</f>
        <v>0</v>
      </c>
      <c r="AZ244" t="str">
        <f t="shared" si="78"/>
        <v/>
      </c>
      <c r="BB244" t="str">
        <f t="shared" si="74"/>
        <v/>
      </c>
      <c r="BD244" t="str">
        <f t="shared" si="69"/>
        <v/>
      </c>
      <c r="BF244">
        <f t="shared" si="68"/>
        <v>0</v>
      </c>
    </row>
    <row r="245" spans="1:58" x14ac:dyDescent="0.3">
      <c r="A245" s="10">
        <v>42613</v>
      </c>
      <c r="B245" s="11" t="s">
        <v>6</v>
      </c>
      <c r="C245" s="12">
        <v>33</v>
      </c>
      <c r="D245" t="str">
        <f t="shared" si="75"/>
        <v/>
      </c>
      <c r="F245" t="str">
        <f t="shared" si="70"/>
        <v/>
      </c>
      <c r="H245" t="str">
        <f t="shared" si="60"/>
        <v/>
      </c>
      <c r="J245" t="str">
        <f t="shared" si="61"/>
        <v/>
      </c>
      <c r="M245" s="5">
        <v>42979</v>
      </c>
      <c r="N245" s="6" t="s">
        <v>4</v>
      </c>
      <c r="O245" s="12">
        <v>36</v>
      </c>
      <c r="P245" t="str">
        <f t="shared" si="76"/>
        <v/>
      </c>
      <c r="R245">
        <f t="shared" si="71"/>
        <v>80</v>
      </c>
      <c r="T245" t="str">
        <f t="shared" si="62"/>
        <v/>
      </c>
      <c r="V245" t="str">
        <f t="shared" si="63"/>
        <v/>
      </c>
      <c r="Y245" s="5">
        <v>43344</v>
      </c>
      <c r="Z245" s="6" t="s">
        <v>7</v>
      </c>
      <c r="AA245" s="12">
        <v>14</v>
      </c>
      <c r="AB245" t="str">
        <f t="shared" si="79"/>
        <v/>
      </c>
      <c r="AD245" t="str">
        <f t="shared" si="72"/>
        <v/>
      </c>
      <c r="AF245" t="str">
        <f t="shared" si="64"/>
        <v/>
      </c>
      <c r="AH245" t="str">
        <f t="shared" si="65"/>
        <v/>
      </c>
      <c r="AK245" s="5">
        <v>43709</v>
      </c>
      <c r="AL245" s="6" t="s">
        <v>9</v>
      </c>
      <c r="AM245" s="7">
        <v>15</v>
      </c>
      <c r="AN245" t="str">
        <f t="shared" si="77"/>
        <v/>
      </c>
      <c r="AP245" t="str">
        <f t="shared" si="73"/>
        <v/>
      </c>
      <c r="AR245" t="str">
        <f t="shared" si="66"/>
        <v/>
      </c>
      <c r="AT245">
        <f t="shared" si="67"/>
        <v>90</v>
      </c>
      <c r="AW245" s="5">
        <v>44074</v>
      </c>
      <c r="AX245" s="6" t="s">
        <v>5</v>
      </c>
      <c r="AY245" s="105">
        <f>'Daycare Tallies'!$AL32</f>
        <v>0</v>
      </c>
      <c r="AZ245" t="str">
        <f t="shared" si="78"/>
        <v/>
      </c>
      <c r="BB245" t="str">
        <f t="shared" si="74"/>
        <v/>
      </c>
      <c r="BD245" t="str">
        <f t="shared" si="69"/>
        <v/>
      </c>
      <c r="BF245" t="str">
        <f t="shared" si="68"/>
        <v/>
      </c>
    </row>
    <row r="246" spans="1:58" x14ac:dyDescent="0.3">
      <c r="A246" s="10">
        <v>42614</v>
      </c>
      <c r="B246" s="11" t="s">
        <v>8</v>
      </c>
      <c r="C246" s="12">
        <v>42</v>
      </c>
      <c r="D246">
        <f t="shared" si="75"/>
        <v>184</v>
      </c>
      <c r="F246" t="str">
        <f t="shared" si="70"/>
        <v/>
      </c>
      <c r="H246">
        <f t="shared" si="60"/>
        <v>111</v>
      </c>
      <c r="J246" t="str">
        <f t="shared" si="61"/>
        <v/>
      </c>
      <c r="M246" s="5">
        <v>42980</v>
      </c>
      <c r="N246" s="6" t="s">
        <v>7</v>
      </c>
      <c r="O246" s="12">
        <v>11</v>
      </c>
      <c r="P246" t="str">
        <f t="shared" si="76"/>
        <v/>
      </c>
      <c r="R246" t="str">
        <f t="shared" si="71"/>
        <v/>
      </c>
      <c r="T246" t="str">
        <f t="shared" si="62"/>
        <v/>
      </c>
      <c r="V246" t="str">
        <f t="shared" si="63"/>
        <v/>
      </c>
      <c r="Y246" s="5">
        <v>43345</v>
      </c>
      <c r="Z246" s="6" t="s">
        <v>9</v>
      </c>
      <c r="AA246" s="12">
        <v>16</v>
      </c>
      <c r="AB246" t="str">
        <f t="shared" si="79"/>
        <v/>
      </c>
      <c r="AD246" t="str">
        <f t="shared" si="72"/>
        <v/>
      </c>
      <c r="AF246" t="str">
        <f t="shared" si="64"/>
        <v/>
      </c>
      <c r="AH246">
        <f t="shared" si="65"/>
        <v>81</v>
      </c>
      <c r="AK246" s="5">
        <v>43710</v>
      </c>
      <c r="AL246" s="6" t="s">
        <v>5</v>
      </c>
      <c r="AM246" s="7">
        <v>9</v>
      </c>
      <c r="AN246" t="str">
        <f t="shared" si="77"/>
        <v/>
      </c>
      <c r="AP246" t="str">
        <f t="shared" si="73"/>
        <v/>
      </c>
      <c r="AR246" t="str">
        <f t="shared" si="66"/>
        <v/>
      </c>
      <c r="AT246" t="str">
        <f t="shared" si="67"/>
        <v/>
      </c>
      <c r="AW246" s="5">
        <v>44075</v>
      </c>
      <c r="AX246" s="6" t="s">
        <v>3</v>
      </c>
      <c r="AY246" s="105">
        <f>'Daycare Tallies'!$AQ2</f>
        <v>0</v>
      </c>
      <c r="AZ246" t="str">
        <f t="shared" si="78"/>
        <v/>
      </c>
      <c r="BB246" t="str">
        <f t="shared" si="74"/>
        <v/>
      </c>
      <c r="BD246" t="str">
        <f t="shared" si="69"/>
        <v/>
      </c>
      <c r="BF246" t="str">
        <f t="shared" si="68"/>
        <v/>
      </c>
    </row>
    <row r="247" spans="1:58" ht="15" thickBot="1" x14ac:dyDescent="0.35">
      <c r="A247" s="10">
        <v>42615</v>
      </c>
      <c r="B247" s="11" t="s">
        <v>4</v>
      </c>
      <c r="C247" s="12">
        <v>24</v>
      </c>
      <c r="D247" t="str">
        <f t="shared" si="75"/>
        <v/>
      </c>
      <c r="F247">
        <f t="shared" si="70"/>
        <v>56</v>
      </c>
      <c r="H247" t="str">
        <f t="shared" si="60"/>
        <v/>
      </c>
      <c r="J247" t="str">
        <f t="shared" si="61"/>
        <v/>
      </c>
      <c r="M247" s="5">
        <v>42981</v>
      </c>
      <c r="N247" s="6" t="s">
        <v>9</v>
      </c>
      <c r="O247" s="12">
        <v>3</v>
      </c>
      <c r="P247" t="str">
        <f t="shared" si="76"/>
        <v/>
      </c>
      <c r="R247" t="str">
        <f t="shared" si="71"/>
        <v/>
      </c>
      <c r="T247" t="str">
        <f t="shared" si="62"/>
        <v/>
      </c>
      <c r="V247">
        <f t="shared" si="63"/>
        <v>50</v>
      </c>
      <c r="Y247" s="5">
        <v>43346</v>
      </c>
      <c r="Z247" s="6" t="s">
        <v>5</v>
      </c>
      <c r="AA247" s="12">
        <v>10</v>
      </c>
      <c r="AB247" t="str">
        <f t="shared" si="79"/>
        <v/>
      </c>
      <c r="AD247" t="str">
        <f t="shared" si="72"/>
        <v/>
      </c>
      <c r="AF247" t="str">
        <f t="shared" si="64"/>
        <v/>
      </c>
      <c r="AH247" t="str">
        <f t="shared" si="65"/>
        <v/>
      </c>
      <c r="AK247" s="5">
        <v>43711</v>
      </c>
      <c r="AL247" s="6" t="s">
        <v>3</v>
      </c>
      <c r="AM247" s="7">
        <v>79</v>
      </c>
      <c r="AN247" t="str">
        <f t="shared" si="77"/>
        <v/>
      </c>
      <c r="AP247" t="str">
        <f t="shared" si="73"/>
        <v/>
      </c>
      <c r="AR247" t="str">
        <f t="shared" si="66"/>
        <v/>
      </c>
      <c r="AT247" t="str">
        <f t="shared" si="67"/>
        <v/>
      </c>
      <c r="AW247" s="5">
        <v>44076</v>
      </c>
      <c r="AX247" s="6" t="s">
        <v>6</v>
      </c>
      <c r="AY247" s="105">
        <f>'Daycare Tallies'!$AQ3</f>
        <v>0</v>
      </c>
      <c r="AZ247" t="str">
        <f t="shared" si="78"/>
        <v/>
      </c>
      <c r="BB247" t="str">
        <f t="shared" si="74"/>
        <v/>
      </c>
      <c r="BD247" t="str">
        <f t="shared" si="69"/>
        <v/>
      </c>
      <c r="BF247" t="str">
        <f t="shared" si="68"/>
        <v/>
      </c>
    </row>
    <row r="248" spans="1:58" ht="15" thickBot="1" x14ac:dyDescent="0.35">
      <c r="A248" s="10">
        <v>42616</v>
      </c>
      <c r="B248" s="11" t="s">
        <v>7</v>
      </c>
      <c r="C248" s="12">
        <v>3</v>
      </c>
      <c r="D248" t="str">
        <f t="shared" si="75"/>
        <v/>
      </c>
      <c r="F248" t="str">
        <f t="shared" si="70"/>
        <v/>
      </c>
      <c r="H248" t="str">
        <f t="shared" si="60"/>
        <v/>
      </c>
      <c r="J248" t="str">
        <f t="shared" si="61"/>
        <v/>
      </c>
      <c r="M248" s="5">
        <v>42982</v>
      </c>
      <c r="N248" s="6" t="s">
        <v>5</v>
      </c>
      <c r="O248" s="12">
        <v>13</v>
      </c>
      <c r="P248" t="str">
        <f t="shared" si="76"/>
        <v/>
      </c>
      <c r="R248" t="str">
        <f t="shared" si="71"/>
        <v/>
      </c>
      <c r="T248" t="str">
        <f t="shared" si="62"/>
        <v/>
      </c>
      <c r="V248" t="str">
        <f t="shared" si="63"/>
        <v/>
      </c>
      <c r="Y248" s="5">
        <v>43347</v>
      </c>
      <c r="Z248" s="6" t="s">
        <v>3</v>
      </c>
      <c r="AA248" s="12">
        <v>54</v>
      </c>
      <c r="AB248" t="str">
        <f t="shared" si="79"/>
        <v/>
      </c>
      <c r="AD248" t="str">
        <f t="shared" si="72"/>
        <v/>
      </c>
      <c r="AF248" t="str">
        <f t="shared" si="64"/>
        <v/>
      </c>
      <c r="AH248" t="str">
        <f t="shared" si="65"/>
        <v/>
      </c>
      <c r="AK248" s="5">
        <v>43712</v>
      </c>
      <c r="AL248" s="6" t="s">
        <v>6</v>
      </c>
      <c r="AM248" s="41">
        <v>82</v>
      </c>
      <c r="AN248" t="str">
        <f t="shared" si="77"/>
        <v/>
      </c>
      <c r="AP248" t="str">
        <f t="shared" si="73"/>
        <v/>
      </c>
      <c r="AR248" t="str">
        <f t="shared" si="66"/>
        <v/>
      </c>
      <c r="AT248" t="str">
        <f t="shared" si="67"/>
        <v/>
      </c>
      <c r="AW248" s="5">
        <v>44077</v>
      </c>
      <c r="AX248" s="6" t="s">
        <v>8</v>
      </c>
      <c r="AY248" s="105">
        <f>'Daycare Tallies'!$AQ4</f>
        <v>0</v>
      </c>
      <c r="AZ248">
        <f t="shared" si="78"/>
        <v>0</v>
      </c>
      <c r="BB248" t="str">
        <f t="shared" si="74"/>
        <v/>
      </c>
      <c r="BD248">
        <f t="shared" si="69"/>
        <v>0</v>
      </c>
      <c r="BF248" t="str">
        <f t="shared" si="68"/>
        <v/>
      </c>
    </row>
    <row r="249" spans="1:58" ht="15" thickBot="1" x14ac:dyDescent="0.35">
      <c r="A249" s="10">
        <v>42617</v>
      </c>
      <c r="B249" s="11" t="s">
        <v>9</v>
      </c>
      <c r="C249" s="12">
        <v>2</v>
      </c>
      <c r="D249" t="str">
        <f t="shared" si="75"/>
        <v/>
      </c>
      <c r="F249" t="str">
        <f t="shared" si="70"/>
        <v/>
      </c>
      <c r="H249" t="str">
        <f t="shared" si="60"/>
        <v/>
      </c>
      <c r="J249">
        <f t="shared" si="61"/>
        <v>29</v>
      </c>
      <c r="M249" s="5">
        <v>42983</v>
      </c>
      <c r="N249" s="6" t="s">
        <v>3</v>
      </c>
      <c r="O249" s="12">
        <v>51</v>
      </c>
      <c r="P249" t="str">
        <f t="shared" si="76"/>
        <v/>
      </c>
      <c r="R249" t="str">
        <f t="shared" si="71"/>
        <v/>
      </c>
      <c r="T249" t="str">
        <f t="shared" si="62"/>
        <v/>
      </c>
      <c r="V249" t="str">
        <f t="shared" si="63"/>
        <v/>
      </c>
      <c r="Y249" s="5">
        <v>43348</v>
      </c>
      <c r="Z249" s="6" t="s">
        <v>6</v>
      </c>
      <c r="AA249" s="12">
        <v>56</v>
      </c>
      <c r="AB249" t="str">
        <f t="shared" si="79"/>
        <v/>
      </c>
      <c r="AD249" t="str">
        <f t="shared" si="72"/>
        <v/>
      </c>
      <c r="AF249" t="str">
        <f t="shared" si="64"/>
        <v/>
      </c>
      <c r="AH249" t="str">
        <f t="shared" si="65"/>
        <v/>
      </c>
      <c r="AK249" s="5">
        <v>43713</v>
      </c>
      <c r="AL249" s="6" t="s">
        <v>8</v>
      </c>
      <c r="AM249" s="41">
        <v>88</v>
      </c>
      <c r="AN249">
        <f t="shared" si="77"/>
        <v>348</v>
      </c>
      <c r="AP249" t="str">
        <f t="shared" si="73"/>
        <v/>
      </c>
      <c r="AR249">
        <f t="shared" si="66"/>
        <v>249</v>
      </c>
      <c r="AT249" t="str">
        <f t="shared" si="67"/>
        <v/>
      </c>
      <c r="AW249" s="5">
        <v>44078</v>
      </c>
      <c r="AX249" s="6" t="s">
        <v>4</v>
      </c>
      <c r="AY249" s="105">
        <f>'Daycare Tallies'!$AQ5</f>
        <v>0</v>
      </c>
      <c r="AZ249" t="str">
        <f t="shared" si="78"/>
        <v/>
      </c>
      <c r="BB249">
        <f t="shared" si="74"/>
        <v>0</v>
      </c>
      <c r="BD249" t="str">
        <f t="shared" si="69"/>
        <v/>
      </c>
      <c r="BF249" t="str">
        <f t="shared" si="68"/>
        <v/>
      </c>
    </row>
    <row r="250" spans="1:58" x14ac:dyDescent="0.3">
      <c r="A250" s="10">
        <v>42618</v>
      </c>
      <c r="B250" s="11" t="s">
        <v>5</v>
      </c>
      <c r="C250" s="12">
        <v>1</v>
      </c>
      <c r="D250" t="str">
        <f t="shared" si="75"/>
        <v/>
      </c>
      <c r="F250" t="str">
        <f t="shared" si="70"/>
        <v/>
      </c>
      <c r="H250" t="str">
        <f t="shared" si="60"/>
        <v/>
      </c>
      <c r="J250" t="str">
        <f t="shared" si="61"/>
        <v/>
      </c>
      <c r="M250" s="5">
        <v>42984</v>
      </c>
      <c r="N250" s="6" t="s">
        <v>6</v>
      </c>
      <c r="O250" s="12">
        <v>57</v>
      </c>
      <c r="P250" t="str">
        <f t="shared" si="76"/>
        <v/>
      </c>
      <c r="R250" t="str">
        <f t="shared" si="71"/>
        <v/>
      </c>
      <c r="T250" t="str">
        <f t="shared" si="62"/>
        <v/>
      </c>
      <c r="V250" t="str">
        <f t="shared" si="63"/>
        <v/>
      </c>
      <c r="Y250" s="5">
        <v>43349</v>
      </c>
      <c r="Z250" s="6" t="s">
        <v>8</v>
      </c>
      <c r="AA250" s="12">
        <v>63</v>
      </c>
      <c r="AB250">
        <f t="shared" si="79"/>
        <v>264</v>
      </c>
      <c r="AD250" t="str">
        <f t="shared" si="72"/>
        <v/>
      </c>
      <c r="AF250">
        <f t="shared" si="64"/>
        <v>173</v>
      </c>
      <c r="AH250" t="str">
        <f t="shared" si="65"/>
        <v/>
      </c>
      <c r="AK250" s="5">
        <v>43714</v>
      </c>
      <c r="AL250" s="6" t="s">
        <v>4</v>
      </c>
      <c r="AM250" s="7">
        <v>54</v>
      </c>
      <c r="AN250" t="str">
        <f t="shared" si="77"/>
        <v/>
      </c>
      <c r="AP250">
        <f t="shared" si="73"/>
        <v>63</v>
      </c>
      <c r="AR250" t="str">
        <f t="shared" si="66"/>
        <v/>
      </c>
      <c r="AT250" t="str">
        <f t="shared" si="67"/>
        <v/>
      </c>
      <c r="AW250" s="5">
        <v>44079</v>
      </c>
      <c r="AX250" s="6" t="s">
        <v>7</v>
      </c>
      <c r="AY250" s="105">
        <f>'Daycare Tallies'!$AQ6</f>
        <v>0</v>
      </c>
      <c r="AZ250" t="str">
        <f t="shared" si="78"/>
        <v/>
      </c>
      <c r="BB250" t="str">
        <f t="shared" si="74"/>
        <v/>
      </c>
      <c r="BD250" t="str">
        <f t="shared" si="69"/>
        <v/>
      </c>
      <c r="BF250" t="str">
        <f t="shared" si="68"/>
        <v/>
      </c>
    </row>
    <row r="251" spans="1:58" x14ac:dyDescent="0.3">
      <c r="A251" s="10">
        <v>42619</v>
      </c>
      <c r="B251" s="11" t="s">
        <v>3</v>
      </c>
      <c r="C251" s="12">
        <v>34</v>
      </c>
      <c r="D251" t="str">
        <f t="shared" si="75"/>
        <v/>
      </c>
      <c r="F251" t="str">
        <f t="shared" si="70"/>
        <v/>
      </c>
      <c r="H251" t="str">
        <f t="shared" si="60"/>
        <v/>
      </c>
      <c r="J251" t="str">
        <f t="shared" si="61"/>
        <v/>
      </c>
      <c r="M251" s="5">
        <v>42985</v>
      </c>
      <c r="N251" s="6" t="s">
        <v>8</v>
      </c>
      <c r="O251" s="12">
        <v>56</v>
      </c>
      <c r="P251">
        <f t="shared" si="76"/>
        <v>227</v>
      </c>
      <c r="R251" t="str">
        <f t="shared" si="71"/>
        <v/>
      </c>
      <c r="T251">
        <f t="shared" si="62"/>
        <v>164</v>
      </c>
      <c r="V251" t="str">
        <f t="shared" si="63"/>
        <v/>
      </c>
      <c r="Y251" s="5">
        <v>43350</v>
      </c>
      <c r="Z251" s="6" t="s">
        <v>4</v>
      </c>
      <c r="AA251" s="38">
        <v>75</v>
      </c>
      <c r="AB251" t="str">
        <f t="shared" si="79"/>
        <v/>
      </c>
      <c r="AD251">
        <f t="shared" si="72"/>
        <v>85</v>
      </c>
      <c r="AF251" t="str">
        <f t="shared" si="64"/>
        <v/>
      </c>
      <c r="AH251" t="str">
        <f t="shared" si="65"/>
        <v/>
      </c>
      <c r="AK251" s="5">
        <v>43715</v>
      </c>
      <c r="AL251" s="6" t="s">
        <v>7</v>
      </c>
      <c r="AM251" s="7">
        <v>14</v>
      </c>
      <c r="AN251" t="str">
        <f t="shared" si="77"/>
        <v/>
      </c>
      <c r="AP251" t="str">
        <f t="shared" si="73"/>
        <v/>
      </c>
      <c r="AR251" t="str">
        <f t="shared" si="66"/>
        <v/>
      </c>
      <c r="AT251" t="str">
        <f t="shared" si="67"/>
        <v/>
      </c>
      <c r="AW251" s="5">
        <v>44080</v>
      </c>
      <c r="AX251" s="6" t="s">
        <v>9</v>
      </c>
      <c r="AY251" s="105">
        <f>'Daycare Tallies'!$AQ7</f>
        <v>0</v>
      </c>
      <c r="AZ251" t="str">
        <f t="shared" si="78"/>
        <v/>
      </c>
      <c r="BB251" t="str">
        <f t="shared" si="74"/>
        <v/>
      </c>
      <c r="BD251" t="str">
        <f t="shared" si="69"/>
        <v/>
      </c>
      <c r="BF251">
        <f t="shared" si="68"/>
        <v>0</v>
      </c>
    </row>
    <row r="252" spans="1:58" x14ac:dyDescent="0.3">
      <c r="A252" s="10">
        <v>42620</v>
      </c>
      <c r="B252" s="11" t="s">
        <v>6</v>
      </c>
      <c r="C252" s="12">
        <v>39</v>
      </c>
      <c r="D252" t="str">
        <f t="shared" si="75"/>
        <v/>
      </c>
      <c r="F252" t="str">
        <f t="shared" si="70"/>
        <v/>
      </c>
      <c r="H252" t="str">
        <f t="shared" si="60"/>
        <v/>
      </c>
      <c r="J252" t="str">
        <f t="shared" si="61"/>
        <v/>
      </c>
      <c r="M252" s="5">
        <v>42986</v>
      </c>
      <c r="N252" s="6" t="s">
        <v>4</v>
      </c>
      <c r="O252" s="12">
        <v>42</v>
      </c>
      <c r="P252" t="str">
        <f t="shared" si="76"/>
        <v/>
      </c>
      <c r="R252">
        <f t="shared" si="71"/>
        <v>55</v>
      </c>
      <c r="T252" t="str">
        <f t="shared" si="62"/>
        <v/>
      </c>
      <c r="V252" t="str">
        <f t="shared" si="63"/>
        <v/>
      </c>
      <c r="Y252" s="5">
        <v>43351</v>
      </c>
      <c r="Z252" s="6" t="s">
        <v>7</v>
      </c>
      <c r="AA252" s="12">
        <v>9</v>
      </c>
      <c r="AB252" t="str">
        <f t="shared" si="79"/>
        <v/>
      </c>
      <c r="AD252" t="str">
        <f t="shared" si="72"/>
        <v/>
      </c>
      <c r="AF252" t="str">
        <f t="shared" si="64"/>
        <v/>
      </c>
      <c r="AH252" t="str">
        <f t="shared" si="65"/>
        <v/>
      </c>
      <c r="AK252" s="5">
        <v>43716</v>
      </c>
      <c r="AL252" s="6" t="s">
        <v>9</v>
      </c>
      <c r="AM252" s="7">
        <v>10</v>
      </c>
      <c r="AN252" t="str">
        <f t="shared" si="77"/>
        <v/>
      </c>
      <c r="AP252" t="str">
        <f t="shared" si="73"/>
        <v/>
      </c>
      <c r="AR252" t="str">
        <f t="shared" si="66"/>
        <v/>
      </c>
      <c r="AT252">
        <f t="shared" si="67"/>
        <v>78</v>
      </c>
      <c r="AW252" s="5">
        <v>44081</v>
      </c>
      <c r="AX252" s="6" t="s">
        <v>5</v>
      </c>
      <c r="AY252" s="105">
        <f>'Daycare Tallies'!$AQ8</f>
        <v>0</v>
      </c>
      <c r="AZ252" t="str">
        <f t="shared" si="78"/>
        <v/>
      </c>
      <c r="BB252" t="str">
        <f t="shared" si="74"/>
        <v/>
      </c>
      <c r="BD252" t="str">
        <f t="shared" si="69"/>
        <v/>
      </c>
      <c r="BF252" t="str">
        <f t="shared" si="68"/>
        <v/>
      </c>
    </row>
    <row r="253" spans="1:58" x14ac:dyDescent="0.3">
      <c r="A253" s="10">
        <v>42621</v>
      </c>
      <c r="B253" s="11" t="s">
        <v>8</v>
      </c>
      <c r="C253" s="12">
        <v>38</v>
      </c>
      <c r="D253">
        <f t="shared" si="75"/>
        <v>141</v>
      </c>
      <c r="F253" t="str">
        <f t="shared" si="70"/>
        <v/>
      </c>
      <c r="H253">
        <f t="shared" si="60"/>
        <v>111</v>
      </c>
      <c r="J253" t="str">
        <f t="shared" si="61"/>
        <v/>
      </c>
      <c r="M253" s="5">
        <v>42987</v>
      </c>
      <c r="N253" s="6" t="s">
        <v>7</v>
      </c>
      <c r="O253" s="12">
        <v>13</v>
      </c>
      <c r="P253" t="str">
        <f t="shared" si="76"/>
        <v/>
      </c>
      <c r="R253" t="str">
        <f t="shared" si="71"/>
        <v/>
      </c>
      <c r="T253" t="str">
        <f t="shared" si="62"/>
        <v/>
      </c>
      <c r="V253" t="str">
        <f t="shared" si="63"/>
        <v/>
      </c>
      <c r="Y253" s="5">
        <v>43352</v>
      </c>
      <c r="Z253" s="6" t="s">
        <v>9</v>
      </c>
      <c r="AA253" s="12">
        <v>9</v>
      </c>
      <c r="AB253" t="str">
        <f t="shared" si="79"/>
        <v/>
      </c>
      <c r="AD253" t="str">
        <f t="shared" si="72"/>
        <v/>
      </c>
      <c r="AF253" t="str">
        <f t="shared" si="64"/>
        <v/>
      </c>
      <c r="AH253">
        <f t="shared" si="65"/>
        <v>93</v>
      </c>
      <c r="AK253" s="5">
        <v>43717</v>
      </c>
      <c r="AL253" s="6" t="s">
        <v>5</v>
      </c>
      <c r="AM253" s="7">
        <v>67</v>
      </c>
      <c r="AN253" t="str">
        <f t="shared" si="77"/>
        <v/>
      </c>
      <c r="AP253" t="str">
        <f t="shared" si="73"/>
        <v/>
      </c>
      <c r="AR253" t="str">
        <f t="shared" si="66"/>
        <v/>
      </c>
      <c r="AT253" t="str">
        <f t="shared" si="67"/>
        <v/>
      </c>
      <c r="AW253" s="5">
        <v>44082</v>
      </c>
      <c r="AX253" s="6" t="s">
        <v>3</v>
      </c>
      <c r="AY253" s="105">
        <f>'Daycare Tallies'!$AQ9</f>
        <v>0</v>
      </c>
      <c r="AZ253" t="str">
        <f t="shared" si="78"/>
        <v/>
      </c>
      <c r="BB253" t="str">
        <f t="shared" si="74"/>
        <v/>
      </c>
      <c r="BD253" t="str">
        <f t="shared" si="69"/>
        <v/>
      </c>
      <c r="BF253" t="str">
        <f t="shared" si="68"/>
        <v/>
      </c>
    </row>
    <row r="254" spans="1:58" x14ac:dyDescent="0.3">
      <c r="A254" s="10">
        <v>42622</v>
      </c>
      <c r="B254" s="11" t="s">
        <v>4</v>
      </c>
      <c r="C254" s="12">
        <v>37</v>
      </c>
      <c r="D254" t="str">
        <f t="shared" si="75"/>
        <v/>
      </c>
      <c r="F254">
        <f t="shared" si="70"/>
        <v>38</v>
      </c>
      <c r="H254" t="str">
        <f t="shared" si="60"/>
        <v/>
      </c>
      <c r="J254" t="str">
        <f t="shared" si="61"/>
        <v/>
      </c>
      <c r="M254" s="5">
        <v>42988</v>
      </c>
      <c r="N254" s="6" t="s">
        <v>9</v>
      </c>
      <c r="O254" s="12">
        <v>16</v>
      </c>
      <c r="P254" t="str">
        <f t="shared" si="76"/>
        <v/>
      </c>
      <c r="R254" t="str">
        <f t="shared" si="71"/>
        <v/>
      </c>
      <c r="T254" t="str">
        <f t="shared" si="62"/>
        <v/>
      </c>
      <c r="V254">
        <f t="shared" si="63"/>
        <v>71</v>
      </c>
      <c r="Y254" s="5">
        <v>43353</v>
      </c>
      <c r="Z254" s="6" t="s">
        <v>5</v>
      </c>
      <c r="AA254" s="12">
        <v>52</v>
      </c>
      <c r="AB254" t="str">
        <f t="shared" si="79"/>
        <v/>
      </c>
      <c r="AD254" t="str">
        <f t="shared" si="72"/>
        <v/>
      </c>
      <c r="AF254" t="str">
        <f t="shared" si="64"/>
        <v/>
      </c>
      <c r="AH254" t="str">
        <f t="shared" si="65"/>
        <v/>
      </c>
      <c r="AK254" s="5">
        <v>43718</v>
      </c>
      <c r="AL254" s="6" t="s">
        <v>3</v>
      </c>
      <c r="AM254" s="7">
        <v>77</v>
      </c>
      <c r="AN254" t="str">
        <f t="shared" si="77"/>
        <v/>
      </c>
      <c r="AP254" t="str">
        <f t="shared" si="73"/>
        <v/>
      </c>
      <c r="AR254" t="str">
        <f t="shared" si="66"/>
        <v/>
      </c>
      <c r="AT254" t="str">
        <f t="shared" si="67"/>
        <v/>
      </c>
      <c r="AW254" s="5">
        <v>44083</v>
      </c>
      <c r="AX254" s="6" t="s">
        <v>6</v>
      </c>
      <c r="AY254" s="105">
        <f>'Daycare Tallies'!$AQ10</f>
        <v>0</v>
      </c>
      <c r="AZ254" t="str">
        <f t="shared" si="78"/>
        <v/>
      </c>
      <c r="BB254" t="str">
        <f t="shared" si="74"/>
        <v/>
      </c>
      <c r="BD254" t="str">
        <f t="shared" si="69"/>
        <v/>
      </c>
      <c r="BF254" t="str">
        <f t="shared" si="68"/>
        <v/>
      </c>
    </row>
    <row r="255" spans="1:58" x14ac:dyDescent="0.3">
      <c r="A255" s="10">
        <v>42623</v>
      </c>
      <c r="B255" s="11" t="s">
        <v>7</v>
      </c>
      <c r="C255" s="12">
        <v>6</v>
      </c>
      <c r="D255" t="str">
        <f t="shared" si="75"/>
        <v/>
      </c>
      <c r="F255" t="str">
        <f t="shared" si="70"/>
        <v/>
      </c>
      <c r="H255" t="str">
        <f t="shared" si="60"/>
        <v/>
      </c>
      <c r="J255" t="str">
        <f t="shared" si="61"/>
        <v/>
      </c>
      <c r="M255" s="5">
        <v>42989</v>
      </c>
      <c r="N255" s="6" t="s">
        <v>5</v>
      </c>
      <c r="O255" s="12">
        <v>54</v>
      </c>
      <c r="P255" t="str">
        <f t="shared" si="76"/>
        <v/>
      </c>
      <c r="R255" t="str">
        <f t="shared" si="71"/>
        <v/>
      </c>
      <c r="T255" t="str">
        <f t="shared" si="62"/>
        <v/>
      </c>
      <c r="V255" t="str">
        <f t="shared" si="63"/>
        <v/>
      </c>
      <c r="Y255" s="5">
        <v>43354</v>
      </c>
      <c r="Z255" s="6" t="s">
        <v>3</v>
      </c>
      <c r="AA255" s="38">
        <v>74</v>
      </c>
      <c r="AB255" t="str">
        <f t="shared" si="79"/>
        <v/>
      </c>
      <c r="AD255" t="str">
        <f t="shared" si="72"/>
        <v/>
      </c>
      <c r="AF255" t="str">
        <f t="shared" si="64"/>
        <v/>
      </c>
      <c r="AH255" t="str">
        <f t="shared" si="65"/>
        <v/>
      </c>
      <c r="AK255" s="5">
        <v>43719</v>
      </c>
      <c r="AL255" s="6" t="s">
        <v>6</v>
      </c>
      <c r="AM255" s="7">
        <v>66</v>
      </c>
      <c r="AN255" t="str">
        <f t="shared" si="77"/>
        <v/>
      </c>
      <c r="AP255" t="str">
        <f t="shared" si="73"/>
        <v/>
      </c>
      <c r="AR255" t="str">
        <f t="shared" si="66"/>
        <v/>
      </c>
      <c r="AT255" t="str">
        <f t="shared" si="67"/>
        <v/>
      </c>
      <c r="AW255" s="5">
        <v>44084</v>
      </c>
      <c r="AX255" s="6" t="s">
        <v>8</v>
      </c>
      <c r="AY255" s="105">
        <f>'Daycare Tallies'!$AQ11</f>
        <v>0</v>
      </c>
      <c r="AZ255">
        <f t="shared" si="78"/>
        <v>0</v>
      </c>
      <c r="BB255" t="str">
        <f t="shared" si="74"/>
        <v/>
      </c>
      <c r="BD255">
        <f t="shared" si="69"/>
        <v>0</v>
      </c>
      <c r="BF255" t="str">
        <f t="shared" si="68"/>
        <v/>
      </c>
    </row>
    <row r="256" spans="1:58" x14ac:dyDescent="0.3">
      <c r="A256" s="10">
        <v>42624</v>
      </c>
      <c r="B256" s="11" t="s">
        <v>9</v>
      </c>
      <c r="C256" s="12">
        <v>2</v>
      </c>
      <c r="D256" t="str">
        <f t="shared" si="75"/>
        <v/>
      </c>
      <c r="F256" t="str">
        <f t="shared" si="70"/>
        <v/>
      </c>
      <c r="H256" t="str">
        <f t="shared" si="60"/>
        <v/>
      </c>
      <c r="J256">
        <f t="shared" si="61"/>
        <v>45</v>
      </c>
      <c r="M256" s="5">
        <v>42990</v>
      </c>
      <c r="N256" s="6" t="s">
        <v>3</v>
      </c>
      <c r="O256" s="12">
        <v>54</v>
      </c>
      <c r="P256" t="str">
        <f t="shared" si="76"/>
        <v/>
      </c>
      <c r="R256" t="str">
        <f t="shared" si="71"/>
        <v/>
      </c>
      <c r="T256" t="str">
        <f t="shared" si="62"/>
        <v/>
      </c>
      <c r="V256" t="str">
        <f t="shared" si="63"/>
        <v/>
      </c>
      <c r="Y256" s="5">
        <v>43355</v>
      </c>
      <c r="Z256" s="6" t="s">
        <v>6</v>
      </c>
      <c r="AA256" s="12">
        <v>48</v>
      </c>
      <c r="AB256" t="str">
        <f t="shared" si="79"/>
        <v/>
      </c>
      <c r="AD256" t="str">
        <f t="shared" si="72"/>
        <v/>
      </c>
      <c r="AF256" t="str">
        <f t="shared" si="64"/>
        <v/>
      </c>
      <c r="AH256" t="str">
        <f t="shared" si="65"/>
        <v/>
      </c>
      <c r="AK256" s="5">
        <v>43720</v>
      </c>
      <c r="AL256" s="6" t="s">
        <v>8</v>
      </c>
      <c r="AM256" s="7">
        <v>74</v>
      </c>
      <c r="AN256">
        <f t="shared" si="77"/>
        <v>362</v>
      </c>
      <c r="AP256" t="str">
        <f t="shared" si="73"/>
        <v/>
      </c>
      <c r="AR256">
        <f t="shared" si="66"/>
        <v>217</v>
      </c>
      <c r="AT256" t="str">
        <f t="shared" si="67"/>
        <v/>
      </c>
      <c r="AW256" s="5">
        <v>44085</v>
      </c>
      <c r="AX256" s="6" t="s">
        <v>4</v>
      </c>
      <c r="AY256" s="105">
        <f>'Daycare Tallies'!$AQ12</f>
        <v>0</v>
      </c>
      <c r="AZ256" t="str">
        <f t="shared" si="78"/>
        <v/>
      </c>
      <c r="BB256">
        <f t="shared" si="74"/>
        <v>0</v>
      </c>
      <c r="BD256" t="str">
        <f t="shared" si="69"/>
        <v/>
      </c>
      <c r="BF256" t="str">
        <f t="shared" si="68"/>
        <v/>
      </c>
    </row>
    <row r="257" spans="1:58" x14ac:dyDescent="0.3">
      <c r="A257" s="10">
        <v>42625</v>
      </c>
      <c r="B257" s="11" t="s">
        <v>5</v>
      </c>
      <c r="C257" s="12">
        <v>36</v>
      </c>
      <c r="D257" t="str">
        <f t="shared" si="75"/>
        <v/>
      </c>
      <c r="F257" t="str">
        <f t="shared" si="70"/>
        <v/>
      </c>
      <c r="H257" t="str">
        <f t="shared" si="60"/>
        <v/>
      </c>
      <c r="J257" t="str">
        <f t="shared" si="61"/>
        <v/>
      </c>
      <c r="M257" s="5">
        <v>42991</v>
      </c>
      <c r="N257" s="6" t="s">
        <v>6</v>
      </c>
      <c r="O257" s="12">
        <v>49</v>
      </c>
      <c r="P257" t="str">
        <f t="shared" si="76"/>
        <v/>
      </c>
      <c r="R257" t="str">
        <f t="shared" si="71"/>
        <v/>
      </c>
      <c r="T257" t="str">
        <f t="shared" si="62"/>
        <v/>
      </c>
      <c r="V257" t="str">
        <f t="shared" si="63"/>
        <v/>
      </c>
      <c r="Y257" s="5">
        <v>43356</v>
      </c>
      <c r="Z257" s="6" t="s">
        <v>8</v>
      </c>
      <c r="AA257" s="38">
        <v>71</v>
      </c>
      <c r="AB257">
        <f t="shared" si="79"/>
        <v>338</v>
      </c>
      <c r="AD257" t="str">
        <f t="shared" si="72"/>
        <v/>
      </c>
      <c r="AF257">
        <f t="shared" si="64"/>
        <v>193</v>
      </c>
      <c r="AH257" t="str">
        <f t="shared" si="65"/>
        <v/>
      </c>
      <c r="AK257" s="5">
        <v>43721</v>
      </c>
      <c r="AL257" s="6" t="s">
        <v>4</v>
      </c>
      <c r="AM257" s="7">
        <v>62</v>
      </c>
      <c r="AN257" t="str">
        <f t="shared" si="77"/>
        <v/>
      </c>
      <c r="AP257">
        <f t="shared" si="73"/>
        <v>129</v>
      </c>
      <c r="AR257" t="str">
        <f t="shared" si="66"/>
        <v/>
      </c>
      <c r="AT257" t="str">
        <f t="shared" si="67"/>
        <v/>
      </c>
      <c r="AW257" s="5">
        <v>44086</v>
      </c>
      <c r="AX257" s="6" t="s">
        <v>7</v>
      </c>
      <c r="AY257" s="105">
        <f>'Daycare Tallies'!$AQ13</f>
        <v>0</v>
      </c>
      <c r="AZ257" t="str">
        <f t="shared" si="78"/>
        <v/>
      </c>
      <c r="BB257" t="str">
        <f t="shared" si="74"/>
        <v/>
      </c>
      <c r="BD257" t="str">
        <f t="shared" si="69"/>
        <v/>
      </c>
      <c r="BF257" t="str">
        <f t="shared" si="68"/>
        <v/>
      </c>
    </row>
    <row r="258" spans="1:58" x14ac:dyDescent="0.3">
      <c r="A258" s="10">
        <v>42626</v>
      </c>
      <c r="B258" s="11" t="s">
        <v>3</v>
      </c>
      <c r="C258" s="12">
        <v>39</v>
      </c>
      <c r="D258" t="str">
        <f t="shared" si="75"/>
        <v/>
      </c>
      <c r="F258" t="str">
        <f t="shared" si="70"/>
        <v/>
      </c>
      <c r="H258" t="str">
        <f t="shared" si="60"/>
        <v/>
      </c>
      <c r="J258" t="str">
        <f t="shared" si="61"/>
        <v/>
      </c>
      <c r="M258" s="5">
        <v>42992</v>
      </c>
      <c r="N258" s="6" t="s">
        <v>8</v>
      </c>
      <c r="O258" s="12">
        <v>51</v>
      </c>
      <c r="P258">
        <f t="shared" si="76"/>
        <v>279</v>
      </c>
      <c r="R258" t="str">
        <f t="shared" si="71"/>
        <v/>
      </c>
      <c r="T258">
        <f t="shared" si="62"/>
        <v>154</v>
      </c>
      <c r="V258" t="str">
        <f t="shared" si="63"/>
        <v/>
      </c>
      <c r="Y258" s="5">
        <v>43357</v>
      </c>
      <c r="Z258" s="6" t="s">
        <v>4</v>
      </c>
      <c r="AA258" s="12">
        <v>64</v>
      </c>
      <c r="AB258" t="str">
        <f t="shared" si="79"/>
        <v/>
      </c>
      <c r="AD258">
        <f t="shared" si="72"/>
        <v>116</v>
      </c>
      <c r="AF258" t="str">
        <f t="shared" si="64"/>
        <v/>
      </c>
      <c r="AH258" t="str">
        <f t="shared" si="65"/>
        <v/>
      </c>
      <c r="AK258" s="5">
        <v>43722</v>
      </c>
      <c r="AL258" s="6" t="s">
        <v>7</v>
      </c>
      <c r="AM258" s="7">
        <v>15</v>
      </c>
      <c r="AN258" t="str">
        <f t="shared" si="77"/>
        <v/>
      </c>
      <c r="AP258" t="str">
        <f t="shared" si="73"/>
        <v/>
      </c>
      <c r="AR258" t="str">
        <f t="shared" si="66"/>
        <v/>
      </c>
      <c r="AT258" t="str">
        <f t="shared" si="67"/>
        <v/>
      </c>
      <c r="AW258" s="5">
        <v>44087</v>
      </c>
      <c r="AX258" s="6" t="s">
        <v>9</v>
      </c>
      <c r="AY258" s="105">
        <f>'Daycare Tallies'!$AQ14</f>
        <v>0</v>
      </c>
      <c r="AZ258" t="str">
        <f t="shared" si="78"/>
        <v/>
      </c>
      <c r="BB258" t="str">
        <f t="shared" si="74"/>
        <v/>
      </c>
      <c r="BD258" t="str">
        <f t="shared" si="69"/>
        <v/>
      </c>
      <c r="BF258">
        <f t="shared" si="68"/>
        <v>0</v>
      </c>
    </row>
    <row r="259" spans="1:58" x14ac:dyDescent="0.3">
      <c r="A259" s="10">
        <v>42627</v>
      </c>
      <c r="B259" s="11" t="s">
        <v>6</v>
      </c>
      <c r="C259" s="12">
        <v>39</v>
      </c>
      <c r="D259" t="str">
        <f t="shared" si="75"/>
        <v/>
      </c>
      <c r="F259" t="str">
        <f t="shared" si="70"/>
        <v/>
      </c>
      <c r="H259" t="str">
        <f t="shared" ref="H259:H322" si="80">IF(B259="TH",SUM(C257:C259),"")</f>
        <v/>
      </c>
      <c r="J259" t="str">
        <f t="shared" ref="J259:J322" si="81">IF(B259="SU",SUM(C257:C259),"")</f>
        <v/>
      </c>
      <c r="M259" s="5">
        <v>42993</v>
      </c>
      <c r="N259" s="6" t="s">
        <v>4</v>
      </c>
      <c r="O259" s="12">
        <v>35</v>
      </c>
      <c r="P259" t="str">
        <f t="shared" si="76"/>
        <v/>
      </c>
      <c r="R259">
        <f t="shared" si="71"/>
        <v>89</v>
      </c>
      <c r="T259" t="str">
        <f t="shared" ref="T259:T322" si="82">IF(N259="TH",SUM(O257:O259),"")</f>
        <v/>
      </c>
      <c r="V259" t="str">
        <f t="shared" ref="V259:V322" si="83">IF(N259="SU",SUM(O257:O259),"")</f>
        <v/>
      </c>
      <c r="Y259" s="5">
        <v>43358</v>
      </c>
      <c r="Z259" s="6" t="s">
        <v>7</v>
      </c>
      <c r="AA259" s="12">
        <v>10</v>
      </c>
      <c r="AB259" t="str">
        <f t="shared" si="79"/>
        <v/>
      </c>
      <c r="AD259" t="str">
        <f t="shared" si="72"/>
        <v/>
      </c>
      <c r="AF259" t="str">
        <f t="shared" ref="AF259:AF322" si="84">IF(Z259="TH",SUM(AA257:AA259),"")</f>
        <v/>
      </c>
      <c r="AH259" t="str">
        <f t="shared" ref="AH259:AH322" si="85">IF(Z259="SU",SUM(AA257:AA259),"")</f>
        <v/>
      </c>
      <c r="AK259" s="5">
        <v>43723</v>
      </c>
      <c r="AL259" s="6" t="s">
        <v>9</v>
      </c>
      <c r="AM259" s="7">
        <v>18</v>
      </c>
      <c r="AN259" t="str">
        <f t="shared" si="77"/>
        <v/>
      </c>
      <c r="AP259" t="str">
        <f t="shared" si="73"/>
        <v/>
      </c>
      <c r="AR259" t="str">
        <f t="shared" ref="AR259:AR322" si="86">IF(AL259="TH",SUM(AM257:AM259),"")</f>
        <v/>
      </c>
      <c r="AT259">
        <f t="shared" ref="AT259:AT322" si="87">IF(AL259="SU",SUM(AM257:AM259),"")</f>
        <v>95</v>
      </c>
      <c r="AW259" s="5">
        <v>44088</v>
      </c>
      <c r="AX259" s="6" t="s">
        <v>5</v>
      </c>
      <c r="AY259" s="105">
        <f>'Daycare Tallies'!$AQ15</f>
        <v>0</v>
      </c>
      <c r="AZ259" t="str">
        <f t="shared" si="78"/>
        <v/>
      </c>
      <c r="BB259" t="str">
        <f t="shared" si="74"/>
        <v/>
      </c>
      <c r="BD259" t="str">
        <f t="shared" si="69"/>
        <v/>
      </c>
      <c r="BF259" t="str">
        <f t="shared" ref="BF259:BF322" si="88">IF(AX259="SU",SUM(AY257:AY259),"")</f>
        <v/>
      </c>
    </row>
    <row r="260" spans="1:58" ht="15" thickBot="1" x14ac:dyDescent="0.35">
      <c r="A260" s="10">
        <v>42628</v>
      </c>
      <c r="B260" s="11" t="s">
        <v>8</v>
      </c>
      <c r="C260" s="12">
        <v>41</v>
      </c>
      <c r="D260">
        <f t="shared" si="75"/>
        <v>200</v>
      </c>
      <c r="F260" t="str">
        <f t="shared" si="70"/>
        <v/>
      </c>
      <c r="H260">
        <f t="shared" si="80"/>
        <v>119</v>
      </c>
      <c r="J260" t="str">
        <f t="shared" si="81"/>
        <v/>
      </c>
      <c r="M260" s="5">
        <v>42994</v>
      </c>
      <c r="N260" s="6" t="s">
        <v>7</v>
      </c>
      <c r="O260" s="12">
        <v>10</v>
      </c>
      <c r="P260" t="str">
        <f t="shared" si="76"/>
        <v/>
      </c>
      <c r="R260" t="str">
        <f t="shared" si="71"/>
        <v/>
      </c>
      <c r="T260" t="str">
        <f t="shared" si="82"/>
        <v/>
      </c>
      <c r="V260" t="str">
        <f t="shared" si="83"/>
        <v/>
      </c>
      <c r="Y260" s="5">
        <v>43359</v>
      </c>
      <c r="Z260" s="6" t="s">
        <v>9</v>
      </c>
      <c r="AA260" s="12">
        <v>18</v>
      </c>
      <c r="AB260" t="str">
        <f t="shared" si="79"/>
        <v/>
      </c>
      <c r="AD260" t="str">
        <f t="shared" si="72"/>
        <v/>
      </c>
      <c r="AF260" t="str">
        <f t="shared" si="84"/>
        <v/>
      </c>
      <c r="AH260">
        <f t="shared" si="85"/>
        <v>92</v>
      </c>
      <c r="AK260" s="5">
        <v>43724</v>
      </c>
      <c r="AL260" s="6" t="s">
        <v>5</v>
      </c>
      <c r="AM260" s="7">
        <v>71</v>
      </c>
      <c r="AN260" t="str">
        <f t="shared" si="77"/>
        <v/>
      </c>
      <c r="AP260" t="str">
        <f t="shared" si="73"/>
        <v/>
      </c>
      <c r="AR260" t="str">
        <f t="shared" si="86"/>
        <v/>
      </c>
      <c r="AT260" t="str">
        <f t="shared" si="87"/>
        <v/>
      </c>
      <c r="AW260" s="5">
        <v>44089</v>
      </c>
      <c r="AX260" s="6" t="s">
        <v>3</v>
      </c>
      <c r="AY260" s="105">
        <f>'Daycare Tallies'!$AQ16</f>
        <v>0</v>
      </c>
      <c r="AZ260" t="str">
        <f t="shared" si="78"/>
        <v/>
      </c>
      <c r="BB260" t="str">
        <f t="shared" si="74"/>
        <v/>
      </c>
      <c r="BD260" t="str">
        <f t="shared" ref="BD260:BD323" si="89">IF(AX260="TH",SUM(AY258:AY260),"")</f>
        <v/>
      </c>
      <c r="BF260" t="str">
        <f t="shared" si="88"/>
        <v/>
      </c>
    </row>
    <row r="261" spans="1:58" ht="15" thickBot="1" x14ac:dyDescent="0.35">
      <c r="A261" s="10">
        <v>42629</v>
      </c>
      <c r="B261" s="11" t="s">
        <v>4</v>
      </c>
      <c r="C261" s="12">
        <v>30</v>
      </c>
      <c r="D261" t="str">
        <f t="shared" si="75"/>
        <v/>
      </c>
      <c r="F261">
        <f t="shared" ref="F261:F324" si="90">IF(B261="FR",SUM(C261,C257),"")</f>
        <v>66</v>
      </c>
      <c r="H261" t="str">
        <f t="shared" si="80"/>
        <v/>
      </c>
      <c r="J261" t="str">
        <f t="shared" si="81"/>
        <v/>
      </c>
      <c r="M261" s="5">
        <v>42995</v>
      </c>
      <c r="N261" s="6" t="s">
        <v>9</v>
      </c>
      <c r="O261" s="12">
        <v>11</v>
      </c>
      <c r="P261" t="str">
        <f t="shared" si="76"/>
        <v/>
      </c>
      <c r="R261" t="str">
        <f t="shared" ref="R261:R324" si="91">IF(N261="FR",SUM(O261,O257),"")</f>
        <v/>
      </c>
      <c r="T261" t="str">
        <f t="shared" si="82"/>
        <v/>
      </c>
      <c r="V261">
        <f t="shared" si="83"/>
        <v>56</v>
      </c>
      <c r="Y261" s="5">
        <v>43360</v>
      </c>
      <c r="Z261" s="6" t="s">
        <v>5</v>
      </c>
      <c r="AA261" s="12">
        <v>53</v>
      </c>
      <c r="AB261" t="str">
        <f t="shared" si="79"/>
        <v/>
      </c>
      <c r="AD261" t="str">
        <f t="shared" ref="AD261:AD324" si="92">IF(Z261="FR",SUM(AA261,AA257),"")</f>
        <v/>
      </c>
      <c r="AF261" t="str">
        <f t="shared" si="84"/>
        <v/>
      </c>
      <c r="AH261" t="str">
        <f t="shared" si="85"/>
        <v/>
      </c>
      <c r="AK261" s="5">
        <v>43725</v>
      </c>
      <c r="AL261" s="6" t="s">
        <v>3</v>
      </c>
      <c r="AM261" s="41">
        <v>81</v>
      </c>
      <c r="AN261" t="str">
        <f t="shared" si="77"/>
        <v/>
      </c>
      <c r="AP261" t="str">
        <f t="shared" si="73"/>
        <v/>
      </c>
      <c r="AR261" t="str">
        <f t="shared" si="86"/>
        <v/>
      </c>
      <c r="AT261" t="str">
        <f t="shared" si="87"/>
        <v/>
      </c>
      <c r="AW261" s="5">
        <v>44090</v>
      </c>
      <c r="AX261" s="6" t="s">
        <v>6</v>
      </c>
      <c r="AY261" s="105">
        <f>'Daycare Tallies'!$AQ17</f>
        <v>0</v>
      </c>
      <c r="AZ261" t="str">
        <f t="shared" si="78"/>
        <v/>
      </c>
      <c r="BB261" t="str">
        <f t="shared" si="74"/>
        <v/>
      </c>
      <c r="BD261" t="str">
        <f t="shared" si="89"/>
        <v/>
      </c>
      <c r="BF261" t="str">
        <f t="shared" si="88"/>
        <v/>
      </c>
    </row>
    <row r="262" spans="1:58" x14ac:dyDescent="0.3">
      <c r="A262" s="10">
        <v>42630</v>
      </c>
      <c r="B262" s="11" t="s">
        <v>7</v>
      </c>
      <c r="C262" s="12">
        <v>6</v>
      </c>
      <c r="D262" t="str">
        <f t="shared" si="75"/>
        <v/>
      </c>
      <c r="F262" t="str">
        <f t="shared" si="90"/>
        <v/>
      </c>
      <c r="H262" t="str">
        <f t="shared" si="80"/>
        <v/>
      </c>
      <c r="J262" t="str">
        <f t="shared" si="81"/>
        <v/>
      </c>
      <c r="M262" s="5">
        <v>42996</v>
      </c>
      <c r="N262" s="6" t="s">
        <v>5</v>
      </c>
      <c r="O262" s="12">
        <v>58</v>
      </c>
      <c r="P262" t="str">
        <f t="shared" si="76"/>
        <v/>
      </c>
      <c r="R262" t="str">
        <f t="shared" si="91"/>
        <v/>
      </c>
      <c r="T262" t="str">
        <f t="shared" si="82"/>
        <v/>
      </c>
      <c r="V262" t="str">
        <f t="shared" si="83"/>
        <v/>
      </c>
      <c r="Y262" s="5">
        <v>43361</v>
      </c>
      <c r="Z262" s="6" t="s">
        <v>3</v>
      </c>
      <c r="AA262" s="12">
        <v>58</v>
      </c>
      <c r="AB262" t="str">
        <f t="shared" si="79"/>
        <v/>
      </c>
      <c r="AD262" t="str">
        <f t="shared" si="92"/>
        <v/>
      </c>
      <c r="AF262" t="str">
        <f t="shared" si="84"/>
        <v/>
      </c>
      <c r="AH262" t="str">
        <f t="shared" si="85"/>
        <v/>
      </c>
      <c r="AK262" s="5">
        <v>43726</v>
      </c>
      <c r="AL262" s="6" t="s">
        <v>6</v>
      </c>
      <c r="AM262" s="7">
        <v>63</v>
      </c>
      <c r="AN262" t="str">
        <f t="shared" si="77"/>
        <v/>
      </c>
      <c r="AP262" t="str">
        <f t="shared" ref="AP262:AP325" si="93">IF(AL262="FR",SUM(AM262,AM258),"")</f>
        <v/>
      </c>
      <c r="AR262" t="str">
        <f t="shared" si="86"/>
        <v/>
      </c>
      <c r="AT262" t="str">
        <f t="shared" si="87"/>
        <v/>
      </c>
      <c r="AW262" s="5">
        <v>44091</v>
      </c>
      <c r="AX262" s="6" t="s">
        <v>8</v>
      </c>
      <c r="AY262" s="105">
        <f>'Daycare Tallies'!$AQ18</f>
        <v>0</v>
      </c>
      <c r="AZ262">
        <f t="shared" si="78"/>
        <v>0</v>
      </c>
      <c r="BB262" t="str">
        <f t="shared" ref="BB262:BB325" si="94">IF(AX262="FR",SUM(AY262,AY258),"")</f>
        <v/>
      </c>
      <c r="BD262">
        <f t="shared" si="89"/>
        <v>0</v>
      </c>
      <c r="BF262" t="str">
        <f t="shared" si="88"/>
        <v/>
      </c>
    </row>
    <row r="263" spans="1:58" x14ac:dyDescent="0.3">
      <c r="A263" s="10">
        <v>42631</v>
      </c>
      <c r="B263" s="11" t="s">
        <v>9</v>
      </c>
      <c r="C263" s="12">
        <v>2</v>
      </c>
      <c r="D263" t="str">
        <f t="shared" ref="D263:D326" si="95">IF(B263="TH",SUM(C257:C263),"")</f>
        <v/>
      </c>
      <c r="F263" t="str">
        <f t="shared" si="90"/>
        <v/>
      </c>
      <c r="H263" t="str">
        <f t="shared" si="80"/>
        <v/>
      </c>
      <c r="J263">
        <f t="shared" si="81"/>
        <v>38</v>
      </c>
      <c r="M263" s="5">
        <v>42997</v>
      </c>
      <c r="N263" s="6" t="s">
        <v>3</v>
      </c>
      <c r="O263" s="12">
        <v>59</v>
      </c>
      <c r="P263" t="str">
        <f t="shared" ref="P263:P326" si="96">IF(N263="TH",SUM(O257:O263),"")</f>
        <v/>
      </c>
      <c r="R263" t="str">
        <f t="shared" si="91"/>
        <v/>
      </c>
      <c r="T263" t="str">
        <f t="shared" si="82"/>
        <v/>
      </c>
      <c r="V263" t="str">
        <f t="shared" si="83"/>
        <v/>
      </c>
      <c r="Y263" s="5">
        <v>43362</v>
      </c>
      <c r="Z263" s="6" t="s">
        <v>6</v>
      </c>
      <c r="AA263" s="38">
        <v>71</v>
      </c>
      <c r="AB263" t="str">
        <f t="shared" si="79"/>
        <v/>
      </c>
      <c r="AD263" t="str">
        <f t="shared" si="92"/>
        <v/>
      </c>
      <c r="AF263" t="str">
        <f t="shared" si="84"/>
        <v/>
      </c>
      <c r="AH263" t="str">
        <f t="shared" si="85"/>
        <v/>
      </c>
      <c r="AK263" s="5">
        <v>43727</v>
      </c>
      <c r="AL263" s="6" t="s">
        <v>8</v>
      </c>
      <c r="AM263" s="7">
        <v>73</v>
      </c>
      <c r="AN263">
        <f t="shared" si="77"/>
        <v>383</v>
      </c>
      <c r="AP263" t="str">
        <f t="shared" si="93"/>
        <v/>
      </c>
      <c r="AR263">
        <f t="shared" si="86"/>
        <v>217</v>
      </c>
      <c r="AT263" t="str">
        <f t="shared" si="87"/>
        <v/>
      </c>
      <c r="AW263" s="5">
        <v>44092</v>
      </c>
      <c r="AX263" s="6" t="s">
        <v>4</v>
      </c>
      <c r="AY263" s="105">
        <f>'Daycare Tallies'!$AQ19</f>
        <v>0</v>
      </c>
      <c r="AZ263" t="str">
        <f t="shared" si="78"/>
        <v/>
      </c>
      <c r="BB263">
        <f t="shared" si="94"/>
        <v>0</v>
      </c>
      <c r="BD263" t="str">
        <f t="shared" si="89"/>
        <v/>
      </c>
      <c r="BF263" t="str">
        <f t="shared" si="88"/>
        <v/>
      </c>
    </row>
    <row r="264" spans="1:58" x14ac:dyDescent="0.3">
      <c r="A264" s="10">
        <v>42632</v>
      </c>
      <c r="B264" s="11" t="s">
        <v>5</v>
      </c>
      <c r="C264" s="12">
        <v>35</v>
      </c>
      <c r="D264" t="str">
        <f t="shared" si="95"/>
        <v/>
      </c>
      <c r="F264" t="str">
        <f t="shared" si="90"/>
        <v/>
      </c>
      <c r="H264" t="str">
        <f t="shared" si="80"/>
        <v/>
      </c>
      <c r="J264" t="str">
        <f t="shared" si="81"/>
        <v/>
      </c>
      <c r="M264" s="5">
        <v>42998</v>
      </c>
      <c r="N264" s="6" t="s">
        <v>6</v>
      </c>
      <c r="O264" s="12">
        <v>50</v>
      </c>
      <c r="P264" t="str">
        <f t="shared" si="96"/>
        <v/>
      </c>
      <c r="R264" t="str">
        <f t="shared" si="91"/>
        <v/>
      </c>
      <c r="T264" t="str">
        <f t="shared" si="82"/>
        <v/>
      </c>
      <c r="V264" t="str">
        <f t="shared" si="83"/>
        <v/>
      </c>
      <c r="Y264" s="5">
        <v>43363</v>
      </c>
      <c r="Z264" s="6" t="s">
        <v>8</v>
      </c>
      <c r="AA264" s="12">
        <v>62</v>
      </c>
      <c r="AB264">
        <f t="shared" si="79"/>
        <v>336</v>
      </c>
      <c r="AD264" t="str">
        <f t="shared" si="92"/>
        <v/>
      </c>
      <c r="AF264">
        <f t="shared" si="84"/>
        <v>191</v>
      </c>
      <c r="AH264" t="str">
        <f t="shared" si="85"/>
        <v/>
      </c>
      <c r="AK264" s="5">
        <v>43728</v>
      </c>
      <c r="AL264" s="6" t="s">
        <v>4</v>
      </c>
      <c r="AM264" s="7">
        <v>51</v>
      </c>
      <c r="AN264" t="str">
        <f t="shared" ref="AN264:AN327" si="97">IF(AL264="TH",SUM(AM258:AM264),"")</f>
        <v/>
      </c>
      <c r="AP264">
        <f t="shared" si="93"/>
        <v>122</v>
      </c>
      <c r="AR264" t="str">
        <f t="shared" si="86"/>
        <v/>
      </c>
      <c r="AT264" t="str">
        <f t="shared" si="87"/>
        <v/>
      </c>
      <c r="AW264" s="5">
        <v>44093</v>
      </c>
      <c r="AX264" s="6" t="s">
        <v>7</v>
      </c>
      <c r="AY264" s="105">
        <f>'Daycare Tallies'!$AQ20</f>
        <v>0</v>
      </c>
      <c r="AZ264" t="str">
        <f t="shared" ref="AZ264:AZ327" si="98">IF(AX264="TH",SUM(AY258:AY264),"")</f>
        <v/>
      </c>
      <c r="BB264" t="str">
        <f t="shared" si="94"/>
        <v/>
      </c>
      <c r="BD264" t="str">
        <f t="shared" si="89"/>
        <v/>
      </c>
      <c r="BF264" t="str">
        <f t="shared" si="88"/>
        <v/>
      </c>
    </row>
    <row r="265" spans="1:58" x14ac:dyDescent="0.3">
      <c r="A265" s="10">
        <v>42633</v>
      </c>
      <c r="B265" s="11" t="s">
        <v>3</v>
      </c>
      <c r="C265" s="12">
        <v>37</v>
      </c>
      <c r="D265" t="str">
        <f t="shared" si="95"/>
        <v/>
      </c>
      <c r="F265" t="str">
        <f t="shared" si="90"/>
        <v/>
      </c>
      <c r="H265" t="str">
        <f t="shared" si="80"/>
        <v/>
      </c>
      <c r="J265" t="str">
        <f t="shared" si="81"/>
        <v/>
      </c>
      <c r="M265" s="5">
        <v>42999</v>
      </c>
      <c r="N265" s="6" t="s">
        <v>8</v>
      </c>
      <c r="O265" s="38">
        <v>65</v>
      </c>
      <c r="P265">
        <f t="shared" si="96"/>
        <v>288</v>
      </c>
      <c r="R265" t="str">
        <f t="shared" si="91"/>
        <v/>
      </c>
      <c r="T265">
        <f t="shared" si="82"/>
        <v>174</v>
      </c>
      <c r="V265" t="str">
        <f t="shared" si="83"/>
        <v/>
      </c>
      <c r="Y265" s="5">
        <v>43364</v>
      </c>
      <c r="Z265" s="6" t="s">
        <v>4</v>
      </c>
      <c r="AA265" s="12">
        <v>56</v>
      </c>
      <c r="AB265" t="str">
        <f t="shared" si="79"/>
        <v/>
      </c>
      <c r="AD265">
        <f t="shared" si="92"/>
        <v>109</v>
      </c>
      <c r="AF265" t="str">
        <f t="shared" si="84"/>
        <v/>
      </c>
      <c r="AH265" t="str">
        <f t="shared" si="85"/>
        <v/>
      </c>
      <c r="AK265" s="5">
        <v>43729</v>
      </c>
      <c r="AL265" s="6" t="s">
        <v>7</v>
      </c>
      <c r="AM265" s="7">
        <v>21</v>
      </c>
      <c r="AN265" t="str">
        <f t="shared" si="97"/>
        <v/>
      </c>
      <c r="AP265" t="str">
        <f t="shared" si="93"/>
        <v/>
      </c>
      <c r="AR265" t="str">
        <f t="shared" si="86"/>
        <v/>
      </c>
      <c r="AT265" t="str">
        <f t="shared" si="87"/>
        <v/>
      </c>
      <c r="AW265" s="5">
        <v>44094</v>
      </c>
      <c r="AX265" s="6" t="s">
        <v>9</v>
      </c>
      <c r="AY265" s="105">
        <f>'Daycare Tallies'!$AQ21</f>
        <v>0</v>
      </c>
      <c r="AZ265" t="str">
        <f t="shared" si="98"/>
        <v/>
      </c>
      <c r="BB265" t="str">
        <f t="shared" si="94"/>
        <v/>
      </c>
      <c r="BD265" t="str">
        <f t="shared" si="89"/>
        <v/>
      </c>
      <c r="BF265">
        <f t="shared" si="88"/>
        <v>0</v>
      </c>
    </row>
    <row r="266" spans="1:58" x14ac:dyDescent="0.3">
      <c r="A266" s="10">
        <v>42634</v>
      </c>
      <c r="B266" s="11" t="s">
        <v>6</v>
      </c>
      <c r="C266" s="12">
        <v>40</v>
      </c>
      <c r="D266" t="str">
        <f t="shared" si="95"/>
        <v/>
      </c>
      <c r="F266" t="str">
        <f t="shared" si="90"/>
        <v/>
      </c>
      <c r="H266" t="str">
        <f t="shared" si="80"/>
        <v/>
      </c>
      <c r="J266" t="str">
        <f t="shared" si="81"/>
        <v/>
      </c>
      <c r="M266" s="5">
        <v>43000</v>
      </c>
      <c r="N266" s="6" t="s">
        <v>4</v>
      </c>
      <c r="O266" s="12">
        <v>50</v>
      </c>
      <c r="P266" t="str">
        <f t="shared" si="96"/>
        <v/>
      </c>
      <c r="R266">
        <f t="shared" si="91"/>
        <v>108</v>
      </c>
      <c r="T266" t="str">
        <f t="shared" si="82"/>
        <v/>
      </c>
      <c r="V266" t="str">
        <f t="shared" si="83"/>
        <v/>
      </c>
      <c r="Y266" s="5">
        <v>43365</v>
      </c>
      <c r="Z266" s="6" t="s">
        <v>7</v>
      </c>
      <c r="AA266" s="12">
        <v>17</v>
      </c>
      <c r="AB266" t="str">
        <f t="shared" ref="AB266:AB329" si="99">IF(Z266="TH",SUM(AA260:AA266),"")</f>
        <v/>
      </c>
      <c r="AD266" t="str">
        <f t="shared" si="92"/>
        <v/>
      </c>
      <c r="AF266" t="str">
        <f t="shared" si="84"/>
        <v/>
      </c>
      <c r="AH266" t="str">
        <f t="shared" si="85"/>
        <v/>
      </c>
      <c r="AK266" s="5">
        <v>43730</v>
      </c>
      <c r="AL266" s="6" t="s">
        <v>9</v>
      </c>
      <c r="AM266" s="7">
        <v>13</v>
      </c>
      <c r="AN266" t="str">
        <f t="shared" si="97"/>
        <v/>
      </c>
      <c r="AP266" t="str">
        <f t="shared" si="93"/>
        <v/>
      </c>
      <c r="AR266" t="str">
        <f t="shared" si="86"/>
        <v/>
      </c>
      <c r="AT266">
        <f t="shared" si="87"/>
        <v>85</v>
      </c>
      <c r="AW266" s="5">
        <v>44095</v>
      </c>
      <c r="AX266" s="6" t="s">
        <v>5</v>
      </c>
      <c r="AY266" s="105">
        <f>'Daycare Tallies'!$AQ22</f>
        <v>0</v>
      </c>
      <c r="AZ266" t="str">
        <f t="shared" si="98"/>
        <v/>
      </c>
      <c r="BB266" t="str">
        <f t="shared" si="94"/>
        <v/>
      </c>
      <c r="BD266" t="str">
        <f t="shared" si="89"/>
        <v/>
      </c>
      <c r="BF266" t="str">
        <f t="shared" si="88"/>
        <v/>
      </c>
    </row>
    <row r="267" spans="1:58" x14ac:dyDescent="0.3">
      <c r="A267" s="10">
        <v>42635</v>
      </c>
      <c r="B267" s="11" t="s">
        <v>8</v>
      </c>
      <c r="C267" s="12">
        <v>40</v>
      </c>
      <c r="D267">
        <f t="shared" si="95"/>
        <v>190</v>
      </c>
      <c r="F267" t="str">
        <f t="shared" si="90"/>
        <v/>
      </c>
      <c r="H267">
        <f t="shared" si="80"/>
        <v>117</v>
      </c>
      <c r="J267" t="str">
        <f t="shared" si="81"/>
        <v/>
      </c>
      <c r="M267" s="5">
        <v>43001</v>
      </c>
      <c r="N267" s="6" t="s">
        <v>7</v>
      </c>
      <c r="O267" s="12">
        <v>8</v>
      </c>
      <c r="P267" t="str">
        <f t="shared" si="96"/>
        <v/>
      </c>
      <c r="R267" t="str">
        <f t="shared" si="91"/>
        <v/>
      </c>
      <c r="T267" t="str">
        <f t="shared" si="82"/>
        <v/>
      </c>
      <c r="V267" t="str">
        <f t="shared" si="83"/>
        <v/>
      </c>
      <c r="Y267" s="5">
        <v>43366</v>
      </c>
      <c r="Z267" s="6" t="s">
        <v>9</v>
      </c>
      <c r="AA267" s="12">
        <v>4</v>
      </c>
      <c r="AB267" t="str">
        <f t="shared" si="99"/>
        <v/>
      </c>
      <c r="AD267" t="str">
        <f t="shared" si="92"/>
        <v/>
      </c>
      <c r="AF267" t="str">
        <f t="shared" si="84"/>
        <v/>
      </c>
      <c r="AH267">
        <f t="shared" si="85"/>
        <v>77</v>
      </c>
      <c r="AK267" s="5">
        <v>43731</v>
      </c>
      <c r="AL267" s="6" t="s">
        <v>5</v>
      </c>
      <c r="AM267" s="7">
        <v>71</v>
      </c>
      <c r="AN267" t="str">
        <f t="shared" si="97"/>
        <v/>
      </c>
      <c r="AP267" t="str">
        <f t="shared" si="93"/>
        <v/>
      </c>
      <c r="AR267" t="str">
        <f t="shared" si="86"/>
        <v/>
      </c>
      <c r="AT267" t="str">
        <f t="shared" si="87"/>
        <v/>
      </c>
      <c r="AW267" s="5">
        <v>44096</v>
      </c>
      <c r="AX267" s="6" t="s">
        <v>3</v>
      </c>
      <c r="AY267" s="105">
        <f>'Daycare Tallies'!$AQ23</f>
        <v>0</v>
      </c>
      <c r="AZ267" t="str">
        <f t="shared" si="98"/>
        <v/>
      </c>
      <c r="BB267" t="str">
        <f t="shared" si="94"/>
        <v/>
      </c>
      <c r="BD267" t="str">
        <f t="shared" si="89"/>
        <v/>
      </c>
      <c r="BF267" t="str">
        <f t="shared" si="88"/>
        <v/>
      </c>
    </row>
    <row r="268" spans="1:58" x14ac:dyDescent="0.3">
      <c r="A268" s="10">
        <v>42636</v>
      </c>
      <c r="B268" s="11" t="s">
        <v>4</v>
      </c>
      <c r="C268" s="12">
        <v>36</v>
      </c>
      <c r="D268" t="str">
        <f t="shared" si="95"/>
        <v/>
      </c>
      <c r="F268">
        <f t="shared" si="90"/>
        <v>71</v>
      </c>
      <c r="H268" t="str">
        <f t="shared" si="80"/>
        <v/>
      </c>
      <c r="J268" t="str">
        <f t="shared" si="81"/>
        <v/>
      </c>
      <c r="M268" s="5">
        <v>43002</v>
      </c>
      <c r="N268" s="6" t="s">
        <v>9</v>
      </c>
      <c r="O268" s="12">
        <v>7</v>
      </c>
      <c r="P268" t="str">
        <f t="shared" si="96"/>
        <v/>
      </c>
      <c r="R268" t="str">
        <f t="shared" si="91"/>
        <v/>
      </c>
      <c r="T268" t="str">
        <f t="shared" si="82"/>
        <v/>
      </c>
      <c r="V268">
        <f t="shared" si="83"/>
        <v>65</v>
      </c>
      <c r="Y268" s="5">
        <v>43367</v>
      </c>
      <c r="Z268" s="6" t="s">
        <v>5</v>
      </c>
      <c r="AA268" s="12">
        <v>53</v>
      </c>
      <c r="AB268" t="str">
        <f t="shared" si="99"/>
        <v/>
      </c>
      <c r="AD268" t="str">
        <f t="shared" si="92"/>
        <v/>
      </c>
      <c r="AF268" t="str">
        <f t="shared" si="84"/>
        <v/>
      </c>
      <c r="AH268" t="str">
        <f t="shared" si="85"/>
        <v/>
      </c>
      <c r="AK268" s="5">
        <v>43732</v>
      </c>
      <c r="AL268" s="6" t="s">
        <v>3</v>
      </c>
      <c r="AM268" s="7">
        <v>68</v>
      </c>
      <c r="AN268" t="str">
        <f t="shared" si="97"/>
        <v/>
      </c>
      <c r="AP268" t="str">
        <f t="shared" si="93"/>
        <v/>
      </c>
      <c r="AR268" t="str">
        <f t="shared" si="86"/>
        <v/>
      </c>
      <c r="AT268" t="str">
        <f t="shared" si="87"/>
        <v/>
      </c>
      <c r="AW268" s="5">
        <v>44097</v>
      </c>
      <c r="AX268" s="6" t="s">
        <v>6</v>
      </c>
      <c r="AY268" s="105">
        <f>'Daycare Tallies'!$AQ24</f>
        <v>0</v>
      </c>
      <c r="AZ268" t="str">
        <f t="shared" si="98"/>
        <v/>
      </c>
      <c r="BB268" t="str">
        <f t="shared" si="94"/>
        <v/>
      </c>
      <c r="BD268" t="str">
        <f t="shared" si="89"/>
        <v/>
      </c>
      <c r="BF268" t="str">
        <f t="shared" si="88"/>
        <v/>
      </c>
    </row>
    <row r="269" spans="1:58" ht="15" thickBot="1" x14ac:dyDescent="0.35">
      <c r="A269" s="10">
        <v>42637</v>
      </c>
      <c r="B269" s="11" t="s">
        <v>7</v>
      </c>
      <c r="C269" s="12">
        <v>10</v>
      </c>
      <c r="D269" t="str">
        <f t="shared" si="95"/>
        <v/>
      </c>
      <c r="F269" t="str">
        <f t="shared" si="90"/>
        <v/>
      </c>
      <c r="H269" t="str">
        <f t="shared" si="80"/>
        <v/>
      </c>
      <c r="J269" t="str">
        <f t="shared" si="81"/>
        <v/>
      </c>
      <c r="M269" s="5">
        <v>43003</v>
      </c>
      <c r="N269" s="6" t="s">
        <v>5</v>
      </c>
      <c r="O269" s="12">
        <v>60</v>
      </c>
      <c r="P269" t="str">
        <f t="shared" si="96"/>
        <v/>
      </c>
      <c r="R269" t="str">
        <f t="shared" si="91"/>
        <v/>
      </c>
      <c r="T269" t="str">
        <f t="shared" si="82"/>
        <v/>
      </c>
      <c r="V269" t="str">
        <f t="shared" si="83"/>
        <v/>
      </c>
      <c r="Y269" s="5">
        <v>43368</v>
      </c>
      <c r="Z269" s="6" t="s">
        <v>3</v>
      </c>
      <c r="AA269" s="12">
        <v>66</v>
      </c>
      <c r="AB269" t="str">
        <f t="shared" si="99"/>
        <v/>
      </c>
      <c r="AD269" t="str">
        <f t="shared" si="92"/>
        <v/>
      </c>
      <c r="AF269" t="str">
        <f t="shared" si="84"/>
        <v/>
      </c>
      <c r="AH269" t="str">
        <f t="shared" si="85"/>
        <v/>
      </c>
      <c r="AK269" s="5">
        <v>43733</v>
      </c>
      <c r="AL269" s="6" t="s">
        <v>6</v>
      </c>
      <c r="AM269" s="7">
        <v>58</v>
      </c>
      <c r="AN269" t="str">
        <f t="shared" si="97"/>
        <v/>
      </c>
      <c r="AP269" t="str">
        <f t="shared" si="93"/>
        <v/>
      </c>
      <c r="AR269" t="str">
        <f t="shared" si="86"/>
        <v/>
      </c>
      <c r="AT269" t="str">
        <f t="shared" si="87"/>
        <v/>
      </c>
      <c r="AW269" s="5">
        <v>44098</v>
      </c>
      <c r="AX269" s="6" t="s">
        <v>8</v>
      </c>
      <c r="AY269" s="105">
        <f>'Daycare Tallies'!$AQ25</f>
        <v>0</v>
      </c>
      <c r="AZ269">
        <f t="shared" si="98"/>
        <v>0</v>
      </c>
      <c r="BB269" t="str">
        <f t="shared" si="94"/>
        <v/>
      </c>
      <c r="BD269">
        <f t="shared" si="89"/>
        <v>0</v>
      </c>
      <c r="BF269" t="str">
        <f t="shared" si="88"/>
        <v/>
      </c>
    </row>
    <row r="270" spans="1:58" ht="15" thickBot="1" x14ac:dyDescent="0.35">
      <c r="A270" s="10">
        <v>42638</v>
      </c>
      <c r="B270" s="11" t="s">
        <v>9</v>
      </c>
      <c r="C270" s="12">
        <v>4</v>
      </c>
      <c r="D270" t="str">
        <f t="shared" si="95"/>
        <v/>
      </c>
      <c r="F270" t="str">
        <f t="shared" si="90"/>
        <v/>
      </c>
      <c r="H270" t="str">
        <f t="shared" si="80"/>
        <v/>
      </c>
      <c r="J270">
        <f t="shared" si="81"/>
        <v>50</v>
      </c>
      <c r="M270" s="5">
        <v>43004</v>
      </c>
      <c r="N270" s="6" t="s">
        <v>3</v>
      </c>
      <c r="O270" s="12">
        <v>53</v>
      </c>
      <c r="P270" t="str">
        <f t="shared" si="96"/>
        <v/>
      </c>
      <c r="R270" t="str">
        <f t="shared" si="91"/>
        <v/>
      </c>
      <c r="T270" t="str">
        <f t="shared" si="82"/>
        <v/>
      </c>
      <c r="V270" t="str">
        <f t="shared" si="83"/>
        <v/>
      </c>
      <c r="Y270" s="5">
        <v>43369</v>
      </c>
      <c r="Z270" s="6" t="s">
        <v>6</v>
      </c>
      <c r="AA270" s="12">
        <v>62</v>
      </c>
      <c r="AB270" t="str">
        <f t="shared" si="99"/>
        <v/>
      </c>
      <c r="AD270" t="str">
        <f t="shared" si="92"/>
        <v/>
      </c>
      <c r="AF270" t="str">
        <f t="shared" si="84"/>
        <v/>
      </c>
      <c r="AH270" t="str">
        <f t="shared" si="85"/>
        <v/>
      </c>
      <c r="AK270" s="5">
        <v>43734</v>
      </c>
      <c r="AL270" s="6" t="s">
        <v>8</v>
      </c>
      <c r="AM270" s="129">
        <v>82</v>
      </c>
      <c r="AN270">
        <f t="shared" si="97"/>
        <v>364</v>
      </c>
      <c r="AP270" t="str">
        <f t="shared" si="93"/>
        <v/>
      </c>
      <c r="AR270">
        <f t="shared" si="86"/>
        <v>208</v>
      </c>
      <c r="AT270" t="str">
        <f t="shared" si="87"/>
        <v/>
      </c>
      <c r="AW270" s="5">
        <v>44099</v>
      </c>
      <c r="AX270" s="6" t="s">
        <v>4</v>
      </c>
      <c r="AY270" s="105">
        <f>'Daycare Tallies'!$AQ26</f>
        <v>0</v>
      </c>
      <c r="AZ270" t="str">
        <f t="shared" si="98"/>
        <v/>
      </c>
      <c r="BB270">
        <f t="shared" si="94"/>
        <v>0</v>
      </c>
      <c r="BD270" t="str">
        <f t="shared" si="89"/>
        <v/>
      </c>
      <c r="BF270" t="str">
        <f t="shared" si="88"/>
        <v/>
      </c>
    </row>
    <row r="271" spans="1:58" x14ac:dyDescent="0.3">
      <c r="A271" s="10">
        <v>42639</v>
      </c>
      <c r="B271" s="11" t="s">
        <v>5</v>
      </c>
      <c r="C271" s="12">
        <v>33</v>
      </c>
      <c r="D271" t="str">
        <f t="shared" si="95"/>
        <v/>
      </c>
      <c r="F271" t="str">
        <f t="shared" si="90"/>
        <v/>
      </c>
      <c r="H271" t="str">
        <f t="shared" si="80"/>
        <v/>
      </c>
      <c r="J271" t="str">
        <f t="shared" si="81"/>
        <v/>
      </c>
      <c r="M271" s="5">
        <v>43005</v>
      </c>
      <c r="N271" s="6" t="s">
        <v>6</v>
      </c>
      <c r="O271" s="12">
        <v>60</v>
      </c>
      <c r="P271" t="str">
        <f t="shared" si="96"/>
        <v/>
      </c>
      <c r="R271" t="str">
        <f t="shared" si="91"/>
        <v/>
      </c>
      <c r="T271" t="str">
        <f t="shared" si="82"/>
        <v/>
      </c>
      <c r="V271" t="str">
        <f t="shared" si="83"/>
        <v/>
      </c>
      <c r="Y271" s="5">
        <v>43370</v>
      </c>
      <c r="Z271" s="6" t="s">
        <v>8</v>
      </c>
      <c r="AA271" s="12">
        <v>63</v>
      </c>
      <c r="AB271">
        <f t="shared" si="99"/>
        <v>321</v>
      </c>
      <c r="AD271" t="str">
        <f t="shared" si="92"/>
        <v/>
      </c>
      <c r="AF271">
        <f t="shared" si="84"/>
        <v>191</v>
      </c>
      <c r="AH271" t="str">
        <f t="shared" si="85"/>
        <v/>
      </c>
      <c r="AK271" s="5">
        <v>43735</v>
      </c>
      <c r="AL271" s="6" t="s">
        <v>4</v>
      </c>
      <c r="AM271" s="7">
        <v>64</v>
      </c>
      <c r="AN271" t="str">
        <f t="shared" si="97"/>
        <v/>
      </c>
      <c r="AP271">
        <f t="shared" si="93"/>
        <v>135</v>
      </c>
      <c r="AR271" t="str">
        <f t="shared" si="86"/>
        <v/>
      </c>
      <c r="AT271" t="str">
        <f t="shared" si="87"/>
        <v/>
      </c>
      <c r="AW271" s="5">
        <v>44100</v>
      </c>
      <c r="AX271" s="6" t="s">
        <v>7</v>
      </c>
      <c r="AY271" s="105">
        <f>'Daycare Tallies'!$AQ27</f>
        <v>0</v>
      </c>
      <c r="AZ271" t="str">
        <f t="shared" si="98"/>
        <v/>
      </c>
      <c r="BB271" t="str">
        <f t="shared" si="94"/>
        <v/>
      </c>
      <c r="BD271" t="str">
        <f t="shared" si="89"/>
        <v/>
      </c>
      <c r="BF271" t="str">
        <f t="shared" si="88"/>
        <v/>
      </c>
    </row>
    <row r="272" spans="1:58" x14ac:dyDescent="0.3">
      <c r="A272" s="10">
        <v>42640</v>
      </c>
      <c r="B272" s="11" t="s">
        <v>3</v>
      </c>
      <c r="C272" s="12">
        <v>39</v>
      </c>
      <c r="D272" t="str">
        <f t="shared" si="95"/>
        <v/>
      </c>
      <c r="F272" t="str">
        <f t="shared" si="90"/>
        <v/>
      </c>
      <c r="H272" t="str">
        <f t="shared" si="80"/>
        <v/>
      </c>
      <c r="J272" t="str">
        <f t="shared" si="81"/>
        <v/>
      </c>
      <c r="M272" s="5">
        <v>43006</v>
      </c>
      <c r="N272" s="6" t="s">
        <v>8</v>
      </c>
      <c r="O272" s="12">
        <v>58</v>
      </c>
      <c r="P272">
        <f t="shared" si="96"/>
        <v>296</v>
      </c>
      <c r="R272" t="str">
        <f t="shared" si="91"/>
        <v/>
      </c>
      <c r="T272">
        <f t="shared" si="82"/>
        <v>171</v>
      </c>
      <c r="V272" t="str">
        <f t="shared" si="83"/>
        <v/>
      </c>
      <c r="Y272" s="5">
        <v>43371</v>
      </c>
      <c r="Z272" s="6" t="s">
        <v>4</v>
      </c>
      <c r="AA272" s="12">
        <v>61</v>
      </c>
      <c r="AB272" t="str">
        <f t="shared" si="99"/>
        <v/>
      </c>
      <c r="AD272">
        <f t="shared" si="92"/>
        <v>114</v>
      </c>
      <c r="AF272" t="str">
        <f t="shared" si="84"/>
        <v/>
      </c>
      <c r="AH272" t="str">
        <f t="shared" si="85"/>
        <v/>
      </c>
      <c r="AK272" s="5">
        <v>43736</v>
      </c>
      <c r="AL272" s="6" t="s">
        <v>7</v>
      </c>
      <c r="AM272" s="7">
        <v>16</v>
      </c>
      <c r="AN272" t="str">
        <f t="shared" si="97"/>
        <v/>
      </c>
      <c r="AP272" t="str">
        <f t="shared" si="93"/>
        <v/>
      </c>
      <c r="AR272" t="str">
        <f t="shared" si="86"/>
        <v/>
      </c>
      <c r="AT272" t="str">
        <f t="shared" si="87"/>
        <v/>
      </c>
      <c r="AW272" s="5">
        <v>44101</v>
      </c>
      <c r="AX272" s="6" t="s">
        <v>9</v>
      </c>
      <c r="AY272" s="105">
        <f>'Daycare Tallies'!$AQ28</f>
        <v>0</v>
      </c>
      <c r="AZ272" t="str">
        <f t="shared" si="98"/>
        <v/>
      </c>
      <c r="BB272" t="str">
        <f t="shared" si="94"/>
        <v/>
      </c>
      <c r="BD272" t="str">
        <f t="shared" si="89"/>
        <v/>
      </c>
      <c r="BF272">
        <f t="shared" si="88"/>
        <v>0</v>
      </c>
    </row>
    <row r="273" spans="1:58" x14ac:dyDescent="0.3">
      <c r="A273" s="10">
        <v>42641</v>
      </c>
      <c r="B273" s="11" t="s">
        <v>6</v>
      </c>
      <c r="C273" s="12">
        <v>33</v>
      </c>
      <c r="D273" t="str">
        <f t="shared" si="95"/>
        <v/>
      </c>
      <c r="F273" t="str">
        <f t="shared" si="90"/>
        <v/>
      </c>
      <c r="H273" t="str">
        <f t="shared" si="80"/>
        <v/>
      </c>
      <c r="J273" t="str">
        <f t="shared" si="81"/>
        <v/>
      </c>
      <c r="M273" s="5">
        <v>43007</v>
      </c>
      <c r="N273" s="6" t="s">
        <v>4</v>
      </c>
      <c r="O273" s="12">
        <v>41</v>
      </c>
      <c r="P273" t="str">
        <f t="shared" si="96"/>
        <v/>
      </c>
      <c r="R273">
        <f t="shared" si="91"/>
        <v>101</v>
      </c>
      <c r="T273" t="str">
        <f t="shared" si="82"/>
        <v/>
      </c>
      <c r="V273" t="str">
        <f t="shared" si="83"/>
        <v/>
      </c>
      <c r="Y273" s="5">
        <v>43372</v>
      </c>
      <c r="Z273" s="6" t="s">
        <v>7</v>
      </c>
      <c r="AA273" s="12">
        <v>19</v>
      </c>
      <c r="AB273" t="str">
        <f t="shared" si="99"/>
        <v/>
      </c>
      <c r="AD273" t="str">
        <f t="shared" si="92"/>
        <v/>
      </c>
      <c r="AF273" t="str">
        <f t="shared" si="84"/>
        <v/>
      </c>
      <c r="AH273" t="str">
        <f t="shared" si="85"/>
        <v/>
      </c>
      <c r="AK273" s="5">
        <v>43737</v>
      </c>
      <c r="AL273" s="6" t="s">
        <v>9</v>
      </c>
      <c r="AM273" s="7">
        <v>11</v>
      </c>
      <c r="AN273" t="str">
        <f t="shared" si="97"/>
        <v/>
      </c>
      <c r="AP273" t="str">
        <f t="shared" si="93"/>
        <v/>
      </c>
      <c r="AR273" t="str">
        <f t="shared" si="86"/>
        <v/>
      </c>
      <c r="AT273">
        <f t="shared" si="87"/>
        <v>91</v>
      </c>
      <c r="AW273" s="5">
        <v>44102</v>
      </c>
      <c r="AX273" s="6" t="s">
        <v>5</v>
      </c>
      <c r="AY273" s="105">
        <f>'Daycare Tallies'!$AQ29</f>
        <v>0</v>
      </c>
      <c r="AZ273" t="str">
        <f t="shared" si="98"/>
        <v/>
      </c>
      <c r="BB273" t="str">
        <f t="shared" si="94"/>
        <v/>
      </c>
      <c r="BD273" t="str">
        <f t="shared" si="89"/>
        <v/>
      </c>
      <c r="BF273" t="str">
        <f t="shared" si="88"/>
        <v/>
      </c>
    </row>
    <row r="274" spans="1:58" x14ac:dyDescent="0.3">
      <c r="A274" s="10">
        <v>42642</v>
      </c>
      <c r="B274" s="11" t="s">
        <v>8</v>
      </c>
      <c r="C274" s="12">
        <v>49</v>
      </c>
      <c r="D274">
        <f t="shared" si="95"/>
        <v>204</v>
      </c>
      <c r="F274" t="str">
        <f t="shared" si="90"/>
        <v/>
      </c>
      <c r="H274">
        <f t="shared" si="80"/>
        <v>121</v>
      </c>
      <c r="J274" t="str">
        <f t="shared" si="81"/>
        <v/>
      </c>
      <c r="M274" s="5">
        <v>43008</v>
      </c>
      <c r="N274" s="6" t="s">
        <v>7</v>
      </c>
      <c r="O274" s="12">
        <v>17</v>
      </c>
      <c r="P274" t="str">
        <f t="shared" si="96"/>
        <v/>
      </c>
      <c r="R274" t="str">
        <f t="shared" si="91"/>
        <v/>
      </c>
      <c r="T274" t="str">
        <f t="shared" si="82"/>
        <v/>
      </c>
      <c r="V274" t="str">
        <f t="shared" si="83"/>
        <v/>
      </c>
      <c r="Y274" s="5">
        <v>43373</v>
      </c>
      <c r="Z274" s="6" t="s">
        <v>9</v>
      </c>
      <c r="AA274" s="12">
        <v>5</v>
      </c>
      <c r="AB274" t="str">
        <f t="shared" si="99"/>
        <v/>
      </c>
      <c r="AD274" t="str">
        <f t="shared" si="92"/>
        <v/>
      </c>
      <c r="AF274" t="str">
        <f t="shared" si="84"/>
        <v/>
      </c>
      <c r="AH274">
        <f t="shared" si="85"/>
        <v>85</v>
      </c>
      <c r="AK274" s="5">
        <v>43738</v>
      </c>
      <c r="AL274" s="6" t="s">
        <v>5</v>
      </c>
      <c r="AM274" s="7">
        <v>57</v>
      </c>
      <c r="AN274" t="str">
        <f t="shared" si="97"/>
        <v/>
      </c>
      <c r="AP274" t="str">
        <f t="shared" si="93"/>
        <v/>
      </c>
      <c r="AR274" t="str">
        <f t="shared" si="86"/>
        <v/>
      </c>
      <c r="AT274" t="str">
        <f t="shared" si="87"/>
        <v/>
      </c>
      <c r="AW274" s="5">
        <v>44103</v>
      </c>
      <c r="AX274" s="6" t="s">
        <v>3</v>
      </c>
      <c r="AY274" s="105">
        <f>'Daycare Tallies'!$AQ30</f>
        <v>0</v>
      </c>
      <c r="AZ274" t="str">
        <f t="shared" si="98"/>
        <v/>
      </c>
      <c r="BB274" t="str">
        <f t="shared" si="94"/>
        <v/>
      </c>
      <c r="BD274" t="str">
        <f t="shared" si="89"/>
        <v/>
      </c>
      <c r="BF274" t="str">
        <f t="shared" si="88"/>
        <v/>
      </c>
    </row>
    <row r="275" spans="1:58" x14ac:dyDescent="0.3">
      <c r="A275" s="10">
        <v>42643</v>
      </c>
      <c r="B275" s="11" t="s">
        <v>4</v>
      </c>
      <c r="C275" s="12">
        <v>30</v>
      </c>
      <c r="D275" t="str">
        <f t="shared" si="95"/>
        <v/>
      </c>
      <c r="F275">
        <f t="shared" si="90"/>
        <v>63</v>
      </c>
      <c r="H275" t="str">
        <f t="shared" si="80"/>
        <v/>
      </c>
      <c r="J275" t="str">
        <f t="shared" si="81"/>
        <v/>
      </c>
      <c r="M275" s="5">
        <v>43009</v>
      </c>
      <c r="N275" s="6" t="s">
        <v>9</v>
      </c>
      <c r="O275" s="12">
        <v>4</v>
      </c>
      <c r="P275" t="str">
        <f t="shared" si="96"/>
        <v/>
      </c>
      <c r="R275" t="str">
        <f t="shared" si="91"/>
        <v/>
      </c>
      <c r="T275" t="str">
        <f t="shared" si="82"/>
        <v/>
      </c>
      <c r="V275">
        <f t="shared" si="83"/>
        <v>62</v>
      </c>
      <c r="Y275" s="5">
        <v>43374</v>
      </c>
      <c r="Z275" s="6" t="s">
        <v>5</v>
      </c>
      <c r="AA275" s="12">
        <v>54</v>
      </c>
      <c r="AB275" t="str">
        <f t="shared" si="99"/>
        <v/>
      </c>
      <c r="AD275" t="str">
        <f t="shared" si="92"/>
        <v/>
      </c>
      <c r="AF275" t="str">
        <f t="shared" si="84"/>
        <v/>
      </c>
      <c r="AH275" t="str">
        <f t="shared" si="85"/>
        <v/>
      </c>
      <c r="AK275" s="5">
        <v>43739</v>
      </c>
      <c r="AL275" s="6" t="s">
        <v>3</v>
      </c>
      <c r="AM275" s="7">
        <v>69</v>
      </c>
      <c r="AN275" t="str">
        <f t="shared" si="97"/>
        <v/>
      </c>
      <c r="AP275" t="str">
        <f t="shared" si="93"/>
        <v/>
      </c>
      <c r="AR275" t="str">
        <f t="shared" si="86"/>
        <v/>
      </c>
      <c r="AT275" t="str">
        <f t="shared" si="87"/>
        <v/>
      </c>
      <c r="AW275" s="5">
        <v>44104</v>
      </c>
      <c r="AX275" s="6" t="s">
        <v>6</v>
      </c>
      <c r="AY275" s="105">
        <f>'Daycare Tallies'!$AQ31</f>
        <v>0</v>
      </c>
      <c r="AZ275" t="str">
        <f t="shared" si="98"/>
        <v/>
      </c>
      <c r="BB275" t="str">
        <f t="shared" si="94"/>
        <v/>
      </c>
      <c r="BD275" t="str">
        <f t="shared" si="89"/>
        <v/>
      </c>
      <c r="BF275" t="str">
        <f t="shared" si="88"/>
        <v/>
      </c>
    </row>
    <row r="276" spans="1:58" x14ac:dyDescent="0.3">
      <c r="A276" s="10">
        <v>42644</v>
      </c>
      <c r="B276" s="11" t="s">
        <v>7</v>
      </c>
      <c r="C276" s="12">
        <v>9</v>
      </c>
      <c r="D276" t="str">
        <f t="shared" si="95"/>
        <v/>
      </c>
      <c r="F276" t="str">
        <f t="shared" si="90"/>
        <v/>
      </c>
      <c r="H276" t="str">
        <f t="shared" si="80"/>
        <v/>
      </c>
      <c r="J276" t="str">
        <f t="shared" si="81"/>
        <v/>
      </c>
      <c r="M276" s="5">
        <v>43010</v>
      </c>
      <c r="N276" s="6" t="s">
        <v>5</v>
      </c>
      <c r="O276" s="12">
        <v>43</v>
      </c>
      <c r="P276" t="str">
        <f t="shared" si="96"/>
        <v/>
      </c>
      <c r="R276" t="str">
        <f t="shared" si="91"/>
        <v/>
      </c>
      <c r="T276" t="str">
        <f t="shared" si="82"/>
        <v/>
      </c>
      <c r="V276" t="str">
        <f t="shared" si="83"/>
        <v/>
      </c>
      <c r="Y276" s="5">
        <v>43375</v>
      </c>
      <c r="Z276" s="6" t="s">
        <v>3</v>
      </c>
      <c r="AA276" s="12">
        <v>65</v>
      </c>
      <c r="AB276" t="str">
        <f t="shared" si="99"/>
        <v/>
      </c>
      <c r="AD276" t="str">
        <f t="shared" si="92"/>
        <v/>
      </c>
      <c r="AF276" t="str">
        <f t="shared" si="84"/>
        <v/>
      </c>
      <c r="AH276" t="str">
        <f t="shared" si="85"/>
        <v/>
      </c>
      <c r="AK276" s="5">
        <v>43740</v>
      </c>
      <c r="AL276" s="6" t="s">
        <v>6</v>
      </c>
      <c r="AM276" s="7">
        <v>75</v>
      </c>
      <c r="AN276" t="str">
        <f t="shared" si="97"/>
        <v/>
      </c>
      <c r="AP276" t="str">
        <f t="shared" si="93"/>
        <v/>
      </c>
      <c r="AR276" t="str">
        <f t="shared" si="86"/>
        <v/>
      </c>
      <c r="AT276" t="str">
        <f t="shared" si="87"/>
        <v/>
      </c>
      <c r="AW276" s="5">
        <v>44105</v>
      </c>
      <c r="AX276" s="6" t="s">
        <v>8</v>
      </c>
      <c r="AY276" s="105">
        <f>'Daycare Tallies'!$AV2</f>
        <v>0</v>
      </c>
      <c r="AZ276">
        <f t="shared" si="98"/>
        <v>0</v>
      </c>
      <c r="BB276" t="str">
        <f t="shared" si="94"/>
        <v/>
      </c>
      <c r="BD276">
        <f t="shared" si="89"/>
        <v>0</v>
      </c>
      <c r="BF276" t="str">
        <f t="shared" si="88"/>
        <v/>
      </c>
    </row>
    <row r="277" spans="1:58" x14ac:dyDescent="0.3">
      <c r="A277" s="10">
        <v>42645</v>
      </c>
      <c r="B277" s="11" t="s">
        <v>9</v>
      </c>
      <c r="C277" s="12">
        <v>6</v>
      </c>
      <c r="D277" t="str">
        <f t="shared" si="95"/>
        <v/>
      </c>
      <c r="F277" t="str">
        <f t="shared" si="90"/>
        <v/>
      </c>
      <c r="H277" t="str">
        <f t="shared" si="80"/>
        <v/>
      </c>
      <c r="J277">
        <f t="shared" si="81"/>
        <v>45</v>
      </c>
      <c r="M277" s="5">
        <v>43011</v>
      </c>
      <c r="N277" s="6" t="s">
        <v>3</v>
      </c>
      <c r="O277" s="12">
        <v>62</v>
      </c>
      <c r="P277" t="str">
        <f t="shared" si="96"/>
        <v/>
      </c>
      <c r="R277" t="str">
        <f t="shared" si="91"/>
        <v/>
      </c>
      <c r="T277" t="str">
        <f t="shared" si="82"/>
        <v/>
      </c>
      <c r="V277" t="str">
        <f t="shared" si="83"/>
        <v/>
      </c>
      <c r="Y277" s="5">
        <v>43376</v>
      </c>
      <c r="Z277" s="6" t="s">
        <v>6</v>
      </c>
      <c r="AA277" s="12">
        <v>64</v>
      </c>
      <c r="AB277" t="str">
        <f t="shared" si="99"/>
        <v/>
      </c>
      <c r="AD277" t="str">
        <f t="shared" si="92"/>
        <v/>
      </c>
      <c r="AF277" t="str">
        <f t="shared" si="84"/>
        <v/>
      </c>
      <c r="AH277" t="str">
        <f t="shared" si="85"/>
        <v/>
      </c>
      <c r="AK277" s="5">
        <v>43741</v>
      </c>
      <c r="AL277" s="6" t="s">
        <v>8</v>
      </c>
      <c r="AM277" s="7">
        <v>80</v>
      </c>
      <c r="AN277">
        <f t="shared" si="97"/>
        <v>372</v>
      </c>
      <c r="AP277" t="str">
        <f t="shared" si="93"/>
        <v/>
      </c>
      <c r="AR277">
        <f t="shared" si="86"/>
        <v>224</v>
      </c>
      <c r="AT277" t="str">
        <f t="shared" si="87"/>
        <v/>
      </c>
      <c r="AW277" s="5">
        <v>44106</v>
      </c>
      <c r="AX277" s="6" t="s">
        <v>4</v>
      </c>
      <c r="AY277" s="105">
        <f>'Daycare Tallies'!$AV3</f>
        <v>0</v>
      </c>
      <c r="AZ277" t="str">
        <f t="shared" si="98"/>
        <v/>
      </c>
      <c r="BB277">
        <f t="shared" si="94"/>
        <v>0</v>
      </c>
      <c r="BD277" t="str">
        <f t="shared" si="89"/>
        <v/>
      </c>
      <c r="BF277" t="str">
        <f t="shared" si="88"/>
        <v/>
      </c>
    </row>
    <row r="278" spans="1:58" x14ac:dyDescent="0.3">
      <c r="A278" s="10">
        <v>42646</v>
      </c>
      <c r="B278" s="11" t="s">
        <v>5</v>
      </c>
      <c r="C278" s="12">
        <v>27</v>
      </c>
      <c r="D278" t="str">
        <f t="shared" si="95"/>
        <v/>
      </c>
      <c r="F278" t="str">
        <f t="shared" si="90"/>
        <v/>
      </c>
      <c r="H278" t="str">
        <f t="shared" si="80"/>
        <v/>
      </c>
      <c r="J278" t="str">
        <f t="shared" si="81"/>
        <v/>
      </c>
      <c r="M278" s="5">
        <v>43012</v>
      </c>
      <c r="N278" s="6" t="s">
        <v>6</v>
      </c>
      <c r="O278" s="12">
        <v>54</v>
      </c>
      <c r="P278" t="str">
        <f t="shared" si="96"/>
        <v/>
      </c>
      <c r="R278" t="str">
        <f t="shared" si="91"/>
        <v/>
      </c>
      <c r="T278" t="str">
        <f t="shared" si="82"/>
        <v/>
      </c>
      <c r="V278" t="str">
        <f t="shared" si="83"/>
        <v/>
      </c>
      <c r="Y278" s="5">
        <v>43377</v>
      </c>
      <c r="Z278" s="6" t="s">
        <v>8</v>
      </c>
      <c r="AA278" s="38">
        <v>71</v>
      </c>
      <c r="AB278">
        <f t="shared" si="99"/>
        <v>339</v>
      </c>
      <c r="AD278" t="str">
        <f t="shared" si="92"/>
        <v/>
      </c>
      <c r="AF278">
        <f t="shared" si="84"/>
        <v>200</v>
      </c>
      <c r="AH278" t="str">
        <f t="shared" si="85"/>
        <v/>
      </c>
      <c r="AK278" s="5">
        <v>43742</v>
      </c>
      <c r="AL278" s="6" t="s">
        <v>4</v>
      </c>
      <c r="AM278" s="7">
        <v>67</v>
      </c>
      <c r="AN278" t="str">
        <f t="shared" si="97"/>
        <v/>
      </c>
      <c r="AP278">
        <f t="shared" si="93"/>
        <v>124</v>
      </c>
      <c r="AR278" t="str">
        <f t="shared" si="86"/>
        <v/>
      </c>
      <c r="AT278" t="str">
        <f t="shared" si="87"/>
        <v/>
      </c>
      <c r="AW278" s="5">
        <v>44107</v>
      </c>
      <c r="AX278" s="6" t="s">
        <v>7</v>
      </c>
      <c r="AY278" s="105">
        <f>'Daycare Tallies'!$AV4</f>
        <v>0</v>
      </c>
      <c r="AZ278" t="str">
        <f t="shared" si="98"/>
        <v/>
      </c>
      <c r="BB278" t="str">
        <f t="shared" si="94"/>
        <v/>
      </c>
      <c r="BD278" t="str">
        <f t="shared" si="89"/>
        <v/>
      </c>
      <c r="BF278" t="str">
        <f t="shared" si="88"/>
        <v/>
      </c>
    </row>
    <row r="279" spans="1:58" x14ac:dyDescent="0.3">
      <c r="A279" s="10">
        <v>42647</v>
      </c>
      <c r="B279" s="11" t="s">
        <v>3</v>
      </c>
      <c r="C279" s="12">
        <v>43</v>
      </c>
      <c r="D279" t="str">
        <f t="shared" si="95"/>
        <v/>
      </c>
      <c r="F279" t="str">
        <f t="shared" si="90"/>
        <v/>
      </c>
      <c r="H279" t="str">
        <f t="shared" si="80"/>
        <v/>
      </c>
      <c r="J279" t="str">
        <f t="shared" si="81"/>
        <v/>
      </c>
      <c r="M279" s="5">
        <v>43013</v>
      </c>
      <c r="N279" s="6" t="s">
        <v>8</v>
      </c>
      <c r="O279" s="12">
        <v>40</v>
      </c>
      <c r="P279">
        <f t="shared" si="96"/>
        <v>261</v>
      </c>
      <c r="R279" t="str">
        <f t="shared" si="91"/>
        <v/>
      </c>
      <c r="T279">
        <f t="shared" si="82"/>
        <v>156</v>
      </c>
      <c r="V279" t="str">
        <f t="shared" si="83"/>
        <v/>
      </c>
      <c r="Y279" s="5">
        <v>43378</v>
      </c>
      <c r="Z279" s="6" t="s">
        <v>4</v>
      </c>
      <c r="AA279" s="12">
        <v>54</v>
      </c>
      <c r="AB279" t="str">
        <f t="shared" si="99"/>
        <v/>
      </c>
      <c r="AD279">
        <f t="shared" si="92"/>
        <v>108</v>
      </c>
      <c r="AF279" t="str">
        <f t="shared" si="84"/>
        <v/>
      </c>
      <c r="AH279" t="str">
        <f t="shared" si="85"/>
        <v/>
      </c>
      <c r="AK279" s="5">
        <v>43743</v>
      </c>
      <c r="AL279" s="6" t="s">
        <v>7</v>
      </c>
      <c r="AM279" s="7">
        <v>21</v>
      </c>
      <c r="AN279" t="str">
        <f t="shared" si="97"/>
        <v/>
      </c>
      <c r="AP279" t="str">
        <f t="shared" si="93"/>
        <v/>
      </c>
      <c r="AR279" t="str">
        <f t="shared" si="86"/>
        <v/>
      </c>
      <c r="AT279" t="str">
        <f t="shared" si="87"/>
        <v/>
      </c>
      <c r="AW279" s="5">
        <v>44108</v>
      </c>
      <c r="AX279" s="6" t="s">
        <v>9</v>
      </c>
      <c r="AY279" s="105">
        <f>'Daycare Tallies'!$AV5</f>
        <v>0</v>
      </c>
      <c r="AZ279" t="str">
        <f t="shared" si="98"/>
        <v/>
      </c>
      <c r="BB279" t="str">
        <f t="shared" si="94"/>
        <v/>
      </c>
      <c r="BD279" t="str">
        <f t="shared" si="89"/>
        <v/>
      </c>
      <c r="BF279">
        <f t="shared" si="88"/>
        <v>0</v>
      </c>
    </row>
    <row r="280" spans="1:58" x14ac:dyDescent="0.3">
      <c r="A280" s="10">
        <v>42648</v>
      </c>
      <c r="B280" s="11" t="s">
        <v>6</v>
      </c>
      <c r="C280" s="12">
        <v>35</v>
      </c>
      <c r="D280" t="str">
        <f t="shared" si="95"/>
        <v/>
      </c>
      <c r="F280" t="str">
        <f t="shared" si="90"/>
        <v/>
      </c>
      <c r="H280" t="str">
        <f t="shared" si="80"/>
        <v/>
      </c>
      <c r="J280" t="str">
        <f t="shared" si="81"/>
        <v/>
      </c>
      <c r="M280" s="5">
        <v>43014</v>
      </c>
      <c r="N280" s="6" t="s">
        <v>4</v>
      </c>
      <c r="O280" s="12">
        <v>44</v>
      </c>
      <c r="P280" t="str">
        <f t="shared" si="96"/>
        <v/>
      </c>
      <c r="R280">
        <f t="shared" si="91"/>
        <v>87</v>
      </c>
      <c r="T280" t="str">
        <f t="shared" si="82"/>
        <v/>
      </c>
      <c r="V280" t="str">
        <f t="shared" si="83"/>
        <v/>
      </c>
      <c r="Y280" s="5">
        <v>43379</v>
      </c>
      <c r="Z280" s="6" t="s">
        <v>7</v>
      </c>
      <c r="AA280" s="12">
        <v>12</v>
      </c>
      <c r="AB280" t="str">
        <f t="shared" si="99"/>
        <v/>
      </c>
      <c r="AD280" t="str">
        <f t="shared" si="92"/>
        <v/>
      </c>
      <c r="AF280" t="str">
        <f t="shared" si="84"/>
        <v/>
      </c>
      <c r="AH280" t="str">
        <f t="shared" si="85"/>
        <v/>
      </c>
      <c r="AK280" s="5">
        <v>43744</v>
      </c>
      <c r="AL280" s="6" t="s">
        <v>9</v>
      </c>
      <c r="AM280" s="7">
        <v>7</v>
      </c>
      <c r="AN280" t="str">
        <f t="shared" si="97"/>
        <v/>
      </c>
      <c r="AP280" t="str">
        <f t="shared" si="93"/>
        <v/>
      </c>
      <c r="AR280" t="str">
        <f t="shared" si="86"/>
        <v/>
      </c>
      <c r="AT280">
        <f t="shared" si="87"/>
        <v>95</v>
      </c>
      <c r="AW280" s="5">
        <v>44109</v>
      </c>
      <c r="AX280" s="6" t="s">
        <v>5</v>
      </c>
      <c r="AY280" s="105">
        <f>'Daycare Tallies'!$AV6</f>
        <v>0</v>
      </c>
      <c r="AZ280" t="str">
        <f t="shared" si="98"/>
        <v/>
      </c>
      <c r="BB280" t="str">
        <f t="shared" si="94"/>
        <v/>
      </c>
      <c r="BD280" t="str">
        <f t="shared" si="89"/>
        <v/>
      </c>
      <c r="BF280" t="str">
        <f t="shared" si="88"/>
        <v/>
      </c>
    </row>
    <row r="281" spans="1:58" x14ac:dyDescent="0.3">
      <c r="A281" s="10">
        <v>42649</v>
      </c>
      <c r="B281" s="11" t="s">
        <v>8</v>
      </c>
      <c r="C281" s="12">
        <v>36</v>
      </c>
      <c r="D281">
        <f t="shared" si="95"/>
        <v>186</v>
      </c>
      <c r="F281" t="str">
        <f t="shared" si="90"/>
        <v/>
      </c>
      <c r="H281">
        <f t="shared" si="80"/>
        <v>114</v>
      </c>
      <c r="J281" t="str">
        <f t="shared" si="81"/>
        <v/>
      </c>
      <c r="M281" s="5">
        <v>43015</v>
      </c>
      <c r="N281" s="6" t="s">
        <v>7</v>
      </c>
      <c r="O281" s="12">
        <v>17</v>
      </c>
      <c r="P281" t="str">
        <f t="shared" si="96"/>
        <v/>
      </c>
      <c r="R281" t="str">
        <f t="shared" si="91"/>
        <v/>
      </c>
      <c r="T281" t="str">
        <f t="shared" si="82"/>
        <v/>
      </c>
      <c r="V281" t="str">
        <f t="shared" si="83"/>
        <v/>
      </c>
      <c r="Y281" s="5">
        <v>43380</v>
      </c>
      <c r="Z281" s="6" t="s">
        <v>9</v>
      </c>
      <c r="AA281" s="12">
        <v>7</v>
      </c>
      <c r="AB281" t="str">
        <f t="shared" si="99"/>
        <v/>
      </c>
      <c r="AD281" t="str">
        <f t="shared" si="92"/>
        <v/>
      </c>
      <c r="AF281" t="str">
        <f t="shared" si="84"/>
        <v/>
      </c>
      <c r="AH281">
        <f t="shared" si="85"/>
        <v>73</v>
      </c>
      <c r="AK281" s="5">
        <v>43745</v>
      </c>
      <c r="AL281" s="6" t="s">
        <v>5</v>
      </c>
      <c r="AM281" s="7">
        <v>69</v>
      </c>
      <c r="AN281" t="str">
        <f t="shared" si="97"/>
        <v/>
      </c>
      <c r="AP281" t="str">
        <f t="shared" si="93"/>
        <v/>
      </c>
      <c r="AR281" t="str">
        <f t="shared" si="86"/>
        <v/>
      </c>
      <c r="AT281" t="str">
        <f t="shared" si="87"/>
        <v/>
      </c>
      <c r="AW281" s="5">
        <v>44110</v>
      </c>
      <c r="AX281" s="6" t="s">
        <v>3</v>
      </c>
      <c r="AY281" s="105">
        <f>'Daycare Tallies'!$AV7</f>
        <v>0</v>
      </c>
      <c r="AZ281" t="str">
        <f t="shared" si="98"/>
        <v/>
      </c>
      <c r="BB281" t="str">
        <f t="shared" si="94"/>
        <v/>
      </c>
      <c r="BD281" t="str">
        <f t="shared" si="89"/>
        <v/>
      </c>
      <c r="BF281" t="str">
        <f t="shared" si="88"/>
        <v/>
      </c>
    </row>
    <row r="282" spans="1:58" ht="15" thickBot="1" x14ac:dyDescent="0.35">
      <c r="A282" s="10">
        <v>42650</v>
      </c>
      <c r="B282" s="11" t="s">
        <v>4</v>
      </c>
      <c r="C282" s="12">
        <v>33</v>
      </c>
      <c r="D282" t="str">
        <f t="shared" si="95"/>
        <v/>
      </c>
      <c r="F282">
        <f t="shared" si="90"/>
        <v>60</v>
      </c>
      <c r="H282" t="str">
        <f t="shared" si="80"/>
        <v/>
      </c>
      <c r="J282" t="str">
        <f t="shared" si="81"/>
        <v/>
      </c>
      <c r="M282" s="5">
        <v>43016</v>
      </c>
      <c r="N282" s="6" t="s">
        <v>9</v>
      </c>
      <c r="O282" s="12">
        <v>8</v>
      </c>
      <c r="P282" t="str">
        <f t="shared" si="96"/>
        <v/>
      </c>
      <c r="R282" t="str">
        <f t="shared" si="91"/>
        <v/>
      </c>
      <c r="T282" t="str">
        <f t="shared" si="82"/>
        <v/>
      </c>
      <c r="V282">
        <f t="shared" si="83"/>
        <v>69</v>
      </c>
      <c r="Y282" s="5">
        <v>43381</v>
      </c>
      <c r="Z282" s="6" t="s">
        <v>5</v>
      </c>
      <c r="AA282" s="12">
        <v>31</v>
      </c>
      <c r="AB282" t="str">
        <f t="shared" si="99"/>
        <v/>
      </c>
      <c r="AD282" t="str">
        <f t="shared" si="92"/>
        <v/>
      </c>
      <c r="AF282" t="str">
        <f t="shared" si="84"/>
        <v/>
      </c>
      <c r="AH282" t="str">
        <f t="shared" si="85"/>
        <v/>
      </c>
      <c r="AK282" s="5">
        <v>43746</v>
      </c>
      <c r="AL282" s="6" t="s">
        <v>3</v>
      </c>
      <c r="AM282" s="7">
        <v>64</v>
      </c>
      <c r="AN282" t="str">
        <f t="shared" si="97"/>
        <v/>
      </c>
      <c r="AP282" t="str">
        <f t="shared" si="93"/>
        <v/>
      </c>
      <c r="AR282" t="str">
        <f t="shared" si="86"/>
        <v/>
      </c>
      <c r="AT282" t="str">
        <f t="shared" si="87"/>
        <v/>
      </c>
      <c r="AW282" s="5">
        <v>44111</v>
      </c>
      <c r="AX282" s="6" t="s">
        <v>6</v>
      </c>
      <c r="AY282" s="105">
        <f>'Daycare Tallies'!$AV8</f>
        <v>0</v>
      </c>
      <c r="AZ282" t="str">
        <f t="shared" si="98"/>
        <v/>
      </c>
      <c r="BB282" t="str">
        <f t="shared" si="94"/>
        <v/>
      </c>
      <c r="BD282" t="str">
        <f t="shared" si="89"/>
        <v/>
      </c>
      <c r="BF282" t="str">
        <f t="shared" si="88"/>
        <v/>
      </c>
    </row>
    <row r="283" spans="1:58" ht="15" thickBot="1" x14ac:dyDescent="0.35">
      <c r="A283" s="10">
        <v>42651</v>
      </c>
      <c r="B283" s="11" t="s">
        <v>7</v>
      </c>
      <c r="C283" s="12">
        <v>9</v>
      </c>
      <c r="D283" t="str">
        <f t="shared" si="95"/>
        <v/>
      </c>
      <c r="F283" t="str">
        <f t="shared" si="90"/>
        <v/>
      </c>
      <c r="H283" t="str">
        <f t="shared" si="80"/>
        <v/>
      </c>
      <c r="J283" t="str">
        <f t="shared" si="81"/>
        <v/>
      </c>
      <c r="M283" s="5">
        <v>43017</v>
      </c>
      <c r="N283" s="6" t="s">
        <v>5</v>
      </c>
      <c r="O283" s="12">
        <v>23</v>
      </c>
      <c r="P283" t="str">
        <f t="shared" si="96"/>
        <v/>
      </c>
      <c r="R283" t="str">
        <f t="shared" si="91"/>
        <v/>
      </c>
      <c r="T283" t="str">
        <f t="shared" si="82"/>
        <v/>
      </c>
      <c r="V283" t="str">
        <f t="shared" si="83"/>
        <v/>
      </c>
      <c r="Y283" s="5">
        <v>43382</v>
      </c>
      <c r="Z283" s="6" t="s">
        <v>3</v>
      </c>
      <c r="AA283" s="41">
        <v>81</v>
      </c>
      <c r="AB283" t="str">
        <f t="shared" si="99"/>
        <v/>
      </c>
      <c r="AD283" t="str">
        <f t="shared" si="92"/>
        <v/>
      </c>
      <c r="AF283" t="str">
        <f t="shared" si="84"/>
        <v/>
      </c>
      <c r="AH283" t="str">
        <f t="shared" si="85"/>
        <v/>
      </c>
      <c r="AK283" s="5">
        <v>43747</v>
      </c>
      <c r="AL283" s="6" t="s">
        <v>6</v>
      </c>
      <c r="AM283" s="7">
        <v>75</v>
      </c>
      <c r="AN283" t="str">
        <f t="shared" si="97"/>
        <v/>
      </c>
      <c r="AP283" t="str">
        <f t="shared" si="93"/>
        <v/>
      </c>
      <c r="AR283" t="str">
        <f t="shared" si="86"/>
        <v/>
      </c>
      <c r="AT283" t="str">
        <f t="shared" si="87"/>
        <v/>
      </c>
      <c r="AW283" s="5">
        <v>44112</v>
      </c>
      <c r="AX283" s="6" t="s">
        <v>8</v>
      </c>
      <c r="AY283" s="105">
        <f>'Daycare Tallies'!$AV9</f>
        <v>0</v>
      </c>
      <c r="AZ283">
        <f t="shared" si="98"/>
        <v>0</v>
      </c>
      <c r="BB283" t="str">
        <f t="shared" si="94"/>
        <v/>
      </c>
      <c r="BD283">
        <f t="shared" si="89"/>
        <v>0</v>
      </c>
      <c r="BF283" t="str">
        <f t="shared" si="88"/>
        <v/>
      </c>
    </row>
    <row r="284" spans="1:58" ht="15" thickBot="1" x14ac:dyDescent="0.35">
      <c r="A284" s="10">
        <v>42652</v>
      </c>
      <c r="B284" s="11" t="s">
        <v>9</v>
      </c>
      <c r="C284" s="12">
        <v>5</v>
      </c>
      <c r="D284" t="str">
        <f t="shared" si="95"/>
        <v/>
      </c>
      <c r="F284" t="str">
        <f t="shared" si="90"/>
        <v/>
      </c>
      <c r="H284" t="str">
        <f t="shared" si="80"/>
        <v/>
      </c>
      <c r="J284">
        <f t="shared" si="81"/>
        <v>47</v>
      </c>
      <c r="M284" s="5">
        <v>43018</v>
      </c>
      <c r="N284" s="6" t="s">
        <v>3</v>
      </c>
      <c r="O284" s="12">
        <v>58</v>
      </c>
      <c r="P284" t="str">
        <f t="shared" si="96"/>
        <v/>
      </c>
      <c r="R284" t="str">
        <f t="shared" si="91"/>
        <v/>
      </c>
      <c r="T284" t="str">
        <f t="shared" si="82"/>
        <v/>
      </c>
      <c r="V284" t="str">
        <f t="shared" si="83"/>
        <v/>
      </c>
      <c r="Y284" s="5">
        <v>43383</v>
      </c>
      <c r="Z284" s="6" t="s">
        <v>6</v>
      </c>
      <c r="AA284" s="12">
        <v>51</v>
      </c>
      <c r="AB284" t="str">
        <f t="shared" si="99"/>
        <v/>
      </c>
      <c r="AD284" t="str">
        <f t="shared" si="92"/>
        <v/>
      </c>
      <c r="AF284" t="str">
        <f t="shared" si="84"/>
        <v/>
      </c>
      <c r="AH284" t="str">
        <f t="shared" si="85"/>
        <v/>
      </c>
      <c r="AK284" s="5">
        <v>43748</v>
      </c>
      <c r="AL284" s="6" t="s">
        <v>8</v>
      </c>
      <c r="AM284" s="129">
        <v>83</v>
      </c>
      <c r="AN284">
        <f t="shared" si="97"/>
        <v>386</v>
      </c>
      <c r="AP284" t="str">
        <f t="shared" si="93"/>
        <v/>
      </c>
      <c r="AR284">
        <f t="shared" si="86"/>
        <v>222</v>
      </c>
      <c r="AT284" t="str">
        <f t="shared" si="87"/>
        <v/>
      </c>
      <c r="AW284" s="5">
        <v>44113</v>
      </c>
      <c r="AX284" s="6" t="s">
        <v>4</v>
      </c>
      <c r="AY284" s="105">
        <f>'Daycare Tallies'!$AV10</f>
        <v>0</v>
      </c>
      <c r="AZ284" t="str">
        <f t="shared" si="98"/>
        <v/>
      </c>
      <c r="BB284">
        <f t="shared" si="94"/>
        <v>0</v>
      </c>
      <c r="BD284" t="str">
        <f t="shared" si="89"/>
        <v/>
      </c>
      <c r="BF284" t="str">
        <f t="shared" si="88"/>
        <v/>
      </c>
    </row>
    <row r="285" spans="1:58" x14ac:dyDescent="0.3">
      <c r="A285" s="10">
        <v>42653</v>
      </c>
      <c r="B285" s="11" t="s">
        <v>5</v>
      </c>
      <c r="C285" s="12">
        <v>27</v>
      </c>
      <c r="D285" t="str">
        <f t="shared" si="95"/>
        <v/>
      </c>
      <c r="F285" t="str">
        <f t="shared" si="90"/>
        <v/>
      </c>
      <c r="H285" t="str">
        <f t="shared" si="80"/>
        <v/>
      </c>
      <c r="J285" t="str">
        <f t="shared" si="81"/>
        <v/>
      </c>
      <c r="M285" s="5">
        <v>43019</v>
      </c>
      <c r="N285" s="6" t="s">
        <v>6</v>
      </c>
      <c r="O285" s="12">
        <v>50</v>
      </c>
      <c r="P285" t="str">
        <f t="shared" si="96"/>
        <v/>
      </c>
      <c r="R285" t="str">
        <f t="shared" si="91"/>
        <v/>
      </c>
      <c r="T285" t="str">
        <f t="shared" si="82"/>
        <v/>
      </c>
      <c r="V285" t="str">
        <f t="shared" si="83"/>
        <v/>
      </c>
      <c r="Y285" s="5">
        <v>43384</v>
      </c>
      <c r="Z285" s="6" t="s">
        <v>8</v>
      </c>
      <c r="AA285" s="12">
        <v>62</v>
      </c>
      <c r="AB285">
        <f t="shared" si="99"/>
        <v>298</v>
      </c>
      <c r="AD285" t="str">
        <f t="shared" si="92"/>
        <v/>
      </c>
      <c r="AF285">
        <f t="shared" si="84"/>
        <v>194</v>
      </c>
      <c r="AH285" t="str">
        <f t="shared" si="85"/>
        <v/>
      </c>
      <c r="AK285" s="5">
        <v>43749</v>
      </c>
      <c r="AL285" s="6" t="s">
        <v>4</v>
      </c>
      <c r="AM285" s="7">
        <v>56</v>
      </c>
      <c r="AN285" t="str">
        <f t="shared" si="97"/>
        <v/>
      </c>
      <c r="AP285">
        <f t="shared" si="93"/>
        <v>125</v>
      </c>
      <c r="AR285" t="str">
        <f t="shared" si="86"/>
        <v/>
      </c>
      <c r="AT285" t="str">
        <f t="shared" si="87"/>
        <v/>
      </c>
      <c r="AW285" s="5">
        <v>44114</v>
      </c>
      <c r="AX285" s="6" t="s">
        <v>7</v>
      </c>
      <c r="AY285" s="105">
        <f>'Daycare Tallies'!$AV11</f>
        <v>0</v>
      </c>
      <c r="AZ285" t="str">
        <f t="shared" si="98"/>
        <v/>
      </c>
      <c r="BB285" t="str">
        <f t="shared" si="94"/>
        <v/>
      </c>
      <c r="BD285" t="str">
        <f t="shared" si="89"/>
        <v/>
      </c>
      <c r="BF285" t="str">
        <f t="shared" si="88"/>
        <v/>
      </c>
    </row>
    <row r="286" spans="1:58" x14ac:dyDescent="0.3">
      <c r="A286" s="10">
        <v>42654</v>
      </c>
      <c r="B286" s="11" t="s">
        <v>3</v>
      </c>
      <c r="C286" s="12">
        <v>44</v>
      </c>
      <c r="D286" t="str">
        <f t="shared" si="95"/>
        <v/>
      </c>
      <c r="F286" t="str">
        <f t="shared" si="90"/>
        <v/>
      </c>
      <c r="H286" t="str">
        <f t="shared" si="80"/>
        <v/>
      </c>
      <c r="J286" t="str">
        <f t="shared" si="81"/>
        <v/>
      </c>
      <c r="M286" s="5">
        <v>43020</v>
      </c>
      <c r="N286" s="6" t="s">
        <v>8</v>
      </c>
      <c r="O286" s="38">
        <v>65</v>
      </c>
      <c r="P286">
        <f t="shared" si="96"/>
        <v>265</v>
      </c>
      <c r="R286" t="str">
        <f t="shared" si="91"/>
        <v/>
      </c>
      <c r="T286">
        <f t="shared" si="82"/>
        <v>173</v>
      </c>
      <c r="V286" t="str">
        <f t="shared" si="83"/>
        <v/>
      </c>
      <c r="Y286" s="5">
        <v>43385</v>
      </c>
      <c r="Z286" s="6" t="s">
        <v>4</v>
      </c>
      <c r="AA286" s="12">
        <v>68</v>
      </c>
      <c r="AB286" t="str">
        <f t="shared" si="99"/>
        <v/>
      </c>
      <c r="AD286">
        <f t="shared" si="92"/>
        <v>99</v>
      </c>
      <c r="AF286" t="str">
        <f t="shared" si="84"/>
        <v/>
      </c>
      <c r="AH286" t="str">
        <f t="shared" si="85"/>
        <v/>
      </c>
      <c r="AK286" s="5">
        <v>43750</v>
      </c>
      <c r="AL286" s="6" t="s">
        <v>7</v>
      </c>
      <c r="AM286" s="7">
        <v>9</v>
      </c>
      <c r="AN286" t="str">
        <f t="shared" si="97"/>
        <v/>
      </c>
      <c r="AP286" t="str">
        <f t="shared" si="93"/>
        <v/>
      </c>
      <c r="AR286" t="str">
        <f t="shared" si="86"/>
        <v/>
      </c>
      <c r="AT286" t="str">
        <f t="shared" si="87"/>
        <v/>
      </c>
      <c r="AW286" s="5">
        <v>44115</v>
      </c>
      <c r="AX286" s="6" t="s">
        <v>9</v>
      </c>
      <c r="AY286" s="105">
        <f>'Daycare Tallies'!$AV12</f>
        <v>0</v>
      </c>
      <c r="AZ286" t="str">
        <f t="shared" si="98"/>
        <v/>
      </c>
      <c r="BB286" t="str">
        <f t="shared" si="94"/>
        <v/>
      </c>
      <c r="BD286" t="str">
        <f t="shared" si="89"/>
        <v/>
      </c>
      <c r="BF286">
        <f t="shared" si="88"/>
        <v>0</v>
      </c>
    </row>
    <row r="287" spans="1:58" x14ac:dyDescent="0.3">
      <c r="A287" s="10">
        <v>42655</v>
      </c>
      <c r="B287" s="11" t="s">
        <v>6</v>
      </c>
      <c r="C287" s="12">
        <v>43</v>
      </c>
      <c r="D287" t="str">
        <f t="shared" si="95"/>
        <v/>
      </c>
      <c r="F287" t="str">
        <f t="shared" si="90"/>
        <v/>
      </c>
      <c r="H287" t="str">
        <f t="shared" si="80"/>
        <v/>
      </c>
      <c r="J287" t="str">
        <f t="shared" si="81"/>
        <v/>
      </c>
      <c r="M287" s="5">
        <v>43021</v>
      </c>
      <c r="N287" s="6" t="s">
        <v>4</v>
      </c>
      <c r="O287" s="12">
        <v>40</v>
      </c>
      <c r="P287" t="str">
        <f t="shared" si="96"/>
        <v/>
      </c>
      <c r="R287">
        <f t="shared" si="91"/>
        <v>63</v>
      </c>
      <c r="T287" t="str">
        <f t="shared" si="82"/>
        <v/>
      </c>
      <c r="V287" t="str">
        <f t="shared" si="83"/>
        <v/>
      </c>
      <c r="Y287" s="5">
        <v>43386</v>
      </c>
      <c r="Z287" s="6" t="s">
        <v>7</v>
      </c>
      <c r="AA287" s="12">
        <v>13</v>
      </c>
      <c r="AB287" t="str">
        <f t="shared" si="99"/>
        <v/>
      </c>
      <c r="AD287" t="str">
        <f t="shared" si="92"/>
        <v/>
      </c>
      <c r="AF287" t="str">
        <f t="shared" si="84"/>
        <v/>
      </c>
      <c r="AH287" t="str">
        <f t="shared" si="85"/>
        <v/>
      </c>
      <c r="AK287" s="5">
        <v>43751</v>
      </c>
      <c r="AL287" s="6" t="s">
        <v>9</v>
      </c>
      <c r="AM287" s="7">
        <v>8</v>
      </c>
      <c r="AN287" t="str">
        <f t="shared" si="97"/>
        <v/>
      </c>
      <c r="AP287" t="str">
        <f t="shared" si="93"/>
        <v/>
      </c>
      <c r="AR287" t="str">
        <f t="shared" si="86"/>
        <v/>
      </c>
      <c r="AT287">
        <f t="shared" si="87"/>
        <v>73</v>
      </c>
      <c r="AW287" s="5">
        <v>44116</v>
      </c>
      <c r="AX287" s="6" t="s">
        <v>5</v>
      </c>
      <c r="AY287" s="105">
        <f>'Daycare Tallies'!$AV13</f>
        <v>0</v>
      </c>
      <c r="AZ287" t="str">
        <f t="shared" si="98"/>
        <v/>
      </c>
      <c r="BB287" t="str">
        <f t="shared" si="94"/>
        <v/>
      </c>
      <c r="BD287" t="str">
        <f t="shared" si="89"/>
        <v/>
      </c>
      <c r="BF287" t="str">
        <f t="shared" si="88"/>
        <v/>
      </c>
    </row>
    <row r="288" spans="1:58" x14ac:dyDescent="0.3">
      <c r="A288" s="10">
        <v>42656</v>
      </c>
      <c r="B288" s="11" t="s">
        <v>8</v>
      </c>
      <c r="C288" s="12">
        <v>36</v>
      </c>
      <c r="D288">
        <f t="shared" si="95"/>
        <v>197</v>
      </c>
      <c r="F288" t="str">
        <f t="shared" si="90"/>
        <v/>
      </c>
      <c r="H288">
        <f t="shared" si="80"/>
        <v>123</v>
      </c>
      <c r="J288" t="str">
        <f t="shared" si="81"/>
        <v/>
      </c>
      <c r="M288" s="5">
        <v>43022</v>
      </c>
      <c r="N288" s="6" t="s">
        <v>7</v>
      </c>
      <c r="O288" s="12">
        <v>13</v>
      </c>
      <c r="P288" t="str">
        <f t="shared" si="96"/>
        <v/>
      </c>
      <c r="R288" t="str">
        <f t="shared" si="91"/>
        <v/>
      </c>
      <c r="T288" t="str">
        <f t="shared" si="82"/>
        <v/>
      </c>
      <c r="V288" t="str">
        <f t="shared" si="83"/>
        <v/>
      </c>
      <c r="Y288" s="5">
        <v>43387</v>
      </c>
      <c r="Z288" s="6" t="s">
        <v>9</v>
      </c>
      <c r="AA288" s="12">
        <v>5</v>
      </c>
      <c r="AB288" t="str">
        <f t="shared" si="99"/>
        <v/>
      </c>
      <c r="AD288" t="str">
        <f t="shared" si="92"/>
        <v/>
      </c>
      <c r="AF288" t="str">
        <f t="shared" si="84"/>
        <v/>
      </c>
      <c r="AH288">
        <f t="shared" si="85"/>
        <v>86</v>
      </c>
      <c r="AK288" s="5">
        <v>43752</v>
      </c>
      <c r="AL288" s="6" t="s">
        <v>5</v>
      </c>
      <c r="AM288" s="7">
        <v>34</v>
      </c>
      <c r="AN288" t="str">
        <f t="shared" si="97"/>
        <v/>
      </c>
      <c r="AP288" t="str">
        <f t="shared" si="93"/>
        <v/>
      </c>
      <c r="AR288" t="str">
        <f t="shared" si="86"/>
        <v/>
      </c>
      <c r="AT288" t="str">
        <f t="shared" si="87"/>
        <v/>
      </c>
      <c r="AW288" s="5">
        <v>44117</v>
      </c>
      <c r="AX288" s="6" t="s">
        <v>3</v>
      </c>
      <c r="AY288" s="105">
        <f>'Daycare Tallies'!$AV14</f>
        <v>0</v>
      </c>
      <c r="AZ288" t="str">
        <f t="shared" si="98"/>
        <v/>
      </c>
      <c r="BB288" t="str">
        <f t="shared" si="94"/>
        <v/>
      </c>
      <c r="BD288" t="str">
        <f t="shared" si="89"/>
        <v/>
      </c>
      <c r="BF288" t="str">
        <f t="shared" si="88"/>
        <v/>
      </c>
    </row>
    <row r="289" spans="1:58" ht="15" thickBot="1" x14ac:dyDescent="0.35">
      <c r="A289" s="10">
        <v>42657</v>
      </c>
      <c r="B289" s="11" t="s">
        <v>4</v>
      </c>
      <c r="C289" s="12">
        <v>42</v>
      </c>
      <c r="D289" t="str">
        <f t="shared" si="95"/>
        <v/>
      </c>
      <c r="F289">
        <f t="shared" si="90"/>
        <v>69</v>
      </c>
      <c r="H289" t="str">
        <f t="shared" si="80"/>
        <v/>
      </c>
      <c r="J289" t="str">
        <f t="shared" si="81"/>
        <v/>
      </c>
      <c r="M289" s="5">
        <v>43023</v>
      </c>
      <c r="N289" s="6" t="s">
        <v>9</v>
      </c>
      <c r="O289" s="12">
        <v>6</v>
      </c>
      <c r="P289" t="str">
        <f t="shared" si="96"/>
        <v/>
      </c>
      <c r="R289" t="str">
        <f t="shared" si="91"/>
        <v/>
      </c>
      <c r="T289" t="str">
        <f t="shared" si="82"/>
        <v/>
      </c>
      <c r="V289">
        <f t="shared" si="83"/>
        <v>59</v>
      </c>
      <c r="Y289" s="5">
        <v>43388</v>
      </c>
      <c r="Z289" s="6" t="s">
        <v>5</v>
      </c>
      <c r="AA289" s="12">
        <v>47</v>
      </c>
      <c r="AB289" t="str">
        <f t="shared" si="99"/>
        <v/>
      </c>
      <c r="AD289" t="str">
        <f t="shared" si="92"/>
        <v/>
      </c>
      <c r="AF289" t="str">
        <f t="shared" si="84"/>
        <v/>
      </c>
      <c r="AH289" t="str">
        <f t="shared" si="85"/>
        <v/>
      </c>
      <c r="AK289" s="5">
        <v>43753</v>
      </c>
      <c r="AL289" s="6" t="s">
        <v>3</v>
      </c>
      <c r="AM289" s="7">
        <v>75</v>
      </c>
      <c r="AN289" t="str">
        <f t="shared" si="97"/>
        <v/>
      </c>
      <c r="AP289" t="str">
        <f t="shared" si="93"/>
        <v/>
      </c>
      <c r="AR289" t="str">
        <f t="shared" si="86"/>
        <v/>
      </c>
      <c r="AT289" t="str">
        <f t="shared" si="87"/>
        <v/>
      </c>
      <c r="AW289" s="5">
        <v>44118</v>
      </c>
      <c r="AX289" s="6" t="s">
        <v>6</v>
      </c>
      <c r="AY289" s="105">
        <f>'Daycare Tallies'!$AV15</f>
        <v>0</v>
      </c>
      <c r="AZ289" t="str">
        <f t="shared" si="98"/>
        <v/>
      </c>
      <c r="BB289" t="str">
        <f t="shared" si="94"/>
        <v/>
      </c>
      <c r="BD289" t="str">
        <f t="shared" si="89"/>
        <v/>
      </c>
      <c r="BF289" t="str">
        <f t="shared" si="88"/>
        <v/>
      </c>
    </row>
    <row r="290" spans="1:58" ht="15" thickBot="1" x14ac:dyDescent="0.35">
      <c r="A290" s="10">
        <v>42658</v>
      </c>
      <c r="B290" s="11" t="s">
        <v>7</v>
      </c>
      <c r="C290" s="12">
        <v>9</v>
      </c>
      <c r="D290" t="str">
        <f t="shared" si="95"/>
        <v/>
      </c>
      <c r="F290" t="str">
        <f t="shared" si="90"/>
        <v/>
      </c>
      <c r="H290" t="str">
        <f t="shared" si="80"/>
        <v/>
      </c>
      <c r="J290" t="str">
        <f t="shared" si="81"/>
        <v/>
      </c>
      <c r="M290" s="5">
        <v>43024</v>
      </c>
      <c r="N290" s="6" t="s">
        <v>5</v>
      </c>
      <c r="O290" s="12">
        <v>50</v>
      </c>
      <c r="P290" t="str">
        <f t="shared" si="96"/>
        <v/>
      </c>
      <c r="R290" t="str">
        <f t="shared" si="91"/>
        <v/>
      </c>
      <c r="T290" t="str">
        <f t="shared" si="82"/>
        <v/>
      </c>
      <c r="V290" t="str">
        <f t="shared" si="83"/>
        <v/>
      </c>
      <c r="Y290" s="5">
        <v>43389</v>
      </c>
      <c r="Z290" s="6" t="s">
        <v>3</v>
      </c>
      <c r="AA290" s="12">
        <v>74</v>
      </c>
      <c r="AB290" t="str">
        <f t="shared" si="99"/>
        <v/>
      </c>
      <c r="AD290" t="str">
        <f t="shared" si="92"/>
        <v/>
      </c>
      <c r="AF290" t="str">
        <f t="shared" si="84"/>
        <v/>
      </c>
      <c r="AH290" t="str">
        <f t="shared" si="85"/>
        <v/>
      </c>
      <c r="AK290" s="5">
        <v>43754</v>
      </c>
      <c r="AL290" s="6" t="s">
        <v>6</v>
      </c>
      <c r="AM290" s="129">
        <v>85</v>
      </c>
      <c r="AN290" t="str">
        <f t="shared" si="97"/>
        <v/>
      </c>
      <c r="AP290" t="str">
        <f t="shared" si="93"/>
        <v/>
      </c>
      <c r="AR290" t="str">
        <f t="shared" si="86"/>
        <v/>
      </c>
      <c r="AT290" t="str">
        <f t="shared" si="87"/>
        <v/>
      </c>
      <c r="AW290" s="5">
        <v>44119</v>
      </c>
      <c r="AX290" s="6" t="s">
        <v>8</v>
      </c>
      <c r="AY290" s="105">
        <f>'Daycare Tallies'!$AV16</f>
        <v>0</v>
      </c>
      <c r="AZ290">
        <f t="shared" si="98"/>
        <v>0</v>
      </c>
      <c r="BB290" t="str">
        <f t="shared" si="94"/>
        <v/>
      </c>
      <c r="BD290">
        <f t="shared" si="89"/>
        <v>0</v>
      </c>
      <c r="BF290" t="str">
        <f t="shared" si="88"/>
        <v/>
      </c>
    </row>
    <row r="291" spans="1:58" x14ac:dyDescent="0.3">
      <c r="A291" s="10">
        <v>42659</v>
      </c>
      <c r="B291" s="11" t="s">
        <v>9</v>
      </c>
      <c r="C291" s="12">
        <v>4</v>
      </c>
      <c r="D291" t="str">
        <f t="shared" si="95"/>
        <v/>
      </c>
      <c r="F291" t="str">
        <f t="shared" si="90"/>
        <v/>
      </c>
      <c r="H291" t="str">
        <f t="shared" si="80"/>
        <v/>
      </c>
      <c r="J291">
        <f t="shared" si="81"/>
        <v>55</v>
      </c>
      <c r="M291" s="5">
        <v>43025</v>
      </c>
      <c r="N291" s="6" t="s">
        <v>3</v>
      </c>
      <c r="O291" s="12">
        <v>59</v>
      </c>
      <c r="P291" t="str">
        <f t="shared" si="96"/>
        <v/>
      </c>
      <c r="R291" t="str">
        <f t="shared" si="91"/>
        <v/>
      </c>
      <c r="T291" t="str">
        <f t="shared" si="82"/>
        <v/>
      </c>
      <c r="V291" t="str">
        <f t="shared" si="83"/>
        <v/>
      </c>
      <c r="Y291" s="5">
        <v>43390</v>
      </c>
      <c r="Z291" s="6" t="s">
        <v>6</v>
      </c>
      <c r="AA291" s="12">
        <v>64</v>
      </c>
      <c r="AB291" t="str">
        <f t="shared" si="99"/>
        <v/>
      </c>
      <c r="AD291" t="str">
        <f t="shared" si="92"/>
        <v/>
      </c>
      <c r="AF291" t="str">
        <f t="shared" si="84"/>
        <v/>
      </c>
      <c r="AH291" t="str">
        <f t="shared" si="85"/>
        <v/>
      </c>
      <c r="AK291" s="5">
        <v>43755</v>
      </c>
      <c r="AL291" s="6" t="s">
        <v>8</v>
      </c>
      <c r="AM291" s="7">
        <v>58</v>
      </c>
      <c r="AN291">
        <f t="shared" si="97"/>
        <v>325</v>
      </c>
      <c r="AP291" t="str">
        <f t="shared" si="93"/>
        <v/>
      </c>
      <c r="AR291">
        <f t="shared" si="86"/>
        <v>218</v>
      </c>
      <c r="AT291" t="str">
        <f t="shared" si="87"/>
        <v/>
      </c>
      <c r="AW291" s="5">
        <v>44120</v>
      </c>
      <c r="AX291" s="6" t="s">
        <v>4</v>
      </c>
      <c r="AY291" s="105">
        <f>'Daycare Tallies'!$AV17</f>
        <v>0</v>
      </c>
      <c r="AZ291" t="str">
        <f t="shared" si="98"/>
        <v/>
      </c>
      <c r="BB291">
        <f t="shared" si="94"/>
        <v>0</v>
      </c>
      <c r="BD291" t="str">
        <f t="shared" si="89"/>
        <v/>
      </c>
      <c r="BF291" t="str">
        <f t="shared" si="88"/>
        <v/>
      </c>
    </row>
    <row r="292" spans="1:58" x14ac:dyDescent="0.3">
      <c r="A292" s="10">
        <v>42660</v>
      </c>
      <c r="B292" s="11" t="s">
        <v>5</v>
      </c>
      <c r="C292" s="12">
        <v>38</v>
      </c>
      <c r="D292" t="str">
        <f t="shared" si="95"/>
        <v/>
      </c>
      <c r="F292" t="str">
        <f t="shared" si="90"/>
        <v/>
      </c>
      <c r="H292" t="str">
        <f t="shared" si="80"/>
        <v/>
      </c>
      <c r="J292" t="str">
        <f t="shared" si="81"/>
        <v/>
      </c>
      <c r="M292" s="5">
        <v>43026</v>
      </c>
      <c r="N292" s="6" t="s">
        <v>6</v>
      </c>
      <c r="O292" s="12">
        <v>59</v>
      </c>
      <c r="P292" t="str">
        <f t="shared" si="96"/>
        <v/>
      </c>
      <c r="R292" t="str">
        <f t="shared" si="91"/>
        <v/>
      </c>
      <c r="T292" t="str">
        <f t="shared" si="82"/>
        <v/>
      </c>
      <c r="V292" t="str">
        <f t="shared" si="83"/>
        <v/>
      </c>
      <c r="Y292" s="5">
        <v>43391</v>
      </c>
      <c r="Z292" s="6" t="s">
        <v>8</v>
      </c>
      <c r="AA292" s="12">
        <v>78</v>
      </c>
      <c r="AB292">
        <f t="shared" si="99"/>
        <v>349</v>
      </c>
      <c r="AD292" t="str">
        <f t="shared" si="92"/>
        <v/>
      </c>
      <c r="AF292">
        <f t="shared" si="84"/>
        <v>216</v>
      </c>
      <c r="AH292" t="str">
        <f t="shared" si="85"/>
        <v/>
      </c>
      <c r="AK292" s="5">
        <v>43756</v>
      </c>
      <c r="AL292" s="6" t="s">
        <v>4</v>
      </c>
      <c r="AM292" s="7">
        <v>63</v>
      </c>
      <c r="AN292" t="str">
        <f t="shared" si="97"/>
        <v/>
      </c>
      <c r="AP292">
        <f t="shared" si="93"/>
        <v>97</v>
      </c>
      <c r="AR292" t="str">
        <f t="shared" si="86"/>
        <v/>
      </c>
      <c r="AT292" t="str">
        <f t="shared" si="87"/>
        <v/>
      </c>
      <c r="AW292" s="5">
        <v>44121</v>
      </c>
      <c r="AX292" s="6" t="s">
        <v>7</v>
      </c>
      <c r="AY292" s="105">
        <f>'Daycare Tallies'!$AV18</f>
        <v>0</v>
      </c>
      <c r="AZ292" t="str">
        <f t="shared" si="98"/>
        <v/>
      </c>
      <c r="BB292" t="str">
        <f t="shared" si="94"/>
        <v/>
      </c>
      <c r="BD292" t="str">
        <f t="shared" si="89"/>
        <v/>
      </c>
      <c r="BF292" t="str">
        <f t="shared" si="88"/>
        <v/>
      </c>
    </row>
    <row r="293" spans="1:58" x14ac:dyDescent="0.3">
      <c r="A293" s="10">
        <v>42661</v>
      </c>
      <c r="B293" s="11" t="s">
        <v>3</v>
      </c>
      <c r="C293" s="12">
        <v>42</v>
      </c>
      <c r="D293" t="str">
        <f t="shared" si="95"/>
        <v/>
      </c>
      <c r="F293" t="str">
        <f t="shared" si="90"/>
        <v/>
      </c>
      <c r="H293" t="str">
        <f t="shared" si="80"/>
        <v/>
      </c>
      <c r="J293" t="str">
        <f t="shared" si="81"/>
        <v/>
      </c>
      <c r="M293" s="5">
        <v>43027</v>
      </c>
      <c r="N293" s="6" t="s">
        <v>8</v>
      </c>
      <c r="O293" s="12">
        <v>59</v>
      </c>
      <c r="P293">
        <f t="shared" si="96"/>
        <v>286</v>
      </c>
      <c r="R293" t="str">
        <f t="shared" si="91"/>
        <v/>
      </c>
      <c r="T293">
        <f t="shared" si="82"/>
        <v>177</v>
      </c>
      <c r="V293" t="str">
        <f t="shared" si="83"/>
        <v/>
      </c>
      <c r="Y293" s="5">
        <v>43392</v>
      </c>
      <c r="Z293" s="6" t="s">
        <v>4</v>
      </c>
      <c r="AA293" s="12">
        <v>60</v>
      </c>
      <c r="AB293" t="str">
        <f t="shared" si="99"/>
        <v/>
      </c>
      <c r="AD293">
        <f t="shared" si="92"/>
        <v>107</v>
      </c>
      <c r="AF293" t="str">
        <f t="shared" si="84"/>
        <v/>
      </c>
      <c r="AH293" t="str">
        <f t="shared" si="85"/>
        <v/>
      </c>
      <c r="AK293" s="5">
        <v>43757</v>
      </c>
      <c r="AL293" s="6" t="s">
        <v>7</v>
      </c>
      <c r="AM293" s="7">
        <v>14</v>
      </c>
      <c r="AN293" t="str">
        <f t="shared" si="97"/>
        <v/>
      </c>
      <c r="AP293" t="str">
        <f t="shared" si="93"/>
        <v/>
      </c>
      <c r="AR293" t="str">
        <f t="shared" si="86"/>
        <v/>
      </c>
      <c r="AT293" t="str">
        <f t="shared" si="87"/>
        <v/>
      </c>
      <c r="AW293" s="5">
        <v>44122</v>
      </c>
      <c r="AX293" s="6" t="s">
        <v>9</v>
      </c>
      <c r="AY293" s="105">
        <f>'Daycare Tallies'!$AV19</f>
        <v>0</v>
      </c>
      <c r="AZ293" t="str">
        <f t="shared" si="98"/>
        <v/>
      </c>
      <c r="BB293" t="str">
        <f t="shared" si="94"/>
        <v/>
      </c>
      <c r="BD293" t="str">
        <f t="shared" si="89"/>
        <v/>
      </c>
      <c r="BF293">
        <f t="shared" si="88"/>
        <v>0</v>
      </c>
    </row>
    <row r="294" spans="1:58" x14ac:dyDescent="0.3">
      <c r="A294" s="10">
        <v>42662</v>
      </c>
      <c r="B294" s="11" t="s">
        <v>6</v>
      </c>
      <c r="C294" s="12">
        <v>43</v>
      </c>
      <c r="D294" t="str">
        <f t="shared" si="95"/>
        <v/>
      </c>
      <c r="F294" t="str">
        <f t="shared" si="90"/>
        <v/>
      </c>
      <c r="H294" t="str">
        <f t="shared" si="80"/>
        <v/>
      </c>
      <c r="J294" t="str">
        <f t="shared" si="81"/>
        <v/>
      </c>
      <c r="M294" s="5">
        <v>43028</v>
      </c>
      <c r="N294" s="6" t="s">
        <v>4</v>
      </c>
      <c r="O294" s="12">
        <v>42</v>
      </c>
      <c r="P294" t="str">
        <f t="shared" si="96"/>
        <v/>
      </c>
      <c r="R294">
        <f t="shared" si="91"/>
        <v>92</v>
      </c>
      <c r="T294" t="str">
        <f t="shared" si="82"/>
        <v/>
      </c>
      <c r="V294" t="str">
        <f t="shared" si="83"/>
        <v/>
      </c>
      <c r="Y294" s="5">
        <v>43393</v>
      </c>
      <c r="Z294" s="6" t="s">
        <v>7</v>
      </c>
      <c r="AA294" s="12">
        <v>16</v>
      </c>
      <c r="AB294" t="str">
        <f t="shared" si="99"/>
        <v/>
      </c>
      <c r="AD294" t="str">
        <f t="shared" si="92"/>
        <v/>
      </c>
      <c r="AF294" t="str">
        <f t="shared" si="84"/>
        <v/>
      </c>
      <c r="AH294" t="str">
        <f t="shared" si="85"/>
        <v/>
      </c>
      <c r="AK294" s="5">
        <v>43758</v>
      </c>
      <c r="AL294" s="6" t="s">
        <v>9</v>
      </c>
      <c r="AM294" s="7">
        <v>5</v>
      </c>
      <c r="AN294" t="str">
        <f t="shared" si="97"/>
        <v/>
      </c>
      <c r="AP294" t="str">
        <f t="shared" si="93"/>
        <v/>
      </c>
      <c r="AR294" t="str">
        <f t="shared" si="86"/>
        <v/>
      </c>
      <c r="AT294">
        <f t="shared" si="87"/>
        <v>82</v>
      </c>
      <c r="AW294" s="5">
        <v>44123</v>
      </c>
      <c r="AX294" s="6" t="s">
        <v>5</v>
      </c>
      <c r="AY294" s="105">
        <f>'Daycare Tallies'!$AV20</f>
        <v>0</v>
      </c>
      <c r="AZ294" t="str">
        <f t="shared" si="98"/>
        <v/>
      </c>
      <c r="BB294" t="str">
        <f t="shared" si="94"/>
        <v/>
      </c>
      <c r="BD294" t="str">
        <f t="shared" si="89"/>
        <v/>
      </c>
      <c r="BF294" t="str">
        <f t="shared" si="88"/>
        <v/>
      </c>
    </row>
    <row r="295" spans="1:58" x14ac:dyDescent="0.3">
      <c r="A295" s="10">
        <v>42663</v>
      </c>
      <c r="B295" s="11" t="s">
        <v>8</v>
      </c>
      <c r="C295" s="12">
        <v>42</v>
      </c>
      <c r="D295">
        <f t="shared" si="95"/>
        <v>220</v>
      </c>
      <c r="F295" t="str">
        <f t="shared" si="90"/>
        <v/>
      </c>
      <c r="H295">
        <f t="shared" si="80"/>
        <v>127</v>
      </c>
      <c r="J295" t="str">
        <f t="shared" si="81"/>
        <v/>
      </c>
      <c r="M295" s="5">
        <v>43029</v>
      </c>
      <c r="N295" s="6" t="s">
        <v>7</v>
      </c>
      <c r="O295" s="12">
        <v>13</v>
      </c>
      <c r="P295" t="str">
        <f t="shared" si="96"/>
        <v/>
      </c>
      <c r="R295" t="str">
        <f t="shared" si="91"/>
        <v/>
      </c>
      <c r="T295" t="str">
        <f t="shared" si="82"/>
        <v/>
      </c>
      <c r="V295" t="str">
        <f t="shared" si="83"/>
        <v/>
      </c>
      <c r="Y295" s="5">
        <v>43394</v>
      </c>
      <c r="Z295" s="6" t="s">
        <v>9</v>
      </c>
      <c r="AA295" s="12">
        <v>3</v>
      </c>
      <c r="AB295" t="str">
        <f t="shared" si="99"/>
        <v/>
      </c>
      <c r="AD295" t="str">
        <f t="shared" si="92"/>
        <v/>
      </c>
      <c r="AF295" t="str">
        <f t="shared" si="84"/>
        <v/>
      </c>
      <c r="AH295">
        <f t="shared" si="85"/>
        <v>79</v>
      </c>
      <c r="AK295" s="5">
        <v>43759</v>
      </c>
      <c r="AL295" s="6" t="s">
        <v>5</v>
      </c>
      <c r="AM295" s="7">
        <v>64</v>
      </c>
      <c r="AN295" t="str">
        <f t="shared" si="97"/>
        <v/>
      </c>
      <c r="AP295" t="str">
        <f t="shared" si="93"/>
        <v/>
      </c>
      <c r="AR295" t="str">
        <f t="shared" si="86"/>
        <v/>
      </c>
      <c r="AT295" t="str">
        <f t="shared" si="87"/>
        <v/>
      </c>
      <c r="AW295" s="5">
        <v>44124</v>
      </c>
      <c r="AX295" s="6" t="s">
        <v>3</v>
      </c>
      <c r="AY295" s="105">
        <f>'Daycare Tallies'!$AV21</f>
        <v>0</v>
      </c>
      <c r="AZ295" t="str">
        <f t="shared" si="98"/>
        <v/>
      </c>
      <c r="BB295" t="str">
        <f t="shared" si="94"/>
        <v/>
      </c>
      <c r="BD295" t="str">
        <f t="shared" si="89"/>
        <v/>
      </c>
      <c r="BF295" t="str">
        <f t="shared" si="88"/>
        <v/>
      </c>
    </row>
    <row r="296" spans="1:58" x14ac:dyDescent="0.3">
      <c r="A296" s="10">
        <v>42664</v>
      </c>
      <c r="B296" s="11" t="s">
        <v>4</v>
      </c>
      <c r="C296" s="12">
        <v>49</v>
      </c>
      <c r="D296" t="str">
        <f t="shared" si="95"/>
        <v/>
      </c>
      <c r="F296">
        <f t="shared" si="90"/>
        <v>87</v>
      </c>
      <c r="H296" t="str">
        <f t="shared" si="80"/>
        <v/>
      </c>
      <c r="J296" t="str">
        <f t="shared" si="81"/>
        <v/>
      </c>
      <c r="M296" s="5">
        <v>43030</v>
      </c>
      <c r="N296" s="6" t="s">
        <v>9</v>
      </c>
      <c r="O296" s="12">
        <v>7</v>
      </c>
      <c r="P296" t="str">
        <f t="shared" si="96"/>
        <v/>
      </c>
      <c r="R296" t="str">
        <f t="shared" si="91"/>
        <v/>
      </c>
      <c r="T296" t="str">
        <f t="shared" si="82"/>
        <v/>
      </c>
      <c r="V296">
        <f t="shared" si="83"/>
        <v>62</v>
      </c>
      <c r="Y296" s="5">
        <v>43395</v>
      </c>
      <c r="Z296" s="6" t="s">
        <v>5</v>
      </c>
      <c r="AA296" s="12">
        <v>52</v>
      </c>
      <c r="AB296" t="str">
        <f t="shared" si="99"/>
        <v/>
      </c>
      <c r="AD296" t="str">
        <f t="shared" si="92"/>
        <v/>
      </c>
      <c r="AF296" t="str">
        <f t="shared" si="84"/>
        <v/>
      </c>
      <c r="AH296" t="str">
        <f t="shared" si="85"/>
        <v/>
      </c>
      <c r="AK296" s="5">
        <v>43760</v>
      </c>
      <c r="AL296" s="6" t="s">
        <v>3</v>
      </c>
      <c r="AM296" s="7">
        <v>65</v>
      </c>
      <c r="AN296" t="str">
        <f t="shared" si="97"/>
        <v/>
      </c>
      <c r="AP296" t="str">
        <f t="shared" si="93"/>
        <v/>
      </c>
      <c r="AR296" t="str">
        <f t="shared" si="86"/>
        <v/>
      </c>
      <c r="AT296" t="str">
        <f t="shared" si="87"/>
        <v/>
      </c>
      <c r="AW296" s="5">
        <v>44125</v>
      </c>
      <c r="AX296" s="6" t="s">
        <v>6</v>
      </c>
      <c r="AY296" s="105">
        <f>'Daycare Tallies'!$AV22</f>
        <v>0</v>
      </c>
      <c r="AZ296" t="str">
        <f t="shared" si="98"/>
        <v/>
      </c>
      <c r="BB296" t="str">
        <f t="shared" si="94"/>
        <v/>
      </c>
      <c r="BD296" t="str">
        <f t="shared" si="89"/>
        <v/>
      </c>
      <c r="BF296" t="str">
        <f t="shared" si="88"/>
        <v/>
      </c>
    </row>
    <row r="297" spans="1:58" x14ac:dyDescent="0.3">
      <c r="A297" s="10">
        <v>42665</v>
      </c>
      <c r="B297" s="11" t="s">
        <v>7</v>
      </c>
      <c r="C297" s="12">
        <v>8</v>
      </c>
      <c r="D297" t="str">
        <f t="shared" si="95"/>
        <v/>
      </c>
      <c r="F297" t="str">
        <f t="shared" si="90"/>
        <v/>
      </c>
      <c r="H297" t="str">
        <f t="shared" si="80"/>
        <v/>
      </c>
      <c r="J297" t="str">
        <f t="shared" si="81"/>
        <v/>
      </c>
      <c r="M297" s="5">
        <v>43031</v>
      </c>
      <c r="N297" s="6" t="s">
        <v>5</v>
      </c>
      <c r="O297" s="12">
        <v>56</v>
      </c>
      <c r="P297" t="str">
        <f t="shared" si="96"/>
        <v/>
      </c>
      <c r="R297" t="str">
        <f t="shared" si="91"/>
        <v/>
      </c>
      <c r="T297" t="str">
        <f t="shared" si="82"/>
        <v/>
      </c>
      <c r="V297" t="str">
        <f t="shared" si="83"/>
        <v/>
      </c>
      <c r="Y297" s="5">
        <v>43396</v>
      </c>
      <c r="Z297" s="6" t="s">
        <v>3</v>
      </c>
      <c r="AA297" s="12">
        <v>60</v>
      </c>
      <c r="AB297" t="str">
        <f t="shared" si="99"/>
        <v/>
      </c>
      <c r="AD297" t="str">
        <f t="shared" si="92"/>
        <v/>
      </c>
      <c r="AF297" t="str">
        <f t="shared" si="84"/>
        <v/>
      </c>
      <c r="AH297" t="str">
        <f t="shared" si="85"/>
        <v/>
      </c>
      <c r="AK297" s="5">
        <v>43761</v>
      </c>
      <c r="AL297" s="6" t="s">
        <v>6</v>
      </c>
      <c r="AM297" s="7">
        <v>65</v>
      </c>
      <c r="AN297" t="str">
        <f t="shared" si="97"/>
        <v/>
      </c>
      <c r="AP297" t="str">
        <f t="shared" si="93"/>
        <v/>
      </c>
      <c r="AR297" t="str">
        <f t="shared" si="86"/>
        <v/>
      </c>
      <c r="AT297" t="str">
        <f t="shared" si="87"/>
        <v/>
      </c>
      <c r="AW297" s="5">
        <v>44126</v>
      </c>
      <c r="AX297" s="6" t="s">
        <v>8</v>
      </c>
      <c r="AY297" s="105">
        <f>'Daycare Tallies'!$AV23</f>
        <v>0</v>
      </c>
      <c r="AZ297">
        <f t="shared" si="98"/>
        <v>0</v>
      </c>
      <c r="BB297" t="str">
        <f t="shared" si="94"/>
        <v/>
      </c>
      <c r="BD297">
        <f t="shared" si="89"/>
        <v>0</v>
      </c>
      <c r="BF297" t="str">
        <f t="shared" si="88"/>
        <v/>
      </c>
    </row>
    <row r="298" spans="1:58" x14ac:dyDescent="0.3">
      <c r="A298" s="10">
        <v>42666</v>
      </c>
      <c r="B298" s="11" t="s">
        <v>9</v>
      </c>
      <c r="C298" s="12">
        <v>7</v>
      </c>
      <c r="D298" t="str">
        <f t="shared" si="95"/>
        <v/>
      </c>
      <c r="F298" t="str">
        <f t="shared" si="90"/>
        <v/>
      </c>
      <c r="H298" t="str">
        <f t="shared" si="80"/>
        <v/>
      </c>
      <c r="J298">
        <f t="shared" si="81"/>
        <v>64</v>
      </c>
      <c r="M298" s="5">
        <v>43032</v>
      </c>
      <c r="N298" s="6" t="s">
        <v>3</v>
      </c>
      <c r="O298" s="38">
        <v>69</v>
      </c>
      <c r="P298" t="str">
        <f t="shared" si="96"/>
        <v/>
      </c>
      <c r="R298" t="str">
        <f t="shared" si="91"/>
        <v/>
      </c>
      <c r="T298" t="str">
        <f t="shared" si="82"/>
        <v/>
      </c>
      <c r="V298" t="str">
        <f t="shared" si="83"/>
        <v/>
      </c>
      <c r="Y298" s="5">
        <v>43397</v>
      </c>
      <c r="Z298" s="6" t="s">
        <v>6</v>
      </c>
      <c r="AA298" s="12">
        <v>63</v>
      </c>
      <c r="AB298" t="str">
        <f t="shared" si="99"/>
        <v/>
      </c>
      <c r="AD298" t="str">
        <f t="shared" si="92"/>
        <v/>
      </c>
      <c r="AF298" t="str">
        <f t="shared" si="84"/>
        <v/>
      </c>
      <c r="AH298" t="str">
        <f t="shared" si="85"/>
        <v/>
      </c>
      <c r="AK298" s="5">
        <v>43762</v>
      </c>
      <c r="AL298" s="6" t="s">
        <v>8</v>
      </c>
      <c r="AM298" s="7">
        <v>77</v>
      </c>
      <c r="AN298">
        <f t="shared" si="97"/>
        <v>353</v>
      </c>
      <c r="AP298" t="str">
        <f t="shared" si="93"/>
        <v/>
      </c>
      <c r="AR298">
        <f t="shared" si="86"/>
        <v>207</v>
      </c>
      <c r="AT298" t="str">
        <f t="shared" si="87"/>
        <v/>
      </c>
      <c r="AW298" s="5">
        <v>44127</v>
      </c>
      <c r="AX298" s="6" t="s">
        <v>4</v>
      </c>
      <c r="AY298" s="105">
        <f>'Daycare Tallies'!$AV24</f>
        <v>0</v>
      </c>
      <c r="AZ298" t="str">
        <f t="shared" si="98"/>
        <v/>
      </c>
      <c r="BB298">
        <f t="shared" si="94"/>
        <v>0</v>
      </c>
      <c r="BD298" t="str">
        <f t="shared" si="89"/>
        <v/>
      </c>
      <c r="BF298" t="str">
        <f t="shared" si="88"/>
        <v/>
      </c>
    </row>
    <row r="299" spans="1:58" x14ac:dyDescent="0.3">
      <c r="A299" s="10">
        <v>42667</v>
      </c>
      <c r="B299" s="11" t="s">
        <v>5</v>
      </c>
      <c r="C299" s="12">
        <v>43</v>
      </c>
      <c r="D299" t="str">
        <f t="shared" si="95"/>
        <v/>
      </c>
      <c r="F299" t="str">
        <f t="shared" si="90"/>
        <v/>
      </c>
      <c r="H299" t="str">
        <f t="shared" si="80"/>
        <v/>
      </c>
      <c r="J299" t="str">
        <f t="shared" si="81"/>
        <v/>
      </c>
      <c r="M299" s="5">
        <v>43033</v>
      </c>
      <c r="N299" s="6" t="s">
        <v>6</v>
      </c>
      <c r="O299" s="12">
        <v>44</v>
      </c>
      <c r="P299" t="str">
        <f t="shared" si="96"/>
        <v/>
      </c>
      <c r="R299" t="str">
        <f t="shared" si="91"/>
        <v/>
      </c>
      <c r="T299" t="str">
        <f t="shared" si="82"/>
        <v/>
      </c>
      <c r="V299" t="str">
        <f t="shared" si="83"/>
        <v/>
      </c>
      <c r="Y299" s="5">
        <v>43398</v>
      </c>
      <c r="Z299" s="6" t="s">
        <v>8</v>
      </c>
      <c r="AA299" s="12">
        <v>56</v>
      </c>
      <c r="AB299">
        <f t="shared" si="99"/>
        <v>310</v>
      </c>
      <c r="AD299" t="str">
        <f t="shared" si="92"/>
        <v/>
      </c>
      <c r="AF299">
        <f t="shared" si="84"/>
        <v>179</v>
      </c>
      <c r="AH299" t="str">
        <f t="shared" si="85"/>
        <v/>
      </c>
      <c r="AK299" s="5">
        <v>43763</v>
      </c>
      <c r="AL299" s="6" t="s">
        <v>4</v>
      </c>
      <c r="AM299" s="7">
        <v>67</v>
      </c>
      <c r="AN299" t="str">
        <f t="shared" si="97"/>
        <v/>
      </c>
      <c r="AP299">
        <f t="shared" si="93"/>
        <v>131</v>
      </c>
      <c r="AR299" t="str">
        <f t="shared" si="86"/>
        <v/>
      </c>
      <c r="AT299" t="str">
        <f t="shared" si="87"/>
        <v/>
      </c>
      <c r="AW299" s="5">
        <v>44128</v>
      </c>
      <c r="AX299" s="6" t="s">
        <v>7</v>
      </c>
      <c r="AY299" s="105">
        <f>'Daycare Tallies'!$AV25</f>
        <v>0</v>
      </c>
      <c r="AZ299" t="str">
        <f t="shared" si="98"/>
        <v/>
      </c>
      <c r="BB299" t="str">
        <f t="shared" si="94"/>
        <v/>
      </c>
      <c r="BD299" t="str">
        <f t="shared" si="89"/>
        <v/>
      </c>
      <c r="BF299" t="str">
        <f t="shared" si="88"/>
        <v/>
      </c>
    </row>
    <row r="300" spans="1:58" x14ac:dyDescent="0.3">
      <c r="A300" s="10">
        <v>42668</v>
      </c>
      <c r="B300" s="11" t="s">
        <v>3</v>
      </c>
      <c r="C300" s="12">
        <v>47</v>
      </c>
      <c r="D300" t="str">
        <f t="shared" si="95"/>
        <v/>
      </c>
      <c r="F300" t="str">
        <f t="shared" si="90"/>
        <v/>
      </c>
      <c r="H300" t="str">
        <f t="shared" si="80"/>
        <v/>
      </c>
      <c r="J300" t="str">
        <f t="shared" si="81"/>
        <v/>
      </c>
      <c r="M300" s="5">
        <v>43034</v>
      </c>
      <c r="N300" s="6" t="s">
        <v>8</v>
      </c>
      <c r="O300" s="12">
        <v>59</v>
      </c>
      <c r="P300">
        <f t="shared" si="96"/>
        <v>290</v>
      </c>
      <c r="R300" t="str">
        <f t="shared" si="91"/>
        <v/>
      </c>
      <c r="T300">
        <f t="shared" si="82"/>
        <v>172</v>
      </c>
      <c r="V300" t="str">
        <f t="shared" si="83"/>
        <v/>
      </c>
      <c r="Y300" s="5">
        <v>43399</v>
      </c>
      <c r="Z300" s="6" t="s">
        <v>4</v>
      </c>
      <c r="AA300" s="12">
        <v>50</v>
      </c>
      <c r="AB300" t="str">
        <f t="shared" si="99"/>
        <v/>
      </c>
      <c r="AD300">
        <f t="shared" si="92"/>
        <v>102</v>
      </c>
      <c r="AF300" t="str">
        <f t="shared" si="84"/>
        <v/>
      </c>
      <c r="AH300" t="str">
        <f t="shared" si="85"/>
        <v/>
      </c>
      <c r="AK300" s="5">
        <v>43764</v>
      </c>
      <c r="AL300" s="6" t="s">
        <v>7</v>
      </c>
      <c r="AM300" s="7">
        <v>14</v>
      </c>
      <c r="AN300" t="str">
        <f t="shared" si="97"/>
        <v/>
      </c>
      <c r="AP300" t="str">
        <f t="shared" si="93"/>
        <v/>
      </c>
      <c r="AR300" t="str">
        <f t="shared" si="86"/>
        <v/>
      </c>
      <c r="AT300" t="str">
        <f t="shared" si="87"/>
        <v/>
      </c>
      <c r="AW300" s="5">
        <v>44129</v>
      </c>
      <c r="AX300" s="6" t="s">
        <v>9</v>
      </c>
      <c r="AY300" s="105">
        <f>'Daycare Tallies'!$AV26</f>
        <v>0</v>
      </c>
      <c r="AZ300" t="str">
        <f t="shared" si="98"/>
        <v/>
      </c>
      <c r="BB300" t="str">
        <f t="shared" si="94"/>
        <v/>
      </c>
      <c r="BD300" t="str">
        <f t="shared" si="89"/>
        <v/>
      </c>
      <c r="BF300">
        <f t="shared" si="88"/>
        <v>0</v>
      </c>
    </row>
    <row r="301" spans="1:58" x14ac:dyDescent="0.3">
      <c r="A301" s="10">
        <v>42669</v>
      </c>
      <c r="B301" s="11" t="s">
        <v>6</v>
      </c>
      <c r="C301" s="12">
        <v>43</v>
      </c>
      <c r="D301" t="str">
        <f t="shared" si="95"/>
        <v/>
      </c>
      <c r="F301" t="str">
        <f t="shared" si="90"/>
        <v/>
      </c>
      <c r="H301" t="str">
        <f t="shared" si="80"/>
        <v/>
      </c>
      <c r="J301" t="str">
        <f t="shared" si="81"/>
        <v/>
      </c>
      <c r="M301" s="5">
        <v>43035</v>
      </c>
      <c r="N301" s="6" t="s">
        <v>4</v>
      </c>
      <c r="O301" s="12">
        <v>60</v>
      </c>
      <c r="P301" t="str">
        <f t="shared" si="96"/>
        <v/>
      </c>
      <c r="R301">
        <f t="shared" si="91"/>
        <v>116</v>
      </c>
      <c r="T301" t="str">
        <f t="shared" si="82"/>
        <v/>
      </c>
      <c r="V301" t="str">
        <f t="shared" si="83"/>
        <v/>
      </c>
      <c r="Y301" s="5">
        <v>43400</v>
      </c>
      <c r="Z301" s="6" t="s">
        <v>7</v>
      </c>
      <c r="AA301" s="12">
        <v>15</v>
      </c>
      <c r="AB301" t="str">
        <f t="shared" si="99"/>
        <v/>
      </c>
      <c r="AD301" t="str">
        <f t="shared" si="92"/>
        <v/>
      </c>
      <c r="AF301" t="str">
        <f t="shared" si="84"/>
        <v/>
      </c>
      <c r="AH301" t="str">
        <f t="shared" si="85"/>
        <v/>
      </c>
      <c r="AK301" s="5">
        <v>43765</v>
      </c>
      <c r="AL301" s="6" t="s">
        <v>9</v>
      </c>
      <c r="AM301" s="7">
        <v>5</v>
      </c>
      <c r="AN301" t="str">
        <f t="shared" si="97"/>
        <v/>
      </c>
      <c r="AP301" t="str">
        <f t="shared" si="93"/>
        <v/>
      </c>
      <c r="AR301" t="str">
        <f t="shared" si="86"/>
        <v/>
      </c>
      <c r="AT301">
        <f t="shared" si="87"/>
        <v>86</v>
      </c>
      <c r="AW301" s="5">
        <v>44130</v>
      </c>
      <c r="AX301" s="6" t="s">
        <v>5</v>
      </c>
      <c r="AY301" s="105">
        <f>'Daycare Tallies'!$AV27</f>
        <v>0</v>
      </c>
      <c r="AZ301" t="str">
        <f t="shared" si="98"/>
        <v/>
      </c>
      <c r="BB301" t="str">
        <f t="shared" si="94"/>
        <v/>
      </c>
      <c r="BD301" t="str">
        <f t="shared" si="89"/>
        <v/>
      </c>
      <c r="BF301" t="str">
        <f t="shared" si="88"/>
        <v/>
      </c>
    </row>
    <row r="302" spans="1:58" x14ac:dyDescent="0.3">
      <c r="A302" s="10">
        <v>42670</v>
      </c>
      <c r="B302" s="11" t="s">
        <v>8</v>
      </c>
      <c r="C302" s="12">
        <v>45</v>
      </c>
      <c r="D302">
        <f t="shared" si="95"/>
        <v>242</v>
      </c>
      <c r="F302" t="str">
        <f t="shared" si="90"/>
        <v/>
      </c>
      <c r="H302">
        <f t="shared" si="80"/>
        <v>135</v>
      </c>
      <c r="J302" t="str">
        <f t="shared" si="81"/>
        <v/>
      </c>
      <c r="M302" s="5">
        <v>43036</v>
      </c>
      <c r="N302" s="6" t="s">
        <v>7</v>
      </c>
      <c r="O302" s="12">
        <v>11</v>
      </c>
      <c r="P302" t="str">
        <f t="shared" si="96"/>
        <v/>
      </c>
      <c r="R302" t="str">
        <f t="shared" si="91"/>
        <v/>
      </c>
      <c r="T302" t="str">
        <f t="shared" si="82"/>
        <v/>
      </c>
      <c r="V302" t="str">
        <f t="shared" si="83"/>
        <v/>
      </c>
      <c r="Y302" s="5">
        <v>43401</v>
      </c>
      <c r="Z302" s="6" t="s">
        <v>9</v>
      </c>
      <c r="AA302" s="12">
        <v>7</v>
      </c>
      <c r="AB302" t="str">
        <f t="shared" si="99"/>
        <v/>
      </c>
      <c r="AD302" t="str">
        <f t="shared" si="92"/>
        <v/>
      </c>
      <c r="AF302" t="str">
        <f t="shared" si="84"/>
        <v/>
      </c>
      <c r="AH302">
        <f t="shared" si="85"/>
        <v>72</v>
      </c>
      <c r="AK302" s="5">
        <v>43766</v>
      </c>
      <c r="AL302" s="6" t="s">
        <v>5</v>
      </c>
      <c r="AM302" s="7">
        <v>67</v>
      </c>
      <c r="AN302" t="str">
        <f t="shared" si="97"/>
        <v/>
      </c>
      <c r="AP302" t="str">
        <f t="shared" si="93"/>
        <v/>
      </c>
      <c r="AR302" t="str">
        <f t="shared" si="86"/>
        <v/>
      </c>
      <c r="AT302" t="str">
        <f t="shared" si="87"/>
        <v/>
      </c>
      <c r="AW302" s="5">
        <v>44131</v>
      </c>
      <c r="AX302" s="6" t="s">
        <v>3</v>
      </c>
      <c r="AY302" s="105">
        <f>'Daycare Tallies'!$AV28</f>
        <v>0</v>
      </c>
      <c r="AZ302" t="str">
        <f t="shared" si="98"/>
        <v/>
      </c>
      <c r="BB302" t="str">
        <f t="shared" si="94"/>
        <v/>
      </c>
      <c r="BD302" t="str">
        <f t="shared" si="89"/>
        <v/>
      </c>
      <c r="BF302" t="str">
        <f t="shared" si="88"/>
        <v/>
      </c>
    </row>
    <row r="303" spans="1:58" x14ac:dyDescent="0.3">
      <c r="A303" s="10">
        <v>42671</v>
      </c>
      <c r="B303" s="11" t="s">
        <v>4</v>
      </c>
      <c r="C303" s="12">
        <v>34</v>
      </c>
      <c r="D303" t="str">
        <f t="shared" si="95"/>
        <v/>
      </c>
      <c r="F303">
        <f t="shared" si="90"/>
        <v>77</v>
      </c>
      <c r="H303" t="str">
        <f t="shared" si="80"/>
        <v/>
      </c>
      <c r="J303" t="str">
        <f t="shared" si="81"/>
        <v/>
      </c>
      <c r="M303" s="5">
        <v>43037</v>
      </c>
      <c r="N303" s="6" t="s">
        <v>9</v>
      </c>
      <c r="O303" s="12">
        <v>6</v>
      </c>
      <c r="P303" t="str">
        <f t="shared" si="96"/>
        <v/>
      </c>
      <c r="R303" t="str">
        <f t="shared" si="91"/>
        <v/>
      </c>
      <c r="T303" t="str">
        <f t="shared" si="82"/>
        <v/>
      </c>
      <c r="V303">
        <f t="shared" si="83"/>
        <v>77</v>
      </c>
      <c r="Y303" s="5">
        <v>43402</v>
      </c>
      <c r="Z303" s="6" t="s">
        <v>5</v>
      </c>
      <c r="AA303" s="12">
        <v>45</v>
      </c>
      <c r="AB303" t="str">
        <f t="shared" si="99"/>
        <v/>
      </c>
      <c r="AD303" t="str">
        <f t="shared" si="92"/>
        <v/>
      </c>
      <c r="AF303" t="str">
        <f t="shared" si="84"/>
        <v/>
      </c>
      <c r="AH303" t="str">
        <f t="shared" si="85"/>
        <v/>
      </c>
      <c r="AK303" s="5">
        <v>43767</v>
      </c>
      <c r="AL303" s="6" t="s">
        <v>3</v>
      </c>
      <c r="AM303" s="7">
        <v>69</v>
      </c>
      <c r="AN303" t="str">
        <f t="shared" si="97"/>
        <v/>
      </c>
      <c r="AP303" t="str">
        <f t="shared" si="93"/>
        <v/>
      </c>
      <c r="AR303" t="str">
        <f t="shared" si="86"/>
        <v/>
      </c>
      <c r="AT303" t="str">
        <f t="shared" si="87"/>
        <v/>
      </c>
      <c r="AW303" s="5">
        <v>44132</v>
      </c>
      <c r="AX303" s="6" t="s">
        <v>6</v>
      </c>
      <c r="AY303" s="105">
        <f>'Daycare Tallies'!$AV29</f>
        <v>0</v>
      </c>
      <c r="AZ303" t="str">
        <f t="shared" si="98"/>
        <v/>
      </c>
      <c r="BB303" t="str">
        <f t="shared" si="94"/>
        <v/>
      </c>
      <c r="BD303" t="str">
        <f t="shared" si="89"/>
        <v/>
      </c>
      <c r="BF303" t="str">
        <f t="shared" si="88"/>
        <v/>
      </c>
    </row>
    <row r="304" spans="1:58" x14ac:dyDescent="0.3">
      <c r="A304" s="10">
        <v>42672</v>
      </c>
      <c r="B304" s="11" t="s">
        <v>7</v>
      </c>
      <c r="C304" s="12">
        <v>9</v>
      </c>
      <c r="D304" t="str">
        <f t="shared" si="95"/>
        <v/>
      </c>
      <c r="F304" t="str">
        <f t="shared" si="90"/>
        <v/>
      </c>
      <c r="H304" t="str">
        <f t="shared" si="80"/>
        <v/>
      </c>
      <c r="J304" t="str">
        <f t="shared" si="81"/>
        <v/>
      </c>
      <c r="M304" s="5">
        <v>43038</v>
      </c>
      <c r="N304" s="6" t="s">
        <v>5</v>
      </c>
      <c r="O304" s="12">
        <v>39</v>
      </c>
      <c r="P304" t="str">
        <f t="shared" si="96"/>
        <v/>
      </c>
      <c r="R304" t="str">
        <f t="shared" si="91"/>
        <v/>
      </c>
      <c r="T304" t="str">
        <f t="shared" si="82"/>
        <v/>
      </c>
      <c r="V304" t="str">
        <f t="shared" si="83"/>
        <v/>
      </c>
      <c r="Y304" s="5">
        <v>43403</v>
      </c>
      <c r="Z304" s="6" t="s">
        <v>3</v>
      </c>
      <c r="AA304" s="12">
        <v>76</v>
      </c>
      <c r="AB304" t="str">
        <f t="shared" si="99"/>
        <v/>
      </c>
      <c r="AD304" t="str">
        <f t="shared" si="92"/>
        <v/>
      </c>
      <c r="AF304" t="str">
        <f t="shared" si="84"/>
        <v/>
      </c>
      <c r="AH304" t="str">
        <f t="shared" si="85"/>
        <v/>
      </c>
      <c r="AK304" s="5">
        <v>43768</v>
      </c>
      <c r="AL304" s="6" t="s">
        <v>6</v>
      </c>
      <c r="AM304" s="7">
        <v>75</v>
      </c>
      <c r="AN304" t="str">
        <f t="shared" si="97"/>
        <v/>
      </c>
      <c r="AP304" t="str">
        <f t="shared" si="93"/>
        <v/>
      </c>
      <c r="AR304" t="str">
        <f t="shared" si="86"/>
        <v/>
      </c>
      <c r="AT304" t="str">
        <f t="shared" si="87"/>
        <v/>
      </c>
      <c r="AW304" s="5">
        <v>44133</v>
      </c>
      <c r="AX304" s="6" t="s">
        <v>8</v>
      </c>
      <c r="AY304" s="105">
        <f>'Daycare Tallies'!$AV30</f>
        <v>0</v>
      </c>
      <c r="AZ304">
        <f t="shared" si="98"/>
        <v>0</v>
      </c>
      <c r="BB304" t="str">
        <f t="shared" si="94"/>
        <v/>
      </c>
      <c r="BD304">
        <f t="shared" si="89"/>
        <v>0</v>
      </c>
      <c r="BF304" t="str">
        <f t="shared" si="88"/>
        <v/>
      </c>
    </row>
    <row r="305" spans="1:58" x14ac:dyDescent="0.3">
      <c r="A305" s="10">
        <v>42673</v>
      </c>
      <c r="B305" s="11" t="s">
        <v>9</v>
      </c>
      <c r="C305" s="12">
        <v>4</v>
      </c>
      <c r="D305" t="str">
        <f t="shared" si="95"/>
        <v/>
      </c>
      <c r="F305" t="str">
        <f t="shared" si="90"/>
        <v/>
      </c>
      <c r="H305" t="str">
        <f t="shared" si="80"/>
        <v/>
      </c>
      <c r="J305">
        <f t="shared" si="81"/>
        <v>47</v>
      </c>
      <c r="M305" s="5">
        <v>43039</v>
      </c>
      <c r="N305" s="6" t="s">
        <v>3</v>
      </c>
      <c r="O305" s="12">
        <v>55</v>
      </c>
      <c r="P305" t="str">
        <f t="shared" si="96"/>
        <v/>
      </c>
      <c r="R305" t="str">
        <f t="shared" si="91"/>
        <v/>
      </c>
      <c r="T305" t="str">
        <f t="shared" si="82"/>
        <v/>
      </c>
      <c r="V305" t="str">
        <f t="shared" si="83"/>
        <v/>
      </c>
      <c r="Y305" s="5">
        <v>43404</v>
      </c>
      <c r="Z305" s="6" t="s">
        <v>6</v>
      </c>
      <c r="AA305" s="12">
        <v>55</v>
      </c>
      <c r="AB305" t="str">
        <f t="shared" si="99"/>
        <v/>
      </c>
      <c r="AD305" t="str">
        <f t="shared" si="92"/>
        <v/>
      </c>
      <c r="AF305" t="str">
        <f t="shared" si="84"/>
        <v/>
      </c>
      <c r="AH305" t="str">
        <f t="shared" si="85"/>
        <v/>
      </c>
      <c r="AK305" s="5">
        <v>43769</v>
      </c>
      <c r="AL305" s="6" t="s">
        <v>8</v>
      </c>
      <c r="AM305" s="7">
        <v>66</v>
      </c>
      <c r="AN305">
        <f t="shared" si="97"/>
        <v>363</v>
      </c>
      <c r="AP305" t="str">
        <f t="shared" si="93"/>
        <v/>
      </c>
      <c r="AR305">
        <f t="shared" si="86"/>
        <v>210</v>
      </c>
      <c r="AT305" t="str">
        <f t="shared" si="87"/>
        <v/>
      </c>
      <c r="AW305" s="5">
        <v>44134</v>
      </c>
      <c r="AX305" s="6" t="s">
        <v>4</v>
      </c>
      <c r="AY305" s="105">
        <f>'Daycare Tallies'!$AV31</f>
        <v>0</v>
      </c>
      <c r="AZ305" t="str">
        <f t="shared" si="98"/>
        <v/>
      </c>
      <c r="BB305">
        <f t="shared" si="94"/>
        <v>0</v>
      </c>
      <c r="BD305" t="str">
        <f t="shared" si="89"/>
        <v/>
      </c>
      <c r="BF305" t="str">
        <f t="shared" si="88"/>
        <v/>
      </c>
    </row>
    <row r="306" spans="1:58" x14ac:dyDescent="0.3">
      <c r="A306" s="10">
        <v>42674</v>
      </c>
      <c r="B306" s="11" t="s">
        <v>5</v>
      </c>
      <c r="C306" s="12">
        <v>42</v>
      </c>
      <c r="D306" t="str">
        <f t="shared" si="95"/>
        <v/>
      </c>
      <c r="F306" t="str">
        <f t="shared" si="90"/>
        <v/>
      </c>
      <c r="H306" t="str">
        <f t="shared" si="80"/>
        <v/>
      </c>
      <c r="J306" t="str">
        <f t="shared" si="81"/>
        <v/>
      </c>
      <c r="M306" s="5">
        <v>43040</v>
      </c>
      <c r="N306" s="6" t="s">
        <v>6</v>
      </c>
      <c r="O306" s="12">
        <v>62</v>
      </c>
      <c r="P306" t="str">
        <f t="shared" si="96"/>
        <v/>
      </c>
      <c r="R306" t="str">
        <f t="shared" si="91"/>
        <v/>
      </c>
      <c r="T306" t="str">
        <f t="shared" si="82"/>
        <v/>
      </c>
      <c r="V306" t="str">
        <f t="shared" si="83"/>
        <v/>
      </c>
      <c r="Y306" s="5">
        <v>43405</v>
      </c>
      <c r="Z306" s="6" t="s">
        <v>8</v>
      </c>
      <c r="AA306" s="12">
        <v>67</v>
      </c>
      <c r="AB306">
        <f t="shared" si="99"/>
        <v>315</v>
      </c>
      <c r="AD306" t="str">
        <f t="shared" si="92"/>
        <v/>
      </c>
      <c r="AF306">
        <f t="shared" si="84"/>
        <v>198</v>
      </c>
      <c r="AH306" t="str">
        <f t="shared" si="85"/>
        <v/>
      </c>
      <c r="AK306" s="5">
        <v>43770</v>
      </c>
      <c r="AL306" s="6" t="s">
        <v>4</v>
      </c>
      <c r="AM306" s="7">
        <f>+'Daycare Tallies'!BA41</f>
        <v>56</v>
      </c>
      <c r="AN306" t="str">
        <f t="shared" si="97"/>
        <v/>
      </c>
      <c r="AP306">
        <f t="shared" si="93"/>
        <v>123</v>
      </c>
      <c r="AR306" t="str">
        <f t="shared" si="86"/>
        <v/>
      </c>
      <c r="AT306" t="str">
        <f t="shared" si="87"/>
        <v/>
      </c>
      <c r="AW306" s="5">
        <v>44135</v>
      </c>
      <c r="AX306" s="6" t="s">
        <v>7</v>
      </c>
      <c r="AY306" s="105">
        <f>'Daycare Tallies'!$AV32</f>
        <v>0</v>
      </c>
      <c r="AZ306" t="str">
        <f t="shared" si="98"/>
        <v/>
      </c>
      <c r="BB306" t="str">
        <f t="shared" si="94"/>
        <v/>
      </c>
      <c r="BD306" t="str">
        <f t="shared" si="89"/>
        <v/>
      </c>
      <c r="BF306" t="str">
        <f t="shared" si="88"/>
        <v/>
      </c>
    </row>
    <row r="307" spans="1:58" x14ac:dyDescent="0.3">
      <c r="A307" s="10">
        <v>42675</v>
      </c>
      <c r="B307" s="11" t="s">
        <v>3</v>
      </c>
      <c r="C307" s="12">
        <v>46</v>
      </c>
      <c r="D307" t="str">
        <f t="shared" si="95"/>
        <v/>
      </c>
      <c r="F307" t="str">
        <f t="shared" si="90"/>
        <v/>
      </c>
      <c r="H307" t="str">
        <f t="shared" si="80"/>
        <v/>
      </c>
      <c r="J307" t="str">
        <f t="shared" si="81"/>
        <v/>
      </c>
      <c r="M307" s="5">
        <v>43041</v>
      </c>
      <c r="N307" s="6" t="s">
        <v>8</v>
      </c>
      <c r="O307" s="12">
        <v>57</v>
      </c>
      <c r="P307">
        <f t="shared" si="96"/>
        <v>290</v>
      </c>
      <c r="R307" t="str">
        <f t="shared" si="91"/>
        <v/>
      </c>
      <c r="T307">
        <f t="shared" si="82"/>
        <v>174</v>
      </c>
      <c r="V307" t="str">
        <f t="shared" si="83"/>
        <v/>
      </c>
      <c r="Y307" s="5">
        <v>43406</v>
      </c>
      <c r="Z307" s="6" t="s">
        <v>4</v>
      </c>
      <c r="AA307" s="12">
        <v>60</v>
      </c>
      <c r="AB307" t="str">
        <f t="shared" si="99"/>
        <v/>
      </c>
      <c r="AD307">
        <f t="shared" si="92"/>
        <v>105</v>
      </c>
      <c r="AF307" t="str">
        <f t="shared" si="84"/>
        <v/>
      </c>
      <c r="AH307" t="str">
        <f t="shared" si="85"/>
        <v/>
      </c>
      <c r="AK307" s="5">
        <v>43771</v>
      </c>
      <c r="AL307" s="6" t="s">
        <v>7</v>
      </c>
      <c r="AM307" s="7">
        <f>+'Daycare Tallies'!BA42</f>
        <v>22</v>
      </c>
      <c r="AN307" t="str">
        <f t="shared" si="97"/>
        <v/>
      </c>
      <c r="AP307" t="str">
        <f t="shared" si="93"/>
        <v/>
      </c>
      <c r="AR307" t="str">
        <f t="shared" si="86"/>
        <v/>
      </c>
      <c r="AT307" t="str">
        <f t="shared" si="87"/>
        <v/>
      </c>
      <c r="AW307" s="5">
        <v>44136</v>
      </c>
      <c r="AX307" s="6" t="s">
        <v>9</v>
      </c>
      <c r="AY307" s="105">
        <f>'Daycare Tallies'!$BA2</f>
        <v>0</v>
      </c>
      <c r="AZ307" t="str">
        <f t="shared" si="98"/>
        <v/>
      </c>
      <c r="BB307" t="str">
        <f t="shared" si="94"/>
        <v/>
      </c>
      <c r="BD307" t="str">
        <f t="shared" si="89"/>
        <v/>
      </c>
      <c r="BF307">
        <f t="shared" si="88"/>
        <v>0</v>
      </c>
    </row>
    <row r="308" spans="1:58" x14ac:dyDescent="0.3">
      <c r="A308" s="10">
        <v>42676</v>
      </c>
      <c r="B308" s="11" t="s">
        <v>6</v>
      </c>
      <c r="C308" s="12">
        <v>45</v>
      </c>
      <c r="D308" t="str">
        <f t="shared" si="95"/>
        <v/>
      </c>
      <c r="F308" t="str">
        <f t="shared" si="90"/>
        <v/>
      </c>
      <c r="H308" t="str">
        <f t="shared" si="80"/>
        <v/>
      </c>
      <c r="J308" t="str">
        <f t="shared" si="81"/>
        <v/>
      </c>
      <c r="M308" s="5">
        <v>43042</v>
      </c>
      <c r="N308" s="6" t="s">
        <v>4</v>
      </c>
      <c r="O308" s="12">
        <v>52</v>
      </c>
      <c r="P308" t="str">
        <f t="shared" si="96"/>
        <v/>
      </c>
      <c r="R308">
        <f t="shared" si="91"/>
        <v>91</v>
      </c>
      <c r="T308" t="str">
        <f t="shared" si="82"/>
        <v/>
      </c>
      <c r="V308" t="str">
        <f t="shared" si="83"/>
        <v/>
      </c>
      <c r="Y308" s="5">
        <v>43407</v>
      </c>
      <c r="Z308" s="6" t="s">
        <v>7</v>
      </c>
      <c r="AA308" s="12">
        <v>19</v>
      </c>
      <c r="AB308" t="str">
        <f t="shared" si="99"/>
        <v/>
      </c>
      <c r="AD308" t="str">
        <f t="shared" si="92"/>
        <v/>
      </c>
      <c r="AF308" t="str">
        <f t="shared" si="84"/>
        <v/>
      </c>
      <c r="AH308" t="str">
        <f t="shared" si="85"/>
        <v/>
      </c>
      <c r="AK308" s="5">
        <v>43772</v>
      </c>
      <c r="AL308" s="6" t="s">
        <v>9</v>
      </c>
      <c r="AM308" s="7">
        <f>+'Daycare Tallies'!BA43</f>
        <v>8</v>
      </c>
      <c r="AN308" t="str">
        <f t="shared" si="97"/>
        <v/>
      </c>
      <c r="AP308" t="str">
        <f t="shared" si="93"/>
        <v/>
      </c>
      <c r="AR308" t="str">
        <f t="shared" si="86"/>
        <v/>
      </c>
      <c r="AT308">
        <f t="shared" si="87"/>
        <v>86</v>
      </c>
      <c r="AW308" s="5">
        <v>44137</v>
      </c>
      <c r="AX308" s="6" t="s">
        <v>5</v>
      </c>
      <c r="AY308" s="105">
        <f>'Daycare Tallies'!$BA3</f>
        <v>0</v>
      </c>
      <c r="AZ308" t="str">
        <f t="shared" si="98"/>
        <v/>
      </c>
      <c r="BB308" t="str">
        <f t="shared" si="94"/>
        <v/>
      </c>
      <c r="BD308" t="str">
        <f t="shared" si="89"/>
        <v/>
      </c>
      <c r="BF308" t="str">
        <f t="shared" si="88"/>
        <v/>
      </c>
    </row>
    <row r="309" spans="1:58" x14ac:dyDescent="0.3">
      <c r="A309" s="10">
        <v>42677</v>
      </c>
      <c r="B309" s="11" t="s">
        <v>8</v>
      </c>
      <c r="C309" s="12">
        <v>33</v>
      </c>
      <c r="D309">
        <f t="shared" si="95"/>
        <v>213</v>
      </c>
      <c r="F309" t="str">
        <f t="shared" si="90"/>
        <v/>
      </c>
      <c r="H309">
        <f t="shared" si="80"/>
        <v>124</v>
      </c>
      <c r="J309" t="str">
        <f t="shared" si="81"/>
        <v/>
      </c>
      <c r="M309" s="5">
        <v>43043</v>
      </c>
      <c r="N309" s="6" t="s">
        <v>7</v>
      </c>
      <c r="O309" s="12">
        <v>10</v>
      </c>
      <c r="P309" t="str">
        <f t="shared" si="96"/>
        <v/>
      </c>
      <c r="R309" t="str">
        <f t="shared" si="91"/>
        <v/>
      </c>
      <c r="T309" t="str">
        <f t="shared" si="82"/>
        <v/>
      </c>
      <c r="V309" t="str">
        <f t="shared" si="83"/>
        <v/>
      </c>
      <c r="Y309" s="5">
        <v>43408</v>
      </c>
      <c r="Z309" s="6" t="s">
        <v>9</v>
      </c>
      <c r="AA309" s="12">
        <v>8</v>
      </c>
      <c r="AB309" t="str">
        <f t="shared" si="99"/>
        <v/>
      </c>
      <c r="AD309" t="str">
        <f t="shared" si="92"/>
        <v/>
      </c>
      <c r="AF309" t="str">
        <f t="shared" si="84"/>
        <v/>
      </c>
      <c r="AH309">
        <f t="shared" si="85"/>
        <v>87</v>
      </c>
      <c r="AK309" s="5">
        <v>43773</v>
      </c>
      <c r="AL309" s="6" t="s">
        <v>5</v>
      </c>
      <c r="AM309" s="7">
        <f>+'Daycare Tallies'!BA44</f>
        <v>73</v>
      </c>
      <c r="AN309" t="str">
        <f t="shared" si="97"/>
        <v/>
      </c>
      <c r="AP309" t="str">
        <f t="shared" si="93"/>
        <v/>
      </c>
      <c r="AR309" t="str">
        <f t="shared" si="86"/>
        <v/>
      </c>
      <c r="AT309" t="str">
        <f t="shared" si="87"/>
        <v/>
      </c>
      <c r="AW309" s="5">
        <v>44138</v>
      </c>
      <c r="AX309" s="6" t="s">
        <v>3</v>
      </c>
      <c r="AY309" s="105">
        <f>'Daycare Tallies'!$BA4</f>
        <v>0</v>
      </c>
      <c r="AZ309" t="str">
        <f t="shared" si="98"/>
        <v/>
      </c>
      <c r="BB309" t="str">
        <f t="shared" si="94"/>
        <v/>
      </c>
      <c r="BD309" t="str">
        <f t="shared" si="89"/>
        <v/>
      </c>
      <c r="BF309" t="str">
        <f t="shared" si="88"/>
        <v/>
      </c>
    </row>
    <row r="310" spans="1:58" x14ac:dyDescent="0.3">
      <c r="A310" s="10">
        <v>42678</v>
      </c>
      <c r="B310" s="11" t="s">
        <v>4</v>
      </c>
      <c r="C310" s="12">
        <v>37</v>
      </c>
      <c r="D310" t="str">
        <f t="shared" si="95"/>
        <v/>
      </c>
      <c r="F310">
        <f t="shared" si="90"/>
        <v>79</v>
      </c>
      <c r="H310" t="str">
        <f t="shared" si="80"/>
        <v/>
      </c>
      <c r="J310" t="str">
        <f t="shared" si="81"/>
        <v/>
      </c>
      <c r="M310" s="5">
        <v>43044</v>
      </c>
      <c r="N310" s="6" t="s">
        <v>9</v>
      </c>
      <c r="O310" s="12">
        <v>9</v>
      </c>
      <c r="P310" t="str">
        <f t="shared" si="96"/>
        <v/>
      </c>
      <c r="R310" t="str">
        <f t="shared" si="91"/>
        <v/>
      </c>
      <c r="T310" t="str">
        <f t="shared" si="82"/>
        <v/>
      </c>
      <c r="V310">
        <f t="shared" si="83"/>
        <v>71</v>
      </c>
      <c r="Y310" s="5">
        <v>43409</v>
      </c>
      <c r="Z310" s="6" t="s">
        <v>5</v>
      </c>
      <c r="AA310" s="12">
        <v>49</v>
      </c>
      <c r="AB310" t="str">
        <f t="shared" si="99"/>
        <v/>
      </c>
      <c r="AD310" t="str">
        <f t="shared" si="92"/>
        <v/>
      </c>
      <c r="AF310" t="str">
        <f t="shared" si="84"/>
        <v/>
      </c>
      <c r="AH310" t="str">
        <f t="shared" si="85"/>
        <v/>
      </c>
      <c r="AK310" s="5">
        <v>43774</v>
      </c>
      <c r="AL310" s="6" t="s">
        <v>3</v>
      </c>
      <c r="AM310" s="7">
        <f>+'Daycare Tallies'!BA45</f>
        <v>76</v>
      </c>
      <c r="AN310" t="str">
        <f t="shared" si="97"/>
        <v/>
      </c>
      <c r="AP310" t="str">
        <f t="shared" si="93"/>
        <v/>
      </c>
      <c r="AR310" t="str">
        <f t="shared" si="86"/>
        <v/>
      </c>
      <c r="AT310" t="str">
        <f t="shared" si="87"/>
        <v/>
      </c>
      <c r="AW310" s="5">
        <v>44139</v>
      </c>
      <c r="AX310" s="6" t="s">
        <v>6</v>
      </c>
      <c r="AY310" s="105">
        <f>'Daycare Tallies'!$BA5</f>
        <v>0</v>
      </c>
      <c r="AZ310" t="str">
        <f t="shared" si="98"/>
        <v/>
      </c>
      <c r="BB310" t="str">
        <f t="shared" si="94"/>
        <v/>
      </c>
      <c r="BD310" t="str">
        <f t="shared" si="89"/>
        <v/>
      </c>
      <c r="BF310" t="str">
        <f t="shared" si="88"/>
        <v/>
      </c>
    </row>
    <row r="311" spans="1:58" x14ac:dyDescent="0.3">
      <c r="A311" s="10">
        <v>42679</v>
      </c>
      <c r="B311" s="11" t="s">
        <v>7</v>
      </c>
      <c r="C311" s="12">
        <v>3</v>
      </c>
      <c r="D311" t="str">
        <f t="shared" si="95"/>
        <v/>
      </c>
      <c r="F311" t="str">
        <f t="shared" si="90"/>
        <v/>
      </c>
      <c r="H311" t="str">
        <f t="shared" si="80"/>
        <v/>
      </c>
      <c r="J311" t="str">
        <f t="shared" si="81"/>
        <v/>
      </c>
      <c r="M311" s="5">
        <v>43045</v>
      </c>
      <c r="N311" s="6" t="s">
        <v>5</v>
      </c>
      <c r="O311" s="12">
        <v>57</v>
      </c>
      <c r="P311" t="str">
        <f t="shared" si="96"/>
        <v/>
      </c>
      <c r="R311" t="str">
        <f t="shared" si="91"/>
        <v/>
      </c>
      <c r="T311" t="str">
        <f t="shared" si="82"/>
        <v/>
      </c>
      <c r="V311" t="str">
        <f t="shared" si="83"/>
        <v/>
      </c>
      <c r="Y311" s="5">
        <v>43410</v>
      </c>
      <c r="Z311" s="6" t="s">
        <v>3</v>
      </c>
      <c r="AA311" s="12">
        <v>52</v>
      </c>
      <c r="AB311" t="str">
        <f t="shared" si="99"/>
        <v/>
      </c>
      <c r="AD311" t="str">
        <f t="shared" si="92"/>
        <v/>
      </c>
      <c r="AF311" t="str">
        <f t="shared" si="84"/>
        <v/>
      </c>
      <c r="AH311" t="str">
        <f t="shared" si="85"/>
        <v/>
      </c>
      <c r="AK311" s="5">
        <v>43775</v>
      </c>
      <c r="AL311" s="6" t="s">
        <v>6</v>
      </c>
      <c r="AM311" s="7">
        <f>+'Daycare Tallies'!BA46</f>
        <v>75</v>
      </c>
      <c r="AN311" t="str">
        <f t="shared" si="97"/>
        <v/>
      </c>
      <c r="AP311" t="str">
        <f t="shared" si="93"/>
        <v/>
      </c>
      <c r="AR311" t="str">
        <f t="shared" si="86"/>
        <v/>
      </c>
      <c r="AT311" t="str">
        <f t="shared" si="87"/>
        <v/>
      </c>
      <c r="AW311" s="5">
        <v>44140</v>
      </c>
      <c r="AX311" s="6" t="s">
        <v>8</v>
      </c>
      <c r="AY311" s="105">
        <f>'Daycare Tallies'!$BA6</f>
        <v>0</v>
      </c>
      <c r="AZ311">
        <f t="shared" si="98"/>
        <v>0</v>
      </c>
      <c r="BB311" t="str">
        <f t="shared" si="94"/>
        <v/>
      </c>
      <c r="BD311">
        <f t="shared" si="89"/>
        <v>0</v>
      </c>
      <c r="BF311" t="str">
        <f t="shared" si="88"/>
        <v/>
      </c>
    </row>
    <row r="312" spans="1:58" ht="15" thickBot="1" x14ac:dyDescent="0.35">
      <c r="A312" s="10">
        <v>42680</v>
      </c>
      <c r="B312" s="11" t="s">
        <v>9</v>
      </c>
      <c r="C312" s="12">
        <v>4</v>
      </c>
      <c r="D312" t="str">
        <f t="shared" si="95"/>
        <v/>
      </c>
      <c r="F312" t="str">
        <f t="shared" si="90"/>
        <v/>
      </c>
      <c r="H312" t="str">
        <f t="shared" si="80"/>
        <v/>
      </c>
      <c r="J312">
        <f t="shared" si="81"/>
        <v>44</v>
      </c>
      <c r="M312" s="5">
        <v>43046</v>
      </c>
      <c r="N312" s="6" t="s">
        <v>3</v>
      </c>
      <c r="O312" s="12">
        <v>58</v>
      </c>
      <c r="P312" t="str">
        <f t="shared" si="96"/>
        <v/>
      </c>
      <c r="R312" t="str">
        <f t="shared" si="91"/>
        <v/>
      </c>
      <c r="T312" t="str">
        <f t="shared" si="82"/>
        <v/>
      </c>
      <c r="V312" t="str">
        <f t="shared" si="83"/>
        <v/>
      </c>
      <c r="Y312" s="5">
        <v>43411</v>
      </c>
      <c r="Z312" s="6" t="s">
        <v>6</v>
      </c>
      <c r="AA312" s="12">
        <v>69</v>
      </c>
      <c r="AB312" t="str">
        <f t="shared" si="99"/>
        <v/>
      </c>
      <c r="AD312" t="str">
        <f t="shared" si="92"/>
        <v/>
      </c>
      <c r="AF312" t="str">
        <f t="shared" si="84"/>
        <v/>
      </c>
      <c r="AH312" t="str">
        <f t="shared" si="85"/>
        <v/>
      </c>
      <c r="AK312" s="5">
        <v>43776</v>
      </c>
      <c r="AL312" s="6" t="s">
        <v>8</v>
      </c>
      <c r="AM312" s="7">
        <f>+'Daycare Tallies'!BA47</f>
        <v>76</v>
      </c>
      <c r="AN312">
        <f t="shared" si="97"/>
        <v>386</v>
      </c>
      <c r="AP312" t="str">
        <f t="shared" si="93"/>
        <v/>
      </c>
      <c r="AR312">
        <f t="shared" si="86"/>
        <v>227</v>
      </c>
      <c r="AT312" t="str">
        <f t="shared" si="87"/>
        <v/>
      </c>
      <c r="AW312" s="5">
        <v>44141</v>
      </c>
      <c r="AX312" s="6" t="s">
        <v>4</v>
      </c>
      <c r="AY312" s="105">
        <f>'Daycare Tallies'!$BA7</f>
        <v>0</v>
      </c>
      <c r="AZ312" t="str">
        <f t="shared" si="98"/>
        <v/>
      </c>
      <c r="BB312">
        <f t="shared" si="94"/>
        <v>0</v>
      </c>
      <c r="BD312" t="str">
        <f t="shared" si="89"/>
        <v/>
      </c>
      <c r="BF312" t="str">
        <f t="shared" si="88"/>
        <v/>
      </c>
    </row>
    <row r="313" spans="1:58" ht="15" thickBot="1" x14ac:dyDescent="0.35">
      <c r="A313" s="10">
        <v>42681</v>
      </c>
      <c r="B313" s="11" t="s">
        <v>5</v>
      </c>
      <c r="C313" s="12">
        <v>38</v>
      </c>
      <c r="D313" t="str">
        <f t="shared" si="95"/>
        <v/>
      </c>
      <c r="F313" t="str">
        <f t="shared" si="90"/>
        <v/>
      </c>
      <c r="H313" t="str">
        <f t="shared" si="80"/>
        <v/>
      </c>
      <c r="J313" t="str">
        <f t="shared" si="81"/>
        <v/>
      </c>
      <c r="M313" s="5">
        <v>43047</v>
      </c>
      <c r="N313" s="6" t="s">
        <v>6</v>
      </c>
      <c r="O313" s="12">
        <v>53</v>
      </c>
      <c r="P313" t="str">
        <f t="shared" si="96"/>
        <v/>
      </c>
      <c r="R313" t="str">
        <f t="shared" si="91"/>
        <v/>
      </c>
      <c r="T313" t="str">
        <f t="shared" si="82"/>
        <v/>
      </c>
      <c r="V313" t="str">
        <f t="shared" si="83"/>
        <v/>
      </c>
      <c r="Y313" s="5">
        <v>43412</v>
      </c>
      <c r="Z313" s="6" t="s">
        <v>8</v>
      </c>
      <c r="AA313" s="41">
        <v>81</v>
      </c>
      <c r="AB313">
        <f t="shared" si="99"/>
        <v>338</v>
      </c>
      <c r="AD313" t="str">
        <f t="shared" si="92"/>
        <v/>
      </c>
      <c r="AF313">
        <f t="shared" si="84"/>
        <v>202</v>
      </c>
      <c r="AH313" t="str">
        <f t="shared" si="85"/>
        <v/>
      </c>
      <c r="AK313" s="5">
        <v>43777</v>
      </c>
      <c r="AL313" s="6" t="s">
        <v>4</v>
      </c>
      <c r="AM313" s="7">
        <f>+'Daycare Tallies'!BA48</f>
        <v>65</v>
      </c>
      <c r="AN313" t="str">
        <f t="shared" si="97"/>
        <v/>
      </c>
      <c r="AP313">
        <f t="shared" si="93"/>
        <v>138</v>
      </c>
      <c r="AR313" t="str">
        <f t="shared" si="86"/>
        <v/>
      </c>
      <c r="AT313" t="str">
        <f t="shared" si="87"/>
        <v/>
      </c>
      <c r="AW313" s="5">
        <v>44142</v>
      </c>
      <c r="AX313" s="6" t="s">
        <v>7</v>
      </c>
      <c r="AY313" s="105">
        <f>'Daycare Tallies'!$BA8</f>
        <v>0</v>
      </c>
      <c r="AZ313" t="str">
        <f t="shared" si="98"/>
        <v/>
      </c>
      <c r="BB313" t="str">
        <f t="shared" si="94"/>
        <v/>
      </c>
      <c r="BD313" t="str">
        <f t="shared" si="89"/>
        <v/>
      </c>
      <c r="BF313" t="str">
        <f t="shared" si="88"/>
        <v/>
      </c>
    </row>
    <row r="314" spans="1:58" x14ac:dyDescent="0.3">
      <c r="A314" s="10">
        <v>42682</v>
      </c>
      <c r="B314" s="11" t="s">
        <v>3</v>
      </c>
      <c r="C314" s="12">
        <v>31</v>
      </c>
      <c r="D314" t="str">
        <f t="shared" si="95"/>
        <v/>
      </c>
      <c r="F314" t="str">
        <f t="shared" si="90"/>
        <v/>
      </c>
      <c r="H314" t="str">
        <f t="shared" si="80"/>
        <v/>
      </c>
      <c r="J314" t="str">
        <f t="shared" si="81"/>
        <v/>
      </c>
      <c r="M314" s="5">
        <v>43048</v>
      </c>
      <c r="N314" s="6" t="s">
        <v>8</v>
      </c>
      <c r="O314" s="12">
        <v>65</v>
      </c>
      <c r="P314">
        <f t="shared" si="96"/>
        <v>304</v>
      </c>
      <c r="R314" t="str">
        <f t="shared" si="91"/>
        <v/>
      </c>
      <c r="T314">
        <f t="shared" si="82"/>
        <v>176</v>
      </c>
      <c r="V314" t="str">
        <f t="shared" si="83"/>
        <v/>
      </c>
      <c r="Y314" s="5">
        <v>43413</v>
      </c>
      <c r="Z314" s="6" t="s">
        <v>4</v>
      </c>
      <c r="AA314" s="12">
        <v>57</v>
      </c>
      <c r="AB314" t="str">
        <f t="shared" si="99"/>
        <v/>
      </c>
      <c r="AD314">
        <f t="shared" si="92"/>
        <v>106</v>
      </c>
      <c r="AF314" t="str">
        <f t="shared" si="84"/>
        <v/>
      </c>
      <c r="AH314" t="str">
        <f t="shared" si="85"/>
        <v/>
      </c>
      <c r="AK314" s="5">
        <v>43778</v>
      </c>
      <c r="AL314" s="6" t="s">
        <v>7</v>
      </c>
      <c r="AM314" s="7">
        <f>+'Daycare Tallies'!BA49</f>
        <v>12</v>
      </c>
      <c r="AN314" t="str">
        <f t="shared" si="97"/>
        <v/>
      </c>
      <c r="AP314" t="str">
        <f t="shared" si="93"/>
        <v/>
      </c>
      <c r="AR314" t="str">
        <f t="shared" si="86"/>
        <v/>
      </c>
      <c r="AT314" t="str">
        <f t="shared" si="87"/>
        <v/>
      </c>
      <c r="AW314" s="5">
        <v>44143</v>
      </c>
      <c r="AX314" s="6" t="s">
        <v>9</v>
      </c>
      <c r="AY314" s="105">
        <f>'Daycare Tallies'!$BA9</f>
        <v>0</v>
      </c>
      <c r="AZ314" t="str">
        <f t="shared" si="98"/>
        <v/>
      </c>
      <c r="BB314" t="str">
        <f t="shared" si="94"/>
        <v/>
      </c>
      <c r="BD314" t="str">
        <f t="shared" si="89"/>
        <v/>
      </c>
      <c r="BF314">
        <f t="shared" si="88"/>
        <v>0</v>
      </c>
    </row>
    <row r="315" spans="1:58" x14ac:dyDescent="0.3">
      <c r="A315" s="10">
        <v>42683</v>
      </c>
      <c r="B315" s="11" t="s">
        <v>6</v>
      </c>
      <c r="C315" s="12">
        <v>40</v>
      </c>
      <c r="D315" t="str">
        <f t="shared" si="95"/>
        <v/>
      </c>
      <c r="F315" t="str">
        <f t="shared" si="90"/>
        <v/>
      </c>
      <c r="H315" t="str">
        <f t="shared" si="80"/>
        <v/>
      </c>
      <c r="J315" t="str">
        <f t="shared" si="81"/>
        <v/>
      </c>
      <c r="M315" s="5">
        <v>43049</v>
      </c>
      <c r="N315" s="6" t="s">
        <v>4</v>
      </c>
      <c r="O315" s="12">
        <v>36</v>
      </c>
      <c r="P315" t="str">
        <f t="shared" si="96"/>
        <v/>
      </c>
      <c r="R315">
        <f t="shared" si="91"/>
        <v>93</v>
      </c>
      <c r="T315" t="str">
        <f t="shared" si="82"/>
        <v/>
      </c>
      <c r="V315" t="str">
        <f t="shared" si="83"/>
        <v/>
      </c>
      <c r="Y315" s="5">
        <v>43414</v>
      </c>
      <c r="Z315" s="6" t="s">
        <v>7</v>
      </c>
      <c r="AA315" s="12">
        <v>14</v>
      </c>
      <c r="AB315" t="str">
        <f t="shared" si="99"/>
        <v/>
      </c>
      <c r="AD315" t="str">
        <f t="shared" si="92"/>
        <v/>
      </c>
      <c r="AF315" t="str">
        <f t="shared" si="84"/>
        <v/>
      </c>
      <c r="AH315" t="str">
        <f t="shared" si="85"/>
        <v/>
      </c>
      <c r="AK315" s="5">
        <v>43779</v>
      </c>
      <c r="AL315" s="6" t="s">
        <v>9</v>
      </c>
      <c r="AM315" s="7">
        <f>+'Daycare Tallies'!BA50</f>
        <v>5</v>
      </c>
      <c r="AN315" t="str">
        <f t="shared" si="97"/>
        <v/>
      </c>
      <c r="AP315" t="str">
        <f t="shared" si="93"/>
        <v/>
      </c>
      <c r="AR315" t="str">
        <f t="shared" si="86"/>
        <v/>
      </c>
      <c r="AT315">
        <f t="shared" si="87"/>
        <v>82</v>
      </c>
      <c r="AW315" s="5">
        <v>44144</v>
      </c>
      <c r="AX315" s="6" t="s">
        <v>5</v>
      </c>
      <c r="AY315" s="105">
        <f>'Daycare Tallies'!$BA10</f>
        <v>0</v>
      </c>
      <c r="AZ315" t="str">
        <f t="shared" si="98"/>
        <v/>
      </c>
      <c r="BB315" t="str">
        <f t="shared" si="94"/>
        <v/>
      </c>
      <c r="BD315" t="str">
        <f t="shared" si="89"/>
        <v/>
      </c>
      <c r="BF315" t="str">
        <f t="shared" si="88"/>
        <v/>
      </c>
    </row>
    <row r="316" spans="1:58" x14ac:dyDescent="0.3">
      <c r="A316" s="10">
        <v>42684</v>
      </c>
      <c r="B316" s="11" t="s">
        <v>8</v>
      </c>
      <c r="C316" s="12">
        <v>44</v>
      </c>
      <c r="D316">
        <f t="shared" si="95"/>
        <v>197</v>
      </c>
      <c r="F316" t="str">
        <f t="shared" si="90"/>
        <v/>
      </c>
      <c r="H316">
        <f t="shared" si="80"/>
        <v>115</v>
      </c>
      <c r="J316" t="str">
        <f t="shared" si="81"/>
        <v/>
      </c>
      <c r="M316" s="5">
        <v>43050</v>
      </c>
      <c r="N316" s="6" t="s">
        <v>7</v>
      </c>
      <c r="O316" s="12">
        <v>15</v>
      </c>
      <c r="P316" t="str">
        <f t="shared" si="96"/>
        <v/>
      </c>
      <c r="R316" t="str">
        <f t="shared" si="91"/>
        <v/>
      </c>
      <c r="T316" t="str">
        <f t="shared" si="82"/>
        <v/>
      </c>
      <c r="V316" t="str">
        <f t="shared" si="83"/>
        <v/>
      </c>
      <c r="Y316" s="5">
        <v>43415</v>
      </c>
      <c r="Z316" s="6" t="s">
        <v>9</v>
      </c>
      <c r="AA316" s="12">
        <v>7</v>
      </c>
      <c r="AB316" t="str">
        <f t="shared" si="99"/>
        <v/>
      </c>
      <c r="AD316" t="str">
        <f t="shared" si="92"/>
        <v/>
      </c>
      <c r="AF316" t="str">
        <f t="shared" si="84"/>
        <v/>
      </c>
      <c r="AH316">
        <f t="shared" si="85"/>
        <v>78</v>
      </c>
      <c r="AK316" s="5">
        <v>43780</v>
      </c>
      <c r="AL316" s="6" t="s">
        <v>5</v>
      </c>
      <c r="AM316" s="7">
        <f>+'Daycare Tallies'!BA51</f>
        <v>39</v>
      </c>
      <c r="AN316" t="str">
        <f t="shared" si="97"/>
        <v/>
      </c>
      <c r="AP316" t="str">
        <f t="shared" si="93"/>
        <v/>
      </c>
      <c r="AR316" t="str">
        <f t="shared" si="86"/>
        <v/>
      </c>
      <c r="AT316" t="str">
        <f t="shared" si="87"/>
        <v/>
      </c>
      <c r="AW316" s="5">
        <v>44145</v>
      </c>
      <c r="AX316" s="6" t="s">
        <v>3</v>
      </c>
      <c r="AY316" s="105">
        <f>'Daycare Tallies'!$BA11</f>
        <v>0</v>
      </c>
      <c r="AZ316" t="str">
        <f t="shared" si="98"/>
        <v/>
      </c>
      <c r="BB316" t="str">
        <f t="shared" si="94"/>
        <v/>
      </c>
      <c r="BD316" t="str">
        <f t="shared" si="89"/>
        <v/>
      </c>
      <c r="BF316" t="str">
        <f t="shared" si="88"/>
        <v/>
      </c>
    </row>
    <row r="317" spans="1:58" x14ac:dyDescent="0.3">
      <c r="A317" s="10">
        <v>42685</v>
      </c>
      <c r="B317" s="11" t="s">
        <v>4</v>
      </c>
      <c r="C317" s="12">
        <v>25</v>
      </c>
      <c r="D317" t="str">
        <f t="shared" si="95"/>
        <v/>
      </c>
      <c r="F317">
        <f t="shared" si="90"/>
        <v>63</v>
      </c>
      <c r="H317" t="str">
        <f t="shared" si="80"/>
        <v/>
      </c>
      <c r="J317" t="str">
        <f t="shared" si="81"/>
        <v/>
      </c>
      <c r="M317" s="5">
        <v>43051</v>
      </c>
      <c r="N317" s="6" t="s">
        <v>9</v>
      </c>
      <c r="O317" s="12">
        <v>7</v>
      </c>
      <c r="P317" t="str">
        <f t="shared" si="96"/>
        <v/>
      </c>
      <c r="R317" t="str">
        <f t="shared" si="91"/>
        <v/>
      </c>
      <c r="T317" t="str">
        <f t="shared" si="82"/>
        <v/>
      </c>
      <c r="V317">
        <f t="shared" si="83"/>
        <v>58</v>
      </c>
      <c r="Y317" s="5">
        <v>43416</v>
      </c>
      <c r="Z317" s="6" t="s">
        <v>5</v>
      </c>
      <c r="AA317" s="12">
        <v>40</v>
      </c>
      <c r="AB317" t="str">
        <f t="shared" si="99"/>
        <v/>
      </c>
      <c r="AD317" t="str">
        <f t="shared" si="92"/>
        <v/>
      </c>
      <c r="AF317" t="str">
        <f t="shared" si="84"/>
        <v/>
      </c>
      <c r="AH317" t="str">
        <f t="shared" si="85"/>
        <v/>
      </c>
      <c r="AK317" s="5">
        <v>43781</v>
      </c>
      <c r="AL317" s="6" t="s">
        <v>3</v>
      </c>
      <c r="AM317" s="7">
        <f>+'Daycare Tallies'!BA52</f>
        <v>67</v>
      </c>
      <c r="AN317" t="str">
        <f t="shared" si="97"/>
        <v/>
      </c>
      <c r="AP317" t="str">
        <f t="shared" si="93"/>
        <v/>
      </c>
      <c r="AR317" t="str">
        <f t="shared" si="86"/>
        <v/>
      </c>
      <c r="AT317" t="str">
        <f t="shared" si="87"/>
        <v/>
      </c>
      <c r="AW317" s="5">
        <v>44146</v>
      </c>
      <c r="AX317" s="6" t="s">
        <v>6</v>
      </c>
      <c r="AY317" s="105">
        <f>'Daycare Tallies'!$BA12</f>
        <v>0</v>
      </c>
      <c r="AZ317" t="str">
        <f t="shared" si="98"/>
        <v/>
      </c>
      <c r="BB317" t="str">
        <f t="shared" si="94"/>
        <v/>
      </c>
      <c r="BD317" t="str">
        <f t="shared" si="89"/>
        <v/>
      </c>
      <c r="BF317" t="str">
        <f t="shared" si="88"/>
        <v/>
      </c>
    </row>
    <row r="318" spans="1:58" x14ac:dyDescent="0.3">
      <c r="A318" s="10">
        <v>42686</v>
      </c>
      <c r="B318" s="11" t="s">
        <v>7</v>
      </c>
      <c r="C318" s="12">
        <v>7</v>
      </c>
      <c r="D318" t="str">
        <f t="shared" si="95"/>
        <v/>
      </c>
      <c r="F318" t="str">
        <f t="shared" si="90"/>
        <v/>
      </c>
      <c r="H318" t="str">
        <f t="shared" si="80"/>
        <v/>
      </c>
      <c r="J318" t="str">
        <f t="shared" si="81"/>
        <v/>
      </c>
      <c r="M318" s="5">
        <v>43052</v>
      </c>
      <c r="N318" s="6" t="s">
        <v>5</v>
      </c>
      <c r="O318" s="12">
        <v>56</v>
      </c>
      <c r="P318" t="str">
        <f t="shared" si="96"/>
        <v/>
      </c>
      <c r="R318" t="str">
        <f t="shared" si="91"/>
        <v/>
      </c>
      <c r="T318" t="str">
        <f t="shared" si="82"/>
        <v/>
      </c>
      <c r="V318" t="str">
        <f t="shared" si="83"/>
        <v/>
      </c>
      <c r="Y318" s="5">
        <v>43417</v>
      </c>
      <c r="Z318" s="6" t="s">
        <v>3</v>
      </c>
      <c r="AA318" s="12">
        <v>66</v>
      </c>
      <c r="AB318" t="str">
        <f t="shared" si="99"/>
        <v/>
      </c>
      <c r="AD318" t="str">
        <f t="shared" si="92"/>
        <v/>
      </c>
      <c r="AF318" t="str">
        <f t="shared" si="84"/>
        <v/>
      </c>
      <c r="AH318" t="str">
        <f t="shared" si="85"/>
        <v/>
      </c>
      <c r="AK318" s="5">
        <v>43782</v>
      </c>
      <c r="AL318" s="6" t="s">
        <v>6</v>
      </c>
      <c r="AM318" s="7">
        <f>+'Daycare Tallies'!BA53</f>
        <v>77</v>
      </c>
      <c r="AN318" t="str">
        <f t="shared" si="97"/>
        <v/>
      </c>
      <c r="AP318" t="str">
        <f t="shared" si="93"/>
        <v/>
      </c>
      <c r="AR318" t="str">
        <f t="shared" si="86"/>
        <v/>
      </c>
      <c r="AT318" t="str">
        <f t="shared" si="87"/>
        <v/>
      </c>
      <c r="AW318" s="5">
        <v>44147</v>
      </c>
      <c r="AX318" s="6" t="s">
        <v>8</v>
      </c>
      <c r="AY318" s="105">
        <f>'Daycare Tallies'!$BA13</f>
        <v>0</v>
      </c>
      <c r="AZ318">
        <f t="shared" si="98"/>
        <v>0</v>
      </c>
      <c r="BB318" t="str">
        <f t="shared" si="94"/>
        <v/>
      </c>
      <c r="BD318">
        <f t="shared" si="89"/>
        <v>0</v>
      </c>
      <c r="BF318" t="str">
        <f t="shared" si="88"/>
        <v/>
      </c>
    </row>
    <row r="319" spans="1:58" x14ac:dyDescent="0.3">
      <c r="A319" s="10">
        <v>42687</v>
      </c>
      <c r="B319" s="11" t="s">
        <v>9</v>
      </c>
      <c r="C319" s="12">
        <v>4</v>
      </c>
      <c r="D319" t="str">
        <f t="shared" si="95"/>
        <v/>
      </c>
      <c r="F319" t="str">
        <f t="shared" si="90"/>
        <v/>
      </c>
      <c r="H319" t="str">
        <f t="shared" si="80"/>
        <v/>
      </c>
      <c r="J319">
        <f t="shared" si="81"/>
        <v>36</v>
      </c>
      <c r="M319" s="5">
        <v>43053</v>
      </c>
      <c r="N319" s="6" t="s">
        <v>3</v>
      </c>
      <c r="O319" s="12">
        <v>58</v>
      </c>
      <c r="P319" t="str">
        <f t="shared" si="96"/>
        <v/>
      </c>
      <c r="R319" t="str">
        <f t="shared" si="91"/>
        <v/>
      </c>
      <c r="T319" t="str">
        <f t="shared" si="82"/>
        <v/>
      </c>
      <c r="V319" t="str">
        <f t="shared" si="83"/>
        <v/>
      </c>
      <c r="Y319" s="5">
        <v>43418</v>
      </c>
      <c r="Z319" s="6" t="s">
        <v>6</v>
      </c>
      <c r="AA319" s="12">
        <v>68</v>
      </c>
      <c r="AB319" t="str">
        <f t="shared" si="99"/>
        <v/>
      </c>
      <c r="AD319" t="str">
        <f t="shared" si="92"/>
        <v/>
      </c>
      <c r="AF319" t="str">
        <f t="shared" si="84"/>
        <v/>
      </c>
      <c r="AH319" t="str">
        <f t="shared" si="85"/>
        <v/>
      </c>
      <c r="AK319" s="5">
        <v>43783</v>
      </c>
      <c r="AL319" s="6" t="s">
        <v>8</v>
      </c>
      <c r="AM319" s="7">
        <f>+'Daycare Tallies'!BA54</f>
        <v>76</v>
      </c>
      <c r="AN319">
        <f t="shared" si="97"/>
        <v>341</v>
      </c>
      <c r="AP319" t="str">
        <f t="shared" si="93"/>
        <v/>
      </c>
      <c r="AR319">
        <f t="shared" si="86"/>
        <v>220</v>
      </c>
      <c r="AT319" t="str">
        <f t="shared" si="87"/>
        <v/>
      </c>
      <c r="AW319" s="5">
        <v>44148</v>
      </c>
      <c r="AX319" s="6" t="s">
        <v>4</v>
      </c>
      <c r="AY319" s="105">
        <f>'Daycare Tallies'!$BA14</f>
        <v>0</v>
      </c>
      <c r="AZ319" t="str">
        <f t="shared" si="98"/>
        <v/>
      </c>
      <c r="BB319">
        <f t="shared" si="94"/>
        <v>0</v>
      </c>
      <c r="BD319" t="str">
        <f t="shared" si="89"/>
        <v/>
      </c>
      <c r="BF319" t="str">
        <f t="shared" si="88"/>
        <v/>
      </c>
    </row>
    <row r="320" spans="1:58" x14ac:dyDescent="0.3">
      <c r="A320" s="10">
        <v>42688</v>
      </c>
      <c r="B320" s="11" t="s">
        <v>5</v>
      </c>
      <c r="C320" s="12">
        <v>41</v>
      </c>
      <c r="D320" t="str">
        <f t="shared" si="95"/>
        <v/>
      </c>
      <c r="F320" t="str">
        <f t="shared" si="90"/>
        <v/>
      </c>
      <c r="H320" t="str">
        <f t="shared" si="80"/>
        <v/>
      </c>
      <c r="J320" t="str">
        <f t="shared" si="81"/>
        <v/>
      </c>
      <c r="M320" s="5">
        <v>43054</v>
      </c>
      <c r="N320" s="6" t="s">
        <v>6</v>
      </c>
      <c r="O320" s="12">
        <v>59</v>
      </c>
      <c r="P320" t="str">
        <f t="shared" si="96"/>
        <v/>
      </c>
      <c r="R320" t="str">
        <f t="shared" si="91"/>
        <v/>
      </c>
      <c r="T320" t="str">
        <f t="shared" si="82"/>
        <v/>
      </c>
      <c r="V320" t="str">
        <f t="shared" si="83"/>
        <v/>
      </c>
      <c r="Y320" s="5">
        <v>43419</v>
      </c>
      <c r="Z320" s="6" t="s">
        <v>8</v>
      </c>
      <c r="AA320" s="12">
        <v>50</v>
      </c>
      <c r="AB320">
        <f t="shared" si="99"/>
        <v>302</v>
      </c>
      <c r="AD320" t="str">
        <f t="shared" si="92"/>
        <v/>
      </c>
      <c r="AF320">
        <f t="shared" si="84"/>
        <v>184</v>
      </c>
      <c r="AH320" t="str">
        <f t="shared" si="85"/>
        <v/>
      </c>
      <c r="AK320" s="5">
        <v>43784</v>
      </c>
      <c r="AL320" s="6" t="s">
        <v>4</v>
      </c>
      <c r="AM320" s="7">
        <f>+'Daycare Tallies'!BA55</f>
        <v>71</v>
      </c>
      <c r="AN320" t="str">
        <f t="shared" si="97"/>
        <v/>
      </c>
      <c r="AP320">
        <f t="shared" si="93"/>
        <v>110</v>
      </c>
      <c r="AR320" t="str">
        <f t="shared" si="86"/>
        <v/>
      </c>
      <c r="AT320" t="str">
        <f t="shared" si="87"/>
        <v/>
      </c>
      <c r="AW320" s="5">
        <v>44149</v>
      </c>
      <c r="AX320" s="6" t="s">
        <v>7</v>
      </c>
      <c r="AY320" s="105">
        <f>'Daycare Tallies'!$BA15</f>
        <v>0</v>
      </c>
      <c r="AZ320" t="str">
        <f t="shared" si="98"/>
        <v/>
      </c>
      <c r="BB320" t="str">
        <f t="shared" si="94"/>
        <v/>
      </c>
      <c r="BD320" t="str">
        <f t="shared" si="89"/>
        <v/>
      </c>
      <c r="BF320" t="str">
        <f t="shared" si="88"/>
        <v/>
      </c>
    </row>
    <row r="321" spans="1:58" x14ac:dyDescent="0.3">
      <c r="A321" s="10">
        <v>42689</v>
      </c>
      <c r="B321" s="11" t="s">
        <v>3</v>
      </c>
      <c r="C321" s="12">
        <v>47</v>
      </c>
      <c r="D321" t="str">
        <f t="shared" si="95"/>
        <v/>
      </c>
      <c r="F321" t="str">
        <f t="shared" si="90"/>
        <v/>
      </c>
      <c r="H321" t="str">
        <f t="shared" si="80"/>
        <v/>
      </c>
      <c r="J321" t="str">
        <f t="shared" si="81"/>
        <v/>
      </c>
      <c r="M321" s="5">
        <v>43055</v>
      </c>
      <c r="N321" s="6" t="s">
        <v>8</v>
      </c>
      <c r="O321" s="12">
        <v>66</v>
      </c>
      <c r="P321">
        <f t="shared" si="96"/>
        <v>297</v>
      </c>
      <c r="R321" t="str">
        <f t="shared" si="91"/>
        <v/>
      </c>
      <c r="T321">
        <f t="shared" si="82"/>
        <v>183</v>
      </c>
      <c r="V321" t="str">
        <f t="shared" si="83"/>
        <v/>
      </c>
      <c r="Y321" s="5">
        <v>43420</v>
      </c>
      <c r="Z321" s="6" t="s">
        <v>4</v>
      </c>
      <c r="AA321" s="12">
        <v>36</v>
      </c>
      <c r="AB321" t="str">
        <f t="shared" si="99"/>
        <v/>
      </c>
      <c r="AD321">
        <f t="shared" si="92"/>
        <v>76</v>
      </c>
      <c r="AF321" t="str">
        <f t="shared" si="84"/>
        <v/>
      </c>
      <c r="AH321" t="str">
        <f t="shared" si="85"/>
        <v/>
      </c>
      <c r="AK321" s="5">
        <v>43785</v>
      </c>
      <c r="AL321" s="6" t="s">
        <v>7</v>
      </c>
      <c r="AM321" s="7">
        <f>+'Daycare Tallies'!BA56</f>
        <v>24</v>
      </c>
      <c r="AN321" t="str">
        <f t="shared" si="97"/>
        <v/>
      </c>
      <c r="AP321" t="str">
        <f t="shared" si="93"/>
        <v/>
      </c>
      <c r="AR321" t="str">
        <f t="shared" si="86"/>
        <v/>
      </c>
      <c r="AT321" t="str">
        <f t="shared" si="87"/>
        <v/>
      </c>
      <c r="AW321" s="5">
        <v>44150</v>
      </c>
      <c r="AX321" s="6" t="s">
        <v>9</v>
      </c>
      <c r="AY321" s="105">
        <f>'Daycare Tallies'!$BA16</f>
        <v>0</v>
      </c>
      <c r="AZ321" t="str">
        <f t="shared" si="98"/>
        <v/>
      </c>
      <c r="BB321" t="str">
        <f t="shared" si="94"/>
        <v/>
      </c>
      <c r="BD321" t="str">
        <f t="shared" si="89"/>
        <v/>
      </c>
      <c r="BF321">
        <f t="shared" si="88"/>
        <v>0</v>
      </c>
    </row>
    <row r="322" spans="1:58" x14ac:dyDescent="0.3">
      <c r="A322" s="10">
        <v>42690</v>
      </c>
      <c r="B322" s="11" t="s">
        <v>6</v>
      </c>
      <c r="C322" s="12">
        <v>51</v>
      </c>
      <c r="D322" t="str">
        <f t="shared" si="95"/>
        <v/>
      </c>
      <c r="F322" t="str">
        <f t="shared" si="90"/>
        <v/>
      </c>
      <c r="H322" t="str">
        <f t="shared" si="80"/>
        <v/>
      </c>
      <c r="J322" t="str">
        <f t="shared" si="81"/>
        <v/>
      </c>
      <c r="M322" s="5">
        <v>43056</v>
      </c>
      <c r="N322" s="6" t="s">
        <v>4</v>
      </c>
      <c r="O322" s="12">
        <v>58</v>
      </c>
      <c r="P322" t="str">
        <f t="shared" si="96"/>
        <v/>
      </c>
      <c r="R322">
        <f t="shared" si="91"/>
        <v>114</v>
      </c>
      <c r="T322" t="str">
        <f t="shared" si="82"/>
        <v/>
      </c>
      <c r="V322" t="str">
        <f t="shared" si="83"/>
        <v/>
      </c>
      <c r="Y322" s="5">
        <v>43421</v>
      </c>
      <c r="Z322" s="6" t="s">
        <v>7</v>
      </c>
      <c r="AA322" s="12">
        <v>9</v>
      </c>
      <c r="AB322" t="str">
        <f t="shared" si="99"/>
        <v/>
      </c>
      <c r="AD322" t="str">
        <f t="shared" si="92"/>
        <v/>
      </c>
      <c r="AF322" t="str">
        <f t="shared" si="84"/>
        <v/>
      </c>
      <c r="AH322" t="str">
        <f t="shared" si="85"/>
        <v/>
      </c>
      <c r="AK322" s="5">
        <v>43786</v>
      </c>
      <c r="AL322" s="6" t="s">
        <v>9</v>
      </c>
      <c r="AM322" s="7">
        <f>+'Daycare Tallies'!BA57</f>
        <v>7</v>
      </c>
      <c r="AN322" t="str">
        <f t="shared" si="97"/>
        <v/>
      </c>
      <c r="AP322" t="str">
        <f t="shared" si="93"/>
        <v/>
      </c>
      <c r="AR322" t="str">
        <f t="shared" si="86"/>
        <v/>
      </c>
      <c r="AT322">
        <f t="shared" si="87"/>
        <v>102</v>
      </c>
      <c r="AW322" s="5">
        <v>44151</v>
      </c>
      <c r="AX322" s="6" t="s">
        <v>5</v>
      </c>
      <c r="AY322" s="105">
        <f>'Daycare Tallies'!$BA17</f>
        <v>0</v>
      </c>
      <c r="AZ322" t="str">
        <f t="shared" si="98"/>
        <v/>
      </c>
      <c r="BB322" t="str">
        <f t="shared" si="94"/>
        <v/>
      </c>
      <c r="BD322" t="str">
        <f t="shared" si="89"/>
        <v/>
      </c>
      <c r="BF322" t="str">
        <f t="shared" si="88"/>
        <v/>
      </c>
    </row>
    <row r="323" spans="1:58" x14ac:dyDescent="0.3">
      <c r="A323" s="10">
        <v>42691</v>
      </c>
      <c r="B323" s="11" t="s">
        <v>8</v>
      </c>
      <c r="C323" s="12">
        <v>40</v>
      </c>
      <c r="D323">
        <f t="shared" si="95"/>
        <v>215</v>
      </c>
      <c r="F323" t="str">
        <f t="shared" si="90"/>
        <v/>
      </c>
      <c r="H323">
        <f t="shared" ref="H323:H367" si="100">IF(B323="TH",SUM(C321:C323),"")</f>
        <v>138</v>
      </c>
      <c r="J323" t="str">
        <f t="shared" ref="J323:J367" si="101">IF(B323="SU",SUM(C321:C323),"")</f>
        <v/>
      </c>
      <c r="M323" s="5">
        <v>43057</v>
      </c>
      <c r="N323" s="6" t="s">
        <v>7</v>
      </c>
      <c r="O323" s="12">
        <v>8</v>
      </c>
      <c r="P323" t="str">
        <f t="shared" si="96"/>
        <v/>
      </c>
      <c r="R323" t="str">
        <f t="shared" si="91"/>
        <v/>
      </c>
      <c r="T323" t="str">
        <f t="shared" ref="T323:T367" si="102">IF(N323="TH",SUM(O321:O323),"")</f>
        <v/>
      </c>
      <c r="V323" t="str">
        <f t="shared" ref="V323:V367" si="103">IF(N323="SU",SUM(O321:O323),"")</f>
        <v/>
      </c>
      <c r="Y323" s="5">
        <v>43422</v>
      </c>
      <c r="Z323" s="6" t="s">
        <v>9</v>
      </c>
      <c r="AA323" s="12">
        <v>4</v>
      </c>
      <c r="AB323" t="str">
        <f t="shared" si="99"/>
        <v/>
      </c>
      <c r="AD323" t="str">
        <f t="shared" si="92"/>
        <v/>
      </c>
      <c r="AF323" t="str">
        <f t="shared" ref="AF323:AF367" si="104">IF(Z323="TH",SUM(AA321:AA323),"")</f>
        <v/>
      </c>
      <c r="AH323">
        <f t="shared" ref="AH323:AH367" si="105">IF(Z323="SU",SUM(AA321:AA323),"")</f>
        <v>49</v>
      </c>
      <c r="AK323" s="5">
        <v>43787</v>
      </c>
      <c r="AL323" s="6" t="s">
        <v>5</v>
      </c>
      <c r="AM323" s="7">
        <f>+'Daycare Tallies'!BA58</f>
        <v>59</v>
      </c>
      <c r="AN323" t="str">
        <f t="shared" si="97"/>
        <v/>
      </c>
      <c r="AP323" t="str">
        <f t="shared" si="93"/>
        <v/>
      </c>
      <c r="AR323" t="str">
        <f t="shared" ref="AR323:AR367" si="106">IF(AL323="TH",SUM(AM321:AM323),"")</f>
        <v/>
      </c>
      <c r="AT323" t="str">
        <f t="shared" ref="AT323:AT367" si="107">IF(AL323="SU",SUM(AM321:AM323),"")</f>
        <v/>
      </c>
      <c r="AW323" s="5">
        <v>44152</v>
      </c>
      <c r="AX323" s="6" t="s">
        <v>3</v>
      </c>
      <c r="AY323" s="105">
        <f>'Daycare Tallies'!$BA18</f>
        <v>0</v>
      </c>
      <c r="AZ323" t="str">
        <f t="shared" si="98"/>
        <v/>
      </c>
      <c r="BB323" t="str">
        <f t="shared" si="94"/>
        <v/>
      </c>
      <c r="BD323" t="str">
        <f t="shared" si="89"/>
        <v/>
      </c>
      <c r="BF323" t="str">
        <f t="shared" ref="BF323:BF367" si="108">IF(AX323="SU",SUM(AY321:AY323),"")</f>
        <v/>
      </c>
    </row>
    <row r="324" spans="1:58" x14ac:dyDescent="0.3">
      <c r="A324" s="10">
        <v>42692</v>
      </c>
      <c r="B324" s="11" t="s">
        <v>4</v>
      </c>
      <c r="C324" s="12">
        <v>34</v>
      </c>
      <c r="D324" t="str">
        <f t="shared" si="95"/>
        <v/>
      </c>
      <c r="F324">
        <f t="shared" si="90"/>
        <v>75</v>
      </c>
      <c r="H324" t="str">
        <f t="shared" si="100"/>
        <v/>
      </c>
      <c r="J324" t="str">
        <f t="shared" si="101"/>
        <v/>
      </c>
      <c r="M324" s="5">
        <v>43058</v>
      </c>
      <c r="N324" s="6" t="s">
        <v>9</v>
      </c>
      <c r="O324" s="12">
        <v>5</v>
      </c>
      <c r="P324" t="str">
        <f t="shared" si="96"/>
        <v/>
      </c>
      <c r="R324" t="str">
        <f t="shared" si="91"/>
        <v/>
      </c>
      <c r="T324" t="str">
        <f t="shared" si="102"/>
        <v/>
      </c>
      <c r="V324">
        <f t="shared" si="103"/>
        <v>71</v>
      </c>
      <c r="Y324" s="5">
        <v>43423</v>
      </c>
      <c r="Z324" s="6" t="s">
        <v>5</v>
      </c>
      <c r="AA324" s="12">
        <v>53</v>
      </c>
      <c r="AB324" t="str">
        <f t="shared" si="99"/>
        <v/>
      </c>
      <c r="AD324" t="str">
        <f t="shared" si="92"/>
        <v/>
      </c>
      <c r="AF324" t="str">
        <f t="shared" si="104"/>
        <v/>
      </c>
      <c r="AH324" t="str">
        <f t="shared" si="105"/>
        <v/>
      </c>
      <c r="AK324" s="5">
        <v>43788</v>
      </c>
      <c r="AL324" s="6" t="s">
        <v>3</v>
      </c>
      <c r="AM324" s="7">
        <f>+'Daycare Tallies'!BA59</f>
        <v>79</v>
      </c>
      <c r="AN324" t="str">
        <f t="shared" si="97"/>
        <v/>
      </c>
      <c r="AP324" t="str">
        <f t="shared" si="93"/>
        <v/>
      </c>
      <c r="AR324" t="str">
        <f t="shared" si="106"/>
        <v/>
      </c>
      <c r="AT324" t="str">
        <f t="shared" si="107"/>
        <v/>
      </c>
      <c r="AW324" s="5">
        <v>44153</v>
      </c>
      <c r="AX324" s="6" t="s">
        <v>6</v>
      </c>
      <c r="AY324" s="105">
        <f>'Daycare Tallies'!$BA19</f>
        <v>0</v>
      </c>
      <c r="AZ324" t="str">
        <f t="shared" si="98"/>
        <v/>
      </c>
      <c r="BB324" t="str">
        <f t="shared" si="94"/>
        <v/>
      </c>
      <c r="BD324" t="str">
        <f t="shared" ref="BD324:BD367" si="109">IF(AX324="TH",SUM(AY322:AY324),"")</f>
        <v/>
      </c>
      <c r="BF324" t="str">
        <f t="shared" si="108"/>
        <v/>
      </c>
    </row>
    <row r="325" spans="1:58" x14ac:dyDescent="0.3">
      <c r="A325" s="10">
        <v>42693</v>
      </c>
      <c r="B325" s="11" t="s">
        <v>7</v>
      </c>
      <c r="C325" s="12">
        <v>8</v>
      </c>
      <c r="D325" t="str">
        <f t="shared" si="95"/>
        <v/>
      </c>
      <c r="F325" t="str">
        <f t="shared" ref="F325:F367" si="110">IF(B325="FR",SUM(C325,C321),"")</f>
        <v/>
      </c>
      <c r="H325" t="str">
        <f t="shared" si="100"/>
        <v/>
      </c>
      <c r="J325" t="str">
        <f t="shared" si="101"/>
        <v/>
      </c>
      <c r="M325" s="5">
        <v>43059</v>
      </c>
      <c r="N325" s="6" t="s">
        <v>5</v>
      </c>
      <c r="O325" s="12">
        <v>66</v>
      </c>
      <c r="P325" t="str">
        <f t="shared" si="96"/>
        <v/>
      </c>
      <c r="R325" t="str">
        <f t="shared" ref="R325:R367" si="111">IF(N325="FR",SUM(O325,O321),"")</f>
        <v/>
      </c>
      <c r="T325" t="str">
        <f t="shared" si="102"/>
        <v/>
      </c>
      <c r="V325" t="str">
        <f t="shared" si="103"/>
        <v/>
      </c>
      <c r="Y325" s="5">
        <v>43424</v>
      </c>
      <c r="Z325" s="6" t="s">
        <v>3</v>
      </c>
      <c r="AA325" s="12">
        <v>43</v>
      </c>
      <c r="AB325" t="str">
        <f t="shared" si="99"/>
        <v/>
      </c>
      <c r="AD325" t="str">
        <f t="shared" ref="AD325:AD367" si="112">IF(Z325="FR",SUM(AA325,AA321),"")</f>
        <v/>
      </c>
      <c r="AF325" t="str">
        <f t="shared" si="104"/>
        <v/>
      </c>
      <c r="AH325" t="str">
        <f t="shared" si="105"/>
        <v/>
      </c>
      <c r="AK325" s="5">
        <v>43789</v>
      </c>
      <c r="AL325" s="6" t="s">
        <v>6</v>
      </c>
      <c r="AM325" s="7">
        <f>+'Daycare Tallies'!BA60</f>
        <v>59</v>
      </c>
      <c r="AN325" t="str">
        <f t="shared" si="97"/>
        <v/>
      </c>
      <c r="AP325" t="str">
        <f t="shared" si="93"/>
        <v/>
      </c>
      <c r="AR325" t="str">
        <f t="shared" si="106"/>
        <v/>
      </c>
      <c r="AT325" t="str">
        <f t="shared" si="107"/>
        <v/>
      </c>
      <c r="AW325" s="5">
        <v>44154</v>
      </c>
      <c r="AX325" s="6" t="s">
        <v>8</v>
      </c>
      <c r="AY325" s="105">
        <f>'Daycare Tallies'!$BA20</f>
        <v>0</v>
      </c>
      <c r="AZ325">
        <f t="shared" si="98"/>
        <v>0</v>
      </c>
      <c r="BB325" t="str">
        <f t="shared" si="94"/>
        <v/>
      </c>
      <c r="BD325">
        <f t="shared" si="109"/>
        <v>0</v>
      </c>
      <c r="BF325" t="str">
        <f t="shared" si="108"/>
        <v/>
      </c>
    </row>
    <row r="326" spans="1:58" x14ac:dyDescent="0.3">
      <c r="A326" s="10">
        <v>42694</v>
      </c>
      <c r="B326" s="11" t="s">
        <v>9</v>
      </c>
      <c r="C326" s="12">
        <v>5</v>
      </c>
      <c r="D326" t="str">
        <f t="shared" si="95"/>
        <v/>
      </c>
      <c r="F326" t="str">
        <f t="shared" si="110"/>
        <v/>
      </c>
      <c r="H326" t="str">
        <f t="shared" si="100"/>
        <v/>
      </c>
      <c r="J326">
        <f t="shared" si="101"/>
        <v>47</v>
      </c>
      <c r="M326" s="5">
        <v>43060</v>
      </c>
      <c r="N326" s="6" t="s">
        <v>3</v>
      </c>
      <c r="O326" s="12">
        <v>57</v>
      </c>
      <c r="P326" t="str">
        <f t="shared" si="96"/>
        <v/>
      </c>
      <c r="R326" t="str">
        <f t="shared" si="111"/>
        <v/>
      </c>
      <c r="T326" t="str">
        <f t="shared" si="102"/>
        <v/>
      </c>
      <c r="V326" t="str">
        <f t="shared" si="103"/>
        <v/>
      </c>
      <c r="Y326" s="5">
        <v>43425</v>
      </c>
      <c r="Z326" s="6" t="s">
        <v>6</v>
      </c>
      <c r="AA326" s="12">
        <v>38</v>
      </c>
      <c r="AB326" t="str">
        <f t="shared" si="99"/>
        <v/>
      </c>
      <c r="AD326" t="str">
        <f t="shared" si="112"/>
        <v/>
      </c>
      <c r="AF326" t="str">
        <f t="shared" si="104"/>
        <v/>
      </c>
      <c r="AH326" t="str">
        <f t="shared" si="105"/>
        <v/>
      </c>
      <c r="AK326" s="5">
        <v>43790</v>
      </c>
      <c r="AL326" s="6" t="s">
        <v>8</v>
      </c>
      <c r="AM326" s="7">
        <f>+'Daycare Tallies'!BA61</f>
        <v>72</v>
      </c>
      <c r="AN326">
        <f t="shared" si="97"/>
        <v>371</v>
      </c>
      <c r="AP326" t="str">
        <f t="shared" ref="AP326:AP367" si="113">IF(AL326="FR",SUM(AM326,AM322),"")</f>
        <v/>
      </c>
      <c r="AR326">
        <f t="shared" si="106"/>
        <v>210</v>
      </c>
      <c r="AT326" t="str">
        <f t="shared" si="107"/>
        <v/>
      </c>
      <c r="AW326" s="5">
        <v>44155</v>
      </c>
      <c r="AX326" s="6" t="s">
        <v>4</v>
      </c>
      <c r="AY326" s="105">
        <f>'Daycare Tallies'!$BA21</f>
        <v>0</v>
      </c>
      <c r="AZ326" t="str">
        <f t="shared" si="98"/>
        <v/>
      </c>
      <c r="BB326">
        <f t="shared" ref="BB326:BB367" si="114">IF(AX326="FR",SUM(AY326,AY322),"")</f>
        <v>0</v>
      </c>
      <c r="BD326" t="str">
        <f t="shared" si="109"/>
        <v/>
      </c>
      <c r="BF326" t="str">
        <f t="shared" si="108"/>
        <v/>
      </c>
    </row>
    <row r="327" spans="1:58" x14ac:dyDescent="0.3">
      <c r="A327" s="10">
        <v>42695</v>
      </c>
      <c r="B327" s="11" t="s">
        <v>5</v>
      </c>
      <c r="C327" s="12">
        <v>51</v>
      </c>
      <c r="D327" t="str">
        <f t="shared" ref="D327:D367" si="115">IF(B327="TH",SUM(C321:C327),"")</f>
        <v/>
      </c>
      <c r="F327" t="str">
        <f t="shared" si="110"/>
        <v/>
      </c>
      <c r="H327" t="str">
        <f t="shared" si="100"/>
        <v/>
      </c>
      <c r="J327" t="str">
        <f t="shared" si="101"/>
        <v/>
      </c>
      <c r="M327" s="5">
        <v>43061</v>
      </c>
      <c r="N327" s="6" t="s">
        <v>6</v>
      </c>
      <c r="O327" s="12">
        <v>37</v>
      </c>
      <c r="P327" t="str">
        <f t="shared" ref="P327:P367" si="116">IF(N327="TH",SUM(O321:O327),"")</f>
        <v/>
      </c>
      <c r="R327" t="str">
        <f t="shared" si="111"/>
        <v/>
      </c>
      <c r="T327" t="str">
        <f t="shared" si="102"/>
        <v/>
      </c>
      <c r="V327" t="str">
        <f t="shared" si="103"/>
        <v/>
      </c>
      <c r="Y327" s="5">
        <v>43426</v>
      </c>
      <c r="Z327" s="6" t="s">
        <v>8</v>
      </c>
      <c r="AA327" s="42">
        <v>0</v>
      </c>
      <c r="AB327">
        <f t="shared" si="99"/>
        <v>183</v>
      </c>
      <c r="AD327" t="str">
        <f t="shared" si="112"/>
        <v/>
      </c>
      <c r="AF327">
        <f t="shared" si="104"/>
        <v>81</v>
      </c>
      <c r="AH327" t="str">
        <f t="shared" si="105"/>
        <v/>
      </c>
      <c r="AK327" s="5">
        <v>43791</v>
      </c>
      <c r="AL327" s="6" t="s">
        <v>4</v>
      </c>
      <c r="AM327" s="7">
        <f>+'Daycare Tallies'!BA62</f>
        <v>75</v>
      </c>
      <c r="AN327" t="str">
        <f t="shared" si="97"/>
        <v/>
      </c>
      <c r="AP327">
        <f t="shared" si="113"/>
        <v>134</v>
      </c>
      <c r="AR327" t="str">
        <f t="shared" si="106"/>
        <v/>
      </c>
      <c r="AT327" t="str">
        <f t="shared" si="107"/>
        <v/>
      </c>
      <c r="AW327" s="5">
        <v>44156</v>
      </c>
      <c r="AX327" s="6" t="s">
        <v>7</v>
      </c>
      <c r="AY327" s="105">
        <f>'Daycare Tallies'!$BA22</f>
        <v>0</v>
      </c>
      <c r="AZ327" t="str">
        <f t="shared" si="98"/>
        <v/>
      </c>
      <c r="BB327" t="str">
        <f t="shared" si="114"/>
        <v/>
      </c>
      <c r="BD327" t="str">
        <f t="shared" si="109"/>
        <v/>
      </c>
      <c r="BF327" t="str">
        <f t="shared" si="108"/>
        <v/>
      </c>
    </row>
    <row r="328" spans="1:58" x14ac:dyDescent="0.3">
      <c r="A328" s="10">
        <v>42696</v>
      </c>
      <c r="B328" s="11" t="s">
        <v>3</v>
      </c>
      <c r="C328" s="12">
        <v>44</v>
      </c>
      <c r="D328" t="str">
        <f t="shared" si="115"/>
        <v/>
      </c>
      <c r="F328" t="str">
        <f t="shared" si="110"/>
        <v/>
      </c>
      <c r="H328" t="str">
        <f t="shared" si="100"/>
        <v/>
      </c>
      <c r="J328" t="str">
        <f t="shared" si="101"/>
        <v/>
      </c>
      <c r="M328" s="5">
        <v>43062</v>
      </c>
      <c r="N328" s="6" t="s">
        <v>8</v>
      </c>
      <c r="O328" s="12">
        <v>0</v>
      </c>
      <c r="P328">
        <f t="shared" si="116"/>
        <v>231</v>
      </c>
      <c r="R328" t="str">
        <f t="shared" si="111"/>
        <v/>
      </c>
      <c r="T328">
        <f t="shared" si="102"/>
        <v>94</v>
      </c>
      <c r="V328" t="str">
        <f t="shared" si="103"/>
        <v/>
      </c>
      <c r="Y328" s="5">
        <v>43427</v>
      </c>
      <c r="Z328" s="6" t="s">
        <v>4</v>
      </c>
      <c r="AA328" s="12">
        <v>14</v>
      </c>
      <c r="AB328" t="str">
        <f t="shared" si="99"/>
        <v/>
      </c>
      <c r="AD328">
        <f t="shared" si="112"/>
        <v>67</v>
      </c>
      <c r="AF328" t="str">
        <f t="shared" si="104"/>
        <v/>
      </c>
      <c r="AH328" t="str">
        <f t="shared" si="105"/>
        <v/>
      </c>
      <c r="AK328" s="5">
        <v>43792</v>
      </c>
      <c r="AL328" s="6" t="s">
        <v>7</v>
      </c>
      <c r="AM328" s="7">
        <f>+'Daycare Tallies'!BA63</f>
        <v>15</v>
      </c>
      <c r="AN328" t="str">
        <f t="shared" ref="AN328:AN367" si="117">IF(AL328="TH",SUM(AM322:AM328),"")</f>
        <v/>
      </c>
      <c r="AP328" t="str">
        <f t="shared" si="113"/>
        <v/>
      </c>
      <c r="AR328" t="str">
        <f t="shared" si="106"/>
        <v/>
      </c>
      <c r="AT328" t="str">
        <f t="shared" si="107"/>
        <v/>
      </c>
      <c r="AW328" s="5">
        <v>44157</v>
      </c>
      <c r="AX328" s="6" t="s">
        <v>9</v>
      </c>
      <c r="AY328" s="105">
        <f>'Daycare Tallies'!$BA23</f>
        <v>0</v>
      </c>
      <c r="AZ328" t="str">
        <f t="shared" ref="AZ328:AZ367" si="118">IF(AX328="TH",SUM(AY322:AY328),"")</f>
        <v/>
      </c>
      <c r="BB328" t="str">
        <f t="shared" si="114"/>
        <v/>
      </c>
      <c r="BD328" t="str">
        <f t="shared" si="109"/>
        <v/>
      </c>
      <c r="BF328">
        <f t="shared" si="108"/>
        <v>0</v>
      </c>
    </row>
    <row r="329" spans="1:58" x14ac:dyDescent="0.3">
      <c r="A329" s="10">
        <v>42697</v>
      </c>
      <c r="B329" s="11" t="s">
        <v>6</v>
      </c>
      <c r="C329" s="12">
        <v>14</v>
      </c>
      <c r="D329" t="str">
        <f t="shared" si="115"/>
        <v/>
      </c>
      <c r="F329" t="str">
        <f t="shared" si="110"/>
        <v/>
      </c>
      <c r="H329" t="str">
        <f t="shared" si="100"/>
        <v/>
      </c>
      <c r="J329" t="str">
        <f t="shared" si="101"/>
        <v/>
      </c>
      <c r="M329" s="5">
        <v>43063</v>
      </c>
      <c r="N329" s="6" t="s">
        <v>4</v>
      </c>
      <c r="O329" s="12">
        <v>23</v>
      </c>
      <c r="P329" t="str">
        <f t="shared" si="116"/>
        <v/>
      </c>
      <c r="R329">
        <f t="shared" si="111"/>
        <v>89</v>
      </c>
      <c r="T329" t="str">
        <f t="shared" si="102"/>
        <v/>
      </c>
      <c r="V329" t="str">
        <f t="shared" si="103"/>
        <v/>
      </c>
      <c r="Y329" s="5">
        <v>43428</v>
      </c>
      <c r="Z329" s="6" t="s">
        <v>7</v>
      </c>
      <c r="AA329" s="12">
        <v>9</v>
      </c>
      <c r="AB329" t="str">
        <f t="shared" si="99"/>
        <v/>
      </c>
      <c r="AD329" t="str">
        <f t="shared" si="112"/>
        <v/>
      </c>
      <c r="AF329" t="str">
        <f t="shared" si="104"/>
        <v/>
      </c>
      <c r="AH329" t="str">
        <f t="shared" si="105"/>
        <v/>
      </c>
      <c r="AK329" s="5">
        <v>43793</v>
      </c>
      <c r="AL329" s="6" t="s">
        <v>9</v>
      </c>
      <c r="AM329" s="7">
        <f>+'Daycare Tallies'!BA64</f>
        <v>6</v>
      </c>
      <c r="AN329" t="str">
        <f t="shared" si="117"/>
        <v/>
      </c>
      <c r="AP329" t="str">
        <f t="shared" si="113"/>
        <v/>
      </c>
      <c r="AR329" t="str">
        <f t="shared" si="106"/>
        <v/>
      </c>
      <c r="AT329">
        <f t="shared" si="107"/>
        <v>96</v>
      </c>
      <c r="AW329" s="5">
        <v>44158</v>
      </c>
      <c r="AX329" s="6" t="s">
        <v>5</v>
      </c>
      <c r="AY329" s="105">
        <f>'Daycare Tallies'!$BA24</f>
        <v>0</v>
      </c>
      <c r="AZ329" t="str">
        <f t="shared" si="118"/>
        <v/>
      </c>
      <c r="BB329" t="str">
        <f t="shared" si="114"/>
        <v/>
      </c>
      <c r="BD329" t="str">
        <f t="shared" si="109"/>
        <v/>
      </c>
      <c r="BF329" t="str">
        <f t="shared" si="108"/>
        <v/>
      </c>
    </row>
    <row r="330" spans="1:58" x14ac:dyDescent="0.3">
      <c r="A330" s="10">
        <v>42698</v>
      </c>
      <c r="B330" s="11" t="s">
        <v>8</v>
      </c>
      <c r="C330" s="12">
        <v>0</v>
      </c>
      <c r="D330">
        <f t="shared" si="115"/>
        <v>156</v>
      </c>
      <c r="F330" t="str">
        <f t="shared" si="110"/>
        <v/>
      </c>
      <c r="H330">
        <f t="shared" si="100"/>
        <v>58</v>
      </c>
      <c r="J330" t="str">
        <f t="shared" si="101"/>
        <v/>
      </c>
      <c r="M330" s="5">
        <v>43064</v>
      </c>
      <c r="N330" s="6" t="s">
        <v>7</v>
      </c>
      <c r="O330" s="12">
        <v>11</v>
      </c>
      <c r="P330" t="str">
        <f t="shared" si="116"/>
        <v/>
      </c>
      <c r="R330" t="str">
        <f t="shared" si="111"/>
        <v/>
      </c>
      <c r="T330" t="str">
        <f t="shared" si="102"/>
        <v/>
      </c>
      <c r="V330" t="str">
        <f t="shared" si="103"/>
        <v/>
      </c>
      <c r="Y330" s="5">
        <v>43429</v>
      </c>
      <c r="Z330" s="6" t="s">
        <v>9</v>
      </c>
      <c r="AA330" s="12">
        <v>5</v>
      </c>
      <c r="AB330" t="str">
        <f t="shared" ref="AB330:AB367" si="119">IF(Z330="TH",SUM(AA324:AA330),"")</f>
        <v/>
      </c>
      <c r="AD330" t="str">
        <f t="shared" si="112"/>
        <v/>
      </c>
      <c r="AF330" t="str">
        <f t="shared" si="104"/>
        <v/>
      </c>
      <c r="AH330">
        <f t="shared" si="105"/>
        <v>28</v>
      </c>
      <c r="AK330" s="5">
        <v>43794</v>
      </c>
      <c r="AL330" s="6" t="s">
        <v>5</v>
      </c>
      <c r="AM330" s="7">
        <f>+'Daycare Tallies'!BA65</f>
        <v>55</v>
      </c>
      <c r="AN330" t="str">
        <f t="shared" si="117"/>
        <v/>
      </c>
      <c r="AP330" t="str">
        <f t="shared" si="113"/>
        <v/>
      </c>
      <c r="AR330" t="str">
        <f t="shared" si="106"/>
        <v/>
      </c>
      <c r="AT330" t="str">
        <f t="shared" si="107"/>
        <v/>
      </c>
      <c r="AW330" s="5">
        <v>44159</v>
      </c>
      <c r="AX330" s="6" t="s">
        <v>3</v>
      </c>
      <c r="AY330" s="105">
        <f>'Daycare Tallies'!$BA25</f>
        <v>0</v>
      </c>
      <c r="AZ330" t="str">
        <f t="shared" si="118"/>
        <v/>
      </c>
      <c r="BB330" t="str">
        <f t="shared" si="114"/>
        <v/>
      </c>
      <c r="BD330" t="str">
        <f t="shared" si="109"/>
        <v/>
      </c>
      <c r="BF330" t="str">
        <f t="shared" si="108"/>
        <v/>
      </c>
    </row>
    <row r="331" spans="1:58" x14ac:dyDescent="0.3">
      <c r="A331" s="10">
        <v>42699</v>
      </c>
      <c r="B331" s="11" t="s">
        <v>4</v>
      </c>
      <c r="C331" s="12">
        <v>3</v>
      </c>
      <c r="D331" t="str">
        <f t="shared" si="115"/>
        <v/>
      </c>
      <c r="F331">
        <f t="shared" si="110"/>
        <v>54</v>
      </c>
      <c r="H331" t="str">
        <f t="shared" si="100"/>
        <v/>
      </c>
      <c r="J331" t="str">
        <f t="shared" si="101"/>
        <v/>
      </c>
      <c r="M331" s="5">
        <v>43065</v>
      </c>
      <c r="N331" s="6" t="s">
        <v>9</v>
      </c>
      <c r="O331" s="12">
        <v>2</v>
      </c>
      <c r="P331" t="str">
        <f t="shared" si="116"/>
        <v/>
      </c>
      <c r="R331" t="str">
        <f t="shared" si="111"/>
        <v/>
      </c>
      <c r="T331" t="str">
        <f t="shared" si="102"/>
        <v/>
      </c>
      <c r="V331">
        <f t="shared" si="103"/>
        <v>36</v>
      </c>
      <c r="Y331" s="5">
        <v>43430</v>
      </c>
      <c r="Z331" s="6" t="s">
        <v>5</v>
      </c>
      <c r="AA331" s="12">
        <v>49</v>
      </c>
      <c r="AB331" t="str">
        <f t="shared" si="119"/>
        <v/>
      </c>
      <c r="AD331" t="str">
        <f t="shared" si="112"/>
        <v/>
      </c>
      <c r="AF331" t="str">
        <f t="shared" si="104"/>
        <v/>
      </c>
      <c r="AH331" t="str">
        <f t="shared" si="105"/>
        <v/>
      </c>
      <c r="AK331" s="5">
        <v>43795</v>
      </c>
      <c r="AL331" s="6" t="s">
        <v>3</v>
      </c>
      <c r="AM331" s="7">
        <f>+'Daycare Tallies'!BA66</f>
        <v>77</v>
      </c>
      <c r="AN331" t="str">
        <f t="shared" si="117"/>
        <v/>
      </c>
      <c r="AP331" t="str">
        <f t="shared" si="113"/>
        <v/>
      </c>
      <c r="AR331" t="str">
        <f t="shared" si="106"/>
        <v/>
      </c>
      <c r="AT331" t="str">
        <f t="shared" si="107"/>
        <v/>
      </c>
      <c r="AW331" s="5">
        <v>44160</v>
      </c>
      <c r="AX331" s="6" t="s">
        <v>6</v>
      </c>
      <c r="AY331" s="105">
        <f>'Daycare Tallies'!$BA26</f>
        <v>0</v>
      </c>
      <c r="AZ331" t="str">
        <f t="shared" si="118"/>
        <v/>
      </c>
      <c r="BB331" t="str">
        <f t="shared" si="114"/>
        <v/>
      </c>
      <c r="BD331" t="str">
        <f t="shared" si="109"/>
        <v/>
      </c>
      <c r="BF331" t="str">
        <f t="shared" si="108"/>
        <v/>
      </c>
    </row>
    <row r="332" spans="1:58" x14ac:dyDescent="0.3">
      <c r="A332" s="10">
        <v>42700</v>
      </c>
      <c r="B332" s="11" t="s">
        <v>7</v>
      </c>
      <c r="C332" s="12">
        <v>6</v>
      </c>
      <c r="D332" t="str">
        <f t="shared" si="115"/>
        <v/>
      </c>
      <c r="F332" t="str">
        <f t="shared" si="110"/>
        <v/>
      </c>
      <c r="H332" t="str">
        <f t="shared" si="100"/>
        <v/>
      </c>
      <c r="J332" t="str">
        <f t="shared" si="101"/>
        <v/>
      </c>
      <c r="M332" s="5">
        <v>43066</v>
      </c>
      <c r="N332" s="6" t="s">
        <v>5</v>
      </c>
      <c r="O332" s="12">
        <v>59</v>
      </c>
      <c r="P332" t="str">
        <f t="shared" si="116"/>
        <v/>
      </c>
      <c r="R332" t="str">
        <f t="shared" si="111"/>
        <v/>
      </c>
      <c r="T332" t="str">
        <f t="shared" si="102"/>
        <v/>
      </c>
      <c r="V332" t="str">
        <f t="shared" si="103"/>
        <v/>
      </c>
      <c r="Y332" s="5">
        <v>43431</v>
      </c>
      <c r="Z332" s="6" t="s">
        <v>3</v>
      </c>
      <c r="AA332" s="12">
        <v>59</v>
      </c>
      <c r="AB332" t="str">
        <f t="shared" si="119"/>
        <v/>
      </c>
      <c r="AD332" t="str">
        <f t="shared" si="112"/>
        <v/>
      </c>
      <c r="AF332" t="str">
        <f t="shared" si="104"/>
        <v/>
      </c>
      <c r="AH332" t="str">
        <f t="shared" si="105"/>
        <v/>
      </c>
      <c r="AK332" s="5">
        <v>43796</v>
      </c>
      <c r="AL332" s="6" t="s">
        <v>6</v>
      </c>
      <c r="AM332" s="7">
        <f>+'Daycare Tallies'!BA67</f>
        <v>49</v>
      </c>
      <c r="AN332" t="str">
        <f t="shared" si="117"/>
        <v/>
      </c>
      <c r="AP332" t="str">
        <f t="shared" si="113"/>
        <v/>
      </c>
      <c r="AR332" t="str">
        <f t="shared" si="106"/>
        <v/>
      </c>
      <c r="AT332" t="str">
        <f t="shared" si="107"/>
        <v/>
      </c>
      <c r="AW332" s="5">
        <v>44161</v>
      </c>
      <c r="AX332" s="6" t="s">
        <v>8</v>
      </c>
      <c r="AY332" s="105">
        <f>'Daycare Tallies'!$BA27</f>
        <v>0</v>
      </c>
      <c r="AZ332">
        <f t="shared" si="118"/>
        <v>0</v>
      </c>
      <c r="BB332" t="str">
        <f t="shared" si="114"/>
        <v/>
      </c>
      <c r="BD332">
        <f t="shared" si="109"/>
        <v>0</v>
      </c>
      <c r="BF332" t="str">
        <f t="shared" si="108"/>
        <v/>
      </c>
    </row>
    <row r="333" spans="1:58" x14ac:dyDescent="0.3">
      <c r="A333" s="10">
        <v>42701</v>
      </c>
      <c r="B333" s="11" t="s">
        <v>9</v>
      </c>
      <c r="C333" s="12">
        <v>3</v>
      </c>
      <c r="D333" t="str">
        <f t="shared" si="115"/>
        <v/>
      </c>
      <c r="F333" t="str">
        <f t="shared" si="110"/>
        <v/>
      </c>
      <c r="H333" t="str">
        <f t="shared" si="100"/>
        <v/>
      </c>
      <c r="J333">
        <f t="shared" si="101"/>
        <v>12</v>
      </c>
      <c r="M333" s="5">
        <v>43067</v>
      </c>
      <c r="N333" s="6" t="s">
        <v>3</v>
      </c>
      <c r="O333" s="38">
        <v>74</v>
      </c>
      <c r="P333" t="str">
        <f t="shared" si="116"/>
        <v/>
      </c>
      <c r="R333" t="str">
        <f t="shared" si="111"/>
        <v/>
      </c>
      <c r="T333" t="str">
        <f t="shared" si="102"/>
        <v/>
      </c>
      <c r="V333" t="str">
        <f t="shared" si="103"/>
        <v/>
      </c>
      <c r="Y333" s="5">
        <v>43432</v>
      </c>
      <c r="Z333" s="6" t="s">
        <v>6</v>
      </c>
      <c r="AA333" s="12">
        <v>57</v>
      </c>
      <c r="AB333" t="str">
        <f t="shared" si="119"/>
        <v/>
      </c>
      <c r="AD333" t="str">
        <f t="shared" si="112"/>
        <v/>
      </c>
      <c r="AF333" t="str">
        <f t="shared" si="104"/>
        <v/>
      </c>
      <c r="AH333" t="str">
        <f t="shared" si="105"/>
        <v/>
      </c>
      <c r="AK333" s="5">
        <v>43797</v>
      </c>
      <c r="AL333" s="6" t="s">
        <v>8</v>
      </c>
      <c r="AM333" s="7">
        <f>+'Daycare Tallies'!BA68</f>
        <v>0</v>
      </c>
      <c r="AN333">
        <f t="shared" si="117"/>
        <v>277</v>
      </c>
      <c r="AP333" t="str">
        <f t="shared" si="113"/>
        <v/>
      </c>
      <c r="AR333">
        <f t="shared" si="106"/>
        <v>126</v>
      </c>
      <c r="AT333" t="str">
        <f t="shared" si="107"/>
        <v/>
      </c>
      <c r="AW333" s="5">
        <v>44162</v>
      </c>
      <c r="AX333" s="6" t="s">
        <v>4</v>
      </c>
      <c r="AY333" s="105">
        <f>'Daycare Tallies'!$BA28</f>
        <v>0</v>
      </c>
      <c r="AZ333" t="str">
        <f t="shared" si="118"/>
        <v/>
      </c>
      <c r="BB333">
        <f t="shared" si="114"/>
        <v>0</v>
      </c>
      <c r="BD333" t="str">
        <f t="shared" si="109"/>
        <v/>
      </c>
      <c r="BF333" t="str">
        <f t="shared" si="108"/>
        <v/>
      </c>
    </row>
    <row r="334" spans="1:58" x14ac:dyDescent="0.3">
      <c r="A334" s="10">
        <v>42702</v>
      </c>
      <c r="B334" s="11" t="s">
        <v>5</v>
      </c>
      <c r="C334" s="12">
        <v>42</v>
      </c>
      <c r="D334" t="str">
        <f t="shared" si="115"/>
        <v/>
      </c>
      <c r="F334" t="str">
        <f t="shared" si="110"/>
        <v/>
      </c>
      <c r="H334" t="str">
        <f t="shared" si="100"/>
        <v/>
      </c>
      <c r="J334" t="str">
        <f t="shared" si="101"/>
        <v/>
      </c>
      <c r="M334" s="5">
        <v>43068</v>
      </c>
      <c r="N334" s="6" t="s">
        <v>6</v>
      </c>
      <c r="O334" s="12">
        <v>58</v>
      </c>
      <c r="P334" t="str">
        <f t="shared" si="116"/>
        <v/>
      </c>
      <c r="R334" t="str">
        <f t="shared" si="111"/>
        <v/>
      </c>
      <c r="T334" t="str">
        <f t="shared" si="102"/>
        <v/>
      </c>
      <c r="V334" t="str">
        <f t="shared" si="103"/>
        <v/>
      </c>
      <c r="Y334" s="5">
        <v>43433</v>
      </c>
      <c r="Z334" s="6" t="s">
        <v>8</v>
      </c>
      <c r="AA334" s="12">
        <v>76</v>
      </c>
      <c r="AB334">
        <f t="shared" si="119"/>
        <v>269</v>
      </c>
      <c r="AD334" t="str">
        <f t="shared" si="112"/>
        <v/>
      </c>
      <c r="AF334">
        <f t="shared" si="104"/>
        <v>192</v>
      </c>
      <c r="AH334" t="str">
        <f t="shared" si="105"/>
        <v/>
      </c>
      <c r="AK334" s="5">
        <v>43798</v>
      </c>
      <c r="AL334" s="6" t="s">
        <v>4</v>
      </c>
      <c r="AM334" s="7">
        <f>+'Daycare Tallies'!BA69</f>
        <v>14</v>
      </c>
      <c r="AN334" t="str">
        <f t="shared" si="117"/>
        <v/>
      </c>
      <c r="AP334">
        <f t="shared" si="113"/>
        <v>69</v>
      </c>
      <c r="AR334" t="str">
        <f t="shared" si="106"/>
        <v/>
      </c>
      <c r="AT334" t="str">
        <f t="shared" si="107"/>
        <v/>
      </c>
      <c r="AW334" s="5">
        <v>44163</v>
      </c>
      <c r="AX334" s="6" t="s">
        <v>7</v>
      </c>
      <c r="AY334" s="105">
        <f>'Daycare Tallies'!$BA29</f>
        <v>0</v>
      </c>
      <c r="AZ334" t="str">
        <f t="shared" si="118"/>
        <v/>
      </c>
      <c r="BB334" t="str">
        <f t="shared" si="114"/>
        <v/>
      </c>
      <c r="BD334" t="str">
        <f t="shared" si="109"/>
        <v/>
      </c>
      <c r="BF334" t="str">
        <f t="shared" si="108"/>
        <v/>
      </c>
    </row>
    <row r="335" spans="1:58" x14ac:dyDescent="0.3">
      <c r="A335" s="10">
        <v>42703</v>
      </c>
      <c r="B335" s="11" t="s">
        <v>3</v>
      </c>
      <c r="C335" s="12">
        <v>39</v>
      </c>
      <c r="D335" t="str">
        <f t="shared" si="115"/>
        <v/>
      </c>
      <c r="F335" t="str">
        <f t="shared" si="110"/>
        <v/>
      </c>
      <c r="H335" t="str">
        <f t="shared" si="100"/>
        <v/>
      </c>
      <c r="J335" t="str">
        <f t="shared" si="101"/>
        <v/>
      </c>
      <c r="M335" s="5">
        <v>43069</v>
      </c>
      <c r="N335" s="6" t="s">
        <v>8</v>
      </c>
      <c r="O335" s="12">
        <v>65</v>
      </c>
      <c r="P335">
        <f t="shared" si="116"/>
        <v>292</v>
      </c>
      <c r="R335" t="str">
        <f t="shared" si="111"/>
        <v/>
      </c>
      <c r="T335">
        <f t="shared" si="102"/>
        <v>197</v>
      </c>
      <c r="V335" t="str">
        <f t="shared" si="103"/>
        <v/>
      </c>
      <c r="Y335" s="5">
        <v>43434</v>
      </c>
      <c r="Z335" s="6" t="s">
        <v>4</v>
      </c>
      <c r="AA335" s="12">
        <v>51</v>
      </c>
      <c r="AB335" t="str">
        <f t="shared" si="119"/>
        <v/>
      </c>
      <c r="AD335">
        <f t="shared" si="112"/>
        <v>100</v>
      </c>
      <c r="AF335" t="str">
        <f t="shared" si="104"/>
        <v/>
      </c>
      <c r="AH335" t="str">
        <f t="shared" si="105"/>
        <v/>
      </c>
      <c r="AK335" s="5">
        <v>43799</v>
      </c>
      <c r="AL335" s="6" t="s">
        <v>7</v>
      </c>
      <c r="AM335" s="7">
        <f>+'Daycare Tallies'!BA70</f>
        <v>9</v>
      </c>
      <c r="AN335" t="str">
        <f t="shared" si="117"/>
        <v/>
      </c>
      <c r="AP335" t="str">
        <f t="shared" si="113"/>
        <v/>
      </c>
      <c r="AR335" t="str">
        <f t="shared" si="106"/>
        <v/>
      </c>
      <c r="AT335" t="str">
        <f t="shared" si="107"/>
        <v/>
      </c>
      <c r="AW335" s="5">
        <v>44164</v>
      </c>
      <c r="AX335" s="6" t="s">
        <v>9</v>
      </c>
      <c r="AY335" s="105">
        <f>'Daycare Tallies'!$BA30</f>
        <v>0</v>
      </c>
      <c r="AZ335" t="str">
        <f t="shared" si="118"/>
        <v/>
      </c>
      <c r="BB335" t="str">
        <f t="shared" si="114"/>
        <v/>
      </c>
      <c r="BD335" t="str">
        <f t="shared" si="109"/>
        <v/>
      </c>
      <c r="BF335">
        <f t="shared" si="108"/>
        <v>0</v>
      </c>
    </row>
    <row r="336" spans="1:58" x14ac:dyDescent="0.3">
      <c r="A336" s="10">
        <v>42704</v>
      </c>
      <c r="B336" s="11" t="s">
        <v>6</v>
      </c>
      <c r="C336" s="12">
        <v>48</v>
      </c>
      <c r="D336" t="str">
        <f t="shared" si="115"/>
        <v/>
      </c>
      <c r="F336" t="str">
        <f t="shared" si="110"/>
        <v/>
      </c>
      <c r="H336" t="str">
        <f t="shared" si="100"/>
        <v/>
      </c>
      <c r="J336" t="str">
        <f t="shared" si="101"/>
        <v/>
      </c>
      <c r="M336" s="5">
        <v>43070</v>
      </c>
      <c r="N336" s="6" t="s">
        <v>4</v>
      </c>
      <c r="O336" s="12">
        <v>65</v>
      </c>
      <c r="P336" t="str">
        <f t="shared" si="116"/>
        <v/>
      </c>
      <c r="R336">
        <f t="shared" si="111"/>
        <v>124</v>
      </c>
      <c r="T336" t="str">
        <f t="shared" si="102"/>
        <v/>
      </c>
      <c r="V336" t="str">
        <f t="shared" si="103"/>
        <v/>
      </c>
      <c r="Y336" s="5">
        <v>43435</v>
      </c>
      <c r="Z336" s="6" t="s">
        <v>7</v>
      </c>
      <c r="AA336" s="12">
        <v>16</v>
      </c>
      <c r="AB336" t="str">
        <f t="shared" si="119"/>
        <v/>
      </c>
      <c r="AD336" t="str">
        <f t="shared" si="112"/>
        <v/>
      </c>
      <c r="AF336" t="str">
        <f t="shared" si="104"/>
        <v/>
      </c>
      <c r="AH336" t="str">
        <f t="shared" si="105"/>
        <v/>
      </c>
      <c r="AK336" s="5">
        <v>43800</v>
      </c>
      <c r="AL336" s="6" t="s">
        <v>9</v>
      </c>
      <c r="AM336" s="7">
        <f>+'Daycare Tallies'!BF41</f>
        <v>4</v>
      </c>
      <c r="AN336" t="str">
        <f t="shared" si="117"/>
        <v/>
      </c>
      <c r="AP336" t="str">
        <f t="shared" si="113"/>
        <v/>
      </c>
      <c r="AR336" t="str">
        <f t="shared" si="106"/>
        <v/>
      </c>
      <c r="AT336">
        <f t="shared" si="107"/>
        <v>27</v>
      </c>
      <c r="AW336" s="5">
        <v>44165</v>
      </c>
      <c r="AX336" s="6" t="s">
        <v>5</v>
      </c>
      <c r="AY336" s="105">
        <f>'Daycare Tallies'!$BA31</f>
        <v>0</v>
      </c>
      <c r="AZ336" t="str">
        <f t="shared" si="118"/>
        <v/>
      </c>
      <c r="BB336" t="str">
        <f t="shared" si="114"/>
        <v/>
      </c>
      <c r="BD336" t="str">
        <f t="shared" si="109"/>
        <v/>
      </c>
      <c r="BF336" t="str">
        <f t="shared" si="108"/>
        <v/>
      </c>
    </row>
    <row r="337" spans="1:58" x14ac:dyDescent="0.3">
      <c r="A337" s="10">
        <v>42705</v>
      </c>
      <c r="B337" s="11" t="s">
        <v>8</v>
      </c>
      <c r="C337" s="12">
        <v>50</v>
      </c>
      <c r="D337">
        <f t="shared" si="115"/>
        <v>191</v>
      </c>
      <c r="F337" t="str">
        <f t="shared" si="110"/>
        <v/>
      </c>
      <c r="H337">
        <f t="shared" si="100"/>
        <v>137</v>
      </c>
      <c r="J337" t="str">
        <f t="shared" si="101"/>
        <v/>
      </c>
      <c r="M337" s="5">
        <v>43071</v>
      </c>
      <c r="N337" s="6" t="s">
        <v>7</v>
      </c>
      <c r="O337" s="12">
        <v>6</v>
      </c>
      <c r="P337" t="str">
        <f t="shared" si="116"/>
        <v/>
      </c>
      <c r="R337" t="str">
        <f t="shared" si="111"/>
        <v/>
      </c>
      <c r="T337" t="str">
        <f t="shared" si="102"/>
        <v/>
      </c>
      <c r="V337" t="str">
        <f t="shared" si="103"/>
        <v/>
      </c>
      <c r="Y337" s="5">
        <v>43436</v>
      </c>
      <c r="Z337" s="6" t="s">
        <v>9</v>
      </c>
      <c r="AA337" s="12">
        <v>3</v>
      </c>
      <c r="AB337" t="str">
        <f t="shared" si="119"/>
        <v/>
      </c>
      <c r="AD337" t="str">
        <f t="shared" si="112"/>
        <v/>
      </c>
      <c r="AF337" t="str">
        <f t="shared" si="104"/>
        <v/>
      </c>
      <c r="AH337">
        <f t="shared" si="105"/>
        <v>70</v>
      </c>
      <c r="AK337" s="5">
        <v>43801</v>
      </c>
      <c r="AL337" s="6" t="s">
        <v>5</v>
      </c>
      <c r="AM337" s="7">
        <f>+'Daycare Tallies'!BF42</f>
        <v>1</v>
      </c>
      <c r="AN337" t="str">
        <f t="shared" si="117"/>
        <v/>
      </c>
      <c r="AP337" t="str">
        <f t="shared" si="113"/>
        <v/>
      </c>
      <c r="AR337" t="str">
        <f t="shared" si="106"/>
        <v/>
      </c>
      <c r="AT337" t="str">
        <f t="shared" si="107"/>
        <v/>
      </c>
      <c r="AW337" s="5">
        <v>44166</v>
      </c>
      <c r="AX337" s="6" t="s">
        <v>3</v>
      </c>
      <c r="AY337" s="105">
        <f>'Daycare Tallies'!$BF2</f>
        <v>0</v>
      </c>
      <c r="AZ337" t="str">
        <f t="shared" si="118"/>
        <v/>
      </c>
      <c r="BB337" t="str">
        <f t="shared" si="114"/>
        <v/>
      </c>
      <c r="BD337" t="str">
        <f t="shared" si="109"/>
        <v/>
      </c>
      <c r="BF337" t="str">
        <f t="shared" si="108"/>
        <v/>
      </c>
    </row>
    <row r="338" spans="1:58" x14ac:dyDescent="0.3">
      <c r="A338" s="10">
        <v>42706</v>
      </c>
      <c r="B338" s="11" t="s">
        <v>4</v>
      </c>
      <c r="C338" s="12">
        <v>39</v>
      </c>
      <c r="D338" t="str">
        <f t="shared" si="115"/>
        <v/>
      </c>
      <c r="F338">
        <f t="shared" si="110"/>
        <v>81</v>
      </c>
      <c r="H338" t="str">
        <f t="shared" si="100"/>
        <v/>
      </c>
      <c r="J338" t="str">
        <f t="shared" si="101"/>
        <v/>
      </c>
      <c r="M338" s="5">
        <v>43072</v>
      </c>
      <c r="N338" s="6" t="s">
        <v>9</v>
      </c>
      <c r="O338" s="12">
        <v>10</v>
      </c>
      <c r="P338" t="str">
        <f t="shared" si="116"/>
        <v/>
      </c>
      <c r="R338" t="str">
        <f t="shared" si="111"/>
        <v/>
      </c>
      <c r="T338" t="str">
        <f t="shared" si="102"/>
        <v/>
      </c>
      <c r="V338">
        <f t="shared" si="103"/>
        <v>81</v>
      </c>
      <c r="Y338" s="5">
        <v>43437</v>
      </c>
      <c r="Z338" s="6" t="s">
        <v>5</v>
      </c>
      <c r="AA338" s="12">
        <v>55</v>
      </c>
      <c r="AB338" t="str">
        <f t="shared" si="119"/>
        <v/>
      </c>
      <c r="AD338" t="str">
        <f t="shared" si="112"/>
        <v/>
      </c>
      <c r="AF338" t="str">
        <f t="shared" si="104"/>
        <v/>
      </c>
      <c r="AH338" t="str">
        <f t="shared" si="105"/>
        <v/>
      </c>
      <c r="AK338" s="5">
        <v>43802</v>
      </c>
      <c r="AL338" s="6" t="s">
        <v>3</v>
      </c>
      <c r="AM338" s="7">
        <f>+'Daycare Tallies'!BF43</f>
        <v>1</v>
      </c>
      <c r="AN338" t="str">
        <f t="shared" si="117"/>
        <v/>
      </c>
      <c r="AP338" t="str">
        <f t="shared" si="113"/>
        <v/>
      </c>
      <c r="AR338" t="str">
        <f t="shared" si="106"/>
        <v/>
      </c>
      <c r="AT338" t="str">
        <f t="shared" si="107"/>
        <v/>
      </c>
      <c r="AW338" s="5">
        <v>44167</v>
      </c>
      <c r="AX338" s="6" t="s">
        <v>6</v>
      </c>
      <c r="AY338" s="105">
        <f>'Daycare Tallies'!$BF3</f>
        <v>0</v>
      </c>
      <c r="AZ338" t="str">
        <f t="shared" si="118"/>
        <v/>
      </c>
      <c r="BB338" t="str">
        <f t="shared" si="114"/>
        <v/>
      </c>
      <c r="BD338" t="str">
        <f t="shared" si="109"/>
        <v/>
      </c>
      <c r="BF338" t="str">
        <f t="shared" si="108"/>
        <v/>
      </c>
    </row>
    <row r="339" spans="1:58" x14ac:dyDescent="0.3">
      <c r="A339" s="10">
        <v>42707</v>
      </c>
      <c r="B339" s="11" t="s">
        <v>7</v>
      </c>
      <c r="C339" s="12">
        <v>8</v>
      </c>
      <c r="D339" t="str">
        <f t="shared" si="115"/>
        <v/>
      </c>
      <c r="F339" t="str">
        <f t="shared" si="110"/>
        <v/>
      </c>
      <c r="H339" t="str">
        <f t="shared" si="100"/>
        <v/>
      </c>
      <c r="J339" t="str">
        <f t="shared" si="101"/>
        <v/>
      </c>
      <c r="M339" s="5">
        <v>43073</v>
      </c>
      <c r="N339" s="6" t="s">
        <v>5</v>
      </c>
      <c r="O339" s="12">
        <v>49</v>
      </c>
      <c r="P339" t="str">
        <f t="shared" si="116"/>
        <v/>
      </c>
      <c r="R339" t="str">
        <f t="shared" si="111"/>
        <v/>
      </c>
      <c r="T339" t="str">
        <f t="shared" si="102"/>
        <v/>
      </c>
      <c r="V339" t="str">
        <f t="shared" si="103"/>
        <v/>
      </c>
      <c r="Y339" s="5">
        <v>43438</v>
      </c>
      <c r="Z339" s="6" t="s">
        <v>3</v>
      </c>
      <c r="AA339" s="12">
        <v>67</v>
      </c>
      <c r="AB339" t="str">
        <f t="shared" si="119"/>
        <v/>
      </c>
      <c r="AD339" t="str">
        <f t="shared" si="112"/>
        <v/>
      </c>
      <c r="AF339" t="str">
        <f t="shared" si="104"/>
        <v/>
      </c>
      <c r="AH339" t="str">
        <f t="shared" si="105"/>
        <v/>
      </c>
      <c r="AK339" s="5">
        <v>43803</v>
      </c>
      <c r="AL339" s="6" t="s">
        <v>6</v>
      </c>
      <c r="AM339" s="7">
        <f>+'Daycare Tallies'!BF44</f>
        <v>71</v>
      </c>
      <c r="AN339" t="str">
        <f t="shared" si="117"/>
        <v/>
      </c>
      <c r="AP339" t="str">
        <f t="shared" si="113"/>
        <v/>
      </c>
      <c r="AR339" t="str">
        <f t="shared" si="106"/>
        <v/>
      </c>
      <c r="AT339" t="str">
        <f t="shared" si="107"/>
        <v/>
      </c>
      <c r="AW339" s="5">
        <v>44168</v>
      </c>
      <c r="AX339" s="6" t="s">
        <v>8</v>
      </c>
      <c r="AY339" s="105">
        <f>'Daycare Tallies'!$BF4</f>
        <v>0</v>
      </c>
      <c r="AZ339">
        <f t="shared" si="118"/>
        <v>0</v>
      </c>
      <c r="BB339" t="str">
        <f t="shared" si="114"/>
        <v/>
      </c>
      <c r="BD339">
        <f t="shared" si="109"/>
        <v>0</v>
      </c>
      <c r="BF339" t="str">
        <f t="shared" si="108"/>
        <v/>
      </c>
    </row>
    <row r="340" spans="1:58" x14ac:dyDescent="0.3">
      <c r="A340" s="10">
        <v>42708</v>
      </c>
      <c r="B340" s="11" t="s">
        <v>9</v>
      </c>
      <c r="C340" s="12">
        <v>4</v>
      </c>
      <c r="D340" t="str">
        <f t="shared" si="115"/>
        <v/>
      </c>
      <c r="F340" t="str">
        <f t="shared" si="110"/>
        <v/>
      </c>
      <c r="H340" t="str">
        <f t="shared" si="100"/>
        <v/>
      </c>
      <c r="J340">
        <f t="shared" si="101"/>
        <v>51</v>
      </c>
      <c r="M340" s="5">
        <v>43074</v>
      </c>
      <c r="N340" s="6" t="s">
        <v>3</v>
      </c>
      <c r="O340" s="12">
        <v>65</v>
      </c>
      <c r="P340" t="str">
        <f t="shared" si="116"/>
        <v/>
      </c>
      <c r="R340" t="str">
        <f t="shared" si="111"/>
        <v/>
      </c>
      <c r="T340" t="str">
        <f t="shared" si="102"/>
        <v/>
      </c>
      <c r="V340" t="str">
        <f t="shared" si="103"/>
        <v/>
      </c>
      <c r="Y340" s="5">
        <v>43439</v>
      </c>
      <c r="Z340" s="6" t="s">
        <v>6</v>
      </c>
      <c r="AA340" s="12">
        <v>55</v>
      </c>
      <c r="AB340" t="str">
        <f t="shared" si="119"/>
        <v/>
      </c>
      <c r="AD340" t="str">
        <f t="shared" si="112"/>
        <v/>
      </c>
      <c r="AF340" t="str">
        <f t="shared" si="104"/>
        <v/>
      </c>
      <c r="AH340" t="str">
        <f t="shared" si="105"/>
        <v/>
      </c>
      <c r="AK340" s="5">
        <v>43804</v>
      </c>
      <c r="AL340" s="6" t="s">
        <v>8</v>
      </c>
      <c r="AM340" s="7">
        <f>+'Daycare Tallies'!BF45</f>
        <v>73</v>
      </c>
      <c r="AN340">
        <f t="shared" si="117"/>
        <v>173</v>
      </c>
      <c r="AP340" t="str">
        <f t="shared" si="113"/>
        <v/>
      </c>
      <c r="AR340">
        <f t="shared" si="106"/>
        <v>145</v>
      </c>
      <c r="AT340" t="str">
        <f t="shared" si="107"/>
        <v/>
      </c>
      <c r="AW340" s="5">
        <v>44169</v>
      </c>
      <c r="AX340" s="6" t="s">
        <v>4</v>
      </c>
      <c r="AY340" s="105">
        <f>'Daycare Tallies'!$BF5</f>
        <v>0</v>
      </c>
      <c r="AZ340" t="str">
        <f t="shared" si="118"/>
        <v/>
      </c>
      <c r="BB340">
        <f t="shared" si="114"/>
        <v>0</v>
      </c>
      <c r="BD340" t="str">
        <f t="shared" si="109"/>
        <v/>
      </c>
      <c r="BF340" t="str">
        <f t="shared" si="108"/>
        <v/>
      </c>
    </row>
    <row r="341" spans="1:58" x14ac:dyDescent="0.3">
      <c r="A341" s="10">
        <v>42709</v>
      </c>
      <c r="B341" s="11" t="s">
        <v>5</v>
      </c>
      <c r="C341" s="12">
        <v>42</v>
      </c>
      <c r="D341" t="str">
        <f t="shared" si="115"/>
        <v/>
      </c>
      <c r="F341" t="str">
        <f t="shared" si="110"/>
        <v/>
      </c>
      <c r="H341" t="str">
        <f t="shared" si="100"/>
        <v/>
      </c>
      <c r="J341" t="str">
        <f t="shared" si="101"/>
        <v/>
      </c>
      <c r="M341" s="5">
        <v>43075</v>
      </c>
      <c r="N341" s="6" t="s">
        <v>6</v>
      </c>
      <c r="O341" s="12">
        <v>52</v>
      </c>
      <c r="P341" t="str">
        <f t="shared" si="116"/>
        <v/>
      </c>
      <c r="R341" t="str">
        <f t="shared" si="111"/>
        <v/>
      </c>
      <c r="T341" t="str">
        <f t="shared" si="102"/>
        <v/>
      </c>
      <c r="V341" t="str">
        <f t="shared" si="103"/>
        <v/>
      </c>
      <c r="Y341" s="5">
        <v>43440</v>
      </c>
      <c r="Z341" s="6" t="s">
        <v>8</v>
      </c>
      <c r="AA341" s="12">
        <v>75</v>
      </c>
      <c r="AB341">
        <f t="shared" si="119"/>
        <v>322</v>
      </c>
      <c r="AD341" t="str">
        <f t="shared" si="112"/>
        <v/>
      </c>
      <c r="AF341">
        <f t="shared" si="104"/>
        <v>197</v>
      </c>
      <c r="AH341" t="str">
        <f t="shared" si="105"/>
        <v/>
      </c>
      <c r="AK341" s="5">
        <v>43805</v>
      </c>
      <c r="AL341" s="6" t="s">
        <v>4</v>
      </c>
      <c r="AM341" s="7">
        <f>+'Daycare Tallies'!BF46</f>
        <v>57</v>
      </c>
      <c r="AN341" t="str">
        <f t="shared" si="117"/>
        <v/>
      </c>
      <c r="AP341">
        <f t="shared" si="113"/>
        <v>58</v>
      </c>
      <c r="AR341" t="str">
        <f t="shared" si="106"/>
        <v/>
      </c>
      <c r="AT341" t="str">
        <f t="shared" si="107"/>
        <v/>
      </c>
      <c r="AW341" s="5">
        <v>44170</v>
      </c>
      <c r="AX341" s="6" t="s">
        <v>7</v>
      </c>
      <c r="AY341" s="105">
        <f>'Daycare Tallies'!$BF6</f>
        <v>0</v>
      </c>
      <c r="AZ341" t="str">
        <f t="shared" si="118"/>
        <v/>
      </c>
      <c r="BB341" t="str">
        <f t="shared" si="114"/>
        <v/>
      </c>
      <c r="BD341" t="str">
        <f t="shared" si="109"/>
        <v/>
      </c>
      <c r="BF341" t="str">
        <f t="shared" si="108"/>
        <v/>
      </c>
    </row>
    <row r="342" spans="1:58" x14ac:dyDescent="0.3">
      <c r="A342" s="10">
        <v>42710</v>
      </c>
      <c r="B342" s="11" t="s">
        <v>3</v>
      </c>
      <c r="C342" s="12">
        <v>48</v>
      </c>
      <c r="D342" t="str">
        <f t="shared" si="115"/>
        <v/>
      </c>
      <c r="F342" t="str">
        <f t="shared" si="110"/>
        <v/>
      </c>
      <c r="H342" t="str">
        <f t="shared" si="100"/>
        <v/>
      </c>
      <c r="J342" t="str">
        <f t="shared" si="101"/>
        <v/>
      </c>
      <c r="M342" s="5">
        <v>43076</v>
      </c>
      <c r="N342" s="6" t="s">
        <v>8</v>
      </c>
      <c r="O342" s="12">
        <v>67</v>
      </c>
      <c r="P342">
        <f t="shared" si="116"/>
        <v>314</v>
      </c>
      <c r="R342" t="str">
        <f t="shared" si="111"/>
        <v/>
      </c>
      <c r="T342">
        <f t="shared" si="102"/>
        <v>184</v>
      </c>
      <c r="V342" t="str">
        <f t="shared" si="103"/>
        <v/>
      </c>
      <c r="Y342" s="5">
        <v>43441</v>
      </c>
      <c r="Z342" s="6" t="s">
        <v>4</v>
      </c>
      <c r="AA342" s="12">
        <v>56</v>
      </c>
      <c r="AB342" t="str">
        <f t="shared" si="119"/>
        <v/>
      </c>
      <c r="AD342">
        <f t="shared" si="112"/>
        <v>111</v>
      </c>
      <c r="AF342" t="str">
        <f t="shared" si="104"/>
        <v/>
      </c>
      <c r="AH342" t="str">
        <f t="shared" si="105"/>
        <v/>
      </c>
      <c r="AK342" s="5">
        <v>43806</v>
      </c>
      <c r="AL342" s="6" t="s">
        <v>7</v>
      </c>
      <c r="AM342" s="7">
        <f>+'Daycare Tallies'!BF47</f>
        <v>17</v>
      </c>
      <c r="AN342" t="str">
        <f t="shared" si="117"/>
        <v/>
      </c>
      <c r="AP342" t="str">
        <f t="shared" si="113"/>
        <v/>
      </c>
      <c r="AR342" t="str">
        <f t="shared" si="106"/>
        <v/>
      </c>
      <c r="AT342" t="str">
        <f t="shared" si="107"/>
        <v/>
      </c>
      <c r="AW342" s="5">
        <v>44171</v>
      </c>
      <c r="AX342" s="6" t="s">
        <v>9</v>
      </c>
      <c r="AY342" s="105">
        <f>'Daycare Tallies'!$BF7</f>
        <v>0</v>
      </c>
      <c r="AZ342" t="str">
        <f t="shared" si="118"/>
        <v/>
      </c>
      <c r="BB342" t="str">
        <f t="shared" si="114"/>
        <v/>
      </c>
      <c r="BD342" t="str">
        <f t="shared" si="109"/>
        <v/>
      </c>
      <c r="BF342">
        <f t="shared" si="108"/>
        <v>0</v>
      </c>
    </row>
    <row r="343" spans="1:58" x14ac:dyDescent="0.3">
      <c r="A343" s="10">
        <v>42711</v>
      </c>
      <c r="B343" s="11" t="s">
        <v>6</v>
      </c>
      <c r="C343" s="12">
        <v>44</v>
      </c>
      <c r="D343" t="str">
        <f t="shared" si="115"/>
        <v/>
      </c>
      <c r="F343" t="str">
        <f t="shared" si="110"/>
        <v/>
      </c>
      <c r="H343" t="str">
        <f t="shared" si="100"/>
        <v/>
      </c>
      <c r="J343" t="str">
        <f t="shared" si="101"/>
        <v/>
      </c>
      <c r="M343" s="5">
        <v>43077</v>
      </c>
      <c r="N343" s="6" t="s">
        <v>4</v>
      </c>
      <c r="O343" s="12">
        <v>62</v>
      </c>
      <c r="P343" t="str">
        <f t="shared" si="116"/>
        <v/>
      </c>
      <c r="R343">
        <f t="shared" si="111"/>
        <v>111</v>
      </c>
      <c r="T343" t="str">
        <f t="shared" si="102"/>
        <v/>
      </c>
      <c r="V343" t="str">
        <f t="shared" si="103"/>
        <v/>
      </c>
      <c r="Y343" s="5">
        <v>43442</v>
      </c>
      <c r="Z343" s="6" t="s">
        <v>7</v>
      </c>
      <c r="AA343" s="12">
        <v>10</v>
      </c>
      <c r="AB343" t="str">
        <f t="shared" si="119"/>
        <v/>
      </c>
      <c r="AD343" t="str">
        <f t="shared" si="112"/>
        <v/>
      </c>
      <c r="AF343" t="str">
        <f t="shared" si="104"/>
        <v/>
      </c>
      <c r="AH343" t="str">
        <f t="shared" si="105"/>
        <v/>
      </c>
      <c r="AK343" s="5">
        <v>43807</v>
      </c>
      <c r="AL343" s="6" t="s">
        <v>9</v>
      </c>
      <c r="AM343" s="7">
        <f>+'Daycare Tallies'!BF48</f>
        <v>4</v>
      </c>
      <c r="AN343" t="str">
        <f t="shared" si="117"/>
        <v/>
      </c>
      <c r="AP343" t="str">
        <f t="shared" si="113"/>
        <v/>
      </c>
      <c r="AR343" t="str">
        <f t="shared" si="106"/>
        <v/>
      </c>
      <c r="AT343">
        <f t="shared" si="107"/>
        <v>78</v>
      </c>
      <c r="AW343" s="5">
        <v>44172</v>
      </c>
      <c r="AX343" s="6" t="s">
        <v>5</v>
      </c>
      <c r="AY343" s="105">
        <f>'Daycare Tallies'!$BF8</f>
        <v>0</v>
      </c>
      <c r="AZ343" t="str">
        <f t="shared" si="118"/>
        <v/>
      </c>
      <c r="BB343" t="str">
        <f t="shared" si="114"/>
        <v/>
      </c>
      <c r="BD343" t="str">
        <f t="shared" si="109"/>
        <v/>
      </c>
      <c r="BF343" t="str">
        <f t="shared" si="108"/>
        <v/>
      </c>
    </row>
    <row r="344" spans="1:58" x14ac:dyDescent="0.3">
      <c r="A344" s="10">
        <v>42712</v>
      </c>
      <c r="B344" s="11" t="s">
        <v>8</v>
      </c>
      <c r="C344" s="12">
        <v>51</v>
      </c>
      <c r="D344">
        <f t="shared" si="115"/>
        <v>236</v>
      </c>
      <c r="F344" t="str">
        <f t="shared" si="110"/>
        <v/>
      </c>
      <c r="H344">
        <f t="shared" si="100"/>
        <v>143</v>
      </c>
      <c r="J344" t="str">
        <f t="shared" si="101"/>
        <v/>
      </c>
      <c r="M344" s="5">
        <v>43078</v>
      </c>
      <c r="N344" s="6" t="s">
        <v>7</v>
      </c>
      <c r="O344" s="12">
        <v>10</v>
      </c>
      <c r="P344" t="str">
        <f t="shared" si="116"/>
        <v/>
      </c>
      <c r="R344" t="str">
        <f t="shared" si="111"/>
        <v/>
      </c>
      <c r="T344" t="str">
        <f t="shared" si="102"/>
        <v/>
      </c>
      <c r="V344" t="str">
        <f t="shared" si="103"/>
        <v/>
      </c>
      <c r="Y344" s="5">
        <v>43443</v>
      </c>
      <c r="Z344" s="6" t="s">
        <v>9</v>
      </c>
      <c r="AA344" s="12">
        <v>1</v>
      </c>
      <c r="AB344" t="str">
        <f t="shared" si="119"/>
        <v/>
      </c>
      <c r="AD344" t="str">
        <f t="shared" si="112"/>
        <v/>
      </c>
      <c r="AF344" t="str">
        <f t="shared" si="104"/>
        <v/>
      </c>
      <c r="AH344">
        <f t="shared" si="105"/>
        <v>67</v>
      </c>
      <c r="AK344" s="5">
        <v>43808</v>
      </c>
      <c r="AL344" s="6" t="s">
        <v>5</v>
      </c>
      <c r="AM344" s="7">
        <f>+'Daycare Tallies'!BF49</f>
        <v>67</v>
      </c>
      <c r="AN344" t="str">
        <f t="shared" si="117"/>
        <v/>
      </c>
      <c r="AP344" t="str">
        <f t="shared" si="113"/>
        <v/>
      </c>
      <c r="AR344" t="str">
        <f t="shared" si="106"/>
        <v/>
      </c>
      <c r="AT344" t="str">
        <f t="shared" si="107"/>
        <v/>
      </c>
      <c r="AW344" s="5">
        <v>44173</v>
      </c>
      <c r="AX344" s="6" t="s">
        <v>3</v>
      </c>
      <c r="AY344" s="105">
        <f>'Daycare Tallies'!$BF9</f>
        <v>0</v>
      </c>
      <c r="AZ344" t="str">
        <f t="shared" si="118"/>
        <v/>
      </c>
      <c r="BB344" t="str">
        <f t="shared" si="114"/>
        <v/>
      </c>
      <c r="BD344" t="str">
        <f t="shared" si="109"/>
        <v/>
      </c>
      <c r="BF344" t="str">
        <f t="shared" si="108"/>
        <v/>
      </c>
    </row>
    <row r="345" spans="1:58" x14ac:dyDescent="0.3">
      <c r="A345" s="10">
        <v>42713</v>
      </c>
      <c r="B345" s="11" t="s">
        <v>4</v>
      </c>
      <c r="C345" s="12">
        <v>31</v>
      </c>
      <c r="D345" t="str">
        <f t="shared" si="115"/>
        <v/>
      </c>
      <c r="F345">
        <f t="shared" si="110"/>
        <v>73</v>
      </c>
      <c r="H345" t="str">
        <f t="shared" si="100"/>
        <v/>
      </c>
      <c r="J345" t="str">
        <f t="shared" si="101"/>
        <v/>
      </c>
      <c r="M345" s="5">
        <v>43079</v>
      </c>
      <c r="N345" s="6" t="s">
        <v>9</v>
      </c>
      <c r="O345" s="12">
        <v>3</v>
      </c>
      <c r="P345" t="str">
        <f t="shared" si="116"/>
        <v/>
      </c>
      <c r="R345" t="str">
        <f t="shared" si="111"/>
        <v/>
      </c>
      <c r="T345" t="str">
        <f t="shared" si="102"/>
        <v/>
      </c>
      <c r="V345">
        <f t="shared" si="103"/>
        <v>75</v>
      </c>
      <c r="Y345" s="5">
        <v>43444</v>
      </c>
      <c r="Z345" s="6" t="s">
        <v>5</v>
      </c>
      <c r="AA345" s="12">
        <v>50</v>
      </c>
      <c r="AB345" t="str">
        <f t="shared" si="119"/>
        <v/>
      </c>
      <c r="AD345" t="str">
        <f t="shared" si="112"/>
        <v/>
      </c>
      <c r="AF345" t="str">
        <f t="shared" si="104"/>
        <v/>
      </c>
      <c r="AH345" t="str">
        <f t="shared" si="105"/>
        <v/>
      </c>
      <c r="AK345" s="5">
        <v>43809</v>
      </c>
      <c r="AL345" s="6" t="s">
        <v>3</v>
      </c>
      <c r="AM345" s="7">
        <f>+'Daycare Tallies'!BF50</f>
        <v>79</v>
      </c>
      <c r="AN345" t="str">
        <f t="shared" si="117"/>
        <v/>
      </c>
      <c r="AP345" t="str">
        <f t="shared" si="113"/>
        <v/>
      </c>
      <c r="AR345" t="str">
        <f t="shared" si="106"/>
        <v/>
      </c>
      <c r="AT345" t="str">
        <f t="shared" si="107"/>
        <v/>
      </c>
      <c r="AW345" s="5">
        <v>44174</v>
      </c>
      <c r="AX345" s="6" t="s">
        <v>6</v>
      </c>
      <c r="AY345" s="105">
        <f>'Daycare Tallies'!$BF10</f>
        <v>0</v>
      </c>
      <c r="AZ345" t="str">
        <f t="shared" si="118"/>
        <v/>
      </c>
      <c r="BB345" t="str">
        <f t="shared" si="114"/>
        <v/>
      </c>
      <c r="BD345" t="str">
        <f t="shared" si="109"/>
        <v/>
      </c>
      <c r="BF345" t="str">
        <f t="shared" si="108"/>
        <v/>
      </c>
    </row>
    <row r="346" spans="1:58" x14ac:dyDescent="0.3">
      <c r="A346" s="10">
        <v>42714</v>
      </c>
      <c r="B346" s="11" t="s">
        <v>7</v>
      </c>
      <c r="C346" s="12">
        <v>8</v>
      </c>
      <c r="D346" t="str">
        <f t="shared" si="115"/>
        <v/>
      </c>
      <c r="F346" t="str">
        <f t="shared" si="110"/>
        <v/>
      </c>
      <c r="H346" t="str">
        <f t="shared" si="100"/>
        <v/>
      </c>
      <c r="J346" t="str">
        <f t="shared" si="101"/>
        <v/>
      </c>
      <c r="M346" s="5">
        <v>43080</v>
      </c>
      <c r="N346" s="6" t="s">
        <v>5</v>
      </c>
      <c r="O346" s="12">
        <v>50</v>
      </c>
      <c r="P346" t="str">
        <f t="shared" si="116"/>
        <v/>
      </c>
      <c r="R346" t="str">
        <f t="shared" si="111"/>
        <v/>
      </c>
      <c r="T346" t="str">
        <f t="shared" si="102"/>
        <v/>
      </c>
      <c r="V346" t="str">
        <f t="shared" si="103"/>
        <v/>
      </c>
      <c r="Y346" s="5">
        <v>43445</v>
      </c>
      <c r="Z346" s="6" t="s">
        <v>3</v>
      </c>
      <c r="AA346" s="12">
        <v>71</v>
      </c>
      <c r="AB346" t="str">
        <f t="shared" si="119"/>
        <v/>
      </c>
      <c r="AD346" t="str">
        <f t="shared" si="112"/>
        <v/>
      </c>
      <c r="AF346" t="str">
        <f t="shared" si="104"/>
        <v/>
      </c>
      <c r="AH346" t="str">
        <f t="shared" si="105"/>
        <v/>
      </c>
      <c r="AK346" s="5">
        <v>43810</v>
      </c>
      <c r="AL346" s="6" t="s">
        <v>6</v>
      </c>
      <c r="AM346" s="7">
        <f>+'Daycare Tallies'!BF51</f>
        <v>66</v>
      </c>
      <c r="AN346" t="str">
        <f t="shared" si="117"/>
        <v/>
      </c>
      <c r="AP346" t="str">
        <f t="shared" si="113"/>
        <v/>
      </c>
      <c r="AR346" t="str">
        <f t="shared" si="106"/>
        <v/>
      </c>
      <c r="AT346" t="str">
        <f t="shared" si="107"/>
        <v/>
      </c>
      <c r="AW346" s="5">
        <v>44175</v>
      </c>
      <c r="AX346" s="6" t="s">
        <v>8</v>
      </c>
      <c r="AY346" s="105">
        <f>'Daycare Tallies'!$BF11</f>
        <v>0</v>
      </c>
      <c r="AZ346">
        <f t="shared" si="118"/>
        <v>0</v>
      </c>
      <c r="BB346" t="str">
        <f t="shared" si="114"/>
        <v/>
      </c>
      <c r="BD346">
        <f t="shared" si="109"/>
        <v>0</v>
      </c>
      <c r="BF346" t="str">
        <f t="shared" si="108"/>
        <v/>
      </c>
    </row>
    <row r="347" spans="1:58" x14ac:dyDescent="0.3">
      <c r="A347" s="10">
        <v>42715</v>
      </c>
      <c r="B347" s="11" t="s">
        <v>9</v>
      </c>
      <c r="C347" s="12">
        <v>6</v>
      </c>
      <c r="D347" t="str">
        <f t="shared" si="115"/>
        <v/>
      </c>
      <c r="F347" t="str">
        <f t="shared" si="110"/>
        <v/>
      </c>
      <c r="H347" t="str">
        <f t="shared" si="100"/>
        <v/>
      </c>
      <c r="J347">
        <f t="shared" si="101"/>
        <v>45</v>
      </c>
      <c r="M347" s="5">
        <v>43081</v>
      </c>
      <c r="N347" s="6" t="s">
        <v>3</v>
      </c>
      <c r="O347" s="12">
        <v>49</v>
      </c>
      <c r="P347" t="str">
        <f t="shared" si="116"/>
        <v/>
      </c>
      <c r="R347" t="str">
        <f t="shared" si="111"/>
        <v/>
      </c>
      <c r="T347" t="str">
        <f t="shared" si="102"/>
        <v/>
      </c>
      <c r="V347" t="str">
        <f t="shared" si="103"/>
        <v/>
      </c>
      <c r="Y347" s="5">
        <v>43446</v>
      </c>
      <c r="Z347" s="6" t="s">
        <v>6</v>
      </c>
      <c r="AA347" s="12">
        <v>70</v>
      </c>
      <c r="AB347" t="str">
        <f t="shared" si="119"/>
        <v/>
      </c>
      <c r="AD347" t="str">
        <f t="shared" si="112"/>
        <v/>
      </c>
      <c r="AF347" t="str">
        <f t="shared" si="104"/>
        <v/>
      </c>
      <c r="AH347" t="str">
        <f t="shared" si="105"/>
        <v/>
      </c>
      <c r="AK347" s="5">
        <v>43811</v>
      </c>
      <c r="AL347" s="6" t="s">
        <v>8</v>
      </c>
      <c r="AM347" s="7">
        <f>+'Daycare Tallies'!BF52</f>
        <v>70</v>
      </c>
      <c r="AN347">
        <f t="shared" si="117"/>
        <v>360</v>
      </c>
      <c r="AP347" t="str">
        <f t="shared" si="113"/>
        <v/>
      </c>
      <c r="AR347">
        <f t="shared" si="106"/>
        <v>215</v>
      </c>
      <c r="AT347" t="str">
        <f t="shared" si="107"/>
        <v/>
      </c>
      <c r="AW347" s="5">
        <v>44176</v>
      </c>
      <c r="AX347" s="6" t="s">
        <v>4</v>
      </c>
      <c r="AY347" s="105">
        <f>'Daycare Tallies'!$BF12</f>
        <v>0</v>
      </c>
      <c r="AZ347" t="str">
        <f t="shared" si="118"/>
        <v/>
      </c>
      <c r="BB347">
        <f t="shared" si="114"/>
        <v>0</v>
      </c>
      <c r="BD347" t="str">
        <f t="shared" si="109"/>
        <v/>
      </c>
      <c r="BF347" t="str">
        <f t="shared" si="108"/>
        <v/>
      </c>
    </row>
    <row r="348" spans="1:58" x14ac:dyDescent="0.3">
      <c r="A348" s="10">
        <v>42716</v>
      </c>
      <c r="B348" s="11" t="s">
        <v>5</v>
      </c>
      <c r="C348" s="12">
        <v>26</v>
      </c>
      <c r="D348" t="str">
        <f t="shared" si="115"/>
        <v/>
      </c>
      <c r="F348" t="str">
        <f t="shared" si="110"/>
        <v/>
      </c>
      <c r="H348" t="str">
        <f t="shared" si="100"/>
        <v/>
      </c>
      <c r="J348" t="str">
        <f t="shared" si="101"/>
        <v/>
      </c>
      <c r="M348" s="5">
        <v>43082</v>
      </c>
      <c r="N348" s="6" t="s">
        <v>6</v>
      </c>
      <c r="O348" s="12">
        <v>53</v>
      </c>
      <c r="P348" t="str">
        <f t="shared" si="116"/>
        <v/>
      </c>
      <c r="R348" t="str">
        <f t="shared" si="111"/>
        <v/>
      </c>
      <c r="T348" t="str">
        <f t="shared" si="102"/>
        <v/>
      </c>
      <c r="V348" t="str">
        <f t="shared" si="103"/>
        <v/>
      </c>
      <c r="Y348" s="5">
        <v>43447</v>
      </c>
      <c r="Z348" s="6" t="s">
        <v>8</v>
      </c>
      <c r="AA348" s="12">
        <v>73</v>
      </c>
      <c r="AB348">
        <f t="shared" si="119"/>
        <v>331</v>
      </c>
      <c r="AD348" t="str">
        <f t="shared" si="112"/>
        <v/>
      </c>
      <c r="AF348">
        <f t="shared" si="104"/>
        <v>214</v>
      </c>
      <c r="AH348" t="str">
        <f t="shared" si="105"/>
        <v/>
      </c>
      <c r="AK348" s="5">
        <v>43812</v>
      </c>
      <c r="AL348" s="6" t="s">
        <v>4</v>
      </c>
      <c r="AM348" s="7">
        <f>+'Daycare Tallies'!BF53</f>
        <v>70</v>
      </c>
      <c r="AN348" t="str">
        <f t="shared" si="117"/>
        <v/>
      </c>
      <c r="AP348">
        <f t="shared" si="113"/>
        <v>137</v>
      </c>
      <c r="AR348" t="str">
        <f t="shared" si="106"/>
        <v/>
      </c>
      <c r="AT348" t="str">
        <f t="shared" si="107"/>
        <v/>
      </c>
      <c r="AW348" s="5">
        <v>44177</v>
      </c>
      <c r="AX348" s="6" t="s">
        <v>7</v>
      </c>
      <c r="AY348" s="105">
        <f>'Daycare Tallies'!$BF13</f>
        <v>0</v>
      </c>
      <c r="AZ348" t="str">
        <f t="shared" si="118"/>
        <v/>
      </c>
      <c r="BB348" t="str">
        <f t="shared" si="114"/>
        <v/>
      </c>
      <c r="BD348" t="str">
        <f t="shared" si="109"/>
        <v/>
      </c>
      <c r="BF348" t="str">
        <f t="shared" si="108"/>
        <v/>
      </c>
    </row>
    <row r="349" spans="1:58" x14ac:dyDescent="0.3">
      <c r="A349" s="10">
        <v>42717</v>
      </c>
      <c r="B349" s="11" t="s">
        <v>3</v>
      </c>
      <c r="C349" s="12">
        <v>53</v>
      </c>
      <c r="D349" t="str">
        <f t="shared" si="115"/>
        <v/>
      </c>
      <c r="F349" t="str">
        <f t="shared" si="110"/>
        <v/>
      </c>
      <c r="H349" t="str">
        <f t="shared" si="100"/>
        <v/>
      </c>
      <c r="J349" t="str">
        <f t="shared" si="101"/>
        <v/>
      </c>
      <c r="M349" s="5">
        <v>43083</v>
      </c>
      <c r="N349" s="6" t="s">
        <v>8</v>
      </c>
      <c r="O349" s="12">
        <v>63</v>
      </c>
      <c r="P349">
        <f t="shared" si="116"/>
        <v>290</v>
      </c>
      <c r="R349" t="str">
        <f t="shared" si="111"/>
        <v/>
      </c>
      <c r="T349">
        <f t="shared" si="102"/>
        <v>165</v>
      </c>
      <c r="V349" t="str">
        <f t="shared" si="103"/>
        <v/>
      </c>
      <c r="Y349" s="5">
        <v>43448</v>
      </c>
      <c r="Z349" s="6" t="s">
        <v>4</v>
      </c>
      <c r="AA349" s="12">
        <v>64</v>
      </c>
      <c r="AB349" t="str">
        <f t="shared" si="119"/>
        <v/>
      </c>
      <c r="AD349">
        <f t="shared" si="112"/>
        <v>114</v>
      </c>
      <c r="AF349" t="str">
        <f t="shared" si="104"/>
        <v/>
      </c>
      <c r="AH349" t="str">
        <f t="shared" si="105"/>
        <v/>
      </c>
      <c r="AK349" s="5">
        <v>43813</v>
      </c>
      <c r="AL349" s="6" t="s">
        <v>7</v>
      </c>
      <c r="AM349" s="7">
        <f>+'Daycare Tallies'!BF54</f>
        <v>14</v>
      </c>
      <c r="AN349" t="str">
        <f t="shared" si="117"/>
        <v/>
      </c>
      <c r="AP349" t="str">
        <f t="shared" si="113"/>
        <v/>
      </c>
      <c r="AR349" t="str">
        <f t="shared" si="106"/>
        <v/>
      </c>
      <c r="AT349" t="str">
        <f t="shared" si="107"/>
        <v/>
      </c>
      <c r="AW349" s="5">
        <v>44178</v>
      </c>
      <c r="AX349" s="6" t="s">
        <v>9</v>
      </c>
      <c r="AY349" s="105">
        <f>'Daycare Tallies'!$BF14</f>
        <v>0</v>
      </c>
      <c r="AZ349" t="str">
        <f t="shared" si="118"/>
        <v/>
      </c>
      <c r="BB349" t="str">
        <f t="shared" si="114"/>
        <v/>
      </c>
      <c r="BD349" t="str">
        <f t="shared" si="109"/>
        <v/>
      </c>
      <c r="BF349">
        <f t="shared" si="108"/>
        <v>0</v>
      </c>
    </row>
    <row r="350" spans="1:58" x14ac:dyDescent="0.3">
      <c r="A350" s="10">
        <v>42718</v>
      </c>
      <c r="B350" s="11" t="s">
        <v>6</v>
      </c>
      <c r="C350" s="12">
        <v>39</v>
      </c>
      <c r="D350" t="str">
        <f t="shared" si="115"/>
        <v/>
      </c>
      <c r="F350" t="str">
        <f t="shared" si="110"/>
        <v/>
      </c>
      <c r="H350" t="str">
        <f t="shared" si="100"/>
        <v/>
      </c>
      <c r="J350" t="str">
        <f t="shared" si="101"/>
        <v/>
      </c>
      <c r="M350" s="5">
        <v>43084</v>
      </c>
      <c r="N350" s="6" t="s">
        <v>4</v>
      </c>
      <c r="O350" s="12">
        <v>51</v>
      </c>
      <c r="P350" t="str">
        <f t="shared" si="116"/>
        <v/>
      </c>
      <c r="R350">
        <f t="shared" si="111"/>
        <v>101</v>
      </c>
      <c r="T350" t="str">
        <f t="shared" si="102"/>
        <v/>
      </c>
      <c r="V350" t="str">
        <f t="shared" si="103"/>
        <v/>
      </c>
      <c r="Y350" s="5">
        <v>43449</v>
      </c>
      <c r="Z350" s="6" t="s">
        <v>7</v>
      </c>
      <c r="AA350" s="12">
        <v>14</v>
      </c>
      <c r="AB350" t="str">
        <f t="shared" si="119"/>
        <v/>
      </c>
      <c r="AD350" t="str">
        <f t="shared" si="112"/>
        <v/>
      </c>
      <c r="AF350" t="str">
        <f t="shared" si="104"/>
        <v/>
      </c>
      <c r="AH350" t="str">
        <f t="shared" si="105"/>
        <v/>
      </c>
      <c r="AK350" s="5">
        <v>43814</v>
      </c>
      <c r="AL350" s="6" t="s">
        <v>9</v>
      </c>
      <c r="AM350" s="7">
        <f>+'Daycare Tallies'!BF55</f>
        <v>11</v>
      </c>
      <c r="AN350" t="str">
        <f t="shared" si="117"/>
        <v/>
      </c>
      <c r="AP350" t="str">
        <f t="shared" si="113"/>
        <v/>
      </c>
      <c r="AR350" t="str">
        <f t="shared" si="106"/>
        <v/>
      </c>
      <c r="AT350">
        <f t="shared" si="107"/>
        <v>95</v>
      </c>
      <c r="AW350" s="5">
        <v>44179</v>
      </c>
      <c r="AX350" s="6" t="s">
        <v>5</v>
      </c>
      <c r="AY350" s="105">
        <f>'Daycare Tallies'!$BF15</f>
        <v>0</v>
      </c>
      <c r="AZ350" t="str">
        <f t="shared" si="118"/>
        <v/>
      </c>
      <c r="BB350" t="str">
        <f t="shared" si="114"/>
        <v/>
      </c>
      <c r="BD350" t="str">
        <f t="shared" si="109"/>
        <v/>
      </c>
      <c r="BF350" t="str">
        <f t="shared" si="108"/>
        <v/>
      </c>
    </row>
    <row r="351" spans="1:58" x14ac:dyDescent="0.3">
      <c r="A351" s="10">
        <v>42719</v>
      </c>
      <c r="B351" s="11" t="s">
        <v>8</v>
      </c>
      <c r="C351" s="12">
        <v>43</v>
      </c>
      <c r="D351">
        <f t="shared" si="115"/>
        <v>206</v>
      </c>
      <c r="F351" t="str">
        <f t="shared" si="110"/>
        <v/>
      </c>
      <c r="H351">
        <f t="shared" si="100"/>
        <v>135</v>
      </c>
      <c r="J351" t="str">
        <f t="shared" si="101"/>
        <v/>
      </c>
      <c r="M351" s="5">
        <v>43085</v>
      </c>
      <c r="N351" s="6" t="s">
        <v>7</v>
      </c>
      <c r="O351" s="12">
        <v>17</v>
      </c>
      <c r="P351" t="str">
        <f t="shared" si="116"/>
        <v/>
      </c>
      <c r="R351" t="str">
        <f t="shared" si="111"/>
        <v/>
      </c>
      <c r="T351" t="str">
        <f t="shared" si="102"/>
        <v/>
      </c>
      <c r="V351" t="str">
        <f t="shared" si="103"/>
        <v/>
      </c>
      <c r="Y351" s="5">
        <v>43450</v>
      </c>
      <c r="Z351" s="6" t="s">
        <v>9</v>
      </c>
      <c r="AA351" s="12">
        <v>5</v>
      </c>
      <c r="AB351" t="str">
        <f t="shared" si="119"/>
        <v/>
      </c>
      <c r="AD351" t="str">
        <f t="shared" si="112"/>
        <v/>
      </c>
      <c r="AF351" t="str">
        <f t="shared" si="104"/>
        <v/>
      </c>
      <c r="AH351">
        <f t="shared" si="105"/>
        <v>83</v>
      </c>
      <c r="AK351" s="5">
        <v>43815</v>
      </c>
      <c r="AL351" s="6" t="s">
        <v>5</v>
      </c>
      <c r="AM351" s="7">
        <f>+'Daycare Tallies'!BF56</f>
        <v>65</v>
      </c>
      <c r="AN351" t="str">
        <f t="shared" si="117"/>
        <v/>
      </c>
      <c r="AP351" t="str">
        <f t="shared" si="113"/>
        <v/>
      </c>
      <c r="AR351" t="str">
        <f t="shared" si="106"/>
        <v/>
      </c>
      <c r="AT351" t="str">
        <f t="shared" si="107"/>
        <v/>
      </c>
      <c r="AW351" s="5">
        <v>44180</v>
      </c>
      <c r="AX351" s="6" t="s">
        <v>3</v>
      </c>
      <c r="AY351" s="105">
        <f>'Daycare Tallies'!$BF16</f>
        <v>0</v>
      </c>
      <c r="AZ351" t="str">
        <f t="shared" si="118"/>
        <v/>
      </c>
      <c r="BB351" t="str">
        <f t="shared" si="114"/>
        <v/>
      </c>
      <c r="BD351" t="str">
        <f t="shared" si="109"/>
        <v/>
      </c>
      <c r="BF351" t="str">
        <f t="shared" si="108"/>
        <v/>
      </c>
    </row>
    <row r="352" spans="1:58" x14ac:dyDescent="0.3">
      <c r="A352" s="10">
        <v>42720</v>
      </c>
      <c r="B352" s="11" t="s">
        <v>4</v>
      </c>
      <c r="C352" s="12">
        <v>39</v>
      </c>
      <c r="D352" t="str">
        <f t="shared" si="115"/>
        <v/>
      </c>
      <c r="F352">
        <f t="shared" si="110"/>
        <v>65</v>
      </c>
      <c r="H352" t="str">
        <f t="shared" si="100"/>
        <v/>
      </c>
      <c r="J352" t="str">
        <f t="shared" si="101"/>
        <v/>
      </c>
      <c r="M352" s="5">
        <v>43086</v>
      </c>
      <c r="N352" s="6" t="s">
        <v>9</v>
      </c>
      <c r="O352" s="12">
        <v>12</v>
      </c>
      <c r="P352" t="str">
        <f t="shared" si="116"/>
        <v/>
      </c>
      <c r="R352" t="str">
        <f t="shared" si="111"/>
        <v/>
      </c>
      <c r="T352" t="str">
        <f t="shared" si="102"/>
        <v/>
      </c>
      <c r="V352">
        <f t="shared" si="103"/>
        <v>80</v>
      </c>
      <c r="Y352" s="5">
        <v>43451</v>
      </c>
      <c r="Z352" s="6" t="s">
        <v>5</v>
      </c>
      <c r="AA352" s="12">
        <v>49</v>
      </c>
      <c r="AB352" t="str">
        <f t="shared" si="119"/>
        <v/>
      </c>
      <c r="AD352" t="str">
        <f t="shared" si="112"/>
        <v/>
      </c>
      <c r="AF352" t="str">
        <f t="shared" si="104"/>
        <v/>
      </c>
      <c r="AH352" t="str">
        <f t="shared" si="105"/>
        <v/>
      </c>
      <c r="AK352" s="5">
        <v>43816</v>
      </c>
      <c r="AL352" s="6" t="s">
        <v>3</v>
      </c>
      <c r="AM352" s="7">
        <f>+'Daycare Tallies'!BF57</f>
        <v>40</v>
      </c>
      <c r="AN352" t="str">
        <f t="shared" si="117"/>
        <v/>
      </c>
      <c r="AP352" t="str">
        <f t="shared" si="113"/>
        <v/>
      </c>
      <c r="AR352" t="str">
        <f t="shared" si="106"/>
        <v/>
      </c>
      <c r="AT352" t="str">
        <f t="shared" si="107"/>
        <v/>
      </c>
      <c r="AW352" s="5">
        <v>44181</v>
      </c>
      <c r="AX352" s="6" t="s">
        <v>6</v>
      </c>
      <c r="AY352" s="105">
        <f>'Daycare Tallies'!$BF17</f>
        <v>0</v>
      </c>
      <c r="AZ352" t="str">
        <f t="shared" si="118"/>
        <v/>
      </c>
      <c r="BB352" t="str">
        <f t="shared" si="114"/>
        <v/>
      </c>
      <c r="BD352" t="str">
        <f t="shared" si="109"/>
        <v/>
      </c>
      <c r="BF352" t="str">
        <f t="shared" si="108"/>
        <v/>
      </c>
    </row>
    <row r="353" spans="1:58" x14ac:dyDescent="0.3">
      <c r="A353" s="10">
        <v>42721</v>
      </c>
      <c r="B353" s="11" t="s">
        <v>7</v>
      </c>
      <c r="C353" s="12">
        <v>1</v>
      </c>
      <c r="D353" t="str">
        <f t="shared" si="115"/>
        <v/>
      </c>
      <c r="F353" t="str">
        <f t="shared" si="110"/>
        <v/>
      </c>
      <c r="H353" t="str">
        <f t="shared" si="100"/>
        <v/>
      </c>
      <c r="J353" t="str">
        <f t="shared" si="101"/>
        <v/>
      </c>
      <c r="M353" s="5">
        <v>43087</v>
      </c>
      <c r="N353" s="6" t="s">
        <v>5</v>
      </c>
      <c r="O353" s="12">
        <v>51</v>
      </c>
      <c r="P353" t="str">
        <f t="shared" si="116"/>
        <v/>
      </c>
      <c r="R353" t="str">
        <f t="shared" si="111"/>
        <v/>
      </c>
      <c r="T353" t="str">
        <f t="shared" si="102"/>
        <v/>
      </c>
      <c r="V353" t="str">
        <f t="shared" si="103"/>
        <v/>
      </c>
      <c r="Y353" s="5">
        <v>43452</v>
      </c>
      <c r="Z353" s="6" t="s">
        <v>3</v>
      </c>
      <c r="AA353" s="12">
        <v>73</v>
      </c>
      <c r="AB353" t="str">
        <f t="shared" si="119"/>
        <v/>
      </c>
      <c r="AD353" t="str">
        <f t="shared" si="112"/>
        <v/>
      </c>
      <c r="AF353" t="str">
        <f t="shared" si="104"/>
        <v/>
      </c>
      <c r="AH353" t="str">
        <f t="shared" si="105"/>
        <v/>
      </c>
      <c r="AK353" s="5">
        <v>43817</v>
      </c>
      <c r="AL353" s="6" t="s">
        <v>6</v>
      </c>
      <c r="AM353" s="7">
        <f>+'Daycare Tallies'!BF58</f>
        <v>69</v>
      </c>
      <c r="AN353" t="str">
        <f t="shared" si="117"/>
        <v/>
      </c>
      <c r="AP353" t="str">
        <f t="shared" si="113"/>
        <v/>
      </c>
      <c r="AR353" t="str">
        <f t="shared" si="106"/>
        <v/>
      </c>
      <c r="AT353" t="str">
        <f t="shared" si="107"/>
        <v/>
      </c>
      <c r="AW353" s="5">
        <v>44182</v>
      </c>
      <c r="AX353" s="6" t="s">
        <v>8</v>
      </c>
      <c r="AY353" s="105">
        <f>'Daycare Tallies'!$BF18</f>
        <v>0</v>
      </c>
      <c r="AZ353">
        <f t="shared" si="118"/>
        <v>0</v>
      </c>
      <c r="BB353" t="str">
        <f t="shared" si="114"/>
        <v/>
      </c>
      <c r="BD353">
        <f t="shared" si="109"/>
        <v>0</v>
      </c>
      <c r="BF353" t="str">
        <f t="shared" si="108"/>
        <v/>
      </c>
    </row>
    <row r="354" spans="1:58" x14ac:dyDescent="0.3">
      <c r="A354" s="10">
        <v>42722</v>
      </c>
      <c r="B354" s="11" t="s">
        <v>9</v>
      </c>
      <c r="C354" s="12">
        <v>7</v>
      </c>
      <c r="D354" t="str">
        <f t="shared" si="115"/>
        <v/>
      </c>
      <c r="F354" t="str">
        <f t="shared" si="110"/>
        <v/>
      </c>
      <c r="H354" t="str">
        <f t="shared" si="100"/>
        <v/>
      </c>
      <c r="J354">
        <f t="shared" si="101"/>
        <v>47</v>
      </c>
      <c r="M354" s="5">
        <v>43088</v>
      </c>
      <c r="N354" s="6" t="s">
        <v>3</v>
      </c>
      <c r="O354" s="12">
        <v>55</v>
      </c>
      <c r="P354" t="str">
        <f t="shared" si="116"/>
        <v/>
      </c>
      <c r="R354" t="str">
        <f t="shared" si="111"/>
        <v/>
      </c>
      <c r="T354" t="str">
        <f t="shared" si="102"/>
        <v/>
      </c>
      <c r="V354" t="str">
        <f t="shared" si="103"/>
        <v/>
      </c>
      <c r="Y354" s="5">
        <v>43453</v>
      </c>
      <c r="Z354" s="6" t="s">
        <v>6</v>
      </c>
      <c r="AA354" s="12">
        <v>44</v>
      </c>
      <c r="AB354" t="str">
        <f t="shared" si="119"/>
        <v/>
      </c>
      <c r="AD354" t="str">
        <f t="shared" si="112"/>
        <v/>
      </c>
      <c r="AF354" t="str">
        <f t="shared" si="104"/>
        <v/>
      </c>
      <c r="AH354" t="str">
        <f t="shared" si="105"/>
        <v/>
      </c>
      <c r="AK354" s="5">
        <v>43818</v>
      </c>
      <c r="AL354" s="6" t="s">
        <v>8</v>
      </c>
      <c r="AM354" s="7">
        <f>+'Daycare Tallies'!BF59</f>
        <v>62</v>
      </c>
      <c r="AN354">
        <f t="shared" si="117"/>
        <v>331</v>
      </c>
      <c r="AP354" t="str">
        <f t="shared" si="113"/>
        <v/>
      </c>
      <c r="AR354">
        <f t="shared" si="106"/>
        <v>171</v>
      </c>
      <c r="AT354" t="str">
        <f t="shared" si="107"/>
        <v/>
      </c>
      <c r="AW354" s="5">
        <v>44183</v>
      </c>
      <c r="AX354" s="6" t="s">
        <v>4</v>
      </c>
      <c r="AY354" s="105">
        <f>'Daycare Tallies'!$BF19</f>
        <v>0</v>
      </c>
      <c r="AZ354" t="str">
        <f t="shared" si="118"/>
        <v/>
      </c>
      <c r="BB354">
        <f t="shared" si="114"/>
        <v>0</v>
      </c>
      <c r="BD354" t="str">
        <f t="shared" si="109"/>
        <v/>
      </c>
      <c r="BF354" t="str">
        <f t="shared" si="108"/>
        <v/>
      </c>
    </row>
    <row r="355" spans="1:58" x14ac:dyDescent="0.3">
      <c r="A355" s="10">
        <v>42723</v>
      </c>
      <c r="B355" s="11" t="s">
        <v>5</v>
      </c>
      <c r="C355" s="12">
        <v>41</v>
      </c>
      <c r="D355" t="str">
        <f t="shared" si="115"/>
        <v/>
      </c>
      <c r="F355" t="str">
        <f t="shared" si="110"/>
        <v/>
      </c>
      <c r="H355" t="str">
        <f t="shared" si="100"/>
        <v/>
      </c>
      <c r="J355" t="str">
        <f t="shared" si="101"/>
        <v/>
      </c>
      <c r="M355" s="5">
        <v>43089</v>
      </c>
      <c r="N355" s="6" t="s">
        <v>6</v>
      </c>
      <c r="O355" s="12">
        <v>49</v>
      </c>
      <c r="P355" t="str">
        <f t="shared" si="116"/>
        <v/>
      </c>
      <c r="R355" t="str">
        <f t="shared" si="111"/>
        <v/>
      </c>
      <c r="T355" t="str">
        <f t="shared" si="102"/>
        <v/>
      </c>
      <c r="V355" t="str">
        <f t="shared" si="103"/>
        <v/>
      </c>
      <c r="Y355" s="5">
        <v>43454</v>
      </c>
      <c r="Z355" s="6" t="s">
        <v>8</v>
      </c>
      <c r="AA355" s="12">
        <v>76</v>
      </c>
      <c r="AB355">
        <f t="shared" si="119"/>
        <v>325</v>
      </c>
      <c r="AD355" t="str">
        <f t="shared" si="112"/>
        <v/>
      </c>
      <c r="AF355">
        <f t="shared" si="104"/>
        <v>193</v>
      </c>
      <c r="AH355" t="str">
        <f t="shared" si="105"/>
        <v/>
      </c>
      <c r="AK355" s="5">
        <v>43819</v>
      </c>
      <c r="AL355" s="6" t="s">
        <v>4</v>
      </c>
      <c r="AM355" s="7">
        <f>+'Daycare Tallies'!BF60</f>
        <v>50</v>
      </c>
      <c r="AN355" t="str">
        <f t="shared" si="117"/>
        <v/>
      </c>
      <c r="AP355">
        <f t="shared" si="113"/>
        <v>115</v>
      </c>
      <c r="AR355" t="str">
        <f t="shared" si="106"/>
        <v/>
      </c>
      <c r="AT355" t="str">
        <f t="shared" si="107"/>
        <v/>
      </c>
      <c r="AW355" s="5">
        <v>44184</v>
      </c>
      <c r="AX355" s="6" t="s">
        <v>7</v>
      </c>
      <c r="AY355" s="105">
        <f>'Daycare Tallies'!$BF20</f>
        <v>0</v>
      </c>
      <c r="AZ355" t="str">
        <f t="shared" si="118"/>
        <v/>
      </c>
      <c r="BB355" t="str">
        <f t="shared" si="114"/>
        <v/>
      </c>
      <c r="BD355" t="str">
        <f t="shared" si="109"/>
        <v/>
      </c>
      <c r="BF355" t="str">
        <f t="shared" si="108"/>
        <v/>
      </c>
    </row>
    <row r="356" spans="1:58" x14ac:dyDescent="0.3">
      <c r="A356" s="10">
        <v>42724</v>
      </c>
      <c r="B356" s="11" t="s">
        <v>3</v>
      </c>
      <c r="C356" s="12">
        <v>54</v>
      </c>
      <c r="D356" t="str">
        <f t="shared" si="115"/>
        <v/>
      </c>
      <c r="F356" t="str">
        <f t="shared" si="110"/>
        <v/>
      </c>
      <c r="H356" t="str">
        <f t="shared" si="100"/>
        <v/>
      </c>
      <c r="J356" t="str">
        <f t="shared" si="101"/>
        <v/>
      </c>
      <c r="M356" s="5">
        <v>43090</v>
      </c>
      <c r="N356" s="6" t="s">
        <v>8</v>
      </c>
      <c r="O356" s="12">
        <v>60</v>
      </c>
      <c r="P356">
        <f t="shared" si="116"/>
        <v>295</v>
      </c>
      <c r="R356" t="str">
        <f t="shared" si="111"/>
        <v/>
      </c>
      <c r="T356">
        <f t="shared" si="102"/>
        <v>164</v>
      </c>
      <c r="V356" t="str">
        <f t="shared" si="103"/>
        <v/>
      </c>
      <c r="Y356" s="5">
        <v>43455</v>
      </c>
      <c r="Z356" s="6" t="s">
        <v>4</v>
      </c>
      <c r="AA356" s="12">
        <v>46</v>
      </c>
      <c r="AB356" t="str">
        <f t="shared" si="119"/>
        <v/>
      </c>
      <c r="AD356">
        <f t="shared" si="112"/>
        <v>95</v>
      </c>
      <c r="AF356" t="str">
        <f t="shared" si="104"/>
        <v/>
      </c>
      <c r="AH356" t="str">
        <f t="shared" si="105"/>
        <v/>
      </c>
      <c r="AK356" s="5">
        <v>43820</v>
      </c>
      <c r="AL356" s="6" t="s">
        <v>7</v>
      </c>
      <c r="AM356" s="7">
        <f>+'Daycare Tallies'!BF61</f>
        <v>21</v>
      </c>
      <c r="AN356" t="str">
        <f t="shared" si="117"/>
        <v/>
      </c>
      <c r="AP356" t="str">
        <f t="shared" si="113"/>
        <v/>
      </c>
      <c r="AR356" t="str">
        <f t="shared" si="106"/>
        <v/>
      </c>
      <c r="AT356" t="str">
        <f t="shared" si="107"/>
        <v/>
      </c>
      <c r="AW356" s="5">
        <v>44185</v>
      </c>
      <c r="AX356" s="6" t="s">
        <v>9</v>
      </c>
      <c r="AY356" s="105">
        <f>'Daycare Tallies'!$BF21</f>
        <v>0</v>
      </c>
      <c r="AZ356" t="str">
        <f t="shared" si="118"/>
        <v/>
      </c>
      <c r="BB356" t="str">
        <f t="shared" si="114"/>
        <v/>
      </c>
      <c r="BD356" t="str">
        <f t="shared" si="109"/>
        <v/>
      </c>
      <c r="BF356">
        <f t="shared" si="108"/>
        <v>0</v>
      </c>
    </row>
    <row r="357" spans="1:58" x14ac:dyDescent="0.3">
      <c r="A357" s="10">
        <v>42725</v>
      </c>
      <c r="B357" s="11" t="s">
        <v>6</v>
      </c>
      <c r="C357" s="12">
        <v>43</v>
      </c>
      <c r="D357" t="str">
        <f t="shared" si="115"/>
        <v/>
      </c>
      <c r="F357" t="str">
        <f t="shared" si="110"/>
        <v/>
      </c>
      <c r="H357" t="str">
        <f t="shared" si="100"/>
        <v/>
      </c>
      <c r="J357" t="str">
        <f t="shared" si="101"/>
        <v/>
      </c>
      <c r="M357" s="5">
        <v>43091</v>
      </c>
      <c r="N357" s="6" t="s">
        <v>4</v>
      </c>
      <c r="O357" s="12">
        <v>29</v>
      </c>
      <c r="P357" t="str">
        <f t="shared" si="116"/>
        <v/>
      </c>
      <c r="R357">
        <f t="shared" si="111"/>
        <v>80</v>
      </c>
      <c r="T357" t="str">
        <f t="shared" si="102"/>
        <v/>
      </c>
      <c r="V357" t="str">
        <f t="shared" si="103"/>
        <v/>
      </c>
      <c r="Y357" s="5">
        <v>43456</v>
      </c>
      <c r="Z357" s="6" t="s">
        <v>7</v>
      </c>
      <c r="AA357" s="12">
        <v>14</v>
      </c>
      <c r="AB357" t="str">
        <f t="shared" si="119"/>
        <v/>
      </c>
      <c r="AD357" t="str">
        <f t="shared" si="112"/>
        <v/>
      </c>
      <c r="AF357" t="str">
        <f t="shared" si="104"/>
        <v/>
      </c>
      <c r="AH357" t="str">
        <f t="shared" si="105"/>
        <v/>
      </c>
      <c r="AK357" s="5">
        <v>43821</v>
      </c>
      <c r="AL357" s="6" t="s">
        <v>9</v>
      </c>
      <c r="AM357" s="7">
        <f>+'Daycare Tallies'!BF62</f>
        <v>5</v>
      </c>
      <c r="AN357" t="str">
        <f t="shared" si="117"/>
        <v/>
      </c>
      <c r="AP357" t="str">
        <f t="shared" si="113"/>
        <v/>
      </c>
      <c r="AR357" t="str">
        <f t="shared" si="106"/>
        <v/>
      </c>
      <c r="AT357">
        <f t="shared" si="107"/>
        <v>76</v>
      </c>
      <c r="AW357" s="5">
        <v>44186</v>
      </c>
      <c r="AX357" s="6" t="s">
        <v>5</v>
      </c>
      <c r="AY357" s="105">
        <f>'Daycare Tallies'!$BF22</f>
        <v>0</v>
      </c>
      <c r="AZ357" t="str">
        <f t="shared" si="118"/>
        <v/>
      </c>
      <c r="BB357" t="str">
        <f t="shared" si="114"/>
        <v/>
      </c>
      <c r="BD357" t="str">
        <f t="shared" si="109"/>
        <v/>
      </c>
      <c r="BF357" t="str">
        <f t="shared" si="108"/>
        <v/>
      </c>
    </row>
    <row r="358" spans="1:58" x14ac:dyDescent="0.3">
      <c r="A358" s="10">
        <v>42726</v>
      </c>
      <c r="B358" s="11" t="s">
        <v>8</v>
      </c>
      <c r="C358" s="12">
        <v>30</v>
      </c>
      <c r="D358">
        <f t="shared" si="115"/>
        <v>215</v>
      </c>
      <c r="F358" t="str">
        <f t="shared" si="110"/>
        <v/>
      </c>
      <c r="H358">
        <f t="shared" si="100"/>
        <v>127</v>
      </c>
      <c r="J358" t="str">
        <f t="shared" si="101"/>
        <v/>
      </c>
      <c r="M358" s="5">
        <v>43092</v>
      </c>
      <c r="N358" s="6" t="s">
        <v>7</v>
      </c>
      <c r="O358" s="12">
        <v>11</v>
      </c>
      <c r="P358" t="str">
        <f t="shared" si="116"/>
        <v/>
      </c>
      <c r="R358" t="str">
        <f t="shared" si="111"/>
        <v/>
      </c>
      <c r="T358" t="str">
        <f t="shared" si="102"/>
        <v/>
      </c>
      <c r="V358" t="str">
        <f t="shared" si="103"/>
        <v/>
      </c>
      <c r="Y358" s="5">
        <v>43457</v>
      </c>
      <c r="Z358" s="6" t="s">
        <v>9</v>
      </c>
      <c r="AA358" s="12">
        <v>5</v>
      </c>
      <c r="AB358" t="str">
        <f t="shared" si="119"/>
        <v/>
      </c>
      <c r="AD358" t="str">
        <f t="shared" si="112"/>
        <v/>
      </c>
      <c r="AF358" t="str">
        <f t="shared" si="104"/>
        <v/>
      </c>
      <c r="AH358">
        <f t="shared" si="105"/>
        <v>65</v>
      </c>
      <c r="AK358" s="5">
        <v>43822</v>
      </c>
      <c r="AL358" s="6" t="s">
        <v>5</v>
      </c>
      <c r="AM358" s="7">
        <f>+'Daycare Tallies'!BF63</f>
        <v>56</v>
      </c>
      <c r="AN358" t="str">
        <f t="shared" si="117"/>
        <v/>
      </c>
      <c r="AP358" t="str">
        <f t="shared" si="113"/>
        <v/>
      </c>
      <c r="AR358" t="str">
        <f t="shared" si="106"/>
        <v/>
      </c>
      <c r="AT358" t="str">
        <f t="shared" si="107"/>
        <v/>
      </c>
      <c r="AW358" s="5">
        <v>44187</v>
      </c>
      <c r="AX358" s="6" t="s">
        <v>3</v>
      </c>
      <c r="AY358" s="105">
        <f>'Daycare Tallies'!$BF23</f>
        <v>0</v>
      </c>
      <c r="AZ358" t="str">
        <f t="shared" si="118"/>
        <v/>
      </c>
      <c r="BB358" t="str">
        <f t="shared" si="114"/>
        <v/>
      </c>
      <c r="BD358" t="str">
        <f t="shared" si="109"/>
        <v/>
      </c>
      <c r="BF358" t="str">
        <f t="shared" si="108"/>
        <v/>
      </c>
    </row>
    <row r="359" spans="1:58" x14ac:dyDescent="0.3">
      <c r="A359" s="10">
        <v>42727</v>
      </c>
      <c r="B359" s="11" t="s">
        <v>4</v>
      </c>
      <c r="C359" s="12">
        <v>29</v>
      </c>
      <c r="D359" t="str">
        <f t="shared" si="115"/>
        <v/>
      </c>
      <c r="F359">
        <f t="shared" si="110"/>
        <v>70</v>
      </c>
      <c r="H359" t="str">
        <f t="shared" si="100"/>
        <v/>
      </c>
      <c r="J359" t="str">
        <f t="shared" si="101"/>
        <v/>
      </c>
      <c r="M359" s="5">
        <v>43093</v>
      </c>
      <c r="N359" s="6" t="s">
        <v>9</v>
      </c>
      <c r="O359" s="12">
        <v>0</v>
      </c>
      <c r="P359" t="str">
        <f t="shared" si="116"/>
        <v/>
      </c>
      <c r="R359" t="str">
        <f t="shared" si="111"/>
        <v/>
      </c>
      <c r="T359" t="str">
        <f t="shared" si="102"/>
        <v/>
      </c>
      <c r="V359">
        <f t="shared" si="103"/>
        <v>40</v>
      </c>
      <c r="Y359" s="5">
        <v>43458</v>
      </c>
      <c r="Z359" s="6" t="s">
        <v>5</v>
      </c>
      <c r="AA359" s="12">
        <v>5</v>
      </c>
      <c r="AB359" t="str">
        <f t="shared" si="119"/>
        <v/>
      </c>
      <c r="AD359" t="str">
        <f t="shared" si="112"/>
        <v/>
      </c>
      <c r="AF359" t="str">
        <f t="shared" si="104"/>
        <v/>
      </c>
      <c r="AH359" t="str">
        <f t="shared" si="105"/>
        <v/>
      </c>
      <c r="AK359" s="5">
        <v>43823</v>
      </c>
      <c r="AL359" s="6" t="s">
        <v>3</v>
      </c>
      <c r="AM359" s="7">
        <f>+'Daycare Tallies'!BF64</f>
        <v>16</v>
      </c>
      <c r="AN359" t="str">
        <f t="shared" si="117"/>
        <v/>
      </c>
      <c r="AP359" t="str">
        <f t="shared" si="113"/>
        <v/>
      </c>
      <c r="AR359" t="str">
        <f t="shared" si="106"/>
        <v/>
      </c>
      <c r="AT359" t="str">
        <f t="shared" si="107"/>
        <v/>
      </c>
      <c r="AW359" s="5">
        <v>44188</v>
      </c>
      <c r="AX359" s="6" t="s">
        <v>6</v>
      </c>
      <c r="AY359" s="105">
        <f>'Daycare Tallies'!$BF24</f>
        <v>0</v>
      </c>
      <c r="AZ359" t="str">
        <f t="shared" si="118"/>
        <v/>
      </c>
      <c r="BB359" t="str">
        <f t="shared" si="114"/>
        <v/>
      </c>
      <c r="BD359" t="str">
        <f t="shared" si="109"/>
        <v/>
      </c>
      <c r="BF359" t="str">
        <f t="shared" si="108"/>
        <v/>
      </c>
    </row>
    <row r="360" spans="1:58" x14ac:dyDescent="0.3">
      <c r="A360" s="10">
        <v>42728</v>
      </c>
      <c r="B360" s="11" t="s">
        <v>7</v>
      </c>
      <c r="C360" s="12">
        <v>0</v>
      </c>
      <c r="D360" t="str">
        <f t="shared" si="115"/>
        <v/>
      </c>
      <c r="F360" t="str">
        <f t="shared" si="110"/>
        <v/>
      </c>
      <c r="H360" t="str">
        <f t="shared" si="100"/>
        <v/>
      </c>
      <c r="J360" t="str">
        <f t="shared" si="101"/>
        <v/>
      </c>
      <c r="M360" s="5">
        <v>43094</v>
      </c>
      <c r="N360" s="6" t="s">
        <v>5</v>
      </c>
      <c r="O360" s="12">
        <v>0</v>
      </c>
      <c r="P360" t="str">
        <f t="shared" si="116"/>
        <v/>
      </c>
      <c r="R360" t="str">
        <f t="shared" si="111"/>
        <v/>
      </c>
      <c r="T360" t="str">
        <f t="shared" si="102"/>
        <v/>
      </c>
      <c r="V360" t="str">
        <f t="shared" si="103"/>
        <v/>
      </c>
      <c r="Y360" s="5">
        <v>43459</v>
      </c>
      <c r="Z360" s="6" t="s">
        <v>3</v>
      </c>
      <c r="AA360" s="42">
        <v>0</v>
      </c>
      <c r="AB360" t="str">
        <f t="shared" si="119"/>
        <v/>
      </c>
      <c r="AD360" t="str">
        <f t="shared" si="112"/>
        <v/>
      </c>
      <c r="AF360" t="str">
        <f t="shared" si="104"/>
        <v/>
      </c>
      <c r="AH360" t="str">
        <f t="shared" si="105"/>
        <v/>
      </c>
      <c r="AK360" s="5">
        <v>43824</v>
      </c>
      <c r="AL360" s="6" t="s">
        <v>6</v>
      </c>
      <c r="AM360" s="7">
        <f>+'Daycare Tallies'!BF65</f>
        <v>0</v>
      </c>
      <c r="AN360" t="str">
        <f t="shared" si="117"/>
        <v/>
      </c>
      <c r="AP360" t="str">
        <f t="shared" si="113"/>
        <v/>
      </c>
      <c r="AR360" t="str">
        <f t="shared" si="106"/>
        <v/>
      </c>
      <c r="AT360" t="str">
        <f t="shared" si="107"/>
        <v/>
      </c>
      <c r="AW360" s="5">
        <v>44189</v>
      </c>
      <c r="AX360" s="6" t="s">
        <v>8</v>
      </c>
      <c r="AY360" s="105">
        <f>'Daycare Tallies'!$BF25</f>
        <v>0</v>
      </c>
      <c r="AZ360">
        <f t="shared" si="118"/>
        <v>0</v>
      </c>
      <c r="BB360" t="str">
        <f t="shared" si="114"/>
        <v/>
      </c>
      <c r="BD360">
        <f t="shared" si="109"/>
        <v>0</v>
      </c>
      <c r="BF360" t="str">
        <f t="shared" si="108"/>
        <v/>
      </c>
    </row>
    <row r="361" spans="1:58" x14ac:dyDescent="0.3">
      <c r="A361" s="10">
        <v>42729</v>
      </c>
      <c r="B361" s="11" t="s">
        <v>9</v>
      </c>
      <c r="C361" s="12">
        <v>0</v>
      </c>
      <c r="D361" t="str">
        <f t="shared" si="115"/>
        <v/>
      </c>
      <c r="F361" t="str">
        <f t="shared" si="110"/>
        <v/>
      </c>
      <c r="H361" t="str">
        <f t="shared" si="100"/>
        <v/>
      </c>
      <c r="J361">
        <f t="shared" si="101"/>
        <v>29</v>
      </c>
      <c r="M361" s="5">
        <v>43095</v>
      </c>
      <c r="N361" s="6" t="s">
        <v>3</v>
      </c>
      <c r="O361" s="12">
        <v>18</v>
      </c>
      <c r="P361" t="str">
        <f t="shared" si="116"/>
        <v/>
      </c>
      <c r="R361" t="str">
        <f t="shared" si="111"/>
        <v/>
      </c>
      <c r="T361" t="str">
        <f t="shared" si="102"/>
        <v/>
      </c>
      <c r="V361" t="str">
        <f t="shared" si="103"/>
        <v/>
      </c>
      <c r="Y361" s="5">
        <v>43460</v>
      </c>
      <c r="Z361" s="6" t="s">
        <v>6</v>
      </c>
      <c r="AA361" s="12">
        <v>22</v>
      </c>
      <c r="AB361" t="str">
        <f t="shared" si="119"/>
        <v/>
      </c>
      <c r="AD361" t="str">
        <f t="shared" si="112"/>
        <v/>
      </c>
      <c r="AF361" t="str">
        <f t="shared" si="104"/>
        <v/>
      </c>
      <c r="AH361" t="str">
        <f t="shared" si="105"/>
        <v/>
      </c>
      <c r="AK361" s="5">
        <v>43825</v>
      </c>
      <c r="AL361" s="6" t="s">
        <v>8</v>
      </c>
      <c r="AM361" s="7">
        <f>+'Daycare Tallies'!BF66</f>
        <v>20</v>
      </c>
      <c r="AN361">
        <f t="shared" si="117"/>
        <v>168</v>
      </c>
      <c r="AP361" t="str">
        <f t="shared" si="113"/>
        <v/>
      </c>
      <c r="AR361">
        <f t="shared" si="106"/>
        <v>36</v>
      </c>
      <c r="AT361" t="str">
        <f t="shared" si="107"/>
        <v/>
      </c>
      <c r="AW361" s="5">
        <v>44190</v>
      </c>
      <c r="AX361" s="6" t="s">
        <v>4</v>
      </c>
      <c r="AY361" s="105">
        <f>'Daycare Tallies'!$BF26</f>
        <v>0</v>
      </c>
      <c r="AZ361" t="str">
        <f t="shared" si="118"/>
        <v/>
      </c>
      <c r="BB361">
        <f t="shared" si="114"/>
        <v>0</v>
      </c>
      <c r="BD361" t="str">
        <f t="shared" si="109"/>
        <v/>
      </c>
      <c r="BF361" t="str">
        <f t="shared" si="108"/>
        <v/>
      </c>
    </row>
    <row r="362" spans="1:58" x14ac:dyDescent="0.3">
      <c r="A362" s="10">
        <v>42730</v>
      </c>
      <c r="B362" s="11" t="s">
        <v>5</v>
      </c>
      <c r="C362" s="12">
        <v>9</v>
      </c>
      <c r="D362" t="str">
        <f t="shared" si="115"/>
        <v/>
      </c>
      <c r="F362" t="str">
        <f t="shared" si="110"/>
        <v/>
      </c>
      <c r="H362" t="str">
        <f t="shared" si="100"/>
        <v/>
      </c>
      <c r="J362" t="str">
        <f t="shared" si="101"/>
        <v/>
      </c>
      <c r="M362" s="5">
        <v>43096</v>
      </c>
      <c r="N362" s="6" t="s">
        <v>6</v>
      </c>
      <c r="O362" s="12">
        <v>26</v>
      </c>
      <c r="P362" t="str">
        <f t="shared" si="116"/>
        <v/>
      </c>
      <c r="R362" t="str">
        <f t="shared" si="111"/>
        <v/>
      </c>
      <c r="T362" t="str">
        <f t="shared" si="102"/>
        <v/>
      </c>
      <c r="V362" t="str">
        <f t="shared" si="103"/>
        <v/>
      </c>
      <c r="Y362" s="5">
        <v>43461</v>
      </c>
      <c r="Z362" s="6" t="s">
        <v>8</v>
      </c>
      <c r="AA362" s="12">
        <v>46</v>
      </c>
      <c r="AB362">
        <f t="shared" si="119"/>
        <v>138</v>
      </c>
      <c r="AD362" t="str">
        <f t="shared" si="112"/>
        <v/>
      </c>
      <c r="AF362">
        <f t="shared" si="104"/>
        <v>68</v>
      </c>
      <c r="AH362" t="str">
        <f t="shared" si="105"/>
        <v/>
      </c>
      <c r="AK362" s="5">
        <v>43826</v>
      </c>
      <c r="AL362" s="6" t="s">
        <v>4</v>
      </c>
      <c r="AM362" s="7">
        <f>+'Daycare Tallies'!BF67</f>
        <v>40</v>
      </c>
      <c r="AN362" t="str">
        <f t="shared" si="117"/>
        <v/>
      </c>
      <c r="AP362">
        <f t="shared" si="113"/>
        <v>96</v>
      </c>
      <c r="AR362" t="str">
        <f t="shared" si="106"/>
        <v/>
      </c>
      <c r="AT362" t="str">
        <f t="shared" si="107"/>
        <v/>
      </c>
      <c r="AW362" s="5">
        <v>44191</v>
      </c>
      <c r="AX362" s="6" t="s">
        <v>7</v>
      </c>
      <c r="AY362" s="105">
        <f>'Daycare Tallies'!$BF27</f>
        <v>0</v>
      </c>
      <c r="AZ362" t="str">
        <f t="shared" si="118"/>
        <v/>
      </c>
      <c r="BB362" t="str">
        <f t="shared" si="114"/>
        <v/>
      </c>
      <c r="BD362" t="str">
        <f t="shared" si="109"/>
        <v/>
      </c>
      <c r="BF362" t="str">
        <f t="shared" si="108"/>
        <v/>
      </c>
    </row>
    <row r="363" spans="1:58" x14ac:dyDescent="0.3">
      <c r="A363" s="10">
        <v>42731</v>
      </c>
      <c r="B363" s="11" t="s">
        <v>3</v>
      </c>
      <c r="C363" s="12">
        <v>19</v>
      </c>
      <c r="D363" t="str">
        <f t="shared" si="115"/>
        <v/>
      </c>
      <c r="F363" t="str">
        <f t="shared" si="110"/>
        <v/>
      </c>
      <c r="H363" t="str">
        <f t="shared" si="100"/>
        <v/>
      </c>
      <c r="J363" t="str">
        <f t="shared" si="101"/>
        <v/>
      </c>
      <c r="M363" s="5">
        <v>43097</v>
      </c>
      <c r="N363" s="6" t="s">
        <v>8</v>
      </c>
      <c r="O363" s="12">
        <v>36</v>
      </c>
      <c r="P363">
        <f t="shared" si="116"/>
        <v>120</v>
      </c>
      <c r="R363" t="str">
        <f t="shared" si="111"/>
        <v/>
      </c>
      <c r="T363">
        <f t="shared" si="102"/>
        <v>80</v>
      </c>
      <c r="V363" t="str">
        <f t="shared" si="103"/>
        <v/>
      </c>
      <c r="Y363" s="5">
        <v>43462</v>
      </c>
      <c r="Z363" s="6" t="s">
        <v>4</v>
      </c>
      <c r="AA363" s="12">
        <v>29</v>
      </c>
      <c r="AB363" t="str">
        <f t="shared" si="119"/>
        <v/>
      </c>
      <c r="AD363">
        <f t="shared" si="112"/>
        <v>34</v>
      </c>
      <c r="AF363" t="str">
        <f t="shared" si="104"/>
        <v/>
      </c>
      <c r="AH363" t="str">
        <f t="shared" si="105"/>
        <v/>
      </c>
      <c r="AK363" s="5">
        <v>43827</v>
      </c>
      <c r="AL363" s="6" t="s">
        <v>7</v>
      </c>
      <c r="AM363" s="7">
        <f>+'Daycare Tallies'!BF68</f>
        <v>17</v>
      </c>
      <c r="AN363" t="str">
        <f t="shared" si="117"/>
        <v/>
      </c>
      <c r="AP363" t="str">
        <f t="shared" si="113"/>
        <v/>
      </c>
      <c r="AR363" t="str">
        <f t="shared" si="106"/>
        <v/>
      </c>
      <c r="AT363" t="str">
        <f t="shared" si="107"/>
        <v/>
      </c>
      <c r="AW363" s="5">
        <v>44192</v>
      </c>
      <c r="AX363" s="6" t="s">
        <v>9</v>
      </c>
      <c r="AY363" s="105">
        <f>'Daycare Tallies'!$BF28</f>
        <v>0</v>
      </c>
      <c r="AZ363" t="str">
        <f t="shared" si="118"/>
        <v/>
      </c>
      <c r="BB363" t="str">
        <f t="shared" si="114"/>
        <v/>
      </c>
      <c r="BD363" t="str">
        <f t="shared" si="109"/>
        <v/>
      </c>
      <c r="BF363">
        <f t="shared" si="108"/>
        <v>0</v>
      </c>
    </row>
    <row r="364" spans="1:58" x14ac:dyDescent="0.3">
      <c r="A364" s="10">
        <v>42732</v>
      </c>
      <c r="B364" s="11" t="s">
        <v>6</v>
      </c>
      <c r="C364" s="12">
        <v>26</v>
      </c>
      <c r="D364" t="str">
        <f t="shared" si="115"/>
        <v/>
      </c>
      <c r="F364" t="str">
        <f t="shared" si="110"/>
        <v/>
      </c>
      <c r="H364" t="str">
        <f t="shared" si="100"/>
        <v/>
      </c>
      <c r="J364" t="str">
        <f t="shared" si="101"/>
        <v/>
      </c>
      <c r="M364" s="5">
        <v>43098</v>
      </c>
      <c r="N364" s="6" t="s">
        <v>4</v>
      </c>
      <c r="O364" s="12">
        <v>33</v>
      </c>
      <c r="P364" t="str">
        <f t="shared" si="116"/>
        <v/>
      </c>
      <c r="R364">
        <f t="shared" si="111"/>
        <v>33</v>
      </c>
      <c r="T364" t="str">
        <f t="shared" si="102"/>
        <v/>
      </c>
      <c r="V364" t="str">
        <f t="shared" si="103"/>
        <v/>
      </c>
      <c r="Y364" s="5">
        <v>43463</v>
      </c>
      <c r="Z364" s="6" t="s">
        <v>7</v>
      </c>
      <c r="AA364" s="12">
        <v>9</v>
      </c>
      <c r="AB364" t="str">
        <f t="shared" si="119"/>
        <v/>
      </c>
      <c r="AD364" t="str">
        <f t="shared" si="112"/>
        <v/>
      </c>
      <c r="AF364" t="str">
        <f t="shared" si="104"/>
        <v/>
      </c>
      <c r="AH364" t="str">
        <f t="shared" si="105"/>
        <v/>
      </c>
      <c r="AK364" s="5">
        <v>43828</v>
      </c>
      <c r="AL364" s="6" t="s">
        <v>9</v>
      </c>
      <c r="AM364" s="7">
        <f>+'Daycare Tallies'!BF69</f>
        <v>7</v>
      </c>
      <c r="AN364" t="str">
        <f t="shared" si="117"/>
        <v/>
      </c>
      <c r="AP364" t="str">
        <f t="shared" si="113"/>
        <v/>
      </c>
      <c r="AR364" t="str">
        <f t="shared" si="106"/>
        <v/>
      </c>
      <c r="AT364">
        <f t="shared" si="107"/>
        <v>64</v>
      </c>
      <c r="AW364" s="5">
        <v>44193</v>
      </c>
      <c r="AX364" s="6" t="s">
        <v>5</v>
      </c>
      <c r="AY364" s="105">
        <f>'Daycare Tallies'!$BF29</f>
        <v>0</v>
      </c>
      <c r="AZ364" t="str">
        <f t="shared" si="118"/>
        <v/>
      </c>
      <c r="BB364" t="str">
        <f t="shared" si="114"/>
        <v/>
      </c>
      <c r="BD364" t="str">
        <f t="shared" si="109"/>
        <v/>
      </c>
      <c r="BF364" t="str">
        <f t="shared" si="108"/>
        <v/>
      </c>
    </row>
    <row r="365" spans="1:58" x14ac:dyDescent="0.3">
      <c r="A365" s="10">
        <v>42733</v>
      </c>
      <c r="B365" s="11" t="s">
        <v>8</v>
      </c>
      <c r="C365" s="12">
        <v>22</v>
      </c>
      <c r="D365">
        <f t="shared" si="115"/>
        <v>105</v>
      </c>
      <c r="F365" t="str">
        <f t="shared" si="110"/>
        <v/>
      </c>
      <c r="H365">
        <f t="shared" si="100"/>
        <v>67</v>
      </c>
      <c r="J365" t="str">
        <f t="shared" si="101"/>
        <v/>
      </c>
      <c r="M365" s="5">
        <v>43099</v>
      </c>
      <c r="N365" s="6" t="s">
        <v>7</v>
      </c>
      <c r="O365" s="12">
        <v>9</v>
      </c>
      <c r="P365" t="str">
        <f t="shared" si="116"/>
        <v/>
      </c>
      <c r="R365" t="str">
        <f t="shared" si="111"/>
        <v/>
      </c>
      <c r="T365" t="str">
        <f t="shared" si="102"/>
        <v/>
      </c>
      <c r="V365" t="str">
        <f t="shared" si="103"/>
        <v/>
      </c>
      <c r="Y365" s="5">
        <v>43464</v>
      </c>
      <c r="Z365" s="6" t="s">
        <v>9</v>
      </c>
      <c r="AA365" s="12">
        <v>6</v>
      </c>
      <c r="AB365" t="str">
        <f t="shared" si="119"/>
        <v/>
      </c>
      <c r="AD365" t="str">
        <f t="shared" si="112"/>
        <v/>
      </c>
      <c r="AF365" t="str">
        <f t="shared" si="104"/>
        <v/>
      </c>
      <c r="AH365">
        <f t="shared" si="105"/>
        <v>44</v>
      </c>
      <c r="AK365" s="5">
        <v>43829</v>
      </c>
      <c r="AL365" s="6" t="s">
        <v>5</v>
      </c>
      <c r="AM365" s="7">
        <f>+'Daycare Tallies'!BF70</f>
        <v>23</v>
      </c>
      <c r="AN365" t="str">
        <f t="shared" si="117"/>
        <v/>
      </c>
      <c r="AP365" t="str">
        <f t="shared" si="113"/>
        <v/>
      </c>
      <c r="AR365" t="str">
        <f t="shared" si="106"/>
        <v/>
      </c>
      <c r="AT365" t="str">
        <f t="shared" si="107"/>
        <v/>
      </c>
      <c r="AW365" s="5">
        <v>44194</v>
      </c>
      <c r="AX365" s="6" t="s">
        <v>3</v>
      </c>
      <c r="AY365" s="105">
        <f>'Daycare Tallies'!$BF30</f>
        <v>0</v>
      </c>
      <c r="AZ365" t="str">
        <f t="shared" si="118"/>
        <v/>
      </c>
      <c r="BB365" t="str">
        <f t="shared" si="114"/>
        <v/>
      </c>
      <c r="BD365" t="str">
        <f t="shared" si="109"/>
        <v/>
      </c>
      <c r="BF365" t="str">
        <f t="shared" si="108"/>
        <v/>
      </c>
    </row>
    <row r="366" spans="1:58" x14ac:dyDescent="0.3">
      <c r="A366" s="10">
        <v>42734</v>
      </c>
      <c r="B366" s="11" t="s">
        <v>4</v>
      </c>
      <c r="C366" s="12">
        <v>22</v>
      </c>
      <c r="D366" t="str">
        <f t="shared" si="115"/>
        <v/>
      </c>
      <c r="F366">
        <f t="shared" si="110"/>
        <v>31</v>
      </c>
      <c r="H366" t="str">
        <f t="shared" si="100"/>
        <v/>
      </c>
      <c r="J366" t="str">
        <f t="shared" si="101"/>
        <v/>
      </c>
      <c r="M366" s="5">
        <v>43100</v>
      </c>
      <c r="N366" s="6" t="s">
        <v>9</v>
      </c>
      <c r="O366" s="12">
        <v>4</v>
      </c>
      <c r="P366" t="str">
        <f t="shared" si="116"/>
        <v/>
      </c>
      <c r="R366" t="str">
        <f t="shared" si="111"/>
        <v/>
      </c>
      <c r="T366" t="str">
        <f t="shared" si="102"/>
        <v/>
      </c>
      <c r="V366">
        <f t="shared" si="103"/>
        <v>46</v>
      </c>
      <c r="Y366" s="5">
        <v>43465</v>
      </c>
      <c r="Z366" s="6" t="s">
        <v>5</v>
      </c>
      <c r="AA366" s="12">
        <v>21</v>
      </c>
      <c r="AB366" t="str">
        <f t="shared" si="119"/>
        <v/>
      </c>
      <c r="AD366" t="str">
        <f t="shared" si="112"/>
        <v/>
      </c>
      <c r="AF366" t="str">
        <f t="shared" si="104"/>
        <v/>
      </c>
      <c r="AH366" t="str">
        <f t="shared" si="105"/>
        <v/>
      </c>
      <c r="AK366" s="5">
        <v>43830</v>
      </c>
      <c r="AL366" s="6" t="s">
        <v>3</v>
      </c>
      <c r="AM366" s="7">
        <f>+'Daycare Tallies'!BF71</f>
        <v>30</v>
      </c>
      <c r="AN366" t="str">
        <f t="shared" si="117"/>
        <v/>
      </c>
      <c r="AP366" t="str">
        <f t="shared" si="113"/>
        <v/>
      </c>
      <c r="AR366" t="str">
        <f t="shared" si="106"/>
        <v/>
      </c>
      <c r="AT366" t="str">
        <f t="shared" si="107"/>
        <v/>
      </c>
      <c r="AW366" s="5">
        <v>44195</v>
      </c>
      <c r="AX366" s="6" t="s">
        <v>6</v>
      </c>
      <c r="AY366" s="105">
        <f>'Daycare Tallies'!$BF31</f>
        <v>0</v>
      </c>
      <c r="AZ366" t="str">
        <f t="shared" si="118"/>
        <v/>
      </c>
      <c r="BB366" t="str">
        <f t="shared" si="114"/>
        <v/>
      </c>
      <c r="BD366" t="str">
        <f t="shared" si="109"/>
        <v/>
      </c>
      <c r="BF366" t="str">
        <f t="shared" si="108"/>
        <v/>
      </c>
    </row>
    <row r="367" spans="1:58" x14ac:dyDescent="0.3">
      <c r="A367" s="10">
        <v>42735</v>
      </c>
      <c r="B367" s="11" t="s">
        <v>7</v>
      </c>
      <c r="C367" s="12">
        <v>2</v>
      </c>
      <c r="D367" t="str">
        <f t="shared" si="115"/>
        <v/>
      </c>
      <c r="F367" t="str">
        <f t="shared" si="110"/>
        <v/>
      </c>
      <c r="H367" t="str">
        <f t="shared" si="100"/>
        <v/>
      </c>
      <c r="J367" t="str">
        <f t="shared" si="101"/>
        <v/>
      </c>
      <c r="P367" t="str">
        <f t="shared" si="116"/>
        <v/>
      </c>
      <c r="R367" t="str">
        <f t="shared" si="111"/>
        <v/>
      </c>
      <c r="T367" t="str">
        <f t="shared" si="102"/>
        <v/>
      </c>
      <c r="V367" t="str">
        <f t="shared" si="103"/>
        <v/>
      </c>
      <c r="AA367" s="12"/>
      <c r="AB367" t="str">
        <f t="shared" si="119"/>
        <v/>
      </c>
      <c r="AD367" t="str">
        <f t="shared" si="112"/>
        <v/>
      </c>
      <c r="AF367" t="str">
        <f t="shared" si="104"/>
        <v/>
      </c>
      <c r="AH367" t="str">
        <f t="shared" si="105"/>
        <v/>
      </c>
      <c r="AN367" t="str">
        <f t="shared" si="117"/>
        <v/>
      </c>
      <c r="AP367" t="str">
        <f t="shared" si="113"/>
        <v/>
      </c>
      <c r="AR367" t="str">
        <f t="shared" si="106"/>
        <v/>
      </c>
      <c r="AT367" t="str">
        <f t="shared" si="107"/>
        <v/>
      </c>
      <c r="AW367" s="5">
        <v>44196</v>
      </c>
      <c r="AX367" s="6" t="s">
        <v>8</v>
      </c>
      <c r="AY367" s="105">
        <f>'Daycare Tallies'!$BF32</f>
        <v>0</v>
      </c>
      <c r="AZ367">
        <f t="shared" si="118"/>
        <v>0</v>
      </c>
      <c r="BB367" t="str">
        <f t="shared" si="114"/>
        <v/>
      </c>
      <c r="BD367">
        <f t="shared" si="109"/>
        <v>0</v>
      </c>
      <c r="BF367" t="str">
        <f t="shared" si="108"/>
        <v/>
      </c>
    </row>
  </sheetData>
  <sheetProtection sheet="1" objects="1" scenarios="1"/>
  <dataConsolidate/>
  <conditionalFormatting sqref="AM2:AM32">
    <cfRule type="cellIs" dxfId="50" priority="13" operator="equal">
      <formula>0</formula>
    </cfRule>
  </conditionalFormatting>
  <conditionalFormatting sqref="AM33:AM45 AM47:AM60">
    <cfRule type="cellIs" dxfId="49" priority="12" operator="equal">
      <formula>0</formula>
    </cfRule>
  </conditionalFormatting>
  <conditionalFormatting sqref="AM61:AM91">
    <cfRule type="cellIs" dxfId="48" priority="11" operator="equal">
      <formula>0</formula>
    </cfRule>
  </conditionalFormatting>
  <conditionalFormatting sqref="AM92:AM121">
    <cfRule type="cellIs" dxfId="47" priority="10" operator="equal">
      <formula>0</formula>
    </cfRule>
  </conditionalFormatting>
  <conditionalFormatting sqref="AM122:AM152">
    <cfRule type="cellIs" dxfId="46" priority="9" operator="equal">
      <formula>0</formula>
    </cfRule>
  </conditionalFormatting>
  <conditionalFormatting sqref="AM153:AM178 AM180:AM181">
    <cfRule type="cellIs" dxfId="45" priority="8" operator="equal">
      <formula>0</formula>
    </cfRule>
  </conditionalFormatting>
  <conditionalFormatting sqref="AM182">
    <cfRule type="cellIs" dxfId="44" priority="7" operator="equal">
      <formula>0</formula>
    </cfRule>
  </conditionalFormatting>
  <conditionalFormatting sqref="AM183:AM213">
    <cfRule type="cellIs" dxfId="43" priority="6" operator="equal">
      <formula>0</formula>
    </cfRule>
  </conditionalFormatting>
  <conditionalFormatting sqref="AM214:AM234 AM236:AM244">
    <cfRule type="cellIs" dxfId="42" priority="5" operator="equal">
      <formula>0</formula>
    </cfRule>
  </conditionalFormatting>
  <conditionalFormatting sqref="AM245:AM247 AM271:AM274 AM262:AM269 AM250:AM260">
    <cfRule type="cellIs" dxfId="41" priority="4" operator="equal">
      <formula>0</formula>
    </cfRule>
  </conditionalFormatting>
  <conditionalFormatting sqref="AM275:AM283 AM285:AM289 AM291:AM305">
    <cfRule type="cellIs" dxfId="40" priority="3" operator="equal">
      <formula>0</formula>
    </cfRule>
  </conditionalFormatting>
  <conditionalFormatting sqref="AM306:AM335">
    <cfRule type="cellIs" dxfId="39" priority="2" operator="equal">
      <formula>0</formula>
    </cfRule>
  </conditionalFormatting>
  <conditionalFormatting sqref="AM336:AM366">
    <cfRule type="cellIs" dxfId="38" priority="1" operator="equal">
      <formula>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367"/>
  <sheetViews>
    <sheetView topLeftCell="AK1" zoomScale="79" zoomScaleNormal="79" workbookViewId="0">
      <selection activeCell="BH13" sqref="BH13"/>
    </sheetView>
  </sheetViews>
  <sheetFormatPr defaultRowHeight="14.4" x14ac:dyDescent="0.3"/>
  <cols>
    <col min="1" max="1" width="11.33203125" bestFit="1" customWidth="1"/>
    <col min="4" max="5" width="8.77734375" customWidth="1"/>
    <col min="13" max="13" width="11.33203125" bestFit="1" customWidth="1"/>
    <col min="25" max="25" width="11.33203125" bestFit="1" customWidth="1"/>
    <col min="37" max="37" width="11.33203125" bestFit="1" customWidth="1"/>
    <col min="49" max="49" width="12.6640625" bestFit="1" customWidth="1"/>
  </cols>
  <sheetData>
    <row r="1" spans="1:59" x14ac:dyDescent="0.3">
      <c r="A1" t="s">
        <v>290</v>
      </c>
      <c r="B1" t="s">
        <v>583</v>
      </c>
      <c r="C1" t="s">
        <v>584</v>
      </c>
      <c r="D1" t="s">
        <v>582</v>
      </c>
      <c r="E1" t="s">
        <v>581</v>
      </c>
      <c r="F1" t="s">
        <v>580</v>
      </c>
      <c r="G1" t="s">
        <v>579</v>
      </c>
      <c r="H1" t="s">
        <v>578</v>
      </c>
      <c r="I1" t="s">
        <v>577</v>
      </c>
      <c r="J1" t="s">
        <v>576</v>
      </c>
      <c r="K1" t="s">
        <v>575</v>
      </c>
      <c r="M1" t="s">
        <v>290</v>
      </c>
      <c r="N1" t="s">
        <v>583</v>
      </c>
      <c r="O1" t="s">
        <v>584</v>
      </c>
      <c r="P1" t="s">
        <v>582</v>
      </c>
      <c r="Q1" t="s">
        <v>581</v>
      </c>
      <c r="R1" t="s">
        <v>580</v>
      </c>
      <c r="S1" t="s">
        <v>579</v>
      </c>
      <c r="T1" t="s">
        <v>578</v>
      </c>
      <c r="U1" t="s">
        <v>577</v>
      </c>
      <c r="V1" t="s">
        <v>576</v>
      </c>
      <c r="W1" t="s">
        <v>575</v>
      </c>
      <c r="Y1" t="s">
        <v>290</v>
      </c>
      <c r="Z1" t="s">
        <v>583</v>
      </c>
      <c r="AA1" t="s">
        <v>584</v>
      </c>
      <c r="AB1" t="s">
        <v>582</v>
      </c>
      <c r="AC1" t="s">
        <v>581</v>
      </c>
      <c r="AD1" t="s">
        <v>580</v>
      </c>
      <c r="AE1" t="s">
        <v>579</v>
      </c>
      <c r="AF1" t="s">
        <v>578</v>
      </c>
      <c r="AG1" t="s">
        <v>577</v>
      </c>
      <c r="AH1" t="s">
        <v>576</v>
      </c>
      <c r="AI1" t="s">
        <v>575</v>
      </c>
      <c r="AK1" t="s">
        <v>290</v>
      </c>
      <c r="AL1" t="s">
        <v>583</v>
      </c>
      <c r="AM1" t="s">
        <v>584</v>
      </c>
      <c r="AN1" t="s">
        <v>582</v>
      </c>
      <c r="AO1" t="s">
        <v>581</v>
      </c>
      <c r="AP1" t="s">
        <v>580</v>
      </c>
      <c r="AQ1" t="s">
        <v>579</v>
      </c>
      <c r="AR1" t="s">
        <v>578</v>
      </c>
      <c r="AS1" t="s">
        <v>577</v>
      </c>
      <c r="AT1" t="s">
        <v>576</v>
      </c>
      <c r="AU1" t="s">
        <v>575</v>
      </c>
      <c r="AW1" t="s">
        <v>290</v>
      </c>
      <c r="AX1" t="s">
        <v>583</v>
      </c>
      <c r="AY1" t="s">
        <v>584</v>
      </c>
      <c r="AZ1" t="s">
        <v>582</v>
      </c>
      <c r="BA1" t="s">
        <v>581</v>
      </c>
      <c r="BB1" t="s">
        <v>580</v>
      </c>
      <c r="BC1" t="s">
        <v>579</v>
      </c>
      <c r="BD1" t="s">
        <v>578</v>
      </c>
      <c r="BE1" t="s">
        <v>577</v>
      </c>
      <c r="BF1" t="s">
        <v>576</v>
      </c>
      <c r="BG1" t="s">
        <v>575</v>
      </c>
    </row>
    <row r="2" spans="1:59" x14ac:dyDescent="0.3">
      <c r="A2" s="10">
        <v>42370</v>
      </c>
      <c r="B2" s="11" t="s">
        <v>4</v>
      </c>
      <c r="C2" s="7">
        <v>34</v>
      </c>
      <c r="D2" t="str">
        <f>IF(B2="TH",SUM(#REF!),"")</f>
        <v/>
      </c>
      <c r="E2" s="130">
        <f t="array" ref="E2">IFERROR(INDEX($D$1:$D$400,SMALL(IF($D$1:$D$400&lt;&gt;"",ROW($D$1:$D$400)),ROW(2:2))),"")</f>
        <v>99</v>
      </c>
      <c r="F2">
        <f>IF(B2="FR",SUM(C2),"")</f>
        <v>34</v>
      </c>
      <c r="G2" s="130">
        <f t="array" ref="G2">IFERROR(INDEX($F$1:$F$400,SMALL(IF($F$1:$F$400&lt;&gt;"",ROW($F$1:$F$400)),ROW(2:2))),"")</f>
        <v>34</v>
      </c>
      <c r="H2" t="str">
        <f>IF(B2="TH",SUM(#REF!),"")</f>
        <v/>
      </c>
      <c r="I2" s="130">
        <f t="array" ref="I2">IFERROR(INDEX($H$1:$H$400,SMALL(IF($H$1:$H$400&lt;&gt;"",ROW($H$1:$H$400)),ROW(2:2))),"")</f>
        <v>30</v>
      </c>
      <c r="J2" t="str">
        <f>IF(B2="SU",SUM(#REF!),"")</f>
        <v/>
      </c>
      <c r="K2" s="130">
        <f t="array" ref="K2">IFERROR(INDEX($J$1:$J$400,SMALL(IF($J$1:$J$400&lt;&gt;"",ROW($J$1:$J$400)),ROW(2:2))),"")</f>
        <v>63</v>
      </c>
      <c r="M2" s="5">
        <v>42736</v>
      </c>
      <c r="N2" s="6" t="s">
        <v>9</v>
      </c>
      <c r="O2" s="7">
        <v>29</v>
      </c>
      <c r="P2" t="str">
        <f>IF(N2="SA",SUM(#REF!),"")</f>
        <v/>
      </c>
      <c r="Q2" s="130">
        <f t="array" ref="Q2">IFERROR(INDEX($P$1:$P$400,SMALL(IF($P$1:$P$400&lt;&gt;"",ROW($P$1:$P$400)),ROW(2:2))),"")</f>
        <v>191</v>
      </c>
      <c r="R2" t="str">
        <f>IF(N2="FR",SUM(O2),"")</f>
        <v/>
      </c>
      <c r="S2" s="130">
        <f t="array" ref="S2">IFERROR(INDEX($R$1:$R$400,SMALL(IF($R$1:$R$400&lt;&gt;"",ROW($R$1:$R$400)),ROW(2:2))),"")</f>
        <v>45</v>
      </c>
      <c r="T2" t="str">
        <f>IF(N2="TH",SUM(#REF!),"")</f>
        <v/>
      </c>
      <c r="U2" s="130">
        <f t="array" ref="U2">IFERROR(INDEX($T$1:$T$400,SMALL(IF($T$1:$T$400&lt;&gt;"",ROW($T$1:$T$400)),ROW(2:2))),"")</f>
        <v>46</v>
      </c>
      <c r="V2">
        <f>IF(N2="SU",SUM(O2,C366:C367),"")</f>
        <v>122</v>
      </c>
      <c r="W2" s="130">
        <f t="array" ref="W2">IFERROR(INDEX($V$1:$V$400,SMALL(IF($V$1:$V$400&lt;&gt;"",ROW($V$1:$V$400)),ROW(2:2))),"")</f>
        <v>122</v>
      </c>
      <c r="Y2" s="5">
        <v>43101</v>
      </c>
      <c r="Z2" s="6" t="s">
        <v>5</v>
      </c>
      <c r="AA2" s="7">
        <v>24</v>
      </c>
      <c r="AB2" t="str">
        <f>IF(Z2="SU",SUM(#REF!),"")</f>
        <v/>
      </c>
      <c r="AC2" s="130">
        <f t="array" ref="AC2">IFERROR(INDEX($AB$1:$AB$400,SMALL(IF($AB$1:$AB$400&lt;&gt;"",ROW($AB$1:$AB$400)),ROW(2:2))),"")</f>
        <v>228</v>
      </c>
      <c r="AD2" t="str">
        <f>IF(Z2="FR",SUM(AA2),"")</f>
        <v/>
      </c>
      <c r="AE2" s="130">
        <f t="array" ref="AE2">IFERROR(INDEX($AD$1:$AD$400,SMALL(IF($AD$1:$AD$400&lt;&gt;"",ROW($AD$1:$AD$400)),ROW(2:2))),"")</f>
        <v>47</v>
      </c>
      <c r="AF2" t="str">
        <f>IF(Z2="TH",SUM(#REF!),"")</f>
        <v/>
      </c>
      <c r="AG2" s="130">
        <f t="array" ref="AG2">IFERROR(INDEX($AF$1:$AF$400,SMALL(IF($AF$1:$AF$400&lt;&gt;"",ROW($AF$1:$AF$400)),ROW(2:2))),"")</f>
        <v>56</v>
      </c>
      <c r="AH2" t="str">
        <f>IF(Z2="SU",SUM(AA2,O366:O367),"")</f>
        <v/>
      </c>
      <c r="AI2" s="130">
        <f t="array" ref="AI2">IFERROR(INDEX($AH$1:$AH$400,SMALL(IF($AH$1:$AH$400&lt;&gt;"",ROW($AH$1:$AH$400)),ROW(2:2))),"")</f>
        <v>51</v>
      </c>
      <c r="AK2" s="5">
        <v>43466</v>
      </c>
      <c r="AL2" s="6" t="s">
        <v>3</v>
      </c>
      <c r="AM2" s="7">
        <v>17</v>
      </c>
      <c r="AN2" t="str">
        <f>IF(AL2="MO",SUM(#REF!),"")</f>
        <v/>
      </c>
      <c r="AO2" s="130">
        <f t="array" ref="AO2">IFERROR(INDEX($AN$1:$AN$400,SMALL(IF($AN$1:$AN$400&lt;&gt;"",ROW($AN$1:$AN$400)),ROW(2:2))),"")</f>
        <v>245</v>
      </c>
      <c r="AP2" t="str">
        <f>IF(AL2="FR",SUM(AM2),"")</f>
        <v/>
      </c>
      <c r="AQ2" s="130">
        <f t="array" ref="AQ2">IFERROR(INDEX($AP$1:$AP$400,SMALL(IF($AP$1:$AP$400&lt;&gt;"",ROW($AP$1:$AP$400)),ROW(2:2))),"")</f>
        <v>65</v>
      </c>
      <c r="AR2" t="str">
        <f>IF(AL2="TH",SUM(#REF!),"")</f>
        <v/>
      </c>
      <c r="AS2" s="130">
        <f t="array" ref="AS2">IFERROR(INDEX($AR$1:$AR$400,SMALL(IF($AR$1:$AR$400&lt;&gt;"",ROW($AR$1:$AR$400)),ROW(2:2))),"")</f>
        <v>53</v>
      </c>
      <c r="AT2" t="str">
        <f>IF(AL2="SU",SUM(AM2,AA366:AA367),"")</f>
        <v/>
      </c>
      <c r="AU2" s="130">
        <f t="array" ref="AU2">IFERROR(INDEX($AT$1:$AT$400,SMALL(IF($AT$1:$AT$400&lt;&gt;"",ROW($AT$1:$AT$400)),ROW(2:2))),"")</f>
        <v>61</v>
      </c>
      <c r="AW2" s="5">
        <v>43831</v>
      </c>
      <c r="AX2" s="6" t="s">
        <v>6</v>
      </c>
      <c r="AY2" s="105">
        <f>'Boarding Tallies'!C2</f>
        <v>25</v>
      </c>
      <c r="AZ2" t="str">
        <f>IF(AX2="TU",SUM(#REF!),"")</f>
        <v/>
      </c>
      <c r="BA2" s="130">
        <f t="array" ref="BA2">IFERROR(INDEX($AZ$1:$AZ$400,SMALL(IF($AZ$1:$AZ$400&lt;&gt;"",ROW($AZ$1:$AZ$400)),ROW(2:2))),"")</f>
        <v>296</v>
      </c>
      <c r="BB2" t="str">
        <f>IF(AX2="FR",SUM(AY2),"")</f>
        <v/>
      </c>
      <c r="BC2" s="130">
        <f t="array" ref="BC2">IFERROR(INDEX($BB$1:$BB$400,SMALL(IF($BB$1:$BB$400&lt;&gt;"",ROW($BB$1:$BB$400)),ROW(2:2))),"")</f>
        <v>60</v>
      </c>
      <c r="BD2" t="str">
        <f>IF(AX2="TH",SUM(#REF!),"")</f>
        <v/>
      </c>
      <c r="BE2" s="130">
        <f t="array" ref="BE2">IFERROR(INDEX($BD$1:$BD$400,SMALL(IF($BD$1:$BD$400&lt;&gt;"",ROW($BD$1:$BD$400)),ROW(2:2))),"")</f>
        <v>85</v>
      </c>
      <c r="BF2" t="str">
        <f>IF(AX2="SU",SUM(AY2,AM366:AM367),"")</f>
        <v/>
      </c>
      <c r="BG2" s="130">
        <f t="array" ref="BG2">IFERROR(INDEX($BF$1:$BF$400,SMALL(IF($BF$1:$BF$400&lt;&gt;"",ROW($BF$1:$BF$400)),ROW(2:2))),"")</f>
        <v>55</v>
      </c>
    </row>
    <row r="3" spans="1:59" x14ac:dyDescent="0.3">
      <c r="A3" s="10">
        <v>42371</v>
      </c>
      <c r="B3" s="11" t="s">
        <v>7</v>
      </c>
      <c r="C3" s="7">
        <v>20</v>
      </c>
      <c r="D3" t="str">
        <f>IF(B3="TH",SUM(#REF!),"")</f>
        <v/>
      </c>
      <c r="E3" s="130">
        <f t="array" ref="E3">IFERROR(INDEX($D$1:$D$400,SMALL(IF($D$1:$D$400&lt;&gt;"",ROW($D$1:$D$400)),ROW(3:3))),"")</f>
        <v>54</v>
      </c>
      <c r="F3" t="str">
        <f>IF(B3="FR",SUM(C3,#REF!),"")</f>
        <v/>
      </c>
      <c r="G3" s="130">
        <f t="array" ref="G3">IFERROR(INDEX($F$1:$F$400,SMALL(IF($F$1:$F$400&lt;&gt;"",ROW($F$1:$F$400)),ROW(3:3))),"")</f>
        <v>16</v>
      </c>
      <c r="H3" t="str">
        <f t="shared" ref="H3:H66" si="0">IF(B3="TH",SUM(C1:C3),"")</f>
        <v/>
      </c>
      <c r="I3" s="130">
        <f t="array" ref="I3">IFERROR(INDEX($H$1:$H$400,SMALL(IF($H$1:$H$400&lt;&gt;"",ROW($H$1:$H$400)),ROW(3:3))),"")</f>
        <v>19</v>
      </c>
      <c r="J3" t="str">
        <f t="shared" ref="J3:J66" si="1">IF(B3="SU",SUM(C1:C3),"")</f>
        <v/>
      </c>
      <c r="K3" s="130">
        <f t="array" ref="K3">IFERROR(INDEX($J$1:$J$400,SMALL(IF($J$1:$J$400&lt;&gt;"",ROW($J$1:$J$400)),ROW(3:3))),"")</f>
        <v>31</v>
      </c>
      <c r="M3" s="5">
        <v>42737</v>
      </c>
      <c r="N3" s="6" t="s">
        <v>5</v>
      </c>
      <c r="O3" s="7">
        <v>23</v>
      </c>
      <c r="P3" t="str">
        <f>IF(N3="SA",SUM(#REF!),"")</f>
        <v/>
      </c>
      <c r="Q3" s="130">
        <f t="array" ref="Q3">IFERROR(INDEX($P$1:$P$400,SMALL(IF($P$1:$P$400&lt;&gt;"",ROW($P$1:$P$400)),ROW(3:3))),"")</f>
        <v>104</v>
      </c>
      <c r="R3" t="str">
        <f>IF(N3="FR",SUM(O3,#REF!),"")</f>
        <v/>
      </c>
      <c r="S3" s="130">
        <f t="array" ref="S3">IFERROR(INDEX($R$1:$R$400,SMALL(IF($R$1:$R$400&lt;&gt;"",ROW($R$1:$R$400)),ROW(3:3))),"")</f>
        <v>39</v>
      </c>
      <c r="T3" t="str">
        <f t="shared" ref="T3:T66" si="2">IF(N3="TH",SUM(O1:O3),"")</f>
        <v/>
      </c>
      <c r="U3" s="130">
        <f t="array" ref="U3">IFERROR(INDEX($T$1:$T$400,SMALL(IF($T$1:$T$400&lt;&gt;"",ROW($T$1:$T$400)),ROW(3:3))),"")</f>
        <v>37</v>
      </c>
      <c r="V3" t="str">
        <f t="shared" ref="V3:V66" si="3">IF(N3="SU",SUM(O1:O3),"")</f>
        <v/>
      </c>
      <c r="W3" s="130">
        <f t="array" ref="W3">IFERROR(INDEX($V$1:$V$400,SMALL(IF($V$1:$V$400&lt;&gt;"",ROW($V$1:$V$400)),ROW(3:3))),"")</f>
        <v>56</v>
      </c>
      <c r="Y3" s="5">
        <v>43102</v>
      </c>
      <c r="Z3" s="6" t="s">
        <v>3</v>
      </c>
      <c r="AA3" s="7">
        <v>19</v>
      </c>
      <c r="AB3" t="str">
        <f>IF(Z3="SU",SUM(#REF!),"")</f>
        <v/>
      </c>
      <c r="AC3" s="130">
        <f t="array" ref="AC3">IFERROR(INDEX($AB$1:$AB$400,SMALL(IF($AB$1:$AB$400&lt;&gt;"",ROW($AB$1:$AB$400)),ROW(3:3))),"")</f>
        <v>108</v>
      </c>
      <c r="AD3" t="str">
        <f>IF(Z3="FR",SUM(AA3,#REF!),"")</f>
        <v/>
      </c>
      <c r="AE3" s="130">
        <f t="array" ref="AE3">IFERROR(INDEX($AD$1:$AD$400,SMALL(IF($AD$1:$AD$400&lt;&gt;"",ROW($AD$1:$AD$400)),ROW(3:3))),"")</f>
        <v>44</v>
      </c>
      <c r="AF3" t="str">
        <f t="shared" ref="AF3:AF66" si="4">IF(Z3="TH",SUM(AA1:AA3),"")</f>
        <v/>
      </c>
      <c r="AG3" s="130">
        <f t="array" ref="AG3">IFERROR(INDEX($AF$1:$AF$400,SMALL(IF($AF$1:$AF$400&lt;&gt;"",ROW($AF$1:$AF$400)),ROW(3:3))),"")</f>
        <v>42</v>
      </c>
      <c r="AH3" t="str">
        <f t="shared" ref="AH3:AH66" si="5">IF(Z3="SU",SUM(AA1:AA3),"")</f>
        <v/>
      </c>
      <c r="AI3" s="130">
        <f t="array" ref="AI3">IFERROR(INDEX($AH$1:$AH$400,SMALL(IF($AH$1:$AH$400&lt;&gt;"",ROW($AH$1:$AH$400)),ROW(3:3))),"")</f>
        <v>92</v>
      </c>
      <c r="AK3" s="5">
        <v>43467</v>
      </c>
      <c r="AL3" s="6" t="s">
        <v>6</v>
      </c>
      <c r="AM3" s="7">
        <v>16</v>
      </c>
      <c r="AN3" t="str">
        <f>IF(AL3="MO",SUM(#REF!),"")</f>
        <v/>
      </c>
      <c r="AO3" s="130">
        <f t="array" ref="AO3">IFERROR(INDEX($AN$1:$AN$400,SMALL(IF($AN$1:$AN$400&lt;&gt;"",ROW($AN$1:$AN$400)),ROW(3:3))),"")</f>
        <v>124</v>
      </c>
      <c r="AP3" t="str">
        <f>IF(AL3="FR",SUM(AM3,#REF!),"")</f>
        <v/>
      </c>
      <c r="AQ3" s="130">
        <f t="array" ref="AQ3">IFERROR(INDEX($AP$1:$AP$400,SMALL(IF($AP$1:$AP$400&lt;&gt;"",ROW($AP$1:$AP$400)),ROW(3:3))),"")</f>
        <v>45</v>
      </c>
      <c r="AR3" t="str">
        <f t="shared" ref="AR3:AR66" si="6">IF(AL3="TH",SUM(AM1:AM3),"")</f>
        <v/>
      </c>
      <c r="AS3" s="130">
        <f t="array" ref="AS3">IFERROR(INDEX($AR$1:$AR$400,SMALL(IF($AR$1:$AR$400&lt;&gt;"",ROW($AR$1:$AR$400)),ROW(3:3))),"")</f>
        <v>48</v>
      </c>
      <c r="AT3" t="str">
        <f t="shared" ref="AT3:AT66" si="7">IF(AL3="SU",SUM(AM1:AM3),"")</f>
        <v/>
      </c>
      <c r="AU3" s="130">
        <f t="array" ref="AU3">IFERROR(INDEX($AT$1:$AT$400,SMALL(IF($AT$1:$AT$400&lt;&gt;"",ROW($AT$1:$AT$400)),ROW(3:3))),"")</f>
        <v>75</v>
      </c>
      <c r="AW3" s="5">
        <v>43832</v>
      </c>
      <c r="AX3" s="6" t="s">
        <v>8</v>
      </c>
      <c r="AY3" s="105">
        <f>'Boarding Tallies'!C3</f>
        <v>18</v>
      </c>
      <c r="AZ3">
        <f>IF(AX3="TH",SUM(AY2:AY3,AM362:AM366),"")</f>
        <v>296</v>
      </c>
      <c r="BA3" s="130">
        <f t="array" ref="BA3">IFERROR(INDEX($AZ$1:$AZ$400,SMALL(IF($AZ$1:$AZ$400&lt;&gt;"",ROW($AZ$1:$AZ$400)),ROW(3:3))),"")</f>
        <v>78</v>
      </c>
      <c r="BB3" t="str">
        <f>IF(AX3="FR",SUM(AY3,#REF!),"")</f>
        <v/>
      </c>
      <c r="BC3" s="130">
        <f t="array" ref="BC3">IFERROR(INDEX($BB$1:$BB$400,SMALL(IF($BB$1:$BB$400&lt;&gt;"",ROW($BB$1:$BB$400)),ROW(3:3))),"")</f>
        <v>17</v>
      </c>
      <c r="BD3">
        <f>IF(AX3="TH",SUM(AY2:AY3,AM366),"")</f>
        <v>85</v>
      </c>
      <c r="BE3" s="130">
        <f t="array" ref="BE3">IFERROR(INDEX($BD$1:$BD$400,SMALL(IF($BD$1:$BD$400&lt;&gt;"",ROW($BD$1:$BD$400)),ROW(3:3))),"")</f>
        <v>15</v>
      </c>
      <c r="BF3" t="str">
        <f t="shared" ref="BF3:BF66" si="8">IF(AX3="SU",SUM(AY1:AY3),"")</f>
        <v/>
      </c>
      <c r="BG3" s="130">
        <f t="array" ref="BG3">IFERROR(INDEX($BF$1:$BF$400,SMALL(IF($BF$1:$BF$400&lt;&gt;"",ROW($BF$1:$BF$400)),ROW(3:3))),"")</f>
        <v>29</v>
      </c>
    </row>
    <row r="4" spans="1:59" x14ac:dyDescent="0.3">
      <c r="A4" s="10">
        <v>42372</v>
      </c>
      <c r="B4" s="11" t="s">
        <v>9</v>
      </c>
      <c r="C4" s="7">
        <v>9</v>
      </c>
      <c r="D4" t="str">
        <f>IF(B4="TH",SUM(#REF!),"")</f>
        <v/>
      </c>
      <c r="E4" s="130">
        <f t="array" ref="E4">IFERROR(INDEX($D$1:$D$400,SMALL(IF($D$1:$D$400&lt;&gt;"",ROW($D$1:$D$400)),ROW(4:4))),"")</f>
        <v>87</v>
      </c>
      <c r="F4" t="str">
        <f>IF(B4="FR",SUM(C4,#REF!),"")</f>
        <v/>
      </c>
      <c r="G4" s="130">
        <f t="array" ref="G4">IFERROR(INDEX($F$1:$F$400,SMALL(IF($F$1:$F$400&lt;&gt;"",ROW($F$1:$F$400)),ROW(4:4))),"")</f>
        <v>18</v>
      </c>
      <c r="H4" t="str">
        <f t="shared" si="0"/>
        <v/>
      </c>
      <c r="I4" s="130">
        <f t="array" ref="I4">IFERROR(INDEX($H$1:$H$400,SMALL(IF($H$1:$H$400&lt;&gt;"",ROW($H$1:$H$400)),ROW(4:4))),"")</f>
        <v>24</v>
      </c>
      <c r="J4">
        <f t="shared" si="1"/>
        <v>63</v>
      </c>
      <c r="K4" s="130">
        <f t="array" ref="K4">IFERROR(INDEX($J$1:$J$400,SMALL(IF($J$1:$J$400&lt;&gt;"",ROW($J$1:$J$400)),ROW(4:4))),"")</f>
        <v>53</v>
      </c>
      <c r="M4" s="5">
        <v>42738</v>
      </c>
      <c r="N4" s="6" t="s">
        <v>3</v>
      </c>
      <c r="O4" s="7">
        <v>14</v>
      </c>
      <c r="P4" t="str">
        <f>IF(N4="SA",SUM(#REF!),"")</f>
        <v/>
      </c>
      <c r="Q4" s="130">
        <f t="array" ref="Q4">IFERROR(INDEX($P$1:$P$400,SMALL(IF($P$1:$P$400&lt;&gt;"",ROW($P$1:$P$400)),ROW(4:4))),"")</f>
        <v>155</v>
      </c>
      <c r="R4" t="str">
        <f>IF(N4="FR",SUM(O4,#REF!),"")</f>
        <v/>
      </c>
      <c r="S4" s="130">
        <f t="array" ref="S4">IFERROR(INDEX($R$1:$R$400,SMALL(IF($R$1:$R$400&lt;&gt;"",ROW($R$1:$R$400)),ROW(4:4))),"")</f>
        <v>53</v>
      </c>
      <c r="T4" t="str">
        <f t="shared" si="2"/>
        <v/>
      </c>
      <c r="U4" s="130">
        <f t="array" ref="U4">IFERROR(INDEX($T$1:$T$400,SMALL(IF($T$1:$T$400&lt;&gt;"",ROW($T$1:$T$400)),ROW(4:4))),"")</f>
        <v>46</v>
      </c>
      <c r="V4" t="str">
        <f t="shared" si="3"/>
        <v/>
      </c>
      <c r="W4" s="130">
        <f t="array" ref="W4">IFERROR(INDEX($V$1:$V$400,SMALL(IF($V$1:$V$400&lt;&gt;"",ROW($V$1:$V$400)),ROW(4:4))),"")</f>
        <v>92</v>
      </c>
      <c r="Y4" s="5">
        <v>43103</v>
      </c>
      <c r="Z4" s="6" t="s">
        <v>6</v>
      </c>
      <c r="AA4" s="7">
        <v>19</v>
      </c>
      <c r="AB4" t="str">
        <f>IF(Z4="SU",SUM(#REF!),"")</f>
        <v/>
      </c>
      <c r="AC4" s="130">
        <f t="array" ref="AC4">IFERROR(INDEX($AB$1:$AB$400,SMALL(IF($AB$1:$AB$400&lt;&gt;"",ROW($AB$1:$AB$400)),ROW(4:4))),"")</f>
        <v>163</v>
      </c>
      <c r="AD4" t="str">
        <f>IF(Z4="FR",SUM(AA4,#REF!),"")</f>
        <v/>
      </c>
      <c r="AE4" s="130">
        <f t="array" ref="AE4">IFERROR(INDEX($AD$1:$AD$400,SMALL(IF($AD$1:$AD$400&lt;&gt;"",ROW($AD$1:$AD$400)),ROW(4:4))),"")</f>
        <v>45</v>
      </c>
      <c r="AF4" t="str">
        <f t="shared" si="4"/>
        <v/>
      </c>
      <c r="AG4" s="130">
        <f t="array" ref="AG4">IFERROR(INDEX($AF$1:$AF$400,SMALL(IF($AF$1:$AF$400&lt;&gt;"",ROW($AF$1:$AF$400)),ROW(4:4))),"")</f>
        <v>56</v>
      </c>
      <c r="AH4" t="str">
        <f t="shared" si="5"/>
        <v/>
      </c>
      <c r="AI4" s="130">
        <f t="array" ref="AI4">IFERROR(INDEX($AH$1:$AH$400,SMALL(IF($AH$1:$AH$400&lt;&gt;"",ROW($AH$1:$AH$400)),ROW(4:4))),"")</f>
        <v>70</v>
      </c>
      <c r="AK4" s="5">
        <v>43468</v>
      </c>
      <c r="AL4" s="6" t="s">
        <v>8</v>
      </c>
      <c r="AM4" s="7">
        <v>20</v>
      </c>
      <c r="AN4">
        <f>IF(AL4="TH",SUM(AM2:AM4,AA363:AA366),"")</f>
        <v>245</v>
      </c>
      <c r="AO4" s="130">
        <f t="array" ref="AO4">IFERROR(INDEX($AN$1:$AN$400,SMALL(IF($AN$1:$AN$400&lt;&gt;"",ROW($AN$1:$AN$400)),ROW(4:4))),"")</f>
        <v>111</v>
      </c>
      <c r="AP4" t="str">
        <f>IF(AL4="FR",SUM(AM4,#REF!),"")</f>
        <v/>
      </c>
      <c r="AQ4" s="130">
        <f t="array" ref="AQ4">IFERROR(INDEX($AP$1:$AP$400,SMALL(IF($AP$1:$AP$400&lt;&gt;"",ROW($AP$1:$AP$400)),ROW(4:4))),"")</f>
        <v>37</v>
      </c>
      <c r="AR4">
        <f t="shared" si="6"/>
        <v>53</v>
      </c>
      <c r="AS4" s="130">
        <f t="array" ref="AS4">IFERROR(INDEX($AR$1:$AR$400,SMALL(IF($AR$1:$AR$400&lt;&gt;"",ROW($AR$1:$AR$400)),ROW(4:4))),"")</f>
        <v>24</v>
      </c>
      <c r="AT4" t="str">
        <f t="shared" si="7"/>
        <v/>
      </c>
      <c r="AU4" s="130">
        <f t="array" ref="AU4">IFERROR(INDEX($AT$1:$AT$400,SMALL(IF($AT$1:$AT$400&lt;&gt;"",ROW($AT$1:$AT$400)),ROW(4:4))),"")</f>
        <v>88</v>
      </c>
      <c r="AW4" s="5">
        <v>43833</v>
      </c>
      <c r="AX4" s="6" t="s">
        <v>4</v>
      </c>
      <c r="AY4" s="105">
        <f>'Boarding Tallies'!C4</f>
        <v>22</v>
      </c>
      <c r="AZ4" t="str">
        <f>IF(AX4="TU",SUM(#REF!),"")</f>
        <v/>
      </c>
      <c r="BA4" s="130">
        <f t="array" ref="BA4">IFERROR(INDEX($AZ$1:$AZ$400,SMALL(IF($AZ$1:$AZ$400&lt;&gt;"",ROW($AZ$1:$AZ$400)),ROW(4:4))),"")</f>
        <v>57</v>
      </c>
      <c r="BB4">
        <f>IF(AX4="FR",SUM(AY4,AM365),"")</f>
        <v>60</v>
      </c>
      <c r="BC4" s="130">
        <f t="array" ref="BC4">IFERROR(INDEX($BB$1:$BB$400,SMALL(IF($BB$1:$BB$400&lt;&gt;"",ROW($BB$1:$BB$400)),ROW(4:4))),"")</f>
        <v>16</v>
      </c>
      <c r="BD4" t="str">
        <f t="shared" ref="BD4:BD67" si="9">IF(AX4="TH",SUM(AY2:AY4),"")</f>
        <v/>
      </c>
      <c r="BE4" s="130">
        <f t="array" ref="BE4">IFERROR(INDEX($BD$1:$BD$400,SMALL(IF($BD$1:$BD$400&lt;&gt;"",ROW($BD$1:$BD$400)),ROW(4:4))),"")</f>
        <v>19</v>
      </c>
      <c r="BF4" t="str">
        <f t="shared" si="8"/>
        <v/>
      </c>
      <c r="BG4" s="130">
        <f t="array" ref="BG4">IFERROR(INDEX($BF$1:$BF$400,SMALL(IF($BF$1:$BF$400&lt;&gt;"",ROW($BF$1:$BF$400)),ROW(4:4))),"")</f>
        <v>21</v>
      </c>
    </row>
    <row r="5" spans="1:59" x14ac:dyDescent="0.3">
      <c r="A5" s="10">
        <v>42373</v>
      </c>
      <c r="B5" s="11" t="s">
        <v>5</v>
      </c>
      <c r="C5" s="7">
        <v>6</v>
      </c>
      <c r="D5" t="str">
        <f>IF(B5="TH",SUM(#REF!),"")</f>
        <v/>
      </c>
      <c r="E5" s="130">
        <f t="array" ref="E5">IFERROR(INDEX($D$1:$D$400,SMALL(IF($D$1:$D$400&lt;&gt;"",ROW($D$1:$D$400)),ROW(5:5))),"")</f>
        <v>97</v>
      </c>
      <c r="F5" t="str">
        <f t="shared" ref="F5:F68" si="10">IF(B5="FR",SUM(C5,C1),"")</f>
        <v/>
      </c>
      <c r="G5" s="130">
        <f t="array" ref="G5">IFERROR(INDEX($F$1:$F$400,SMALL(IF($F$1:$F$400&lt;&gt;"",ROW($F$1:$F$400)),ROW(5:5))),"")</f>
        <v>26</v>
      </c>
      <c r="H5" t="str">
        <f t="shared" si="0"/>
        <v/>
      </c>
      <c r="I5" s="130">
        <f t="array" ref="I5">IFERROR(INDEX($H$1:$H$400,SMALL(IF($H$1:$H$400&lt;&gt;"",ROW($H$1:$H$400)),ROW(5:5))),"")</f>
        <v>35</v>
      </c>
      <c r="J5" t="str">
        <f t="shared" si="1"/>
        <v/>
      </c>
      <c r="K5" s="130">
        <f t="array" ref="K5">IFERROR(INDEX($J$1:$J$400,SMALL(IF($J$1:$J$400&lt;&gt;"",ROW($J$1:$J$400)),ROW(5:5))),"")</f>
        <v>50</v>
      </c>
      <c r="M5" s="5">
        <v>42739</v>
      </c>
      <c r="N5" s="6" t="s">
        <v>6</v>
      </c>
      <c r="O5" s="7">
        <v>15</v>
      </c>
      <c r="P5" t="str">
        <f>IF(N5="SA",SUM(#REF!),"")</f>
        <v/>
      </c>
      <c r="Q5" s="130">
        <f t="array" ref="Q5">IFERROR(INDEX($P$1:$P$400,SMALL(IF($P$1:$P$400&lt;&gt;"",ROW($P$1:$P$400)),ROW(5:5))),"")</f>
        <v>144</v>
      </c>
      <c r="R5" t="str">
        <f t="shared" ref="R5:R68" si="11">IF(N5="FR",SUM(O5,O1),"")</f>
        <v/>
      </c>
      <c r="S5" s="130">
        <f t="array" ref="S5">IFERROR(INDEX($R$1:$R$400,SMALL(IF($R$1:$R$400&lt;&gt;"",ROW($R$1:$R$400)),ROW(5:5))),"")</f>
        <v>31</v>
      </c>
      <c r="T5" t="str">
        <f t="shared" si="2"/>
        <v/>
      </c>
      <c r="U5" s="130">
        <f t="array" ref="U5">IFERROR(INDEX($T$1:$T$400,SMALL(IF($T$1:$T$400&lt;&gt;"",ROW($T$1:$T$400)),ROW(5:5))),"")</f>
        <v>50</v>
      </c>
      <c r="V5" t="str">
        <f t="shared" si="3"/>
        <v/>
      </c>
      <c r="W5" s="130">
        <f t="array" ref="W5">IFERROR(INDEX($V$1:$V$400,SMALL(IF($V$1:$V$400&lt;&gt;"",ROW($V$1:$V$400)),ROW(5:5))),"")</f>
        <v>85</v>
      </c>
      <c r="Y5" s="5">
        <v>43104</v>
      </c>
      <c r="Z5" s="6" t="s">
        <v>8</v>
      </c>
      <c r="AA5" s="7">
        <v>18</v>
      </c>
      <c r="AB5">
        <f>IF(Z5="TH",SUM(AA2:AA5,O364:O366),"")</f>
        <v>228</v>
      </c>
      <c r="AC5" s="130">
        <f t="array" ref="AC5">IFERROR(INDEX($AB$1:$AB$400,SMALL(IF($AB$1:$AB$400&lt;&gt;"",ROW($AB$1:$AB$400)),ROW(5:5))),"")</f>
        <v>127</v>
      </c>
      <c r="AD5" t="str">
        <f t="shared" ref="AD5:AD68" si="12">IF(Z5="FR",SUM(AA5,AA1),"")</f>
        <v/>
      </c>
      <c r="AE5" s="130">
        <f t="array" ref="AE5">IFERROR(INDEX($AD$1:$AD$400,SMALL(IF($AD$1:$AD$400&lt;&gt;"",ROW($AD$1:$AD$400)),ROW(5:5))),"")</f>
        <v>34</v>
      </c>
      <c r="AF5">
        <f t="shared" si="4"/>
        <v>56</v>
      </c>
      <c r="AG5" s="130">
        <f t="array" ref="AG5">IFERROR(INDEX($AF$1:$AF$400,SMALL(IF($AF$1:$AF$400&lt;&gt;"",ROW($AF$1:$AF$400)),ROW(5:5))),"")</f>
        <v>46</v>
      </c>
      <c r="AH5" t="str">
        <f t="shared" si="5"/>
        <v/>
      </c>
      <c r="AI5" s="130">
        <f t="array" ref="AI5">IFERROR(INDEX($AH$1:$AH$400,SMALL(IF($AH$1:$AH$400&lt;&gt;"",ROW($AH$1:$AH$400)),ROW(5:5))),"")</f>
        <v>60</v>
      </c>
      <c r="AK5" s="5">
        <v>43469</v>
      </c>
      <c r="AL5" s="6" t="s">
        <v>4</v>
      </c>
      <c r="AM5" s="7">
        <v>19</v>
      </c>
      <c r="AN5" t="str">
        <f>IF(AL5="MO",SUM(#REF!),"")</f>
        <v/>
      </c>
      <c r="AO5" s="130">
        <f t="array" ref="AO5">IFERROR(INDEX($AN$1:$AN$400,SMALL(IF($AN$1:$AN$400&lt;&gt;"",ROW($AN$1:$AN$400)),ROW(5:5))),"")</f>
        <v>148</v>
      </c>
      <c r="AP5">
        <f>IF(AL5="FR",SUM(AM5,AA366),"")</f>
        <v>65</v>
      </c>
      <c r="AQ5" s="130">
        <f t="array" ref="AQ5">IFERROR(INDEX($AP$1:$AP$400,SMALL(IF($AP$1:$AP$400&lt;&gt;"",ROW($AP$1:$AP$400)),ROW(5:5))),"")</f>
        <v>38</v>
      </c>
      <c r="AR5" t="str">
        <f t="shared" si="6"/>
        <v/>
      </c>
      <c r="AS5" s="130">
        <f t="array" ref="AS5">IFERROR(INDEX($AR$1:$AR$400,SMALL(IF($AR$1:$AR$400&lt;&gt;"",ROW($AR$1:$AR$400)),ROW(5:5))),"")</f>
        <v>46</v>
      </c>
      <c r="AT5" t="str">
        <f t="shared" si="7"/>
        <v/>
      </c>
      <c r="AU5" s="130">
        <f t="array" ref="AU5">IFERROR(INDEX($AT$1:$AT$400,SMALL(IF($AT$1:$AT$400&lt;&gt;"",ROW($AT$1:$AT$400)),ROW(5:5))),"")</f>
        <v>78</v>
      </c>
      <c r="AW5" s="5">
        <v>43834</v>
      </c>
      <c r="AX5" s="6" t="s">
        <v>7</v>
      </c>
      <c r="AY5" s="105">
        <f>'Boarding Tallies'!C5</f>
        <v>23</v>
      </c>
      <c r="AZ5" t="str">
        <f>IF(AX5="TU",SUM(#REF!),"")</f>
        <v/>
      </c>
      <c r="BA5" s="130">
        <f t="array" ref="BA5">IFERROR(INDEX($AZ$1:$AZ$400,SMALL(IF($AZ$1:$AZ$400&lt;&gt;"",ROW($AZ$1:$AZ$400)),ROW(5:5))),"")</f>
        <v>29</v>
      </c>
      <c r="BB5" t="str">
        <f>IF(AX5="FR",SUM(AY5,AM366),"")</f>
        <v/>
      </c>
      <c r="BC5" s="130">
        <f t="array" ref="BC5">IFERROR(INDEX($BB$1:$BB$400,SMALL(IF($BB$1:$BB$400&lt;&gt;"",ROW($BB$1:$BB$400)),ROW(5:5))),"")</f>
        <v>3</v>
      </c>
      <c r="BD5" t="str">
        <f t="shared" si="9"/>
        <v/>
      </c>
      <c r="BE5" s="130">
        <f t="array" ref="BE5">IFERROR(INDEX($BD$1:$BD$400,SMALL(IF($BD$1:$BD$400&lt;&gt;"",ROW($BD$1:$BD$400)),ROW(5:5))),"")</f>
        <v>6</v>
      </c>
      <c r="BF5" t="str">
        <f t="shared" si="8"/>
        <v/>
      </c>
      <c r="BG5" s="130">
        <f t="array" ref="BG5">IFERROR(INDEX($BF$1:$BF$400,SMALL(IF($BF$1:$BF$400&lt;&gt;"",ROW($BF$1:$BF$400)),ROW(5:5))),"")</f>
        <v>3</v>
      </c>
    </row>
    <row r="6" spans="1:59" x14ac:dyDescent="0.3">
      <c r="A6" s="10">
        <v>42374</v>
      </c>
      <c r="B6" s="11" t="s">
        <v>3</v>
      </c>
      <c r="C6" s="7">
        <v>10</v>
      </c>
      <c r="D6" t="str">
        <f>IF(B6="TH",SUM(#REF!),"")</f>
        <v/>
      </c>
      <c r="E6" s="130">
        <f t="array" ref="E6">IFERROR(INDEX($D$1:$D$400,SMALL(IF($D$1:$D$400&lt;&gt;"",ROW($D$1:$D$400)),ROW(6:6))),"")</f>
        <v>85</v>
      </c>
      <c r="F6" t="str">
        <f t="shared" si="10"/>
        <v/>
      </c>
      <c r="G6" s="130">
        <f t="array" ref="G6">IFERROR(INDEX($F$1:$F$400,SMALL(IF($F$1:$F$400&lt;&gt;"",ROW($F$1:$F$400)),ROW(6:6))),"")</f>
        <v>33</v>
      </c>
      <c r="H6" t="str">
        <f t="shared" si="0"/>
        <v/>
      </c>
      <c r="I6" s="130">
        <f t="array" ref="I6">IFERROR(INDEX($H$1:$H$400,SMALL(IF($H$1:$H$400&lt;&gt;"",ROW($H$1:$H$400)),ROW(6:6))),"")</f>
        <v>22</v>
      </c>
      <c r="J6" t="str">
        <f t="shared" si="1"/>
        <v/>
      </c>
      <c r="K6" s="130">
        <f t="array" ref="K6">IFERROR(INDEX($J$1:$J$400,SMALL(IF($J$1:$J$400&lt;&gt;"",ROW($J$1:$J$400)),ROW(6:6))),"")</f>
        <v>55</v>
      </c>
      <c r="M6" s="5">
        <v>42740</v>
      </c>
      <c r="N6" s="6" t="s">
        <v>8</v>
      </c>
      <c r="O6" s="7">
        <v>17</v>
      </c>
      <c r="P6">
        <f>IF(N6="TH",SUM(O2:O6,C366:C367),"")</f>
        <v>191</v>
      </c>
      <c r="Q6" s="130">
        <f t="array" ref="Q6">IFERROR(INDEX($P$1:$P$400,SMALL(IF($P$1:$P$400&lt;&gt;"",ROW($P$1:$P$400)),ROW(6:6))),"")</f>
        <v>116</v>
      </c>
      <c r="R6" t="str">
        <f t="shared" si="11"/>
        <v/>
      </c>
      <c r="S6" s="130">
        <f t="array" ref="S6">IFERROR(INDEX($R$1:$R$400,SMALL(IF($R$1:$R$400&lt;&gt;"",ROW($R$1:$R$400)),ROW(6:6))),"")</f>
        <v>31</v>
      </c>
      <c r="T6">
        <f t="shared" si="2"/>
        <v>46</v>
      </c>
      <c r="U6" s="130">
        <f t="array" ref="U6">IFERROR(INDEX($T$1:$T$400,SMALL(IF($T$1:$T$400&lt;&gt;"",ROW($T$1:$T$400)),ROW(6:6))),"")</f>
        <v>41</v>
      </c>
      <c r="V6" t="str">
        <f t="shared" si="3"/>
        <v/>
      </c>
      <c r="W6" s="130">
        <f t="array" ref="W6">IFERROR(INDEX($V$1:$V$400,SMALL(IF($V$1:$V$400&lt;&gt;"",ROW($V$1:$V$400)),ROW(6:6))),"")</f>
        <v>64</v>
      </c>
      <c r="Y6" s="5">
        <v>43105</v>
      </c>
      <c r="Z6" s="6" t="s">
        <v>4</v>
      </c>
      <c r="AA6" s="7">
        <v>23</v>
      </c>
      <c r="AB6" t="str">
        <f>IF(Z6="TH",SUM(#REF!),"")</f>
        <v/>
      </c>
      <c r="AC6" s="130">
        <f t="array" ref="AC6">IFERROR(INDEX($AB$1:$AB$400,SMALL(IF($AB$1:$AB$400&lt;&gt;"",ROW($AB$1:$AB$400)),ROW(6:6))),"")</f>
        <v>109</v>
      </c>
      <c r="AD6">
        <f t="shared" si="12"/>
        <v>47</v>
      </c>
      <c r="AE6" s="130">
        <f t="array" ref="AE6">IFERROR(INDEX($AD$1:$AD$400,SMALL(IF($AD$1:$AD$400&lt;&gt;"",ROW($AD$1:$AD$400)),ROW(6:6))),"")</f>
        <v>36</v>
      </c>
      <c r="AF6" t="str">
        <f t="shared" si="4"/>
        <v/>
      </c>
      <c r="AG6" s="130">
        <f t="array" ref="AG6">IFERROR(INDEX($AF$1:$AF$400,SMALL(IF($AF$1:$AF$400&lt;&gt;"",ROW($AF$1:$AF$400)),ROW(6:6))),"")</f>
        <v>39</v>
      </c>
      <c r="AH6" t="str">
        <f t="shared" si="5"/>
        <v/>
      </c>
      <c r="AI6" s="130">
        <f t="array" ref="AI6">IFERROR(INDEX($AH$1:$AH$400,SMALL(IF($AH$1:$AH$400&lt;&gt;"",ROW($AH$1:$AH$400)),ROW(6:6))),"")</f>
        <v>77</v>
      </c>
      <c r="AK6" s="5">
        <v>43470</v>
      </c>
      <c r="AL6" s="6" t="s">
        <v>7</v>
      </c>
      <c r="AM6" s="7">
        <v>23</v>
      </c>
      <c r="AN6" t="str">
        <f>IF(AL6="MO",SUM(#REF!),"")</f>
        <v/>
      </c>
      <c r="AO6" s="130">
        <f t="array" ref="AO6">IFERROR(INDEX($AN$1:$AN$400,SMALL(IF($AN$1:$AN$400&lt;&gt;"",ROW($AN$1:$AN$400)),ROW(6:6))),"")</f>
        <v>150</v>
      </c>
      <c r="AP6" t="str">
        <f t="shared" ref="AP6:AP69" si="13">IF(AL6="FR",SUM(AM6,AM2),"")</f>
        <v/>
      </c>
      <c r="AQ6" s="130">
        <f t="array" ref="AQ6">IFERROR(INDEX($AP$1:$AP$400,SMALL(IF($AP$1:$AP$400&lt;&gt;"",ROW($AP$1:$AP$400)),ROW(6:6))),"")</f>
        <v>38</v>
      </c>
      <c r="AR6" t="str">
        <f t="shared" si="6"/>
        <v/>
      </c>
      <c r="AS6" s="130">
        <f t="array" ref="AS6">IFERROR(INDEX($AR$1:$AR$400,SMALL(IF($AR$1:$AR$400&lt;&gt;"",ROW($AR$1:$AR$400)),ROW(6:6))),"")</f>
        <v>56</v>
      </c>
      <c r="AT6" t="str">
        <f t="shared" si="7"/>
        <v/>
      </c>
      <c r="AU6" s="130">
        <f t="array" ref="AU6">IFERROR(INDEX($AT$1:$AT$400,SMALL(IF($AT$1:$AT$400&lt;&gt;"",ROW($AT$1:$AT$400)),ROW(6:6))),"")</f>
        <v>64</v>
      </c>
      <c r="AW6" s="5">
        <v>43835</v>
      </c>
      <c r="AX6" s="6" t="s">
        <v>9</v>
      </c>
      <c r="AY6" s="105">
        <f>'Boarding Tallies'!C6</f>
        <v>10</v>
      </c>
      <c r="AZ6" t="str">
        <f>IF(AX6="TU",SUM(#REF!),"")</f>
        <v/>
      </c>
      <c r="BA6" s="130">
        <f t="array" ref="BA6">IFERROR(INDEX($AZ$1:$AZ$400,SMALL(IF($AZ$1:$AZ$400&lt;&gt;"",ROW($AZ$1:$AZ$400)),ROW(6:6))),"")</f>
        <v>11</v>
      </c>
      <c r="BB6" t="str">
        <f t="shared" ref="BB6:BB69" si="14">IF(AX6="FR",SUM(AY6,AY2),"")</f>
        <v/>
      </c>
      <c r="BC6" s="130">
        <f t="array" ref="BC6">IFERROR(INDEX($BB$1:$BB$400,SMALL(IF($BB$1:$BB$400&lt;&gt;"",ROW($BB$1:$BB$400)),ROW(6:6))),"")</f>
        <v>4</v>
      </c>
      <c r="BD6" t="str">
        <f t="shared" si="9"/>
        <v/>
      </c>
      <c r="BE6" s="130">
        <f t="array" ref="BE6">IFERROR(INDEX($BD$1:$BD$400,SMALL(IF($BD$1:$BD$400&lt;&gt;"",ROW($BD$1:$BD$400)),ROW(6:6))),"")</f>
        <v>7</v>
      </c>
      <c r="BF6">
        <f t="shared" si="8"/>
        <v>55</v>
      </c>
      <c r="BG6" s="130">
        <f t="array" ref="BG6">IFERROR(INDEX($BF$1:$BF$400,SMALL(IF($BF$1:$BF$400&lt;&gt;"",ROW($BF$1:$BF$400)),ROW(6:6))),"")</f>
        <v>3</v>
      </c>
    </row>
    <row r="7" spans="1:59" x14ac:dyDescent="0.3">
      <c r="A7" s="10">
        <v>42375</v>
      </c>
      <c r="B7" s="11" t="s">
        <v>6</v>
      </c>
      <c r="C7" s="7">
        <v>9</v>
      </c>
      <c r="D7" t="str">
        <f t="shared" ref="D7:D70" si="15">IF(B7="TH",SUM(C1:C7),"")</f>
        <v/>
      </c>
      <c r="E7" s="130">
        <f t="array" ref="E7">IFERROR(INDEX($D$1:$D$400,SMALL(IF($D$1:$D$400&lt;&gt;"",ROW($D$1:$D$400)),ROW(7:7))),"")</f>
        <v>88</v>
      </c>
      <c r="F7" t="str">
        <f t="shared" si="10"/>
        <v/>
      </c>
      <c r="G7" s="130">
        <f t="array" ref="G7">IFERROR(INDEX($F$1:$F$400,SMALL(IF($F$1:$F$400&lt;&gt;"",ROW($F$1:$F$400)),ROW(7:7))),"")</f>
        <v>25</v>
      </c>
      <c r="H7" t="str">
        <f t="shared" si="0"/>
        <v/>
      </c>
      <c r="I7" s="130">
        <f t="array" ref="I7">IFERROR(INDEX($H$1:$H$400,SMALL(IF($H$1:$H$400&lt;&gt;"",ROW($H$1:$H$400)),ROW(7:7))),"")</f>
        <v>34</v>
      </c>
      <c r="J7" t="str">
        <f t="shared" si="1"/>
        <v/>
      </c>
      <c r="K7" s="130">
        <f t="array" ref="K7">IFERROR(INDEX($J$1:$J$400,SMALL(IF($J$1:$J$400&lt;&gt;"",ROW($J$1:$J$400)),ROW(7:7))),"")</f>
        <v>45</v>
      </c>
      <c r="M7" s="5">
        <v>42741</v>
      </c>
      <c r="N7" s="6" t="s">
        <v>4</v>
      </c>
      <c r="O7" s="7">
        <v>22</v>
      </c>
      <c r="P7" t="str">
        <f t="shared" ref="P7:P70" si="16">IF(N7="TH",SUM(O1:O7),"")</f>
        <v/>
      </c>
      <c r="Q7" s="130">
        <f t="array" ref="Q7">IFERROR(INDEX($P$1:$P$400,SMALL(IF($P$1:$P$400&lt;&gt;"",ROW($P$1:$P$400)),ROW(7:7))),"")</f>
        <v>110</v>
      </c>
      <c r="R7">
        <f t="shared" si="11"/>
        <v>45</v>
      </c>
      <c r="S7" s="130">
        <f t="array" ref="S7">IFERROR(INDEX($R$1:$R$400,SMALL(IF($R$1:$R$400&lt;&gt;"",ROW($R$1:$R$400)),ROW(7:7))),"")</f>
        <v>38</v>
      </c>
      <c r="T7" t="str">
        <f t="shared" si="2"/>
        <v/>
      </c>
      <c r="U7" s="130">
        <f t="array" ref="U7">IFERROR(INDEX($T$1:$T$400,SMALL(IF($T$1:$T$400&lt;&gt;"",ROW($T$1:$T$400)),ROW(7:7))),"")</f>
        <v>43</v>
      </c>
      <c r="V7" t="str">
        <f t="shared" si="3"/>
        <v/>
      </c>
      <c r="W7" s="130">
        <f t="array" ref="W7">IFERROR(INDEX($V$1:$V$400,SMALL(IF($V$1:$V$400&lt;&gt;"",ROW($V$1:$V$400)),ROW(7:7))),"")</f>
        <v>57</v>
      </c>
      <c r="Y7" s="5">
        <v>43106</v>
      </c>
      <c r="Z7" s="6" t="s">
        <v>7</v>
      </c>
      <c r="AA7" s="7">
        <v>15</v>
      </c>
      <c r="AB7" t="str">
        <f>IF(Z7="TH",SUM(#REF!),"")</f>
        <v/>
      </c>
      <c r="AC7" s="130">
        <f t="array" ref="AC7">IFERROR(INDEX($AB$1:$AB$400,SMALL(IF($AB$1:$AB$400&lt;&gt;"",ROW($AB$1:$AB$400)),ROW(7:7))),"")</f>
        <v>167</v>
      </c>
      <c r="AD7" t="str">
        <f t="shared" si="12"/>
        <v/>
      </c>
      <c r="AE7" s="130">
        <f t="array" ref="AE7">IFERROR(INDEX($AD$1:$AD$400,SMALL(IF($AD$1:$AD$400&lt;&gt;"",ROW($AD$1:$AD$400)),ROW(7:7))),"")</f>
        <v>63</v>
      </c>
      <c r="AF7" t="str">
        <f t="shared" si="4"/>
        <v/>
      </c>
      <c r="AG7" s="130">
        <f t="array" ref="AG7">IFERROR(INDEX($AF$1:$AF$400,SMALL(IF($AF$1:$AF$400&lt;&gt;"",ROW($AF$1:$AF$400)),ROW(7:7))),"")</f>
        <v>66</v>
      </c>
      <c r="AH7" t="str">
        <f t="shared" si="5"/>
        <v/>
      </c>
      <c r="AI7" s="130">
        <f t="array" ref="AI7">IFERROR(INDEX($AH$1:$AH$400,SMALL(IF($AH$1:$AH$400&lt;&gt;"",ROW($AH$1:$AH$400)),ROW(7:7))),"")</f>
        <v>100</v>
      </c>
      <c r="AK7" s="5">
        <v>43471</v>
      </c>
      <c r="AL7" s="6" t="s">
        <v>9</v>
      </c>
      <c r="AM7" s="7">
        <v>19</v>
      </c>
      <c r="AN7" t="str">
        <f>IF(AL7="MO",SUM(AM1:AM7),"")</f>
        <v/>
      </c>
      <c r="AO7" s="130">
        <f t="array" ref="AO7">IFERROR(INDEX($AN$1:$AN$400,SMALL(IF($AN$1:$AN$400&lt;&gt;"",ROW($AN$1:$AN$400)),ROW(7:7))),"")</f>
        <v>126</v>
      </c>
      <c r="AP7" t="str">
        <f t="shared" si="13"/>
        <v/>
      </c>
      <c r="AQ7" s="130">
        <f t="array" ref="AQ7">IFERROR(INDEX($AP$1:$AP$400,SMALL(IF($AP$1:$AP$400&lt;&gt;"",ROW($AP$1:$AP$400)),ROW(7:7))),"")</f>
        <v>44</v>
      </c>
      <c r="AR7" t="str">
        <f t="shared" si="6"/>
        <v/>
      </c>
      <c r="AS7" s="130">
        <f t="array" ref="AS7">IFERROR(INDEX($AR$1:$AR$400,SMALL(IF($AR$1:$AR$400&lt;&gt;"",ROW($AR$1:$AR$400)),ROW(7:7))),"")</f>
        <v>51</v>
      </c>
      <c r="AT7">
        <f t="shared" si="7"/>
        <v>61</v>
      </c>
      <c r="AU7" s="130">
        <f t="array" ref="AU7">IFERROR(INDEX($AT$1:$AT$400,SMALL(IF($AT$1:$AT$400&lt;&gt;"",ROW($AT$1:$AT$400)),ROW(7:7))),"")</f>
        <v>94</v>
      </c>
      <c r="AW7" s="5">
        <v>43836</v>
      </c>
      <c r="AX7" s="6" t="s">
        <v>5</v>
      </c>
      <c r="AY7" s="105">
        <f>'Boarding Tallies'!C7</f>
        <v>8</v>
      </c>
      <c r="AZ7" t="str">
        <f>IF(AX7="TU",SUM(AY1:AY7),"")</f>
        <v/>
      </c>
      <c r="BA7" s="130">
        <f t="array" ref="BA7">IFERROR(INDEX($AZ$1:$AZ$400,SMALL(IF($AZ$1:$AZ$400&lt;&gt;"",ROW($AZ$1:$AZ$400)),ROW(7:7))),"")</f>
        <v>3</v>
      </c>
      <c r="BB7" t="str">
        <f t="shared" si="14"/>
        <v/>
      </c>
      <c r="BC7" s="130">
        <f t="array" ref="BC7">IFERROR(INDEX($BB$1:$BB$400,SMALL(IF($BB$1:$BB$400&lt;&gt;"",ROW($BB$1:$BB$400)),ROW(7:7))),"")</f>
        <v>0</v>
      </c>
      <c r="BD7" t="str">
        <f t="shared" si="9"/>
        <v/>
      </c>
      <c r="BE7" s="130">
        <f t="array" ref="BE7">IFERROR(INDEX($BD$1:$BD$400,SMALL(IF($BD$1:$BD$400&lt;&gt;"",ROW($BD$1:$BD$400)),ROW(7:7))),"")</f>
        <v>0</v>
      </c>
      <c r="BF7" t="str">
        <f t="shared" si="8"/>
        <v/>
      </c>
      <c r="BG7" s="130">
        <f t="array" ref="BG7">IFERROR(INDEX($BF$1:$BF$400,SMALL(IF($BF$1:$BF$400&lt;&gt;"",ROW($BF$1:$BF$400)),ROW(7:7))),"")</f>
        <v>0</v>
      </c>
    </row>
    <row r="8" spans="1:59" x14ac:dyDescent="0.3">
      <c r="A8" s="10">
        <v>42376</v>
      </c>
      <c r="B8" s="11" t="s">
        <v>8</v>
      </c>
      <c r="C8" s="7">
        <v>11</v>
      </c>
      <c r="D8">
        <f>IF(B8="TH",SUM(C2:C8),"")</f>
        <v>99</v>
      </c>
      <c r="E8" s="130">
        <f t="array" ref="E8">IFERROR(INDEX($D$1:$D$400,SMALL(IF($D$1:$D$400&lt;&gt;"",ROW($D$1:$D$400)),ROW(8:8))),"")</f>
        <v>100</v>
      </c>
      <c r="F8" t="str">
        <f t="shared" si="10"/>
        <v/>
      </c>
      <c r="G8" s="130">
        <f t="array" ref="G8">IFERROR(INDEX($F$1:$F$400,SMALL(IF($F$1:$F$400&lt;&gt;"",ROW($F$1:$F$400)),ROW(8:8))),"")</f>
        <v>26</v>
      </c>
      <c r="H8">
        <f t="shared" si="0"/>
        <v>30</v>
      </c>
      <c r="I8" s="130">
        <f t="array" ref="I8">IFERROR(INDEX($H$1:$H$400,SMALL(IF($H$1:$H$400&lt;&gt;"",ROW($H$1:$H$400)),ROW(8:8))),"")</f>
        <v>39</v>
      </c>
      <c r="J8" t="str">
        <f t="shared" si="1"/>
        <v/>
      </c>
      <c r="K8" s="130">
        <f t="array" ref="K8">IFERROR(INDEX($J$1:$J$400,SMALL(IF($J$1:$J$400&lt;&gt;"",ROW($J$1:$J$400)),ROW(8:8))),"")</f>
        <v>51</v>
      </c>
      <c r="M8" s="5">
        <v>42742</v>
      </c>
      <c r="N8" s="6" t="s">
        <v>7</v>
      </c>
      <c r="O8" s="7">
        <v>20</v>
      </c>
      <c r="P8" t="str">
        <f t="shared" si="16"/>
        <v/>
      </c>
      <c r="Q8" s="130">
        <f t="array" ref="Q8">IFERROR(INDEX($P$1:$P$400,SMALL(IF($P$1:$P$400&lt;&gt;"",ROW($P$1:$P$400)),ROW(8:8))),"")</f>
        <v>116</v>
      </c>
      <c r="R8" t="str">
        <f t="shared" si="11"/>
        <v/>
      </c>
      <c r="S8" s="130">
        <f t="array" ref="S8">IFERROR(INDEX($R$1:$R$400,SMALL(IF($R$1:$R$400&lt;&gt;"",ROW($R$1:$R$400)),ROW(8:8))),"")</f>
        <v>39</v>
      </c>
      <c r="T8" t="str">
        <f t="shared" si="2"/>
        <v/>
      </c>
      <c r="U8" s="130">
        <f t="array" ref="U8">IFERROR(INDEX($T$1:$T$400,SMALL(IF($T$1:$T$400&lt;&gt;"",ROW($T$1:$T$400)),ROW(8:8))),"")</f>
        <v>40</v>
      </c>
      <c r="V8" t="str">
        <f t="shared" si="3"/>
        <v/>
      </c>
      <c r="W8" s="130">
        <f t="array" ref="W8">IFERROR(INDEX($V$1:$V$400,SMALL(IF($V$1:$V$400&lt;&gt;"",ROW($V$1:$V$400)),ROW(8:8))),"")</f>
        <v>65</v>
      </c>
      <c r="Y8" s="5">
        <v>43107</v>
      </c>
      <c r="Z8" s="6" t="s">
        <v>9</v>
      </c>
      <c r="AA8" s="7">
        <v>13</v>
      </c>
      <c r="AB8" t="str">
        <f>IF(Z8="TH",SUM(#REF!),"")</f>
        <v/>
      </c>
      <c r="AC8" s="130">
        <f t="array" ref="AC8">IFERROR(INDEX($AB$1:$AB$400,SMALL(IF($AB$1:$AB$400&lt;&gt;"",ROW($AB$1:$AB$400)),ROW(8:8))),"")</f>
        <v>182</v>
      </c>
      <c r="AD8" t="str">
        <f t="shared" si="12"/>
        <v/>
      </c>
      <c r="AE8" s="130">
        <f t="array" ref="AE8">IFERROR(INDEX($AD$1:$AD$400,SMALL(IF($AD$1:$AD$400&lt;&gt;"",ROW($AD$1:$AD$400)),ROW(8:8))),"")</f>
        <v>51</v>
      </c>
      <c r="AF8" t="str">
        <f t="shared" si="4"/>
        <v/>
      </c>
      <c r="AG8" s="130">
        <f t="array" ref="AG8">IFERROR(INDEX($AF$1:$AF$400,SMALL(IF($AF$1:$AF$400&lt;&gt;"",ROW($AF$1:$AF$400)),ROW(8:8))),"")</f>
        <v>60</v>
      </c>
      <c r="AH8">
        <f t="shared" si="5"/>
        <v>51</v>
      </c>
      <c r="AI8" s="130">
        <f t="array" ref="AI8">IFERROR(INDEX($AH$1:$AH$400,SMALL(IF($AH$1:$AH$400&lt;&gt;"",ROW($AH$1:$AH$400)),ROW(8:8))),"")</f>
        <v>85</v>
      </c>
      <c r="AK8" s="5">
        <v>43472</v>
      </c>
      <c r="AL8" s="6" t="s">
        <v>5</v>
      </c>
      <c r="AM8" s="7">
        <v>15</v>
      </c>
      <c r="AN8" t="str">
        <f t="shared" ref="AN8:AN32" si="17">IF(AL8="TH",SUM(AM2:AM8),"")</f>
        <v/>
      </c>
      <c r="AO8" s="130">
        <f t="array" ref="AO8">IFERROR(INDEX($AN$1:$AN$400,SMALL(IF($AN$1:$AN$400&lt;&gt;"",ROW($AN$1:$AN$400)),ROW(8:8))),"")</f>
        <v>174</v>
      </c>
      <c r="AP8" t="str">
        <f t="shared" si="13"/>
        <v/>
      </c>
      <c r="AQ8" s="130">
        <f t="array" ref="AQ8">IFERROR(INDEX($AP$1:$AP$400,SMALL(IF($AP$1:$AP$400&lt;&gt;"",ROW($AP$1:$AP$400)),ROW(8:8))),"")</f>
        <v>46</v>
      </c>
      <c r="AR8" t="str">
        <f t="shared" si="6"/>
        <v/>
      </c>
      <c r="AS8" s="130">
        <f t="array" ref="AS8">IFERROR(INDEX($AR$1:$AR$400,SMALL(IF($AR$1:$AR$400&lt;&gt;"",ROW($AR$1:$AR$400)),ROW(8:8))),"")</f>
        <v>63</v>
      </c>
      <c r="AT8" t="str">
        <f t="shared" si="7"/>
        <v/>
      </c>
      <c r="AU8" s="130">
        <f t="array" ref="AU8">IFERROR(INDEX($AT$1:$AT$400,SMALL(IF($AT$1:$AT$400&lt;&gt;"",ROW($AT$1:$AT$400)),ROW(8:8))),"")</f>
        <v>90</v>
      </c>
      <c r="AW8" s="5">
        <v>43837</v>
      </c>
      <c r="AX8" s="6" t="s">
        <v>3</v>
      </c>
      <c r="AY8" s="105">
        <f>'Boarding Tallies'!C8</f>
        <v>6</v>
      </c>
      <c r="AZ8" t="str">
        <f t="shared" ref="AZ8:AZ71" si="18">IF(AX8="TH",SUM(AY2:AY8),"")</f>
        <v/>
      </c>
      <c r="BA8" s="130">
        <f t="array" ref="BA8">IFERROR(INDEX($AZ$1:$AZ$400,SMALL(IF($AZ$1:$AZ$400&lt;&gt;"",ROW($AZ$1:$AZ$400)),ROW(8:8))),"")</f>
        <v>0</v>
      </c>
      <c r="BB8" t="str">
        <f t="shared" si="14"/>
        <v/>
      </c>
      <c r="BC8" s="130">
        <f t="array" ref="BC8">IFERROR(INDEX($BB$1:$BB$400,SMALL(IF($BB$1:$BB$400&lt;&gt;"",ROW($BB$1:$BB$400)),ROW(8:8))),"")</f>
        <v>0</v>
      </c>
      <c r="BD8" t="str">
        <f t="shared" si="9"/>
        <v/>
      </c>
      <c r="BE8" s="130">
        <f t="array" ref="BE8">IFERROR(INDEX($BD$1:$BD$400,SMALL(IF($BD$1:$BD$400&lt;&gt;"",ROW($BD$1:$BD$400)),ROW(8:8))),"")</f>
        <v>0</v>
      </c>
      <c r="BF8" t="str">
        <f t="shared" si="8"/>
        <v/>
      </c>
      <c r="BG8" s="130">
        <f t="array" ref="BG8">IFERROR(INDEX($BF$1:$BF$400,SMALL(IF($BF$1:$BF$400&lt;&gt;"",ROW($BF$1:$BF$400)),ROW(8:8))),"")</f>
        <v>0</v>
      </c>
    </row>
    <row r="9" spans="1:59" x14ac:dyDescent="0.3">
      <c r="A9" s="10">
        <v>42377</v>
      </c>
      <c r="B9" s="11" t="s">
        <v>4</v>
      </c>
      <c r="C9" s="7">
        <v>10</v>
      </c>
      <c r="D9" t="str">
        <f t="shared" si="15"/>
        <v/>
      </c>
      <c r="E9" s="130">
        <f t="array" ref="E9">IFERROR(INDEX($D$1:$D$400,SMALL(IF($D$1:$D$400&lt;&gt;"",ROW($D$1:$D$400)),ROW(9:9))),"")</f>
        <v>355</v>
      </c>
      <c r="F9">
        <f t="shared" si="10"/>
        <v>16</v>
      </c>
      <c r="G9" s="130">
        <f t="array" ref="G9">IFERROR(INDEX($F$1:$F$400,SMALL(IF($F$1:$F$400&lt;&gt;"",ROW($F$1:$F$400)),ROW(9:9))),"")</f>
        <v>45</v>
      </c>
      <c r="H9" t="str">
        <f t="shared" si="0"/>
        <v/>
      </c>
      <c r="I9" s="130">
        <f t="array" ref="I9">IFERROR(INDEX($H$1:$H$400,SMALL(IF($H$1:$H$400&lt;&gt;"",ROW($H$1:$H$400)),ROW(9:9))),"")</f>
        <v>170</v>
      </c>
      <c r="J9" t="str">
        <f t="shared" si="1"/>
        <v/>
      </c>
      <c r="K9" s="130">
        <f t="array" ref="K9">IFERROR(INDEX($J$1:$J$400,SMALL(IF($J$1:$J$400&lt;&gt;"",ROW($J$1:$J$400)),ROW(9:9))),"")</f>
        <v>130</v>
      </c>
      <c r="M9" s="5">
        <v>42743</v>
      </c>
      <c r="N9" s="6" t="s">
        <v>9</v>
      </c>
      <c r="O9" s="7">
        <v>14</v>
      </c>
      <c r="P9" t="str">
        <f t="shared" si="16"/>
        <v/>
      </c>
      <c r="Q9" s="130">
        <f t="array" ref="Q9">IFERROR(INDEX($P$1:$P$400,SMALL(IF($P$1:$P$400&lt;&gt;"",ROW($P$1:$P$400)),ROW(9:9))),"")</f>
        <v>172</v>
      </c>
      <c r="R9" t="str">
        <f t="shared" si="11"/>
        <v/>
      </c>
      <c r="S9" s="130">
        <f t="array" ref="S9">IFERROR(INDEX($R$1:$R$400,SMALL(IF($R$1:$R$400&lt;&gt;"",ROW($R$1:$R$400)),ROW(9:9))),"")</f>
        <v>80</v>
      </c>
      <c r="T9" t="str">
        <f t="shared" si="2"/>
        <v/>
      </c>
      <c r="U9" s="130">
        <f t="array" ref="U9">IFERROR(INDEX($T$1:$T$400,SMALL(IF($T$1:$T$400&lt;&gt;"",ROW($T$1:$T$400)),ROW(9:9))),"")</f>
        <v>61</v>
      </c>
      <c r="V9">
        <f t="shared" si="3"/>
        <v>56</v>
      </c>
      <c r="W9" s="130">
        <f t="array" ref="W9">IFERROR(INDEX($V$1:$V$400,SMALL(IF($V$1:$V$400&lt;&gt;"",ROW($V$1:$V$400)),ROW(9:9))),"")</f>
        <v>93</v>
      </c>
      <c r="Y9" s="5">
        <v>43108</v>
      </c>
      <c r="Z9" s="6" t="s">
        <v>5</v>
      </c>
      <c r="AA9" s="7">
        <v>15</v>
      </c>
      <c r="AB9" t="str">
        <f>IF(Z9="TH",SUM(#REF!),"")</f>
        <v/>
      </c>
      <c r="AC9" s="130">
        <f t="array" ref="AC9">IFERROR(INDEX($AB$1:$AB$400,SMALL(IF($AB$1:$AB$400&lt;&gt;"",ROW($AB$1:$AB$400)),ROW(9:9))),"")</f>
        <v>155</v>
      </c>
      <c r="AD9" t="str">
        <f t="shared" si="12"/>
        <v/>
      </c>
      <c r="AE9" s="130">
        <f t="array" ref="AE9">IFERROR(INDEX($AD$1:$AD$400,SMALL(IF($AD$1:$AD$400&lt;&gt;"",ROW($AD$1:$AD$400)),ROW(9:9))),"")</f>
        <v>61</v>
      </c>
      <c r="AF9" t="str">
        <f t="shared" si="4"/>
        <v/>
      </c>
      <c r="AG9" s="130">
        <f t="array" ref="AG9">IFERROR(INDEX($AF$1:$AF$400,SMALL(IF($AF$1:$AF$400&lt;&gt;"",ROW($AF$1:$AF$400)),ROW(9:9))),"")</f>
        <v>53</v>
      </c>
      <c r="AH9" t="str">
        <f t="shared" si="5"/>
        <v/>
      </c>
      <c r="AI9" s="130">
        <f t="array" ref="AI9">IFERROR(INDEX($AH$1:$AH$400,SMALL(IF($AH$1:$AH$400&lt;&gt;"",ROW($AH$1:$AH$400)),ROW(9:9))),"")</f>
        <v>179</v>
      </c>
      <c r="AK9" s="5">
        <v>43473</v>
      </c>
      <c r="AL9" s="6" t="s">
        <v>3</v>
      </c>
      <c r="AM9" s="7">
        <v>17</v>
      </c>
      <c r="AN9" t="str">
        <f t="shared" si="17"/>
        <v/>
      </c>
      <c r="AO9" s="130">
        <f t="array" ref="AO9">IFERROR(INDEX($AN$1:$AN$400,SMALL(IF($AN$1:$AN$400&lt;&gt;"",ROW($AN$1:$AN$400)),ROW(9:9))),"")</f>
        <v>183</v>
      </c>
      <c r="AP9" t="str">
        <f t="shared" si="13"/>
        <v/>
      </c>
      <c r="AQ9" s="130">
        <f t="array" ref="AQ9">IFERROR(INDEX($AP$1:$AP$400,SMALL(IF($AP$1:$AP$400&lt;&gt;"",ROW($AP$1:$AP$400)),ROW(9:9))),"")</f>
        <v>74</v>
      </c>
      <c r="AR9" t="str">
        <f t="shared" si="6"/>
        <v/>
      </c>
      <c r="AS9" s="130">
        <f t="array" ref="AS9">IFERROR(INDEX($AR$1:$AR$400,SMALL(IF($AR$1:$AR$400&lt;&gt;"",ROW($AR$1:$AR$400)),ROW(9:9))),"")</f>
        <v>77</v>
      </c>
      <c r="AT9" t="str">
        <f t="shared" si="7"/>
        <v/>
      </c>
      <c r="AU9" s="130">
        <f t="array" ref="AU9">IFERROR(INDEX($AT$1:$AT$400,SMALL(IF($AT$1:$AT$400&lt;&gt;"",ROW($AT$1:$AT$400)),ROW(9:9))),"")</f>
        <v>222</v>
      </c>
      <c r="AW9" s="5">
        <v>43838</v>
      </c>
      <c r="AX9" s="6" t="s">
        <v>6</v>
      </c>
      <c r="AY9" s="105">
        <f>'Boarding Tallies'!C9</f>
        <v>5</v>
      </c>
      <c r="AZ9" t="str">
        <f t="shared" si="18"/>
        <v/>
      </c>
      <c r="BA9" s="130">
        <f t="array" ref="BA9">IFERROR(INDEX($AZ$1:$AZ$400,SMALL(IF($AZ$1:$AZ$400&lt;&gt;"",ROW($AZ$1:$AZ$400)),ROW(9:9))),"")</f>
        <v>0</v>
      </c>
      <c r="BB9" t="str">
        <f t="shared" si="14"/>
        <v/>
      </c>
      <c r="BC9" s="130">
        <f t="array" ref="BC9">IFERROR(INDEX($BB$1:$BB$400,SMALL(IF($BB$1:$BB$400&lt;&gt;"",ROW($BB$1:$BB$400)),ROW(9:9))),"")</f>
        <v>0</v>
      </c>
      <c r="BD9" t="str">
        <f t="shared" si="9"/>
        <v/>
      </c>
      <c r="BE9" s="130">
        <f t="array" ref="BE9">IFERROR(INDEX($BD$1:$BD$400,SMALL(IF($BD$1:$BD$400&lt;&gt;"",ROW($BD$1:$BD$400)),ROW(9:9))),"")</f>
        <v>0</v>
      </c>
      <c r="BF9" t="str">
        <f t="shared" si="8"/>
        <v/>
      </c>
      <c r="BG9" s="130">
        <f t="array" ref="BG9">IFERROR(INDEX($BF$1:$BF$400,SMALL(IF($BF$1:$BF$400&lt;&gt;"",ROW($BF$1:$BF$400)),ROW(9:9))),"")</f>
        <v>0</v>
      </c>
    </row>
    <row r="10" spans="1:59" x14ac:dyDescent="0.3">
      <c r="A10" s="10">
        <v>42378</v>
      </c>
      <c r="B10" s="11" t="s">
        <v>7</v>
      </c>
      <c r="C10" s="7">
        <v>14</v>
      </c>
      <c r="D10" t="str">
        <f t="shared" si="15"/>
        <v/>
      </c>
      <c r="E10" s="130">
        <f t="array" ref="E10">IFERROR(INDEX($D$1:$D$400,SMALL(IF($D$1:$D$400&lt;&gt;"",ROW($D$1:$D$400)),ROW(10:10))),"")</f>
        <v>179</v>
      </c>
      <c r="F10" t="str">
        <f t="shared" si="10"/>
        <v/>
      </c>
      <c r="G10" s="130">
        <f t="array" ref="G10">IFERROR(INDEX($F$1:$F$400,SMALL(IF($F$1:$F$400&lt;&gt;"",ROW($F$1:$F$400)),ROW(10:10))),"")</f>
        <v>111</v>
      </c>
      <c r="H10" t="str">
        <f t="shared" si="0"/>
        <v/>
      </c>
      <c r="I10" s="130">
        <f t="array" ref="I10">IFERROR(INDEX($H$1:$H$400,SMALL(IF($H$1:$H$400&lt;&gt;"",ROW($H$1:$H$400)),ROW(10:10))),"")</f>
        <v>32</v>
      </c>
      <c r="J10" t="str">
        <f t="shared" si="1"/>
        <v/>
      </c>
      <c r="K10" s="130">
        <f t="array" ref="K10">IFERROR(INDEX($J$1:$J$400,SMALL(IF($J$1:$J$400&lt;&gt;"",ROW($J$1:$J$400)),ROW(10:10))),"")</f>
        <v>133</v>
      </c>
      <c r="M10" s="5">
        <v>42744</v>
      </c>
      <c r="N10" s="6" t="s">
        <v>5</v>
      </c>
      <c r="O10" s="7">
        <v>11</v>
      </c>
      <c r="P10" t="str">
        <f t="shared" si="16"/>
        <v/>
      </c>
      <c r="Q10" s="130">
        <f t="array" ref="Q10">IFERROR(INDEX($P$1:$P$400,SMALL(IF($P$1:$P$400&lt;&gt;"",ROW($P$1:$P$400)),ROW(10:10))),"")</f>
        <v>493</v>
      </c>
      <c r="R10" t="str">
        <f t="shared" si="11"/>
        <v/>
      </c>
      <c r="S10" s="130">
        <f t="array" ref="S10">IFERROR(INDEX($R$1:$R$400,SMALL(IF($R$1:$R$400&lt;&gt;"",ROW($R$1:$R$400)),ROW(10:10))),"")</f>
        <v>140</v>
      </c>
      <c r="T10" t="str">
        <f t="shared" si="2"/>
        <v/>
      </c>
      <c r="U10" s="130">
        <f t="array" ref="U10">IFERROR(INDEX($T$1:$T$400,SMALL(IF($T$1:$T$400&lt;&gt;"",ROW($T$1:$T$400)),ROW(10:10))),"")</f>
        <v>229</v>
      </c>
      <c r="V10" t="str">
        <f t="shared" si="3"/>
        <v/>
      </c>
      <c r="W10" s="130">
        <f t="array" ref="W10">IFERROR(INDEX($V$1:$V$400,SMALL(IF($V$1:$V$400&lt;&gt;"",ROW($V$1:$V$400)),ROW(10:10))),"")</f>
        <v>198</v>
      </c>
      <c r="Y10" s="5">
        <v>43109</v>
      </c>
      <c r="Z10" s="6" t="s">
        <v>3</v>
      </c>
      <c r="AA10" s="7">
        <v>12</v>
      </c>
      <c r="AB10" t="str">
        <f t="shared" ref="AB10:AB73" si="19">IF(Z10="TH",SUM(AA4:AA10),"")</f>
        <v/>
      </c>
      <c r="AC10" s="130">
        <f t="array" ref="AC10">IFERROR(INDEX($AB$1:$AB$400,SMALL(IF($AB$1:$AB$400&lt;&gt;"",ROW($AB$1:$AB$400)),ROW(10:10))),"")</f>
        <v>447</v>
      </c>
      <c r="AD10" t="str">
        <f t="shared" si="12"/>
        <v/>
      </c>
      <c r="AE10" s="130">
        <f t="array" ref="AE10">IFERROR(INDEX($AD$1:$AD$400,SMALL(IF($AD$1:$AD$400&lt;&gt;"",ROW($AD$1:$AD$400)),ROW(10:10))),"")</f>
        <v>125</v>
      </c>
      <c r="AF10" t="str">
        <f t="shared" si="4"/>
        <v/>
      </c>
      <c r="AG10" s="130">
        <f t="array" ref="AG10">IFERROR(INDEX($AF$1:$AF$400,SMALL(IF($AF$1:$AF$400&lt;&gt;"",ROW($AF$1:$AF$400)),ROW(10:10))),"")</f>
        <v>200</v>
      </c>
      <c r="AH10" t="str">
        <f t="shared" si="5"/>
        <v/>
      </c>
      <c r="AI10" s="130">
        <f t="array" ref="AI10">IFERROR(INDEX($AH$1:$AH$400,SMALL(IF($AH$1:$AH$400&lt;&gt;"",ROW($AH$1:$AH$400)),ROW(10:10))),"")</f>
        <v>140</v>
      </c>
      <c r="AK10" s="5">
        <v>43474</v>
      </c>
      <c r="AL10" s="6" t="s">
        <v>6</v>
      </c>
      <c r="AM10" s="7">
        <v>16</v>
      </c>
      <c r="AN10" t="str">
        <f t="shared" si="17"/>
        <v/>
      </c>
      <c r="AO10" s="130">
        <f t="array" ref="AO10">IFERROR(INDEX($AN$1:$AN$400,SMALL(IF($AN$1:$AN$400&lt;&gt;"",ROW($AN$1:$AN$400)),ROW(10:10))),"")</f>
        <v>546</v>
      </c>
      <c r="AP10" t="str">
        <f t="shared" si="13"/>
        <v/>
      </c>
      <c r="AQ10" s="130">
        <f t="array" ref="AQ10">IFERROR(INDEX($AP$1:$AP$400,SMALL(IF($AP$1:$AP$400&lt;&gt;"",ROW($AP$1:$AP$400)),ROW(10:10))),"")</f>
        <v>156</v>
      </c>
      <c r="AR10" t="str">
        <f t="shared" si="6"/>
        <v/>
      </c>
      <c r="AS10" s="130">
        <f t="array" ref="AS10">IFERROR(INDEX($AR$1:$AR$400,SMALL(IF($AR$1:$AR$400&lt;&gt;"",ROW($AR$1:$AR$400)),ROW(10:10))),"")</f>
        <v>242</v>
      </c>
      <c r="AT10" t="str">
        <f t="shared" si="7"/>
        <v/>
      </c>
      <c r="AU10" s="130">
        <f t="array" ref="AU10">IFERROR(INDEX($AT$1:$AT$400,SMALL(IF($AT$1:$AT$400&lt;&gt;"",ROW($AT$1:$AT$400)),ROW(10:10))),"")</f>
        <v>158</v>
      </c>
      <c r="AW10" s="5">
        <v>43839</v>
      </c>
      <c r="AX10" s="6" t="s">
        <v>8</v>
      </c>
      <c r="AY10" s="105">
        <f>'Boarding Tallies'!C10</f>
        <v>4</v>
      </c>
      <c r="AZ10">
        <f t="shared" si="18"/>
        <v>78</v>
      </c>
      <c r="BA10" s="130">
        <f t="array" ref="BA10">IFERROR(INDEX($AZ$1:$AZ$400,SMALL(IF($AZ$1:$AZ$400&lt;&gt;"",ROW($AZ$1:$AZ$400)),ROW(10:10))),"")</f>
        <v>0</v>
      </c>
      <c r="BB10" t="str">
        <f t="shared" si="14"/>
        <v/>
      </c>
      <c r="BC10" s="130">
        <f t="array" ref="BC10">IFERROR(INDEX($BB$1:$BB$400,SMALL(IF($BB$1:$BB$400&lt;&gt;"",ROW($BB$1:$BB$400)),ROW(10:10))),"")</f>
        <v>0</v>
      </c>
      <c r="BD10">
        <f t="shared" si="9"/>
        <v>15</v>
      </c>
      <c r="BE10" s="130">
        <f t="array" ref="BE10">IFERROR(INDEX($BD$1:$BD$400,SMALL(IF($BD$1:$BD$400&lt;&gt;"",ROW($BD$1:$BD$400)),ROW(10:10))),"")</f>
        <v>0</v>
      </c>
      <c r="BF10" t="str">
        <f t="shared" si="8"/>
        <v/>
      </c>
      <c r="BG10" s="130">
        <f t="array" ref="BG10">IFERROR(INDEX($BF$1:$BF$400,SMALL(IF($BF$1:$BF$400&lt;&gt;"",ROW($BF$1:$BF$400)),ROW(10:10))),"")</f>
        <v>0</v>
      </c>
    </row>
    <row r="11" spans="1:59" x14ac:dyDescent="0.3">
      <c r="A11" s="10">
        <v>42379</v>
      </c>
      <c r="B11" s="11" t="s">
        <v>9</v>
      </c>
      <c r="C11" s="7">
        <v>7</v>
      </c>
      <c r="D11" t="str">
        <f t="shared" si="15"/>
        <v/>
      </c>
      <c r="E11" s="130">
        <f t="array" ref="E11">IFERROR(INDEX($D$1:$D$400,SMALL(IF($D$1:$D$400&lt;&gt;"",ROW($D$1:$D$400)),ROW(11:11))),"")</f>
        <v>166</v>
      </c>
      <c r="F11" t="str">
        <f t="shared" si="10"/>
        <v/>
      </c>
      <c r="G11" s="130">
        <f t="array" ref="G11">IFERROR(INDEX($F$1:$F$400,SMALL(IF($F$1:$F$400&lt;&gt;"",ROW($F$1:$F$400)),ROW(11:11))),"")</f>
        <v>34</v>
      </c>
      <c r="H11" t="str">
        <f t="shared" si="0"/>
        <v/>
      </c>
      <c r="I11" s="130">
        <f t="array" ref="I11">IFERROR(INDEX($H$1:$H$400,SMALL(IF($H$1:$H$400&lt;&gt;"",ROW($H$1:$H$400)),ROW(11:11))),"")</f>
        <v>76</v>
      </c>
      <c r="J11">
        <f t="shared" si="1"/>
        <v>31</v>
      </c>
      <c r="K11" s="130">
        <f t="array" ref="K11">IFERROR(INDEX($J$1:$J$400,SMALL(IF($J$1:$J$400&lt;&gt;"",ROW($J$1:$J$400)),ROW(11:11))),"")</f>
        <v>66</v>
      </c>
      <c r="M11" s="5">
        <v>42745</v>
      </c>
      <c r="N11" s="6" t="s">
        <v>3</v>
      </c>
      <c r="O11" s="7">
        <v>11</v>
      </c>
      <c r="P11" t="str">
        <f t="shared" si="16"/>
        <v/>
      </c>
      <c r="Q11" s="130">
        <f t="array" ref="Q11">IFERROR(INDEX($P$1:$P$400,SMALL(IF($P$1:$P$400&lt;&gt;"",ROW($P$1:$P$400)),ROW(11:11))),"")</f>
        <v>302</v>
      </c>
      <c r="R11" t="str">
        <f t="shared" si="11"/>
        <v/>
      </c>
      <c r="S11" s="130">
        <f t="array" ref="S11">IFERROR(INDEX($R$1:$R$400,SMALL(IF($R$1:$R$400&lt;&gt;"",ROW($R$1:$R$400)),ROW(11:11))),"")</f>
        <v>69</v>
      </c>
      <c r="T11" t="str">
        <f t="shared" si="2"/>
        <v/>
      </c>
      <c r="U11" s="130">
        <f t="array" ref="U11">IFERROR(INDEX($T$1:$T$400,SMALL(IF($T$1:$T$400&lt;&gt;"",ROW($T$1:$T$400)),ROW(11:11))),"")</f>
        <v>97</v>
      </c>
      <c r="V11" t="str">
        <f t="shared" si="3"/>
        <v/>
      </c>
      <c r="W11" s="130">
        <f t="array" ref="W11">IFERROR(INDEX($V$1:$V$400,SMALL(IF($V$1:$V$400&lt;&gt;"",ROW($V$1:$V$400)),ROW(11:11))),"")</f>
        <v>176</v>
      </c>
      <c r="Y11" s="5">
        <v>43110</v>
      </c>
      <c r="Z11" s="6" t="s">
        <v>6</v>
      </c>
      <c r="AA11" s="7">
        <v>14</v>
      </c>
      <c r="AB11" t="str">
        <f t="shared" si="19"/>
        <v/>
      </c>
      <c r="AC11" s="130">
        <f t="array" ref="AC11">IFERROR(INDEX($AB$1:$AB$400,SMALL(IF($AB$1:$AB$400&lt;&gt;"",ROW($AB$1:$AB$400)),ROW(11:11))),"")</f>
        <v>210</v>
      </c>
      <c r="AD11" t="str">
        <f t="shared" si="12"/>
        <v/>
      </c>
      <c r="AE11" s="130">
        <f t="array" ref="AE11">IFERROR(INDEX($AD$1:$AD$400,SMALL(IF($AD$1:$AD$400&lt;&gt;"",ROW($AD$1:$AD$400)),ROW(11:11))),"")</f>
        <v>42</v>
      </c>
      <c r="AF11" t="str">
        <f t="shared" si="4"/>
        <v/>
      </c>
      <c r="AG11" s="130">
        <f t="array" ref="AG11">IFERROR(INDEX($AF$1:$AF$400,SMALL(IF($AF$1:$AF$400&lt;&gt;"",ROW($AF$1:$AF$400)),ROW(11:11))),"")</f>
        <v>50</v>
      </c>
      <c r="AH11" t="str">
        <f t="shared" si="5"/>
        <v/>
      </c>
      <c r="AI11" s="130">
        <f t="array" ref="AI11">IFERROR(INDEX($AH$1:$AH$400,SMALL(IF($AH$1:$AH$400&lt;&gt;"",ROW($AH$1:$AH$400)),ROW(11:11))),"")</f>
        <v>76</v>
      </c>
      <c r="AK11" s="5">
        <v>43475</v>
      </c>
      <c r="AL11" s="6" t="s">
        <v>8</v>
      </c>
      <c r="AM11" s="7">
        <v>15</v>
      </c>
      <c r="AN11">
        <f t="shared" si="17"/>
        <v>124</v>
      </c>
      <c r="AO11" s="130">
        <f t="array" ref="AO11">IFERROR(INDEX($AN$1:$AN$400,SMALL(IF($AN$1:$AN$400&lt;&gt;"",ROW($AN$1:$AN$400)),ROW(11:11))),"")</f>
        <v>242</v>
      </c>
      <c r="AP11" t="str">
        <f t="shared" si="13"/>
        <v/>
      </c>
      <c r="AQ11" s="130">
        <f t="array" ref="AQ11">IFERROR(INDEX($AP$1:$AP$400,SMALL(IF($AP$1:$AP$400&lt;&gt;"",ROW($AP$1:$AP$400)),ROW(11:11))),"")</f>
        <v>56</v>
      </c>
      <c r="AR11">
        <f t="shared" si="6"/>
        <v>48</v>
      </c>
      <c r="AS11" s="130">
        <f t="array" ref="AS11">IFERROR(INDEX($AR$1:$AR$400,SMALL(IF($AR$1:$AR$400&lt;&gt;"",ROW($AR$1:$AR$400)),ROW(11:11))),"")</f>
        <v>62</v>
      </c>
      <c r="AT11" t="str">
        <f t="shared" si="7"/>
        <v/>
      </c>
      <c r="AU11" s="130">
        <f t="array" ref="AU11">IFERROR(INDEX($AT$1:$AT$400,SMALL(IF($AT$1:$AT$400&lt;&gt;"",ROW($AT$1:$AT$400)),ROW(11:11))),"")</f>
        <v>112</v>
      </c>
      <c r="AW11" s="5">
        <v>43840</v>
      </c>
      <c r="AX11" s="6" t="s">
        <v>4</v>
      </c>
      <c r="AY11" s="105">
        <f>'Boarding Tallies'!C11</f>
        <v>9</v>
      </c>
      <c r="AZ11" t="str">
        <f t="shared" si="18"/>
        <v/>
      </c>
      <c r="BA11" s="130">
        <f t="array" ref="BA11">IFERROR(INDEX($AZ$1:$AZ$400,SMALL(IF($AZ$1:$AZ$400&lt;&gt;"",ROW($AZ$1:$AZ$400)),ROW(11:11))),"")</f>
        <v>0</v>
      </c>
      <c r="BB11">
        <f t="shared" si="14"/>
        <v>17</v>
      </c>
      <c r="BC11" s="130">
        <f t="array" ref="BC11">IFERROR(INDEX($BB$1:$BB$400,SMALL(IF($BB$1:$BB$400&lt;&gt;"",ROW($BB$1:$BB$400)),ROW(11:11))),"")</f>
        <v>0</v>
      </c>
      <c r="BD11" t="str">
        <f t="shared" si="9"/>
        <v/>
      </c>
      <c r="BE11" s="130">
        <f t="array" ref="BE11">IFERROR(INDEX($BD$1:$BD$400,SMALL(IF($BD$1:$BD$400&lt;&gt;"",ROW($BD$1:$BD$400)),ROW(11:11))),"")</f>
        <v>0</v>
      </c>
      <c r="BF11" t="str">
        <f t="shared" si="8"/>
        <v/>
      </c>
      <c r="BG11" s="130">
        <f t="array" ref="BG11">IFERROR(INDEX($BF$1:$BF$400,SMALL(IF($BF$1:$BF$400&lt;&gt;"",ROW($BF$1:$BF$400)),ROW(11:11))),"")</f>
        <v>0</v>
      </c>
    </row>
    <row r="12" spans="1:59" x14ac:dyDescent="0.3">
      <c r="A12" s="10">
        <v>42380</v>
      </c>
      <c r="B12" s="11" t="s">
        <v>5</v>
      </c>
      <c r="C12" s="20">
        <v>4</v>
      </c>
      <c r="D12" t="str">
        <f t="shared" si="15"/>
        <v/>
      </c>
      <c r="E12" s="130">
        <f t="array" ref="E12">IFERROR(INDEX($D$1:$D$400,SMALL(IF($D$1:$D$400&lt;&gt;"",ROW($D$1:$D$400)),ROW(12:12))),"")</f>
        <v>143</v>
      </c>
      <c r="F12" t="str">
        <f t="shared" si="10"/>
        <v/>
      </c>
      <c r="G12" s="130">
        <f t="array" ref="G12">IFERROR(INDEX($F$1:$F$400,SMALL(IF($F$1:$F$400&lt;&gt;"",ROW($F$1:$F$400)),ROW(12:12))),"")</f>
        <v>55</v>
      </c>
      <c r="H12" t="str">
        <f t="shared" si="0"/>
        <v/>
      </c>
      <c r="I12" s="130">
        <f t="array" ref="I12">IFERROR(INDEX($H$1:$H$400,SMALL(IF($H$1:$H$400&lt;&gt;"",ROW($H$1:$H$400)),ROW(12:12))),"")</f>
        <v>47</v>
      </c>
      <c r="J12" t="str">
        <f t="shared" si="1"/>
        <v/>
      </c>
      <c r="K12" s="130">
        <f t="array" ref="K12">IFERROR(INDEX($J$1:$J$400,SMALL(IF($J$1:$J$400&lt;&gt;"",ROW($J$1:$J$400)),ROW(12:12))),"")</f>
        <v>82</v>
      </c>
      <c r="M12" s="5">
        <v>42746</v>
      </c>
      <c r="N12" s="6" t="s">
        <v>6</v>
      </c>
      <c r="O12" s="7">
        <v>11</v>
      </c>
      <c r="P12" t="str">
        <f t="shared" si="16"/>
        <v/>
      </c>
      <c r="Q12" s="130">
        <f t="array" ref="Q12">IFERROR(INDEX($P$1:$P$400,SMALL(IF($P$1:$P$400&lt;&gt;"",ROW($P$1:$P$400)),ROW(12:12))),"")</f>
        <v>262</v>
      </c>
      <c r="R12" t="str">
        <f t="shared" si="11"/>
        <v/>
      </c>
      <c r="S12" s="130">
        <f t="array" ref="S12">IFERROR(INDEX($R$1:$R$400,SMALL(IF($R$1:$R$400&lt;&gt;"",ROW($R$1:$R$400)),ROW(12:12))),"")</f>
        <v>63</v>
      </c>
      <c r="T12" t="str">
        <f t="shared" si="2"/>
        <v/>
      </c>
      <c r="U12" s="130">
        <f t="array" ref="U12">IFERROR(INDEX($T$1:$T$400,SMALL(IF($T$1:$T$400&lt;&gt;"",ROW($T$1:$T$400)),ROW(12:12))),"")</f>
        <v>100</v>
      </c>
      <c r="V12" t="str">
        <f t="shared" si="3"/>
        <v/>
      </c>
      <c r="W12" s="130">
        <f t="array" ref="W12">IFERROR(INDEX($V$1:$V$400,SMALL(IF($V$1:$V$400&lt;&gt;"",ROW($V$1:$V$400)),ROW(12:12))),"")</f>
        <v>131</v>
      </c>
      <c r="Y12" s="5">
        <v>43111</v>
      </c>
      <c r="Z12" s="6" t="s">
        <v>8</v>
      </c>
      <c r="AA12" s="7">
        <v>16</v>
      </c>
      <c r="AB12">
        <f t="shared" si="19"/>
        <v>108</v>
      </c>
      <c r="AC12" s="130">
        <f t="array" ref="AC12">IFERROR(INDEX($AB$1:$AB$400,SMALL(IF($AB$1:$AB$400&lt;&gt;"",ROW($AB$1:$AB$400)),ROW(12:12))),"")</f>
        <v>184</v>
      </c>
      <c r="AD12" t="str">
        <f t="shared" si="12"/>
        <v/>
      </c>
      <c r="AE12" s="130">
        <f t="array" ref="AE12">IFERROR(INDEX($AD$1:$AD$400,SMALL(IF($AD$1:$AD$400&lt;&gt;"",ROW($AD$1:$AD$400)),ROW(12:12))),"")</f>
        <v>68</v>
      </c>
      <c r="AF12">
        <f t="shared" si="4"/>
        <v>42</v>
      </c>
      <c r="AG12" s="130">
        <f t="array" ref="AG12">IFERROR(INDEX($AF$1:$AF$400,SMALL(IF($AF$1:$AF$400&lt;&gt;"",ROW($AF$1:$AF$400)),ROW(12:12))),"")</f>
        <v>87</v>
      </c>
      <c r="AH12" t="str">
        <f t="shared" si="5"/>
        <v/>
      </c>
      <c r="AI12" s="130">
        <f t="array" ref="AI12">IFERROR(INDEX($AH$1:$AH$400,SMALL(IF($AH$1:$AH$400&lt;&gt;"",ROW($AH$1:$AH$400)),ROW(12:12))),"")</f>
        <v>116</v>
      </c>
      <c r="AK12" s="5">
        <v>43476</v>
      </c>
      <c r="AL12" s="6" t="s">
        <v>4</v>
      </c>
      <c r="AM12" s="7">
        <v>30</v>
      </c>
      <c r="AN12" t="str">
        <f t="shared" si="17"/>
        <v/>
      </c>
      <c r="AO12" s="130">
        <f t="array" ref="AO12">IFERROR(INDEX($AN$1:$AN$400,SMALL(IF($AN$1:$AN$400&lt;&gt;"",ROW($AN$1:$AN$400)),ROW(12:12))),"")</f>
        <v>231</v>
      </c>
      <c r="AP12">
        <f t="shared" si="13"/>
        <v>45</v>
      </c>
      <c r="AQ12" s="130">
        <f t="array" ref="AQ12">IFERROR(INDEX($AP$1:$AP$400,SMALL(IF($AP$1:$AP$400&lt;&gt;"",ROW($AP$1:$AP$400)),ROW(12:12))),"")</f>
        <v>64</v>
      </c>
      <c r="AR12" t="str">
        <f t="shared" si="6"/>
        <v/>
      </c>
      <c r="AS12" s="130">
        <f t="array" ref="AS12">IFERROR(INDEX($AR$1:$AR$400,SMALL(IF($AR$1:$AR$400&lt;&gt;"",ROW($AR$1:$AR$400)),ROW(12:12))),"")</f>
        <v>88</v>
      </c>
      <c r="AT12" t="str">
        <f t="shared" si="7"/>
        <v/>
      </c>
      <c r="AU12" s="130">
        <f t="array" ref="AU12">IFERROR(INDEX($AT$1:$AT$400,SMALL(IF($AT$1:$AT$400&lt;&gt;"",ROW($AT$1:$AT$400)),ROW(12:12))),"")</f>
        <v>98</v>
      </c>
      <c r="AW12" s="5">
        <v>43841</v>
      </c>
      <c r="AX12" s="6" t="s">
        <v>7</v>
      </c>
      <c r="AY12" s="105">
        <f>'Boarding Tallies'!C12</f>
        <v>10</v>
      </c>
      <c r="AZ12" t="str">
        <f t="shared" si="18"/>
        <v/>
      </c>
      <c r="BA12" s="130">
        <f t="array" ref="BA12">IFERROR(INDEX($AZ$1:$AZ$400,SMALL(IF($AZ$1:$AZ$400&lt;&gt;"",ROW($AZ$1:$AZ$400)),ROW(12:12))),"")</f>
        <v>0</v>
      </c>
      <c r="BB12" t="str">
        <f t="shared" si="14"/>
        <v/>
      </c>
      <c r="BC12" s="130">
        <f t="array" ref="BC12">IFERROR(INDEX($BB$1:$BB$400,SMALL(IF($BB$1:$BB$400&lt;&gt;"",ROW($BB$1:$BB$400)),ROW(12:12))),"")</f>
        <v>0</v>
      </c>
      <c r="BD12" t="str">
        <f t="shared" si="9"/>
        <v/>
      </c>
      <c r="BE12" s="130">
        <f t="array" ref="BE12">IFERROR(INDEX($BD$1:$BD$400,SMALL(IF($BD$1:$BD$400&lt;&gt;"",ROW($BD$1:$BD$400)),ROW(12:12))),"")</f>
        <v>0</v>
      </c>
      <c r="BF12" t="str">
        <f t="shared" si="8"/>
        <v/>
      </c>
      <c r="BG12" s="130">
        <f t="array" ref="BG12">IFERROR(INDEX($BF$1:$BF$400,SMALL(IF($BF$1:$BF$400&lt;&gt;"",ROW($BF$1:$BF$400)),ROW(12:12))),"")</f>
        <v>0</v>
      </c>
    </row>
    <row r="13" spans="1:59" x14ac:dyDescent="0.3">
      <c r="A13" s="10">
        <v>42381</v>
      </c>
      <c r="B13" s="11" t="s">
        <v>3</v>
      </c>
      <c r="C13" s="20">
        <v>5</v>
      </c>
      <c r="D13" t="str">
        <f t="shared" si="15"/>
        <v/>
      </c>
      <c r="E13" s="130">
        <f t="array" ref="E13">IFERROR(INDEX($D$1:$D$400,SMALL(IF($D$1:$D$400&lt;&gt;"",ROW($D$1:$D$400)),ROW(13:13))),"")</f>
        <v>84</v>
      </c>
      <c r="F13" t="str">
        <f t="shared" si="10"/>
        <v/>
      </c>
      <c r="G13" s="130">
        <f t="array" ref="G13">IFERROR(INDEX($F$1:$F$400,SMALL(IF($F$1:$F$400&lt;&gt;"",ROW($F$1:$F$400)),ROW(13:13))),"")</f>
        <v>29</v>
      </c>
      <c r="H13" t="str">
        <f t="shared" si="0"/>
        <v/>
      </c>
      <c r="I13" s="130">
        <f t="array" ref="I13">IFERROR(INDEX($H$1:$H$400,SMALL(IF($H$1:$H$400&lt;&gt;"",ROW($H$1:$H$400)),ROW(13:13))),"")</f>
        <v>36</v>
      </c>
      <c r="J13" t="str">
        <f t="shared" si="1"/>
        <v/>
      </c>
      <c r="K13" s="130">
        <f t="array" ref="K13">IFERROR(INDEX($J$1:$J$400,SMALL(IF($J$1:$J$400&lt;&gt;"",ROW($J$1:$J$400)),ROW(13:13))),"")</f>
        <v>40</v>
      </c>
      <c r="M13" s="5">
        <v>42747</v>
      </c>
      <c r="N13" s="6" t="s">
        <v>8</v>
      </c>
      <c r="O13" s="7">
        <v>15</v>
      </c>
      <c r="P13">
        <f t="shared" si="16"/>
        <v>104</v>
      </c>
      <c r="Q13" s="130">
        <f t="array" ref="Q13">IFERROR(INDEX($P$1:$P$400,SMALL(IF($P$1:$P$400&lt;&gt;"",ROW($P$1:$P$400)),ROW(13:13))),"")</f>
        <v>126</v>
      </c>
      <c r="R13" t="str">
        <f t="shared" si="11"/>
        <v/>
      </c>
      <c r="S13" s="130">
        <f t="array" ref="S13">IFERROR(INDEX($R$1:$R$400,SMALL(IF($R$1:$R$400&lt;&gt;"",ROW($R$1:$R$400)),ROW(13:13))),"")</f>
        <v>32</v>
      </c>
      <c r="T13">
        <f t="shared" si="2"/>
        <v>37</v>
      </c>
      <c r="U13" s="130">
        <f t="array" ref="U13">IFERROR(INDEX($T$1:$T$400,SMALL(IF($T$1:$T$400&lt;&gt;"",ROW($T$1:$T$400)),ROW(13:13))),"")</f>
        <v>34</v>
      </c>
      <c r="V13" t="str">
        <f t="shared" si="3"/>
        <v/>
      </c>
      <c r="W13" s="130">
        <f t="array" ref="W13">IFERROR(INDEX($V$1:$V$400,SMALL(IF($V$1:$V$400&lt;&gt;"",ROW($V$1:$V$400)),ROW(13:13))),"")</f>
        <v>83</v>
      </c>
      <c r="Y13" s="5">
        <v>43112</v>
      </c>
      <c r="Z13" s="6" t="s">
        <v>4</v>
      </c>
      <c r="AA13" s="7">
        <v>29</v>
      </c>
      <c r="AB13" t="str">
        <f t="shared" si="19"/>
        <v/>
      </c>
      <c r="AC13" s="130">
        <f t="array" ref="AC13">IFERROR(INDEX($AB$1:$AB$400,SMALL(IF($AB$1:$AB$400&lt;&gt;"",ROW($AB$1:$AB$400)),ROW(13:13))),"")</f>
        <v>202</v>
      </c>
      <c r="AD13">
        <f t="shared" si="12"/>
        <v>44</v>
      </c>
      <c r="AE13" s="130">
        <f t="array" ref="AE13">IFERROR(INDEX($AD$1:$AD$400,SMALL(IF($AD$1:$AD$400&lt;&gt;"",ROW($AD$1:$AD$400)),ROW(13:13))),"")</f>
        <v>49</v>
      </c>
      <c r="AF13" t="str">
        <f t="shared" si="4"/>
        <v/>
      </c>
      <c r="AG13" s="130">
        <f t="array" ref="AG13">IFERROR(INDEX($AF$1:$AF$400,SMALL(IF($AF$1:$AF$400&lt;&gt;"",ROW($AF$1:$AF$400)),ROW(13:13))),"")</f>
        <v>63</v>
      </c>
      <c r="AH13" t="str">
        <f t="shared" si="5"/>
        <v/>
      </c>
      <c r="AI13" s="130">
        <f t="array" ref="AI13">IFERROR(INDEX($AH$1:$AH$400,SMALL(IF($AH$1:$AH$400&lt;&gt;"",ROW($AH$1:$AH$400)),ROW(13:13))),"")</f>
        <v>61</v>
      </c>
      <c r="AK13" s="5">
        <v>43477</v>
      </c>
      <c r="AL13" s="6" t="s">
        <v>7</v>
      </c>
      <c r="AM13" s="7">
        <v>31</v>
      </c>
      <c r="AN13" t="str">
        <f t="shared" si="17"/>
        <v/>
      </c>
      <c r="AO13" s="130">
        <f t="array" ref="AO13">IFERROR(INDEX($AN$1:$AN$400,SMALL(IF($AN$1:$AN$400&lt;&gt;"",ROW($AN$1:$AN$400)),ROW(13:13))),"")</f>
        <v>200</v>
      </c>
      <c r="AP13" t="str">
        <f t="shared" si="13"/>
        <v/>
      </c>
      <c r="AQ13" s="130">
        <f t="array" ref="AQ13">IFERROR(INDEX($AP$1:$AP$400,SMALL(IF($AP$1:$AP$400&lt;&gt;"",ROW($AP$1:$AP$400)),ROW(13:13))),"")</f>
        <v>62</v>
      </c>
      <c r="AR13" t="str">
        <f t="shared" si="6"/>
        <v/>
      </c>
      <c r="AS13" s="130">
        <f t="array" ref="AS13">IFERROR(INDEX($AR$1:$AR$400,SMALL(IF($AR$1:$AR$400&lt;&gt;"",ROW($AR$1:$AR$400)),ROW(13:13))),"")</f>
        <v>72</v>
      </c>
      <c r="AT13" t="str">
        <f t="shared" si="7"/>
        <v/>
      </c>
      <c r="AU13" s="130">
        <f t="array" ref="AU13">IFERROR(INDEX($AT$1:$AT$400,SMALL(IF($AT$1:$AT$400&lt;&gt;"",ROW($AT$1:$AT$400)),ROW(13:13))),"")</f>
        <v>72</v>
      </c>
      <c r="AW13" s="5">
        <v>43842</v>
      </c>
      <c r="AX13" s="6" t="s">
        <v>9</v>
      </c>
      <c r="AY13" s="105">
        <f>'Boarding Tallies'!C13</f>
        <v>10</v>
      </c>
      <c r="AZ13" t="str">
        <f t="shared" si="18"/>
        <v/>
      </c>
      <c r="BA13" s="130">
        <f t="array" ref="BA13">IFERROR(INDEX($AZ$1:$AZ$400,SMALL(IF($AZ$1:$AZ$400&lt;&gt;"",ROW($AZ$1:$AZ$400)),ROW(13:13))),"")</f>
        <v>0</v>
      </c>
      <c r="BB13" t="str">
        <f t="shared" si="14"/>
        <v/>
      </c>
      <c r="BC13" s="130">
        <f t="array" ref="BC13">IFERROR(INDEX($BB$1:$BB$400,SMALL(IF($BB$1:$BB$400&lt;&gt;"",ROW($BB$1:$BB$400)),ROW(13:13))),"")</f>
        <v>0</v>
      </c>
      <c r="BD13" t="str">
        <f t="shared" si="9"/>
        <v/>
      </c>
      <c r="BE13" s="130">
        <f t="array" ref="BE13">IFERROR(INDEX($BD$1:$BD$400,SMALL(IF($BD$1:$BD$400&lt;&gt;"",ROW($BD$1:$BD$400)),ROW(13:13))),"")</f>
        <v>0</v>
      </c>
      <c r="BF13">
        <f t="shared" si="8"/>
        <v>29</v>
      </c>
      <c r="BG13" s="130">
        <f t="array" ref="BG13">IFERROR(INDEX($BF$1:$BF$400,SMALL(IF($BF$1:$BF$400&lt;&gt;"",ROW($BF$1:$BF$400)),ROW(13:13))),"")</f>
        <v>0</v>
      </c>
    </row>
    <row r="14" spans="1:59" x14ac:dyDescent="0.3">
      <c r="A14" s="10">
        <v>42382</v>
      </c>
      <c r="B14" s="11" t="s">
        <v>6</v>
      </c>
      <c r="C14" s="20">
        <v>5</v>
      </c>
      <c r="D14" t="str">
        <f t="shared" si="15"/>
        <v/>
      </c>
      <c r="E14" s="130">
        <f t="array" ref="E14">IFERROR(INDEX($D$1:$D$400,SMALL(IF($D$1:$D$400&lt;&gt;"",ROW($D$1:$D$400)),ROW(14:14))),"")</f>
        <v>83</v>
      </c>
      <c r="F14" t="str">
        <f t="shared" si="10"/>
        <v/>
      </c>
      <c r="G14" s="130">
        <f t="array" ref="G14">IFERROR(INDEX($F$1:$F$400,SMALL(IF($F$1:$F$400&lt;&gt;"",ROW($F$1:$F$400)),ROW(14:14))),"")</f>
        <v>27</v>
      </c>
      <c r="H14" t="str">
        <f t="shared" si="0"/>
        <v/>
      </c>
      <c r="I14" s="130">
        <f t="array" ref="I14">IFERROR(INDEX($H$1:$H$400,SMALL(IF($H$1:$H$400&lt;&gt;"",ROW($H$1:$H$400)),ROW(14:14))),"")</f>
        <v>27</v>
      </c>
      <c r="J14" t="str">
        <f t="shared" si="1"/>
        <v/>
      </c>
      <c r="K14" s="130">
        <f t="array" ref="K14">IFERROR(INDEX($J$1:$J$400,SMALL(IF($J$1:$J$400&lt;&gt;"",ROW($J$1:$J$400)),ROW(14:14))),"")</f>
        <v>50</v>
      </c>
      <c r="M14" s="5">
        <v>42748</v>
      </c>
      <c r="N14" s="6" t="s">
        <v>4</v>
      </c>
      <c r="O14" s="7">
        <v>28</v>
      </c>
      <c r="P14" t="str">
        <f t="shared" si="16"/>
        <v/>
      </c>
      <c r="Q14" s="130">
        <f t="array" ref="Q14">IFERROR(INDEX($P$1:$P$400,SMALL(IF($P$1:$P$400&lt;&gt;"",ROW($P$1:$P$400)),ROW(14:14))),"")</f>
        <v>184</v>
      </c>
      <c r="R14">
        <f t="shared" si="11"/>
        <v>39</v>
      </c>
      <c r="S14" s="130">
        <f t="array" ref="S14">IFERROR(INDEX($R$1:$R$400,SMALL(IF($R$1:$R$400&lt;&gt;"",ROW($R$1:$R$400)),ROW(14:14))),"")</f>
        <v>49</v>
      </c>
      <c r="T14" t="str">
        <f t="shared" si="2"/>
        <v/>
      </c>
      <c r="U14" s="130">
        <f t="array" ref="U14">IFERROR(INDEX($T$1:$T$400,SMALL(IF($T$1:$T$400&lt;&gt;"",ROW($T$1:$T$400)),ROW(14:14))),"")</f>
        <v>78</v>
      </c>
      <c r="V14" t="str">
        <f t="shared" si="3"/>
        <v/>
      </c>
      <c r="W14" s="130">
        <f t="array" ref="W14">IFERROR(INDEX($V$1:$V$400,SMALL(IF($V$1:$V$400&lt;&gt;"",ROW($V$1:$V$400)),ROW(14:14))),"")</f>
        <v>82</v>
      </c>
      <c r="Y14" s="5">
        <v>43113</v>
      </c>
      <c r="Z14" s="6" t="s">
        <v>7</v>
      </c>
      <c r="AA14" s="7">
        <v>34</v>
      </c>
      <c r="AB14" t="str">
        <f t="shared" si="19"/>
        <v/>
      </c>
      <c r="AC14" s="130">
        <f t="array" ref="AC14">IFERROR(INDEX($AB$1:$AB$400,SMALL(IF($AB$1:$AB$400&lt;&gt;"",ROW($AB$1:$AB$400)),ROW(14:14))),"")</f>
        <v>108</v>
      </c>
      <c r="AD14" t="str">
        <f t="shared" si="12"/>
        <v/>
      </c>
      <c r="AE14" s="130">
        <f t="array" ref="AE14">IFERROR(INDEX($AD$1:$AD$400,SMALL(IF($AD$1:$AD$400&lt;&gt;"",ROW($AD$1:$AD$400)),ROW(14:14))),"")</f>
        <v>33</v>
      </c>
      <c r="AF14" t="str">
        <f t="shared" si="4"/>
        <v/>
      </c>
      <c r="AG14" s="130">
        <f t="array" ref="AG14">IFERROR(INDEX($AF$1:$AF$400,SMALL(IF($AF$1:$AF$400&lt;&gt;"",ROW($AF$1:$AF$400)),ROW(14:14))),"")</f>
        <v>35</v>
      </c>
      <c r="AH14" t="str">
        <f t="shared" si="5"/>
        <v/>
      </c>
      <c r="AI14" s="130">
        <f t="array" ref="AI14">IFERROR(INDEX($AH$1:$AH$400,SMALL(IF($AH$1:$AH$400&lt;&gt;"",ROW($AH$1:$AH$400)),ROW(14:14))),"")</f>
        <v>74</v>
      </c>
      <c r="AK14" s="5">
        <v>43478</v>
      </c>
      <c r="AL14" s="6" t="s">
        <v>9</v>
      </c>
      <c r="AM14" s="7">
        <v>14</v>
      </c>
      <c r="AN14" t="str">
        <f t="shared" si="17"/>
        <v/>
      </c>
      <c r="AO14" s="130">
        <f t="array" ref="AO14">IFERROR(INDEX($AN$1:$AN$400,SMALL(IF($AN$1:$AN$400&lt;&gt;"",ROW($AN$1:$AN$400)),ROW(14:14))),"")</f>
        <v>120</v>
      </c>
      <c r="AP14" t="str">
        <f t="shared" si="13"/>
        <v/>
      </c>
      <c r="AQ14" s="130">
        <f t="array" ref="AQ14">IFERROR(INDEX($AP$1:$AP$400,SMALL(IF($AP$1:$AP$400&lt;&gt;"",ROW($AP$1:$AP$400)),ROW(14:14))),"")</f>
        <v>42</v>
      </c>
      <c r="AR14" t="str">
        <f t="shared" si="6"/>
        <v/>
      </c>
      <c r="AS14" s="130">
        <f t="array" ref="AS14">IFERROR(INDEX($AR$1:$AR$400,SMALL(IF($AR$1:$AR$400&lt;&gt;"",ROW($AR$1:$AR$400)),ROW(14:14))),"")</f>
        <v>39</v>
      </c>
      <c r="AT14">
        <f t="shared" si="7"/>
        <v>75</v>
      </c>
      <c r="AU14" s="130">
        <f t="array" ref="AU14">IFERROR(INDEX($AT$1:$AT$400,SMALL(IF($AT$1:$AT$400&lt;&gt;"",ROW($AT$1:$AT$400)),ROW(14:14))),"")</f>
        <v>91</v>
      </c>
      <c r="AW14" s="5">
        <v>43843</v>
      </c>
      <c r="AX14" s="6" t="s">
        <v>5</v>
      </c>
      <c r="AY14" s="105">
        <f>'Boarding Tallies'!C14</f>
        <v>9</v>
      </c>
      <c r="AZ14" t="str">
        <f t="shared" si="18"/>
        <v/>
      </c>
      <c r="BA14" s="130">
        <f t="array" ref="BA14">IFERROR(INDEX($AZ$1:$AZ$400,SMALL(IF($AZ$1:$AZ$400&lt;&gt;"",ROW($AZ$1:$AZ$400)),ROW(14:14))),"")</f>
        <v>0</v>
      </c>
      <c r="BB14" t="str">
        <f t="shared" si="14"/>
        <v/>
      </c>
      <c r="BC14" s="130">
        <f t="array" ref="BC14">IFERROR(INDEX($BB$1:$BB$400,SMALL(IF($BB$1:$BB$400&lt;&gt;"",ROW($BB$1:$BB$400)),ROW(14:14))),"")</f>
        <v>0</v>
      </c>
      <c r="BD14" t="str">
        <f t="shared" si="9"/>
        <v/>
      </c>
      <c r="BE14" s="130">
        <f t="array" ref="BE14">IFERROR(INDEX($BD$1:$BD$400,SMALL(IF($BD$1:$BD$400&lt;&gt;"",ROW($BD$1:$BD$400)),ROW(14:14))),"")</f>
        <v>0</v>
      </c>
      <c r="BF14" t="str">
        <f t="shared" si="8"/>
        <v/>
      </c>
      <c r="BG14" s="130">
        <f t="array" ref="BG14">IFERROR(INDEX($BF$1:$BF$400,SMALL(IF($BF$1:$BF$400&lt;&gt;"",ROW($BF$1:$BF$400)),ROW(14:14))),"")</f>
        <v>0</v>
      </c>
    </row>
    <row r="15" spans="1:59" x14ac:dyDescent="0.3">
      <c r="A15" s="10">
        <v>42383</v>
      </c>
      <c r="B15" s="11" t="s">
        <v>8</v>
      </c>
      <c r="C15" s="7">
        <v>9</v>
      </c>
      <c r="D15">
        <f>IF(B15="TH",SUM(C9:C15),"")</f>
        <v>54</v>
      </c>
      <c r="E15" s="130">
        <f t="array" ref="E15">IFERROR(INDEX($D$1:$D$400,SMALL(IF($D$1:$D$400&lt;&gt;"",ROW($D$1:$D$400)),ROW(15:15))),"")</f>
        <v>105</v>
      </c>
      <c r="F15" t="str">
        <f t="shared" si="10"/>
        <v/>
      </c>
      <c r="G15" s="130">
        <f t="array" ref="G15">IFERROR(INDEX($F$1:$F$400,SMALL(IF($F$1:$F$400&lt;&gt;"",ROW($F$1:$F$400)),ROW(15:15))),"")</f>
        <v>25</v>
      </c>
      <c r="H15">
        <f t="shared" si="0"/>
        <v>19</v>
      </c>
      <c r="I15" s="130">
        <f t="array" ref="I15">IFERROR(INDEX($H$1:$H$400,SMALL(IF($H$1:$H$400&lt;&gt;"",ROW($H$1:$H$400)),ROW(15:15))),"")</f>
        <v>34</v>
      </c>
      <c r="J15" t="str">
        <f t="shared" si="1"/>
        <v/>
      </c>
      <c r="K15" s="130">
        <f t="array" ref="K15">IFERROR(INDEX($J$1:$J$400,SMALL(IF($J$1:$J$400&lt;&gt;"",ROW($J$1:$J$400)),ROW(15:15))),"")</f>
        <v>57</v>
      </c>
      <c r="M15" s="5">
        <v>42749</v>
      </c>
      <c r="N15" s="6" t="s">
        <v>7</v>
      </c>
      <c r="O15" s="7">
        <v>34</v>
      </c>
      <c r="P15" t="str">
        <f t="shared" si="16"/>
        <v/>
      </c>
      <c r="Q15" s="130">
        <f t="array" ref="Q15">IFERROR(INDEX($P$1:$P$400,SMALL(IF($P$1:$P$400&lt;&gt;"",ROW($P$1:$P$400)),ROW(15:15))),"")</f>
        <v>166</v>
      </c>
      <c r="R15" t="str">
        <f t="shared" si="11"/>
        <v/>
      </c>
      <c r="S15" s="130">
        <f t="array" ref="S15">IFERROR(INDEX($R$1:$R$400,SMALL(IF($R$1:$R$400&lt;&gt;"",ROW($R$1:$R$400)),ROW(15:15))),"")</f>
        <v>53</v>
      </c>
      <c r="T15" t="str">
        <f t="shared" si="2"/>
        <v/>
      </c>
      <c r="U15" s="130">
        <f t="array" ref="U15">IFERROR(INDEX($T$1:$T$400,SMALL(IF($T$1:$T$400&lt;&gt;"",ROW($T$1:$T$400)),ROW(15:15))),"")</f>
        <v>63</v>
      </c>
      <c r="V15" t="str">
        <f t="shared" si="3"/>
        <v/>
      </c>
      <c r="W15" s="130">
        <f t="array" ref="W15">IFERROR(INDEX($V$1:$V$400,SMALL(IF($V$1:$V$400&lt;&gt;"",ROW($V$1:$V$400)),ROW(15:15))),"")</f>
        <v>83</v>
      </c>
      <c r="Y15" s="5">
        <v>43114</v>
      </c>
      <c r="Z15" s="6" t="s">
        <v>9</v>
      </c>
      <c r="AA15" s="7">
        <v>29</v>
      </c>
      <c r="AB15" t="str">
        <f t="shared" si="19"/>
        <v/>
      </c>
      <c r="AC15" s="130">
        <f t="array" ref="AC15">IFERROR(INDEX($AB$1:$AB$400,SMALL(IF($AB$1:$AB$400&lt;&gt;"",ROW($AB$1:$AB$400)),ROW(15:15))),"")</f>
        <v>145</v>
      </c>
      <c r="AD15" t="str">
        <f t="shared" si="12"/>
        <v/>
      </c>
      <c r="AE15" s="130">
        <f t="array" ref="AE15">IFERROR(INDEX($AD$1:$AD$400,SMALL(IF($AD$1:$AD$400&lt;&gt;"",ROW($AD$1:$AD$400)),ROW(15:15))),"")</f>
        <v>41</v>
      </c>
      <c r="AF15" t="str">
        <f t="shared" si="4"/>
        <v/>
      </c>
      <c r="AG15" s="130">
        <f t="array" ref="AG15">IFERROR(INDEX($AF$1:$AF$400,SMALL(IF($AF$1:$AF$400&lt;&gt;"",ROW($AF$1:$AF$400)),ROW(15:15))),"")</f>
        <v>54</v>
      </c>
      <c r="AH15">
        <f t="shared" si="5"/>
        <v>92</v>
      </c>
      <c r="AI15" s="130">
        <f t="array" ref="AI15">IFERROR(INDEX($AH$1:$AH$400,SMALL(IF($AH$1:$AH$400&lt;&gt;"",ROW($AH$1:$AH$400)),ROW(15:15))),"")</f>
        <v>84</v>
      </c>
      <c r="AK15" s="5">
        <v>43479</v>
      </c>
      <c r="AL15" s="6" t="s">
        <v>5</v>
      </c>
      <c r="AM15" s="7">
        <v>12</v>
      </c>
      <c r="AN15" t="str">
        <f t="shared" si="17"/>
        <v/>
      </c>
      <c r="AO15" s="130">
        <f t="array" ref="AO15">IFERROR(INDEX($AN$1:$AN$400,SMALL(IF($AN$1:$AN$400&lt;&gt;"",ROW($AN$1:$AN$400)),ROW(15:15))),"")</f>
        <v>154</v>
      </c>
      <c r="AP15" t="str">
        <f t="shared" si="13"/>
        <v/>
      </c>
      <c r="AQ15" s="130">
        <f t="array" ref="AQ15">IFERROR(INDEX($AP$1:$AP$400,SMALL(IF($AP$1:$AP$400&lt;&gt;"",ROW($AP$1:$AP$400)),ROW(15:15))),"")</f>
        <v>37</v>
      </c>
      <c r="AR15" t="str">
        <f t="shared" si="6"/>
        <v/>
      </c>
      <c r="AS15" s="130">
        <f t="array" ref="AS15">IFERROR(INDEX($AR$1:$AR$400,SMALL(IF($AR$1:$AR$400&lt;&gt;"",ROW($AR$1:$AR$400)),ROW(15:15))),"")</f>
        <v>44</v>
      </c>
      <c r="AT15" t="str">
        <f t="shared" si="7"/>
        <v/>
      </c>
      <c r="AU15" s="130">
        <f t="array" ref="AU15">IFERROR(INDEX($AT$1:$AT$400,SMALL(IF($AT$1:$AT$400&lt;&gt;"",ROW($AT$1:$AT$400)),ROW(15:15))),"")</f>
        <v>44</v>
      </c>
      <c r="AW15" s="5">
        <v>43844</v>
      </c>
      <c r="AX15" s="6" t="s">
        <v>3</v>
      </c>
      <c r="AY15" s="105">
        <f>'Boarding Tallies'!C15</f>
        <v>9</v>
      </c>
      <c r="AZ15" t="str">
        <f t="shared" si="18"/>
        <v/>
      </c>
      <c r="BA15" s="130">
        <f t="array" ref="BA15">IFERROR(INDEX($AZ$1:$AZ$400,SMALL(IF($AZ$1:$AZ$400&lt;&gt;"",ROW($AZ$1:$AZ$400)),ROW(15:15))),"")</f>
        <v>0</v>
      </c>
      <c r="BB15" t="str">
        <f t="shared" si="14"/>
        <v/>
      </c>
      <c r="BC15" s="130">
        <f t="array" ref="BC15">IFERROR(INDEX($BB$1:$BB$400,SMALL(IF($BB$1:$BB$400&lt;&gt;"",ROW($BB$1:$BB$400)),ROW(15:15))),"")</f>
        <v>0</v>
      </c>
      <c r="BD15" t="str">
        <f t="shared" si="9"/>
        <v/>
      </c>
      <c r="BE15" s="130">
        <f t="array" ref="BE15">IFERROR(INDEX($BD$1:$BD$400,SMALL(IF($BD$1:$BD$400&lt;&gt;"",ROW($BD$1:$BD$400)),ROW(15:15))),"")</f>
        <v>0</v>
      </c>
      <c r="BF15" t="str">
        <f t="shared" si="8"/>
        <v/>
      </c>
      <c r="BG15" s="130">
        <f t="array" ref="BG15">IFERROR(INDEX($BF$1:$BF$400,SMALL(IF($BF$1:$BF$400&lt;&gt;"",ROW($BF$1:$BF$400)),ROW(15:15))),"")</f>
        <v>0</v>
      </c>
    </row>
    <row r="16" spans="1:59" x14ac:dyDescent="0.3">
      <c r="A16" s="10">
        <v>42384</v>
      </c>
      <c r="B16" s="11" t="s">
        <v>4</v>
      </c>
      <c r="C16" s="7">
        <v>14</v>
      </c>
      <c r="D16" t="str">
        <f t="shared" si="15"/>
        <v/>
      </c>
      <c r="E16" s="130">
        <f t="array" ref="E16">IFERROR(INDEX($D$1:$D$400,SMALL(IF($D$1:$D$400&lt;&gt;"",ROW($D$1:$D$400)),ROW(16:16))),"")</f>
        <v>62</v>
      </c>
      <c r="F16">
        <f t="shared" si="10"/>
        <v>18</v>
      </c>
      <c r="G16" s="130">
        <f t="array" ref="G16">IFERROR(INDEX($F$1:$F$400,SMALL(IF($F$1:$F$400&lt;&gt;"",ROW($F$1:$F$400)),ROW(16:16))),"")</f>
        <v>28</v>
      </c>
      <c r="H16" t="str">
        <f t="shared" si="0"/>
        <v/>
      </c>
      <c r="I16" s="130">
        <f t="array" ref="I16">IFERROR(INDEX($H$1:$H$400,SMALL(IF($H$1:$H$400&lt;&gt;"",ROW($H$1:$H$400)),ROW(16:16))),"")</f>
        <v>18</v>
      </c>
      <c r="J16" t="str">
        <f t="shared" si="1"/>
        <v/>
      </c>
      <c r="K16" s="130">
        <f t="array" ref="K16">IFERROR(INDEX($J$1:$J$400,SMALL(IF($J$1:$J$400&lt;&gt;"",ROW($J$1:$J$400)),ROW(16:16))),"")</f>
        <v>40</v>
      </c>
      <c r="M16" s="5">
        <v>42750</v>
      </c>
      <c r="N16" s="6" t="s">
        <v>9</v>
      </c>
      <c r="O16" s="7">
        <v>30</v>
      </c>
      <c r="P16" t="str">
        <f t="shared" si="16"/>
        <v/>
      </c>
      <c r="Q16" s="130">
        <f t="array" ref="Q16">IFERROR(INDEX($P$1:$P$400,SMALL(IF($P$1:$P$400&lt;&gt;"",ROW($P$1:$P$400)),ROW(16:16))),"")</f>
        <v>153</v>
      </c>
      <c r="R16" t="str">
        <f t="shared" si="11"/>
        <v/>
      </c>
      <c r="S16" s="130">
        <f t="array" ref="S16">IFERROR(INDEX($R$1:$R$400,SMALL(IF($R$1:$R$400&lt;&gt;"",ROW($R$1:$R$400)),ROW(16:16))),"")</f>
        <v>38</v>
      </c>
      <c r="T16" t="str">
        <f t="shared" si="2"/>
        <v/>
      </c>
      <c r="U16" s="130">
        <f t="array" ref="U16">IFERROR(INDEX($T$1:$T$400,SMALL(IF($T$1:$T$400&lt;&gt;"",ROW($T$1:$T$400)),ROW(16:16))),"")</f>
        <v>55</v>
      </c>
      <c r="V16">
        <f t="shared" si="3"/>
        <v>92</v>
      </c>
      <c r="W16" s="130">
        <f t="array" ref="W16">IFERROR(INDEX($V$1:$V$400,SMALL(IF($V$1:$V$400&lt;&gt;"",ROW($V$1:$V$400)),ROW(16:16))),"")</f>
        <v>84</v>
      </c>
      <c r="Y16" s="5">
        <v>43115</v>
      </c>
      <c r="Z16" s="6" t="s">
        <v>5</v>
      </c>
      <c r="AA16" s="7">
        <v>15</v>
      </c>
      <c r="AB16" t="str">
        <f t="shared" si="19"/>
        <v/>
      </c>
      <c r="AC16" s="130">
        <f t="array" ref="AC16">IFERROR(INDEX($AB$1:$AB$400,SMALL(IF($AB$1:$AB$400&lt;&gt;"",ROW($AB$1:$AB$400)),ROW(16:16))),"")</f>
        <v>166</v>
      </c>
      <c r="AD16" t="str">
        <f t="shared" si="12"/>
        <v/>
      </c>
      <c r="AE16" s="130">
        <f t="array" ref="AE16">IFERROR(INDEX($AD$1:$AD$400,SMALL(IF($AD$1:$AD$400&lt;&gt;"",ROW($AD$1:$AD$400)),ROW(16:16))),"")</f>
        <v>56</v>
      </c>
      <c r="AF16" t="str">
        <f t="shared" si="4"/>
        <v/>
      </c>
      <c r="AG16" s="130">
        <f t="array" ref="AG16">IFERROR(INDEX($AF$1:$AF$400,SMALL(IF($AF$1:$AF$400&lt;&gt;"",ROW($AF$1:$AF$400)),ROW(16:16))),"")</f>
        <v>59</v>
      </c>
      <c r="AH16" t="str">
        <f t="shared" si="5"/>
        <v/>
      </c>
      <c r="AI16" s="130">
        <f t="array" ref="AI16">IFERROR(INDEX($AH$1:$AH$400,SMALL(IF($AH$1:$AH$400&lt;&gt;"",ROW($AH$1:$AH$400)),ROW(16:16))),"")</f>
        <v>96</v>
      </c>
      <c r="AK16" s="5">
        <v>43480</v>
      </c>
      <c r="AL16" s="6" t="s">
        <v>3</v>
      </c>
      <c r="AM16" s="7">
        <v>12</v>
      </c>
      <c r="AN16" t="str">
        <f t="shared" si="17"/>
        <v/>
      </c>
      <c r="AO16" s="130">
        <f t="array" ref="AO16">IFERROR(INDEX($AN$1:$AN$400,SMALL(IF($AN$1:$AN$400&lt;&gt;"",ROW($AN$1:$AN$400)),ROW(16:16))),"")</f>
        <v>110</v>
      </c>
      <c r="AP16" t="str">
        <f t="shared" si="13"/>
        <v/>
      </c>
      <c r="AQ16" s="130">
        <f t="array" ref="AQ16">IFERROR(INDEX($AP$1:$AP$400,SMALL(IF($AP$1:$AP$400&lt;&gt;"",ROW($AP$1:$AP$400)),ROW(16:16))),"")</f>
        <v>46</v>
      </c>
      <c r="AR16" t="str">
        <f t="shared" si="6"/>
        <v/>
      </c>
      <c r="AS16" s="130">
        <f t="array" ref="AS16">IFERROR(INDEX($AR$1:$AR$400,SMALL(IF($AR$1:$AR$400&lt;&gt;"",ROW($AR$1:$AR$400)),ROW(16:16))),"")</f>
        <v>53</v>
      </c>
      <c r="AT16" t="str">
        <f t="shared" si="7"/>
        <v/>
      </c>
      <c r="AU16" s="130">
        <f t="array" ref="AU16">IFERROR(INDEX($AT$1:$AT$400,SMALL(IF($AT$1:$AT$400&lt;&gt;"",ROW($AT$1:$AT$400)),ROW(16:16))),"")</f>
        <v>90</v>
      </c>
      <c r="AW16" s="5">
        <v>43845</v>
      </c>
      <c r="AX16" s="6" t="s">
        <v>6</v>
      </c>
      <c r="AY16" s="105">
        <f>'Boarding Tallies'!C16</f>
        <v>6</v>
      </c>
      <c r="AZ16" t="str">
        <f t="shared" si="18"/>
        <v/>
      </c>
      <c r="BA16" s="130">
        <f t="array" ref="BA16">IFERROR(INDEX($AZ$1:$AZ$400,SMALL(IF($AZ$1:$AZ$400&lt;&gt;"",ROW($AZ$1:$AZ$400)),ROW(16:16))),"")</f>
        <v>0</v>
      </c>
      <c r="BB16" t="str">
        <f t="shared" si="14"/>
        <v/>
      </c>
      <c r="BC16" s="130">
        <f t="array" ref="BC16">IFERROR(INDEX($BB$1:$BB$400,SMALL(IF($BB$1:$BB$400&lt;&gt;"",ROW($BB$1:$BB$400)),ROW(16:16))),"")</f>
        <v>0</v>
      </c>
      <c r="BD16" t="str">
        <f t="shared" si="9"/>
        <v/>
      </c>
      <c r="BE16" s="130">
        <f t="array" ref="BE16">IFERROR(INDEX($BD$1:$BD$400,SMALL(IF($BD$1:$BD$400&lt;&gt;"",ROW($BD$1:$BD$400)),ROW(16:16))),"")</f>
        <v>0</v>
      </c>
      <c r="BF16" t="str">
        <f t="shared" si="8"/>
        <v/>
      </c>
      <c r="BG16" s="130">
        <f t="array" ref="BG16">IFERROR(INDEX($BF$1:$BF$400,SMALL(IF($BF$1:$BF$400&lt;&gt;"",ROW($BF$1:$BF$400)),ROW(16:16))),"")</f>
        <v>0</v>
      </c>
    </row>
    <row r="17" spans="1:59" x14ac:dyDescent="0.3">
      <c r="A17" s="10">
        <v>42385</v>
      </c>
      <c r="B17" s="11" t="s">
        <v>7</v>
      </c>
      <c r="C17" s="7">
        <v>21</v>
      </c>
      <c r="D17" t="str">
        <f t="shared" si="15"/>
        <v/>
      </c>
      <c r="E17" s="130">
        <f t="array" ref="E17">IFERROR(INDEX($D$1:$D$400,SMALL(IF($D$1:$D$400&lt;&gt;"",ROW($D$1:$D$400)),ROW(17:17))),"")</f>
        <v>66</v>
      </c>
      <c r="F17" t="str">
        <f t="shared" si="10"/>
        <v/>
      </c>
      <c r="G17" s="130">
        <f t="array" ref="G17">IFERROR(INDEX($F$1:$F$400,SMALL(IF($F$1:$F$400&lt;&gt;"",ROW($F$1:$F$400)),ROW(17:17))),"")</f>
        <v>17</v>
      </c>
      <c r="H17" t="str">
        <f t="shared" si="0"/>
        <v/>
      </c>
      <c r="I17" s="130">
        <f t="array" ref="I17">IFERROR(INDEX($H$1:$H$400,SMALL(IF($H$1:$H$400&lt;&gt;"",ROW($H$1:$H$400)),ROW(17:17))),"")</f>
        <v>28</v>
      </c>
      <c r="J17" t="str">
        <f t="shared" si="1"/>
        <v/>
      </c>
      <c r="K17" s="130">
        <f t="array" ref="K17">IFERROR(INDEX($J$1:$J$400,SMALL(IF($J$1:$J$400&lt;&gt;"",ROW($J$1:$J$400)),ROW(17:17))),"")</f>
        <v>33</v>
      </c>
      <c r="M17" s="5">
        <v>42751</v>
      </c>
      <c r="N17" s="6" t="s">
        <v>5</v>
      </c>
      <c r="O17" s="7">
        <v>17</v>
      </c>
      <c r="P17" t="str">
        <f t="shared" si="16"/>
        <v/>
      </c>
      <c r="Q17" s="130">
        <f t="array" ref="Q17">IFERROR(INDEX($P$1:$P$400,SMALL(IF($P$1:$P$400&lt;&gt;"",ROW($P$1:$P$400)),ROW(17:17))),"")</f>
        <v>142</v>
      </c>
      <c r="R17" t="str">
        <f t="shared" si="11"/>
        <v/>
      </c>
      <c r="S17" s="130">
        <f t="array" ref="S17">IFERROR(INDEX($R$1:$R$400,SMALL(IF($R$1:$R$400&lt;&gt;"",ROW($R$1:$R$400)),ROW(17:17))),"")</f>
        <v>59</v>
      </c>
      <c r="T17" t="str">
        <f t="shared" si="2"/>
        <v/>
      </c>
      <c r="U17" s="130">
        <f t="array" ref="U17">IFERROR(INDEX($T$1:$T$400,SMALL(IF($T$1:$T$400&lt;&gt;"",ROW($T$1:$T$400)),ROW(17:17))),"")</f>
        <v>60</v>
      </c>
      <c r="V17" t="str">
        <f t="shared" si="3"/>
        <v/>
      </c>
      <c r="W17" s="130">
        <f t="array" ref="W17">IFERROR(INDEX($V$1:$V$400,SMALL(IF($V$1:$V$400&lt;&gt;"",ROW($V$1:$V$400)),ROW(17:17))),"")</f>
        <v>75</v>
      </c>
      <c r="Y17" s="5">
        <v>43116</v>
      </c>
      <c r="Z17" s="6" t="s">
        <v>3</v>
      </c>
      <c r="AA17" s="7">
        <v>15</v>
      </c>
      <c r="AB17" t="str">
        <f t="shared" si="19"/>
        <v/>
      </c>
      <c r="AC17" s="130">
        <f t="array" ref="AC17">IFERROR(INDEX($AB$1:$AB$400,SMALL(IF($AB$1:$AB$400&lt;&gt;"",ROW($AB$1:$AB$400)),ROW(17:17))),"")</f>
        <v>200</v>
      </c>
      <c r="AD17" t="str">
        <f t="shared" si="12"/>
        <v/>
      </c>
      <c r="AE17" s="130">
        <f t="array" ref="AE17">IFERROR(INDEX($AD$1:$AD$400,SMALL(IF($AD$1:$AD$400&lt;&gt;"",ROW($AD$1:$AD$400)),ROW(17:17))),"")</f>
        <v>83</v>
      </c>
      <c r="AF17" t="str">
        <f t="shared" si="4"/>
        <v/>
      </c>
      <c r="AG17" s="130">
        <f t="array" ref="AG17">IFERROR(INDEX($AF$1:$AF$400,SMALL(IF($AF$1:$AF$400&lt;&gt;"",ROW($AF$1:$AF$400)),ROW(17:17))),"")</f>
        <v>83</v>
      </c>
      <c r="AH17" t="str">
        <f t="shared" si="5"/>
        <v/>
      </c>
      <c r="AI17" s="130">
        <f t="array" ref="AI17">IFERROR(INDEX($AH$1:$AH$400,SMALL(IF($AH$1:$AH$400&lt;&gt;"",ROW($AH$1:$AH$400)),ROW(17:17))),"")</f>
        <v>202</v>
      </c>
      <c r="AK17" s="5">
        <v>43481</v>
      </c>
      <c r="AL17" s="6" t="s">
        <v>6</v>
      </c>
      <c r="AM17" s="20">
        <v>6</v>
      </c>
      <c r="AN17" t="str">
        <f t="shared" si="17"/>
        <v/>
      </c>
      <c r="AO17" s="130">
        <f t="array" ref="AO17">IFERROR(INDEX($AN$1:$AN$400,SMALL(IF($AN$1:$AN$400&lt;&gt;"",ROW($AN$1:$AN$400)),ROW(17:17))),"")</f>
        <v>173</v>
      </c>
      <c r="AP17" t="str">
        <f t="shared" si="13"/>
        <v/>
      </c>
      <c r="AQ17" s="130">
        <f t="array" ref="AQ17">IFERROR(INDEX($AP$1:$AP$400,SMALL(IF($AP$1:$AP$400&lt;&gt;"",ROW($AP$1:$AP$400)),ROW(17:17))),"")</f>
        <v>79</v>
      </c>
      <c r="AR17" t="str">
        <f t="shared" si="6"/>
        <v/>
      </c>
      <c r="AS17" s="130">
        <f t="array" ref="AS17">IFERROR(INDEX($AR$1:$AR$400,SMALL(IF($AR$1:$AR$400&lt;&gt;"",ROW($AR$1:$AR$400)),ROW(17:17))),"")</f>
        <v>67</v>
      </c>
      <c r="AT17" t="str">
        <f t="shared" si="7"/>
        <v/>
      </c>
      <c r="AU17" s="130">
        <f t="array" ref="AU17">IFERROR(INDEX($AT$1:$AT$400,SMALL(IF($AT$1:$AT$400&lt;&gt;"",ROW($AT$1:$AT$400)),ROW(17:17))),"")</f>
        <v>217</v>
      </c>
      <c r="AW17" s="5">
        <v>43846</v>
      </c>
      <c r="AX17" s="6" t="s">
        <v>8</v>
      </c>
      <c r="AY17" s="105">
        <f>'Boarding Tallies'!C17</f>
        <v>4</v>
      </c>
      <c r="AZ17">
        <f t="shared" si="18"/>
        <v>57</v>
      </c>
      <c r="BA17" s="130">
        <f t="array" ref="BA17">IFERROR(INDEX($AZ$1:$AZ$400,SMALL(IF($AZ$1:$AZ$400&lt;&gt;"",ROW($AZ$1:$AZ$400)),ROW(17:17))),"")</f>
        <v>0</v>
      </c>
      <c r="BB17" t="str">
        <f t="shared" si="14"/>
        <v/>
      </c>
      <c r="BC17" s="130">
        <f t="array" ref="BC17">IFERROR(INDEX($BB$1:$BB$400,SMALL(IF($BB$1:$BB$400&lt;&gt;"",ROW($BB$1:$BB$400)),ROW(17:17))),"")</f>
        <v>0</v>
      </c>
      <c r="BD17">
        <f t="shared" si="9"/>
        <v>19</v>
      </c>
      <c r="BE17" s="130">
        <f t="array" ref="BE17">IFERROR(INDEX($BD$1:$BD$400,SMALL(IF($BD$1:$BD$400&lt;&gt;"",ROW($BD$1:$BD$400)),ROW(17:17))),"")</f>
        <v>0</v>
      </c>
      <c r="BF17" t="str">
        <f t="shared" si="8"/>
        <v/>
      </c>
      <c r="BG17" s="130">
        <f t="array" ref="BG17">IFERROR(INDEX($BF$1:$BF$400,SMALL(IF($BF$1:$BF$400&lt;&gt;"",ROW($BF$1:$BF$400)),ROW(17:17))),"")</f>
        <v>0</v>
      </c>
    </row>
    <row r="18" spans="1:59" x14ac:dyDescent="0.3">
      <c r="A18" s="10">
        <v>42386</v>
      </c>
      <c r="B18" s="11" t="s">
        <v>9</v>
      </c>
      <c r="C18" s="7">
        <v>18</v>
      </c>
      <c r="D18" t="str">
        <f t="shared" si="15"/>
        <v/>
      </c>
      <c r="E18" s="130">
        <f t="array" ref="E18">IFERROR(INDEX($D$1:$D$400,SMALL(IF($D$1:$D$400&lt;&gt;"",ROW($D$1:$D$400)),ROW(18:18))),"")</f>
        <v>321</v>
      </c>
      <c r="F18" t="str">
        <f t="shared" si="10"/>
        <v/>
      </c>
      <c r="G18" s="130">
        <f t="array" ref="G18">IFERROR(INDEX($F$1:$F$400,SMALL(IF($F$1:$F$400&lt;&gt;"",ROW($F$1:$F$400)),ROW(18:18))),"")</f>
        <v>43</v>
      </c>
      <c r="H18" t="str">
        <f t="shared" si="0"/>
        <v/>
      </c>
      <c r="I18" s="130">
        <f t="array" ref="I18">IFERROR(INDEX($H$1:$H$400,SMALL(IF($H$1:$H$400&lt;&gt;"",ROW($H$1:$H$400)),ROW(18:18))),"")</f>
        <v>138</v>
      </c>
      <c r="J18">
        <f t="shared" si="1"/>
        <v>53</v>
      </c>
      <c r="K18" s="130">
        <f t="array" ref="K18">IFERROR(INDEX($J$1:$J$400,SMALL(IF($J$1:$J$400&lt;&gt;"",ROW($J$1:$J$400)),ROW(18:18))),"")</f>
        <v>132</v>
      </c>
      <c r="M18" s="5">
        <v>42752</v>
      </c>
      <c r="N18" s="6" t="s">
        <v>3</v>
      </c>
      <c r="O18" s="7">
        <v>15</v>
      </c>
      <c r="P18" t="str">
        <f t="shared" si="16"/>
        <v/>
      </c>
      <c r="Q18" s="130">
        <f t="array" ref="Q18">IFERROR(INDEX($P$1:$P$400,SMALL(IF($P$1:$P$400&lt;&gt;"",ROW($P$1:$P$400)),ROW(18:18))),"")</f>
        <v>463</v>
      </c>
      <c r="R18" t="str">
        <f t="shared" si="11"/>
        <v/>
      </c>
      <c r="S18" s="130">
        <f t="array" ref="S18">IFERROR(INDEX($R$1:$R$400,SMALL(IF($R$1:$R$400&lt;&gt;"",ROW($R$1:$R$400)),ROW(18:18))),"")</f>
        <v>147</v>
      </c>
      <c r="T18" t="str">
        <f t="shared" si="2"/>
        <v/>
      </c>
      <c r="U18" s="130">
        <f t="array" ref="U18">IFERROR(INDEX($T$1:$T$400,SMALL(IF($T$1:$T$400&lt;&gt;"",ROW($T$1:$T$400)),ROW(18:18))),"")</f>
        <v>212</v>
      </c>
      <c r="V18" t="str">
        <f t="shared" si="3"/>
        <v/>
      </c>
      <c r="W18" s="130">
        <f t="array" ref="W18">IFERROR(INDEX($V$1:$V$400,SMALL(IF($V$1:$V$400&lt;&gt;"",ROW($V$1:$V$400)),ROW(18:18))),"")</f>
        <v>180</v>
      </c>
      <c r="Y18" s="5">
        <v>43117</v>
      </c>
      <c r="Z18" s="6" t="s">
        <v>6</v>
      </c>
      <c r="AA18" s="7">
        <v>18</v>
      </c>
      <c r="AB18" t="str">
        <f t="shared" si="19"/>
        <v/>
      </c>
      <c r="AC18" s="130">
        <f t="array" ref="AC18">IFERROR(INDEX($AB$1:$AB$400,SMALL(IF($AB$1:$AB$400&lt;&gt;"",ROW($AB$1:$AB$400)),ROW(18:18))),"")</f>
        <v>504</v>
      </c>
      <c r="AD18" t="str">
        <f t="shared" si="12"/>
        <v/>
      </c>
      <c r="AE18" s="130">
        <f t="array" ref="AE18">IFERROR(INDEX($AD$1:$AD$400,SMALL(IF($AD$1:$AD$400&lt;&gt;"",ROW($AD$1:$AD$400)),ROW(18:18))),"")</f>
        <v>139</v>
      </c>
      <c r="AF18" t="str">
        <f t="shared" si="4"/>
        <v/>
      </c>
      <c r="AG18" s="130">
        <f t="array" ref="AG18">IFERROR(INDEX($AF$1:$AF$400,SMALL(IF($AF$1:$AF$400&lt;&gt;"",ROW($AF$1:$AF$400)),ROW(18:18))),"")</f>
        <v>231</v>
      </c>
      <c r="AH18" t="str">
        <f t="shared" si="5"/>
        <v/>
      </c>
      <c r="AI18" s="130">
        <f t="array" ref="AI18">IFERROR(INDEX($AH$1:$AH$400,SMALL(IF($AH$1:$AH$400&lt;&gt;"",ROW($AH$1:$AH$400)),ROW(18:18))),"")</f>
        <v>170</v>
      </c>
      <c r="AK18" s="5">
        <v>43482</v>
      </c>
      <c r="AL18" s="6" t="s">
        <v>8</v>
      </c>
      <c r="AM18" s="20">
        <v>6</v>
      </c>
      <c r="AN18">
        <f t="shared" si="17"/>
        <v>111</v>
      </c>
      <c r="AO18" s="130">
        <f t="array" ref="AO18">IFERROR(INDEX($AN$1:$AN$400,SMALL(IF($AN$1:$AN$400&lt;&gt;"",ROW($AN$1:$AN$400)),ROW(18:18))),"")</f>
        <v>483</v>
      </c>
      <c r="AP18" t="str">
        <f t="shared" si="13"/>
        <v/>
      </c>
      <c r="AQ18" s="130">
        <f t="array" ref="AQ18">IFERROR(INDEX($AP$1:$AP$400,SMALL(IF($AP$1:$AP$400&lt;&gt;"",ROW($AP$1:$AP$400)),ROW(18:18))),"")</f>
        <v>128</v>
      </c>
      <c r="AR18">
        <f t="shared" si="6"/>
        <v>24</v>
      </c>
      <c r="AS18" s="130">
        <f t="array" ref="AS18">IFERROR(INDEX($AR$1:$AR$400,SMALL(IF($AR$1:$AR$400&lt;&gt;"",ROW($AR$1:$AR$400)),ROW(18:18))),"")</f>
        <v>205</v>
      </c>
      <c r="AT18" t="str">
        <f t="shared" si="7"/>
        <v/>
      </c>
      <c r="AU18" s="130">
        <f t="array" ref="AU18">IFERROR(INDEX($AT$1:$AT$400,SMALL(IF($AT$1:$AT$400&lt;&gt;"",ROW($AT$1:$AT$400)),ROW(18:18))),"")</f>
        <v>138</v>
      </c>
      <c r="AW18" s="5">
        <v>43847</v>
      </c>
      <c r="AX18" s="6" t="s">
        <v>4</v>
      </c>
      <c r="AY18" s="105">
        <f>'Boarding Tallies'!C18</f>
        <v>7</v>
      </c>
      <c r="AZ18" t="str">
        <f t="shared" si="18"/>
        <v/>
      </c>
      <c r="BA18" s="130">
        <f t="array" ref="BA18">IFERROR(INDEX($AZ$1:$AZ$400,SMALL(IF($AZ$1:$AZ$400&lt;&gt;"",ROW($AZ$1:$AZ$400)),ROW(18:18))),"")</f>
        <v>0</v>
      </c>
      <c r="BB18">
        <f t="shared" si="14"/>
        <v>16</v>
      </c>
      <c r="BC18" s="130">
        <f t="array" ref="BC18">IFERROR(INDEX($BB$1:$BB$400,SMALL(IF($BB$1:$BB$400&lt;&gt;"",ROW($BB$1:$BB$400)),ROW(18:18))),"")</f>
        <v>0</v>
      </c>
      <c r="BD18" t="str">
        <f t="shared" si="9"/>
        <v/>
      </c>
      <c r="BE18" s="130">
        <f t="array" ref="BE18">IFERROR(INDEX($BD$1:$BD$400,SMALL(IF($BD$1:$BD$400&lt;&gt;"",ROW($BD$1:$BD$400)),ROW(18:18))),"")</f>
        <v>0</v>
      </c>
      <c r="BF18" t="str">
        <f t="shared" si="8"/>
        <v/>
      </c>
      <c r="BG18" s="130">
        <f t="array" ref="BG18">IFERROR(INDEX($BF$1:$BF$400,SMALL(IF($BF$1:$BF$400&lt;&gt;"",ROW($BF$1:$BF$400)),ROW(18:18))),"")</f>
        <v>0</v>
      </c>
    </row>
    <row r="19" spans="1:59" x14ac:dyDescent="0.3">
      <c r="A19" s="10">
        <v>42387</v>
      </c>
      <c r="B19" s="11" t="s">
        <v>5</v>
      </c>
      <c r="C19" s="7">
        <v>10</v>
      </c>
      <c r="D19" t="str">
        <f t="shared" si="15"/>
        <v/>
      </c>
      <c r="E19" s="130">
        <f t="array" ref="E19">IFERROR(INDEX($D$1:$D$400,SMALL(IF($D$1:$D$400&lt;&gt;"",ROW($D$1:$D$400)),ROW(19:19))),"")</f>
        <v>120</v>
      </c>
      <c r="F19" t="str">
        <f t="shared" si="10"/>
        <v/>
      </c>
      <c r="G19" s="130">
        <f t="array" ref="G19">IFERROR(INDEX($F$1:$F$400,SMALL(IF($F$1:$F$400&lt;&gt;"",ROW($F$1:$F$400)),ROW(19:19))),"")</f>
        <v>88</v>
      </c>
      <c r="H19" t="str">
        <f t="shared" si="0"/>
        <v/>
      </c>
      <c r="I19" s="130">
        <f t="array" ref="I19">IFERROR(INDEX($H$1:$H$400,SMALL(IF($H$1:$H$400&lt;&gt;"",ROW($H$1:$H$400)),ROW(19:19))),"")</f>
        <v>29</v>
      </c>
      <c r="J19" t="str">
        <f t="shared" si="1"/>
        <v/>
      </c>
      <c r="K19" s="130">
        <f t="array" ref="K19">IFERROR(INDEX($J$1:$J$400,SMALL(IF($J$1:$J$400&lt;&gt;"",ROW($J$1:$J$400)),ROW(19:19))),"")</f>
        <v>84</v>
      </c>
      <c r="M19" s="5">
        <v>42753</v>
      </c>
      <c r="N19" s="6" t="s">
        <v>6</v>
      </c>
      <c r="O19" s="7">
        <v>13</v>
      </c>
      <c r="P19" t="str">
        <f t="shared" si="16"/>
        <v/>
      </c>
      <c r="Q19" s="130">
        <f t="array" ref="Q19">IFERROR(INDEX($P$1:$P$400,SMALL(IF($P$1:$P$400&lt;&gt;"",ROW($P$1:$P$400)),ROW(19:19))),"")</f>
        <v>261</v>
      </c>
      <c r="R19" t="str">
        <f t="shared" si="11"/>
        <v/>
      </c>
      <c r="S19" s="130">
        <f t="array" ref="S19">IFERROR(INDEX($R$1:$R$400,SMALL(IF($R$1:$R$400&lt;&gt;"",ROW($R$1:$R$400)),ROW(19:19))),"")</f>
        <v>50</v>
      </c>
      <c r="T19" t="str">
        <f t="shared" si="2"/>
        <v/>
      </c>
      <c r="U19" s="130">
        <f t="array" ref="U19">IFERROR(INDEX($T$1:$T$400,SMALL(IF($T$1:$T$400&lt;&gt;"",ROW($T$1:$T$400)),ROW(19:19))),"")</f>
        <v>56</v>
      </c>
      <c r="V19" t="str">
        <f t="shared" si="3"/>
        <v/>
      </c>
      <c r="W19" s="130">
        <f t="array" ref="W19">IFERROR(INDEX($V$1:$V$400,SMALL(IF($V$1:$V$400&lt;&gt;"",ROW($V$1:$V$400)),ROW(19:19))),"")</f>
        <v>183</v>
      </c>
      <c r="Y19" s="5">
        <v>43118</v>
      </c>
      <c r="Z19" s="6" t="s">
        <v>8</v>
      </c>
      <c r="AA19" s="7">
        <v>23</v>
      </c>
      <c r="AB19">
        <f t="shared" si="19"/>
        <v>163</v>
      </c>
      <c r="AC19" s="130">
        <f t="array" ref="AC19">IFERROR(INDEX($AB$1:$AB$400,SMALL(IF($AB$1:$AB$400&lt;&gt;"",ROW($AB$1:$AB$400)),ROW(19:19))),"")</f>
        <v>226</v>
      </c>
      <c r="AD19" t="str">
        <f t="shared" si="12"/>
        <v/>
      </c>
      <c r="AE19" s="130">
        <f t="array" ref="AE19">IFERROR(INDEX($AD$1:$AD$400,SMALL(IF($AD$1:$AD$400&lt;&gt;"",ROW($AD$1:$AD$400)),ROW(19:19))),"")</f>
        <v>39</v>
      </c>
      <c r="AF19">
        <f t="shared" si="4"/>
        <v>56</v>
      </c>
      <c r="AG19" s="130">
        <f t="array" ref="AG19">IFERROR(INDEX($AF$1:$AF$400,SMALL(IF($AF$1:$AF$400&lt;&gt;"",ROW($AF$1:$AF$400)),ROW(19:19))),"")</f>
        <v>41</v>
      </c>
      <c r="AH19" t="str">
        <f t="shared" si="5"/>
        <v/>
      </c>
      <c r="AI19" s="130">
        <f t="array" ref="AI19">IFERROR(INDEX($AH$1:$AH$400,SMALL(IF($AH$1:$AH$400&lt;&gt;"",ROW($AH$1:$AH$400)),ROW(19:19))),"")</f>
        <v>70</v>
      </c>
      <c r="AK19" s="5">
        <v>43483</v>
      </c>
      <c r="AL19" s="6" t="s">
        <v>4</v>
      </c>
      <c r="AM19" s="7">
        <v>25</v>
      </c>
      <c r="AN19" t="str">
        <f t="shared" si="17"/>
        <v/>
      </c>
      <c r="AO19" s="130">
        <f t="array" ref="AO19">IFERROR(INDEX($AN$1:$AN$400,SMALL(IF($AN$1:$AN$400&lt;&gt;"",ROW($AN$1:$AN$400)),ROW(19:19))),"")</f>
        <v>210</v>
      </c>
      <c r="AP19">
        <f t="shared" si="13"/>
        <v>37</v>
      </c>
      <c r="AQ19" s="130">
        <f t="array" ref="AQ19">IFERROR(INDEX($AP$1:$AP$400,SMALL(IF($AP$1:$AP$400&lt;&gt;"",ROW($AP$1:$AP$400)),ROW(19:19))),"")</f>
        <v>42</v>
      </c>
      <c r="AR19" t="str">
        <f t="shared" si="6"/>
        <v/>
      </c>
      <c r="AS19" s="130">
        <f t="array" ref="AS19">IFERROR(INDEX($AR$1:$AR$400,SMALL(IF($AR$1:$AR$400&lt;&gt;"",ROW($AR$1:$AR$400)),ROW(19:19))),"")</f>
        <v>53</v>
      </c>
      <c r="AT19" t="str">
        <f t="shared" si="7"/>
        <v/>
      </c>
      <c r="AU19" s="130">
        <f t="array" ref="AU19">IFERROR(INDEX($AT$1:$AT$400,SMALL(IF($AT$1:$AT$400&lt;&gt;"",ROW($AT$1:$AT$400)),ROW(19:19))),"")</f>
        <v>63</v>
      </c>
      <c r="AW19" s="5">
        <v>43848</v>
      </c>
      <c r="AX19" s="6" t="s">
        <v>7</v>
      </c>
      <c r="AY19" s="105">
        <f>'Boarding Tallies'!C19</f>
        <v>7</v>
      </c>
      <c r="AZ19" t="str">
        <f t="shared" si="18"/>
        <v/>
      </c>
      <c r="BA19" s="130">
        <f t="array" ref="BA19">IFERROR(INDEX($AZ$1:$AZ$400,SMALL(IF($AZ$1:$AZ$400&lt;&gt;"",ROW($AZ$1:$AZ$400)),ROW(19:19))),"")</f>
        <v>0</v>
      </c>
      <c r="BB19" t="str">
        <f t="shared" si="14"/>
        <v/>
      </c>
      <c r="BC19" s="130">
        <f t="array" ref="BC19">IFERROR(INDEX($BB$1:$BB$400,SMALL(IF($BB$1:$BB$400&lt;&gt;"",ROW($BB$1:$BB$400)),ROW(19:19))),"")</f>
        <v>0</v>
      </c>
      <c r="BD19" t="str">
        <f t="shared" si="9"/>
        <v/>
      </c>
      <c r="BE19" s="130">
        <f t="array" ref="BE19">IFERROR(INDEX($BD$1:$BD$400,SMALL(IF($BD$1:$BD$400&lt;&gt;"",ROW($BD$1:$BD$400)),ROW(19:19))),"")</f>
        <v>0</v>
      </c>
      <c r="BF19" t="str">
        <f t="shared" si="8"/>
        <v/>
      </c>
      <c r="BG19" s="130">
        <f t="array" ref="BG19">IFERROR(INDEX($BF$1:$BF$400,SMALL(IF($BF$1:$BF$400&lt;&gt;"",ROW($BF$1:$BF$400)),ROW(19:19))),"")</f>
        <v>0</v>
      </c>
    </row>
    <row r="20" spans="1:59" x14ac:dyDescent="0.3">
      <c r="A20" s="10">
        <v>42388</v>
      </c>
      <c r="B20" s="11" t="s">
        <v>3</v>
      </c>
      <c r="C20" s="7">
        <v>8</v>
      </c>
      <c r="D20" t="str">
        <f t="shared" si="15"/>
        <v/>
      </c>
      <c r="E20" s="130">
        <f t="array" ref="E20">IFERROR(INDEX($D$1:$D$400,SMALL(IF($D$1:$D$400&lt;&gt;"",ROW($D$1:$D$400)),ROW(20:20))),"")</f>
        <v>104</v>
      </c>
      <c r="F20" t="str">
        <f t="shared" si="10"/>
        <v/>
      </c>
      <c r="G20" s="130">
        <f t="array" ref="G20">IFERROR(INDEX($F$1:$F$400,SMALL(IF($F$1:$F$400&lt;&gt;"",ROW($F$1:$F$400)),ROW(20:20))),"")</f>
        <v>19</v>
      </c>
      <c r="H20" t="str">
        <f t="shared" si="0"/>
        <v/>
      </c>
      <c r="I20" s="130">
        <f t="array" ref="I20">IFERROR(INDEX($H$1:$H$400,SMALL(IF($H$1:$H$400&lt;&gt;"",ROW($H$1:$H$400)),ROW(20:20))),"")</f>
        <v>44</v>
      </c>
      <c r="J20" t="str">
        <f t="shared" si="1"/>
        <v/>
      </c>
      <c r="K20" s="130">
        <f t="array" ref="K20">IFERROR(INDEX($J$1:$J$400,SMALL(IF($J$1:$J$400&lt;&gt;"",ROW($J$1:$J$400)),ROW(20:20))),"")</f>
        <v>48</v>
      </c>
      <c r="M20" s="5">
        <v>42754</v>
      </c>
      <c r="N20" s="6" t="s">
        <v>8</v>
      </c>
      <c r="O20" s="7">
        <v>18</v>
      </c>
      <c r="P20">
        <f t="shared" si="16"/>
        <v>155</v>
      </c>
      <c r="Q20" s="130">
        <f t="array" ref="Q20">IFERROR(INDEX($P$1:$P$400,SMALL(IF($P$1:$P$400&lt;&gt;"",ROW($P$1:$P$400)),ROW(20:20))),"")</f>
        <v>136</v>
      </c>
      <c r="R20" t="str">
        <f t="shared" si="11"/>
        <v/>
      </c>
      <c r="S20" s="130">
        <f t="array" ref="S20">IFERROR(INDEX($R$1:$R$400,SMALL(IF($R$1:$R$400&lt;&gt;"",ROW($R$1:$R$400)),ROW(20:20))),"")</f>
        <v>37</v>
      </c>
      <c r="T20">
        <f t="shared" si="2"/>
        <v>46</v>
      </c>
      <c r="U20" s="130">
        <f t="array" ref="U20">IFERROR(INDEX($T$1:$T$400,SMALL(IF($T$1:$T$400&lt;&gt;"",ROW($T$1:$T$400)),ROW(20:20))),"")</f>
        <v>47</v>
      </c>
      <c r="V20" t="str">
        <f t="shared" si="3"/>
        <v/>
      </c>
      <c r="W20" s="130">
        <f t="array" ref="W20">IFERROR(INDEX($V$1:$V$400,SMALL(IF($V$1:$V$400&lt;&gt;"",ROW($V$1:$V$400)),ROW(20:20))),"")</f>
        <v>78</v>
      </c>
      <c r="Y20" s="5">
        <v>43119</v>
      </c>
      <c r="Z20" s="6" t="s">
        <v>4</v>
      </c>
      <c r="AA20" s="7">
        <v>30</v>
      </c>
      <c r="AB20" t="str">
        <f t="shared" si="19"/>
        <v/>
      </c>
      <c r="AC20" s="130">
        <f t="array" ref="AC20">IFERROR(INDEX($AB$1:$AB$400,SMALL(IF($AB$1:$AB$400&lt;&gt;"",ROW($AB$1:$AB$400)),ROW(20:20))),"")</f>
        <v>131</v>
      </c>
      <c r="AD20">
        <f t="shared" si="12"/>
        <v>45</v>
      </c>
      <c r="AE20" s="130">
        <f t="array" ref="AE20">IFERROR(INDEX($AD$1:$AD$400,SMALL(IF($AD$1:$AD$400&lt;&gt;"",ROW($AD$1:$AD$400)),ROW(20:20))),"")</f>
        <v>40</v>
      </c>
      <c r="AF20" t="str">
        <f t="shared" si="4"/>
        <v/>
      </c>
      <c r="AG20" s="130">
        <f t="array" ref="AG20">IFERROR(INDEX($AF$1:$AF$400,SMALL(IF($AF$1:$AF$400&lt;&gt;"",ROW($AF$1:$AF$400)),ROW(20:20))),"")</f>
        <v>47</v>
      </c>
      <c r="AH20" t="str">
        <f t="shared" si="5"/>
        <v/>
      </c>
      <c r="AI20" s="130">
        <f t="array" ref="AI20">IFERROR(INDEX($AH$1:$AH$400,SMALL(IF($AH$1:$AH$400&lt;&gt;"",ROW($AH$1:$AH$400)),ROW(20:20))),"")</f>
        <v>70</v>
      </c>
      <c r="AK20" s="5">
        <v>43484</v>
      </c>
      <c r="AL20" s="6" t="s">
        <v>7</v>
      </c>
      <c r="AM20" s="7">
        <v>33</v>
      </c>
      <c r="AN20" t="str">
        <f t="shared" si="17"/>
        <v/>
      </c>
      <c r="AO20" s="130">
        <f t="array" ref="AO20">IFERROR(INDEX($AN$1:$AN$400,SMALL(IF($AN$1:$AN$400&lt;&gt;"",ROW($AN$1:$AN$400)),ROW(20:20))),"")</f>
        <v>140</v>
      </c>
      <c r="AP20" t="str">
        <f t="shared" si="13"/>
        <v/>
      </c>
      <c r="AQ20" s="130">
        <f t="array" ref="AQ20">IFERROR(INDEX($AP$1:$AP$400,SMALL(IF($AP$1:$AP$400&lt;&gt;"",ROW($AP$1:$AP$400)),ROW(20:20))),"")</f>
        <v>42</v>
      </c>
      <c r="AR20" t="str">
        <f t="shared" si="6"/>
        <v/>
      </c>
      <c r="AS20" s="130">
        <f t="array" ref="AS20">IFERROR(INDEX($AR$1:$AR$400,SMALL(IF($AR$1:$AR$400&lt;&gt;"",ROW($AR$1:$AR$400)),ROW(20:20))),"")</f>
        <v>63</v>
      </c>
      <c r="AT20" t="str">
        <f t="shared" si="7"/>
        <v/>
      </c>
      <c r="AU20" s="130">
        <f t="array" ref="AU20">IFERROR(INDEX($AT$1:$AT$400,SMALL(IF($AT$1:$AT$400&lt;&gt;"",ROW($AT$1:$AT$400)),ROW(20:20))),"")</f>
        <v>94</v>
      </c>
      <c r="AW20" s="5">
        <v>43849</v>
      </c>
      <c r="AX20" s="6" t="s">
        <v>9</v>
      </c>
      <c r="AY20" s="105">
        <f>'Boarding Tallies'!C20</f>
        <v>7</v>
      </c>
      <c r="AZ20" t="str">
        <f t="shared" si="18"/>
        <v/>
      </c>
      <c r="BA20" s="130">
        <f t="array" ref="BA20">IFERROR(INDEX($AZ$1:$AZ$400,SMALL(IF($AZ$1:$AZ$400&lt;&gt;"",ROW($AZ$1:$AZ$400)),ROW(20:20))),"")</f>
        <v>0</v>
      </c>
      <c r="BB20" t="str">
        <f t="shared" si="14"/>
        <v/>
      </c>
      <c r="BC20" s="130">
        <f t="array" ref="BC20">IFERROR(INDEX($BB$1:$BB$400,SMALL(IF($BB$1:$BB$400&lt;&gt;"",ROW($BB$1:$BB$400)),ROW(20:20))),"")</f>
        <v>0</v>
      </c>
      <c r="BD20" t="str">
        <f t="shared" si="9"/>
        <v/>
      </c>
      <c r="BE20" s="130">
        <f t="array" ref="BE20">IFERROR(INDEX($BD$1:$BD$400,SMALL(IF($BD$1:$BD$400&lt;&gt;"",ROW($BD$1:$BD$400)),ROW(20:20))),"")</f>
        <v>0</v>
      </c>
      <c r="BF20">
        <f t="shared" si="8"/>
        <v>21</v>
      </c>
      <c r="BG20" s="130">
        <f t="array" ref="BG20">IFERROR(INDEX($BF$1:$BF$400,SMALL(IF($BF$1:$BF$400&lt;&gt;"",ROW($BF$1:$BF$400)),ROW(20:20))),"")</f>
        <v>0</v>
      </c>
    </row>
    <row r="21" spans="1:59" x14ac:dyDescent="0.3">
      <c r="A21" s="10">
        <v>42389</v>
      </c>
      <c r="B21" s="11" t="s">
        <v>6</v>
      </c>
      <c r="C21" s="7">
        <v>7</v>
      </c>
      <c r="D21" t="str">
        <f t="shared" si="15"/>
        <v/>
      </c>
      <c r="E21" s="130">
        <f t="array" ref="E21">IFERROR(INDEX($D$1:$D$400,SMALL(IF($D$1:$D$400&lt;&gt;"",ROW($D$1:$D$400)),ROW(21:21))),"")</f>
        <v>85</v>
      </c>
      <c r="F21" t="str">
        <f t="shared" si="10"/>
        <v/>
      </c>
      <c r="G21" s="130">
        <f t="array" ref="G21">IFERROR(INDEX($F$1:$F$400,SMALL(IF($F$1:$F$400&lt;&gt;"",ROW($F$1:$F$400)),ROW(21:21))),"")</f>
        <v>30</v>
      </c>
      <c r="H21" t="str">
        <f t="shared" si="0"/>
        <v/>
      </c>
      <c r="I21" s="130">
        <f t="array" ref="I21">IFERROR(INDEX($H$1:$H$400,SMALL(IF($H$1:$H$400&lt;&gt;"",ROW($H$1:$H$400)),ROW(21:21))),"")</f>
        <v>34</v>
      </c>
      <c r="J21" t="str">
        <f t="shared" si="1"/>
        <v/>
      </c>
      <c r="K21" s="130">
        <f t="array" ref="K21">IFERROR(INDEX($J$1:$J$400,SMALL(IF($J$1:$J$400&lt;&gt;"",ROW($J$1:$J$400)),ROW(21:21))),"")</f>
        <v>45</v>
      </c>
      <c r="M21" s="5">
        <v>42755</v>
      </c>
      <c r="N21" s="6" t="s">
        <v>4</v>
      </c>
      <c r="O21" s="7">
        <v>36</v>
      </c>
      <c r="P21" t="str">
        <f t="shared" si="16"/>
        <v/>
      </c>
      <c r="Q21" s="130">
        <f t="array" ref="Q21">IFERROR(INDEX($P$1:$P$400,SMALL(IF($P$1:$P$400&lt;&gt;"",ROW($P$1:$P$400)),ROW(21:21))),"")</f>
        <v>121</v>
      </c>
      <c r="R21">
        <f t="shared" si="11"/>
        <v>53</v>
      </c>
      <c r="S21" s="130">
        <f t="array" ref="S21">IFERROR(INDEX($R$1:$R$400,SMALL(IF($R$1:$R$400&lt;&gt;"",ROW($R$1:$R$400)),ROW(21:21))),"")</f>
        <v>36</v>
      </c>
      <c r="T21" t="str">
        <f t="shared" si="2"/>
        <v/>
      </c>
      <c r="U21" s="130">
        <f t="array" ref="U21">IFERROR(INDEX($T$1:$T$400,SMALL(IF($T$1:$T$400&lt;&gt;"",ROW($T$1:$T$400)),ROW(21:21))),"")</f>
        <v>45</v>
      </c>
      <c r="V21" t="str">
        <f t="shared" si="3"/>
        <v/>
      </c>
      <c r="W21" s="130">
        <f t="array" ref="W21">IFERROR(INDEX($V$1:$V$400,SMALL(IF($V$1:$V$400&lt;&gt;"",ROW($V$1:$V$400)),ROW(21:21))),"")</f>
        <v>64</v>
      </c>
      <c r="Y21" s="5">
        <v>43120</v>
      </c>
      <c r="Z21" s="6" t="s">
        <v>7</v>
      </c>
      <c r="AA21" s="7">
        <v>25</v>
      </c>
      <c r="AB21" t="str">
        <f t="shared" si="19"/>
        <v/>
      </c>
      <c r="AC21" s="130">
        <f t="array" ref="AC21">IFERROR(INDEX($AB$1:$AB$400,SMALL(IF($AB$1:$AB$400&lt;&gt;"",ROW($AB$1:$AB$400)),ROW(21:21))),"")</f>
        <v>113</v>
      </c>
      <c r="AD21" t="str">
        <f t="shared" si="12"/>
        <v/>
      </c>
      <c r="AE21" s="130">
        <f t="array" ref="AE21">IFERROR(INDEX($AD$1:$AD$400,SMALL(IF($AD$1:$AD$400&lt;&gt;"",ROW($AD$1:$AD$400)),ROW(21:21))),"")</f>
        <v>39</v>
      </c>
      <c r="AF21" t="str">
        <f t="shared" si="4"/>
        <v/>
      </c>
      <c r="AG21" s="130">
        <f t="array" ref="AG21">IFERROR(INDEX($AF$1:$AF$400,SMALL(IF($AF$1:$AF$400&lt;&gt;"",ROW($AF$1:$AF$400)),ROW(21:21))),"")</f>
        <v>27</v>
      </c>
      <c r="AH21" t="str">
        <f t="shared" si="5"/>
        <v/>
      </c>
      <c r="AI21" s="130">
        <f t="array" ref="AI21">IFERROR(INDEX($AH$1:$AH$400,SMALL(IF($AH$1:$AH$400&lt;&gt;"",ROW($AH$1:$AH$400)),ROW(21:21))),"")</f>
        <v>92</v>
      </c>
      <c r="AK21" s="5">
        <v>43485</v>
      </c>
      <c r="AL21" s="6" t="s">
        <v>9</v>
      </c>
      <c r="AM21" s="7">
        <v>30</v>
      </c>
      <c r="AN21" t="str">
        <f t="shared" si="17"/>
        <v/>
      </c>
      <c r="AO21" s="130">
        <f t="array" ref="AO21">IFERROR(INDEX($AN$1:$AN$400,SMALL(IF($AN$1:$AN$400&lt;&gt;"",ROW($AN$1:$AN$400)),ROW(21:21))),"")</f>
        <v>173</v>
      </c>
      <c r="AP21" t="str">
        <f t="shared" si="13"/>
        <v/>
      </c>
      <c r="AQ21" s="130">
        <f t="array" ref="AQ21">IFERROR(INDEX($AP$1:$AP$400,SMALL(IF($AP$1:$AP$400&lt;&gt;"",ROW($AP$1:$AP$400)),ROW(21:21))),"")</f>
        <v>62</v>
      </c>
      <c r="AR21" t="str">
        <f t="shared" si="6"/>
        <v/>
      </c>
      <c r="AS21" s="130">
        <f t="array" ref="AS21">IFERROR(INDEX($AR$1:$AR$400,SMALL(IF($AR$1:$AR$400&lt;&gt;"",ROW($AR$1:$AR$400)),ROW(21:21))),"")</f>
        <v>59</v>
      </c>
      <c r="AT21">
        <f t="shared" si="7"/>
        <v>88</v>
      </c>
      <c r="AU21" s="130">
        <f t="array" ref="AU21">IFERROR(INDEX($AT$1:$AT$400,SMALL(IF($AT$1:$AT$400&lt;&gt;"",ROW($AT$1:$AT$400)),ROW(21:21))),"")</f>
        <v>113</v>
      </c>
      <c r="AW21" s="5">
        <v>43850</v>
      </c>
      <c r="AX21" s="6" t="s">
        <v>5</v>
      </c>
      <c r="AY21" s="105">
        <f>'Boarding Tallies'!C21</f>
        <v>2</v>
      </c>
      <c r="AZ21" t="str">
        <f t="shared" si="18"/>
        <v/>
      </c>
      <c r="BA21" s="130">
        <f t="array" ref="BA21">IFERROR(INDEX($AZ$1:$AZ$400,SMALL(IF($AZ$1:$AZ$400&lt;&gt;"",ROW($AZ$1:$AZ$400)),ROW(21:21))),"")</f>
        <v>0</v>
      </c>
      <c r="BB21" t="str">
        <f t="shared" si="14"/>
        <v/>
      </c>
      <c r="BC21" s="130">
        <f t="array" ref="BC21">IFERROR(INDEX($BB$1:$BB$400,SMALL(IF($BB$1:$BB$400&lt;&gt;"",ROW($BB$1:$BB$400)),ROW(21:21))),"")</f>
        <v>0</v>
      </c>
      <c r="BD21" t="str">
        <f t="shared" si="9"/>
        <v/>
      </c>
      <c r="BE21" s="130">
        <f t="array" ref="BE21">IFERROR(INDEX($BD$1:$BD$400,SMALL(IF($BD$1:$BD$400&lt;&gt;"",ROW($BD$1:$BD$400)),ROW(21:21))),"")</f>
        <v>0</v>
      </c>
      <c r="BF21" t="str">
        <f t="shared" si="8"/>
        <v/>
      </c>
      <c r="BG21" s="130">
        <f t="array" ref="BG21">IFERROR(INDEX($BF$1:$BF$400,SMALL(IF($BF$1:$BF$400&lt;&gt;"",ROW($BF$1:$BF$400)),ROW(21:21))),"")</f>
        <v>0</v>
      </c>
    </row>
    <row r="22" spans="1:59" x14ac:dyDescent="0.3">
      <c r="A22" s="10">
        <v>42390</v>
      </c>
      <c r="B22" s="11" t="s">
        <v>8</v>
      </c>
      <c r="C22" s="7">
        <v>9</v>
      </c>
      <c r="D22">
        <f t="shared" si="15"/>
        <v>87</v>
      </c>
      <c r="E22" s="130">
        <f t="array" ref="E22">IFERROR(INDEX($D$1:$D$400,SMALL(IF($D$1:$D$400&lt;&gt;"",ROW($D$1:$D$400)),ROW(22:22))),"")</f>
        <v>128</v>
      </c>
      <c r="F22" t="str">
        <f t="shared" si="10"/>
        <v/>
      </c>
      <c r="G22" s="130">
        <f t="array" ref="G22">IFERROR(INDEX($F$1:$F$400,SMALL(IF($F$1:$F$400&lt;&gt;"",ROW($F$1:$F$400)),ROW(22:22))),"")</f>
        <v>33</v>
      </c>
      <c r="H22">
        <f t="shared" si="0"/>
        <v>24</v>
      </c>
      <c r="I22" s="130">
        <f t="array" ref="I22">IFERROR(INDEX($H$1:$H$400,SMALL(IF($H$1:$H$400&lt;&gt;"",ROW($H$1:$H$400)),ROW(22:22))),"")</f>
        <v>41</v>
      </c>
      <c r="J22" t="str">
        <f t="shared" si="1"/>
        <v/>
      </c>
      <c r="K22" s="130">
        <f t="array" ref="K22">IFERROR(INDEX($J$1:$J$400,SMALL(IF($J$1:$J$400&lt;&gt;"",ROW($J$1:$J$400)),ROW(22:22))),"")</f>
        <v>77</v>
      </c>
      <c r="M22" s="5">
        <v>42756</v>
      </c>
      <c r="N22" s="6" t="s">
        <v>7</v>
      </c>
      <c r="O22" s="7">
        <v>35</v>
      </c>
      <c r="P22" t="str">
        <f t="shared" si="16"/>
        <v/>
      </c>
      <c r="Q22" s="130">
        <f t="array" ref="Q22">IFERROR(INDEX($P$1:$P$400,SMALL(IF($P$1:$P$400&lt;&gt;"",ROW($P$1:$P$400)),ROW(22:22))),"")</f>
        <v>144</v>
      </c>
      <c r="R22" t="str">
        <f t="shared" si="11"/>
        <v/>
      </c>
      <c r="S22" s="130">
        <f t="array" ref="S22">IFERROR(INDEX($R$1:$R$400,SMALL(IF($R$1:$R$400&lt;&gt;"",ROW($R$1:$R$400)),ROW(22:22))),"")</f>
        <v>55</v>
      </c>
      <c r="T22" t="str">
        <f t="shared" si="2"/>
        <v/>
      </c>
      <c r="U22" s="130">
        <f t="array" ref="U22">IFERROR(INDEX($T$1:$T$400,SMALL(IF($T$1:$T$400&lt;&gt;"",ROW($T$1:$T$400)),ROW(22:22))),"")</f>
        <v>58</v>
      </c>
      <c r="V22" t="str">
        <f t="shared" si="3"/>
        <v/>
      </c>
      <c r="W22" s="130">
        <f t="array" ref="W22">IFERROR(INDEX($V$1:$V$400,SMALL(IF($V$1:$V$400&lt;&gt;"",ROW($V$1:$V$400)),ROW(22:22))),"")</f>
        <v>69</v>
      </c>
      <c r="Y22" s="5">
        <v>43121</v>
      </c>
      <c r="Z22" s="6" t="s">
        <v>9</v>
      </c>
      <c r="AA22" s="7">
        <v>15</v>
      </c>
      <c r="AB22" t="str">
        <f t="shared" si="19"/>
        <v/>
      </c>
      <c r="AC22" s="130">
        <f t="array" ref="AC22">IFERROR(INDEX($AB$1:$AB$400,SMALL(IF($AB$1:$AB$400&lt;&gt;"",ROW($AB$1:$AB$400)),ROW(22:22))),"")</f>
        <v>157</v>
      </c>
      <c r="AD22" t="str">
        <f t="shared" si="12"/>
        <v/>
      </c>
      <c r="AE22" s="130">
        <f t="array" ref="AE22">IFERROR(INDEX($AD$1:$AD$400,SMALL(IF($AD$1:$AD$400&lt;&gt;"",ROW($AD$1:$AD$400)),ROW(22:22))),"")</f>
        <v>50</v>
      </c>
      <c r="AF22" t="str">
        <f t="shared" si="4"/>
        <v/>
      </c>
      <c r="AG22" s="130">
        <f t="array" ref="AG22">IFERROR(INDEX($AF$1:$AF$400,SMALL(IF($AF$1:$AF$400&lt;&gt;"",ROW($AF$1:$AF$400)),ROW(22:22))),"")</f>
        <v>53</v>
      </c>
      <c r="AH22">
        <f t="shared" si="5"/>
        <v>70</v>
      </c>
      <c r="AI22" s="130">
        <f t="array" ref="AI22">IFERROR(INDEX($AH$1:$AH$400,SMALL(IF($AH$1:$AH$400&lt;&gt;"",ROW($AH$1:$AH$400)),ROW(22:22))),"")</f>
        <v>125</v>
      </c>
      <c r="AK22" s="5">
        <v>43486</v>
      </c>
      <c r="AL22" s="6" t="s">
        <v>5</v>
      </c>
      <c r="AM22" s="7">
        <v>14</v>
      </c>
      <c r="AN22" t="str">
        <f t="shared" si="17"/>
        <v/>
      </c>
      <c r="AO22" s="130">
        <f t="array" ref="AO22">IFERROR(INDEX($AN$1:$AN$400,SMALL(IF($AN$1:$AN$400&lt;&gt;"",ROW($AN$1:$AN$400)),ROW(22:22))),"")</f>
        <v>189</v>
      </c>
      <c r="AP22" t="str">
        <f t="shared" si="13"/>
        <v/>
      </c>
      <c r="AQ22" s="130">
        <f t="array" ref="AQ22">IFERROR(INDEX($AP$1:$AP$400,SMALL(IF($AP$1:$AP$400&lt;&gt;"",ROW($AP$1:$AP$400)),ROW(22:22))),"")</f>
        <v>61</v>
      </c>
      <c r="AR22" t="str">
        <f t="shared" si="6"/>
        <v/>
      </c>
      <c r="AS22" s="130">
        <f t="array" ref="AS22">IFERROR(INDEX($AR$1:$AR$400,SMALL(IF($AR$1:$AR$400&lt;&gt;"",ROW($AR$1:$AR$400)),ROW(22:22))),"")</f>
        <v>59</v>
      </c>
      <c r="AT22" t="str">
        <f t="shared" si="7"/>
        <v/>
      </c>
      <c r="AU22" s="130">
        <f t="array" ref="AU22">IFERROR(INDEX($AT$1:$AT$400,SMALL(IF($AT$1:$AT$400&lt;&gt;"",ROW($AT$1:$AT$400)),ROW(22:22))),"")</f>
        <v>149</v>
      </c>
      <c r="AW22" s="5">
        <v>43851</v>
      </c>
      <c r="AX22" s="6" t="s">
        <v>3</v>
      </c>
      <c r="AY22" s="105">
        <f>'Boarding Tallies'!C22</f>
        <v>2</v>
      </c>
      <c r="AZ22" t="str">
        <f t="shared" si="18"/>
        <v/>
      </c>
      <c r="BA22" s="130">
        <f t="array" ref="BA22">IFERROR(INDEX($AZ$1:$AZ$400,SMALL(IF($AZ$1:$AZ$400&lt;&gt;"",ROW($AZ$1:$AZ$400)),ROW(22:22))),"")</f>
        <v>0</v>
      </c>
      <c r="BB22" t="str">
        <f t="shared" si="14"/>
        <v/>
      </c>
      <c r="BC22" s="130">
        <f t="array" ref="BC22">IFERROR(INDEX($BB$1:$BB$400,SMALL(IF($BB$1:$BB$400&lt;&gt;"",ROW($BB$1:$BB$400)),ROW(22:22))),"")</f>
        <v>0</v>
      </c>
      <c r="BD22" t="str">
        <f t="shared" si="9"/>
        <v/>
      </c>
      <c r="BE22" s="130">
        <f t="array" ref="BE22">IFERROR(INDEX($BD$1:$BD$400,SMALL(IF($BD$1:$BD$400&lt;&gt;"",ROW($BD$1:$BD$400)),ROW(22:22))),"")</f>
        <v>0</v>
      </c>
      <c r="BF22" t="str">
        <f t="shared" si="8"/>
        <v/>
      </c>
      <c r="BG22" s="130">
        <f t="array" ref="BG22">IFERROR(INDEX($BF$1:$BF$400,SMALL(IF($BF$1:$BF$400&lt;&gt;"",ROW($BF$1:$BF$400)),ROW(22:22))),"")</f>
        <v>0</v>
      </c>
    </row>
    <row r="23" spans="1:59" x14ac:dyDescent="0.3">
      <c r="A23" s="10">
        <v>42391</v>
      </c>
      <c r="B23" s="11" t="s">
        <v>4</v>
      </c>
      <c r="C23" s="7">
        <v>16</v>
      </c>
      <c r="D23" t="str">
        <f t="shared" si="15"/>
        <v/>
      </c>
      <c r="E23" s="130">
        <f t="array" ref="E23">IFERROR(INDEX($D$1:$D$400,SMALL(IF($D$1:$D$400&lt;&gt;"",ROW($D$1:$D$400)),ROW(23:23))),"")</f>
        <v>130</v>
      </c>
      <c r="F23">
        <f t="shared" si="10"/>
        <v>26</v>
      </c>
      <c r="G23" s="130">
        <f t="array" ref="G23">IFERROR(INDEX($F$1:$F$400,SMALL(IF($F$1:$F$400&lt;&gt;"",ROW($F$1:$F$400)),ROW(23:23))),"")</f>
        <v>38</v>
      </c>
      <c r="H23" t="str">
        <f t="shared" si="0"/>
        <v/>
      </c>
      <c r="I23" s="130">
        <f t="array" ref="I23">IFERROR(INDEX($H$1:$H$400,SMALL(IF($H$1:$H$400&lt;&gt;"",ROW($H$1:$H$400)),ROW(23:23))),"")</f>
        <v>28</v>
      </c>
      <c r="J23" t="str">
        <f t="shared" si="1"/>
        <v/>
      </c>
      <c r="K23" s="130">
        <f t="array" ref="K23">IFERROR(INDEX($J$1:$J$400,SMALL(IF($J$1:$J$400&lt;&gt;"",ROW($J$1:$J$400)),ROW(23:23))),"")</f>
        <v>90</v>
      </c>
      <c r="M23" s="5">
        <v>42757</v>
      </c>
      <c r="N23" s="6" t="s">
        <v>9</v>
      </c>
      <c r="O23" s="7">
        <v>14</v>
      </c>
      <c r="P23" t="str">
        <f t="shared" si="16"/>
        <v/>
      </c>
      <c r="Q23" s="130">
        <f t="array" ref="Q23">IFERROR(INDEX($P$1:$P$400,SMALL(IF($P$1:$P$400&lt;&gt;"",ROW($P$1:$P$400)),ROW(23:23))),"")</f>
        <v>183</v>
      </c>
      <c r="R23" t="str">
        <f t="shared" si="11"/>
        <v/>
      </c>
      <c r="S23" s="130">
        <f t="array" ref="S23">IFERROR(INDEX($R$1:$R$400,SMALL(IF($R$1:$R$400&lt;&gt;"",ROW($R$1:$R$400)),ROW(23:23))),"")</f>
        <v>43</v>
      </c>
      <c r="T23" t="str">
        <f t="shared" si="2"/>
        <v/>
      </c>
      <c r="U23" s="130">
        <f t="array" ref="U23">IFERROR(INDEX($T$1:$T$400,SMALL(IF($T$1:$T$400&lt;&gt;"",ROW($T$1:$T$400)),ROW(23:23))),"")</f>
        <v>46</v>
      </c>
      <c r="V23">
        <f t="shared" si="3"/>
        <v>85</v>
      </c>
      <c r="W23" s="130">
        <f t="array" ref="W23">IFERROR(INDEX($V$1:$V$400,SMALL(IF($V$1:$V$400&lt;&gt;"",ROW($V$1:$V$400)),ROW(23:23))),"")</f>
        <v>116</v>
      </c>
      <c r="Y23" s="5">
        <v>43122</v>
      </c>
      <c r="Z23" s="6" t="s">
        <v>5</v>
      </c>
      <c r="AA23" s="7">
        <v>11</v>
      </c>
      <c r="AB23" t="str">
        <f t="shared" si="19"/>
        <v/>
      </c>
      <c r="AC23" s="130">
        <f t="array" ref="AC23">IFERROR(INDEX($AB$1:$AB$400,SMALL(IF($AB$1:$AB$400&lt;&gt;"",ROW($AB$1:$AB$400)),ROW(23:23))),"")</f>
        <v>189</v>
      </c>
      <c r="AD23" t="str">
        <f t="shared" si="12"/>
        <v/>
      </c>
      <c r="AE23" s="130">
        <f t="array" ref="AE23">IFERROR(INDEX($AD$1:$AD$400,SMALL(IF($AD$1:$AD$400&lt;&gt;"",ROW($AD$1:$AD$400)),ROW(23:23))),"")</f>
        <v>39</v>
      </c>
      <c r="AF23" t="str">
        <f t="shared" si="4"/>
        <v/>
      </c>
      <c r="AG23" s="130">
        <f t="array" ref="AG23">IFERROR(INDEX($AF$1:$AF$400,SMALL(IF($AF$1:$AF$400&lt;&gt;"",ROW($AF$1:$AF$400)),ROW(23:23))),"")</f>
        <v>42</v>
      </c>
      <c r="AH23" t="str">
        <f t="shared" si="5"/>
        <v/>
      </c>
      <c r="AI23" s="130">
        <f t="array" ref="AI23">IFERROR(INDEX($AH$1:$AH$400,SMALL(IF($AH$1:$AH$400&lt;&gt;"",ROW($AH$1:$AH$400)),ROW(23:23))),"")</f>
        <v>60</v>
      </c>
      <c r="AK23" s="5">
        <v>43487</v>
      </c>
      <c r="AL23" s="6" t="s">
        <v>3</v>
      </c>
      <c r="AM23" s="7">
        <v>15</v>
      </c>
      <c r="AN23" t="str">
        <f t="shared" si="17"/>
        <v/>
      </c>
      <c r="AO23" s="130">
        <f t="array" ref="AO23">IFERROR(INDEX($AN$1:$AN$400,SMALL(IF($AN$1:$AN$400&lt;&gt;"",ROW($AN$1:$AN$400)),ROW(23:23))),"")</f>
        <v>226</v>
      </c>
      <c r="AP23" t="str">
        <f t="shared" si="13"/>
        <v/>
      </c>
      <c r="AQ23" s="130">
        <f t="array" ref="AQ23">IFERROR(INDEX($AP$1:$AP$400,SMALL(IF($AP$1:$AP$400&lt;&gt;"",ROW($AP$1:$AP$400)),ROW(23:23))),"")</f>
        <v>48</v>
      </c>
      <c r="AR23" t="str">
        <f t="shared" si="6"/>
        <v/>
      </c>
      <c r="AS23" s="130">
        <f t="array" ref="AS23">IFERROR(INDEX($AR$1:$AR$400,SMALL(IF($AR$1:$AR$400&lt;&gt;"",ROW($AR$1:$AR$400)),ROW(23:23))),"")</f>
        <v>50</v>
      </c>
      <c r="AT23" t="str">
        <f t="shared" si="7"/>
        <v/>
      </c>
      <c r="AU23" s="130">
        <f t="array" ref="AU23">IFERROR(INDEX($AT$1:$AT$400,SMALL(IF($AT$1:$AT$400&lt;&gt;"",ROW($AT$1:$AT$400)),ROW(23:23))),"")</f>
        <v>66</v>
      </c>
      <c r="AW23" s="5">
        <v>43852</v>
      </c>
      <c r="AX23" s="6" t="s">
        <v>6</v>
      </c>
      <c r="AY23" s="105">
        <f>'Boarding Tallies'!C23</f>
        <v>2</v>
      </c>
      <c r="AZ23" t="str">
        <f t="shared" si="18"/>
        <v/>
      </c>
      <c r="BA23" s="130">
        <f t="array" ref="BA23">IFERROR(INDEX($AZ$1:$AZ$400,SMALL(IF($AZ$1:$AZ$400&lt;&gt;"",ROW($AZ$1:$AZ$400)),ROW(23:23))),"")</f>
        <v>0</v>
      </c>
      <c r="BB23" t="str">
        <f t="shared" si="14"/>
        <v/>
      </c>
      <c r="BC23" s="130">
        <f t="array" ref="BC23">IFERROR(INDEX($BB$1:$BB$400,SMALL(IF($BB$1:$BB$400&lt;&gt;"",ROW($BB$1:$BB$400)),ROW(23:23))),"")</f>
        <v>0</v>
      </c>
      <c r="BD23" t="str">
        <f t="shared" si="9"/>
        <v/>
      </c>
      <c r="BE23" s="130">
        <f t="array" ref="BE23">IFERROR(INDEX($BD$1:$BD$400,SMALL(IF($BD$1:$BD$400&lt;&gt;"",ROW($BD$1:$BD$400)),ROW(23:23))),"")</f>
        <v>0</v>
      </c>
      <c r="BF23" t="str">
        <f t="shared" si="8"/>
        <v/>
      </c>
      <c r="BG23" s="130">
        <f t="array" ref="BG23">IFERROR(INDEX($BF$1:$BF$400,SMALL(IF($BF$1:$BF$400&lt;&gt;"",ROW($BF$1:$BF$400)),ROW(23:23))),"")</f>
        <v>0</v>
      </c>
    </row>
    <row r="24" spans="1:59" x14ac:dyDescent="0.3">
      <c r="A24" s="10">
        <v>42392</v>
      </c>
      <c r="B24" s="11" t="s">
        <v>7</v>
      </c>
      <c r="C24" s="7">
        <v>21</v>
      </c>
      <c r="D24" t="str">
        <f t="shared" si="15"/>
        <v/>
      </c>
      <c r="E24" s="130">
        <f t="array" ref="E24">IFERROR(INDEX($D$1:$D$400,SMALL(IF($D$1:$D$400&lt;&gt;"",ROW($D$1:$D$400)),ROW(24:24))),"")</f>
        <v>131</v>
      </c>
      <c r="F24" t="str">
        <f t="shared" si="10"/>
        <v/>
      </c>
      <c r="G24" s="130">
        <f t="array" ref="G24">IFERROR(INDEX($F$1:$F$400,SMALL(IF($F$1:$F$400&lt;&gt;"",ROW($F$1:$F$400)),ROW(24:24))),"")</f>
        <v>30</v>
      </c>
      <c r="H24" t="str">
        <f t="shared" si="0"/>
        <v/>
      </c>
      <c r="I24" s="130">
        <f t="array" ref="I24">IFERROR(INDEX($H$1:$H$400,SMALL(IF($H$1:$H$400&lt;&gt;"",ROW($H$1:$H$400)),ROW(24:24))),"")</f>
        <v>59</v>
      </c>
      <c r="J24" t="str">
        <f t="shared" si="1"/>
        <v/>
      </c>
      <c r="K24" s="130">
        <f t="array" ref="K24">IFERROR(INDEX($J$1:$J$400,SMALL(IF($J$1:$J$400&lt;&gt;"",ROW($J$1:$J$400)),ROW(24:24))),"")</f>
        <v>58</v>
      </c>
      <c r="M24" s="5">
        <v>42758</v>
      </c>
      <c r="N24" s="6" t="s">
        <v>5</v>
      </c>
      <c r="O24" s="19">
        <v>9</v>
      </c>
      <c r="P24" t="str">
        <f t="shared" si="16"/>
        <v/>
      </c>
      <c r="Q24" s="130">
        <f t="array" ref="Q24">IFERROR(INDEX($P$1:$P$400,SMALL(IF($P$1:$P$400&lt;&gt;"",ROW($P$1:$P$400)),ROW(24:24))),"")</f>
        <v>114</v>
      </c>
      <c r="R24" t="str">
        <f t="shared" si="11"/>
        <v/>
      </c>
      <c r="S24" s="130">
        <f t="array" ref="S24">IFERROR(INDEX($R$1:$R$400,SMALL(IF($R$1:$R$400&lt;&gt;"",ROW($R$1:$R$400)),ROW(24:24))),"")</f>
        <v>33</v>
      </c>
      <c r="T24" t="str">
        <f t="shared" si="2"/>
        <v/>
      </c>
      <c r="U24" s="130">
        <f t="array" ref="U24">IFERROR(INDEX($T$1:$T$400,SMALL(IF($T$1:$T$400&lt;&gt;"",ROW($T$1:$T$400)),ROW(24:24))),"")</f>
        <v>37</v>
      </c>
      <c r="V24" t="str">
        <f t="shared" si="3"/>
        <v/>
      </c>
      <c r="W24" s="130">
        <f t="array" ref="W24">IFERROR(INDEX($V$1:$V$400,SMALL(IF($V$1:$V$400&lt;&gt;"",ROW($V$1:$V$400)),ROW(24:24))),"")</f>
        <v>64</v>
      </c>
      <c r="Y24" s="5">
        <v>43123</v>
      </c>
      <c r="Z24" s="6" t="s">
        <v>3</v>
      </c>
      <c r="AA24" s="7">
        <v>13</v>
      </c>
      <c r="AB24" t="str">
        <f t="shared" si="19"/>
        <v/>
      </c>
      <c r="AC24" s="130">
        <f t="array" ref="AC24">IFERROR(INDEX($AB$1:$AB$400,SMALL(IF($AB$1:$AB$400&lt;&gt;"",ROW($AB$1:$AB$400)),ROW(24:24))),"")</f>
        <v>108</v>
      </c>
      <c r="AD24" t="str">
        <f t="shared" si="12"/>
        <v/>
      </c>
      <c r="AE24" s="130">
        <f t="array" ref="AE24">IFERROR(INDEX($AD$1:$AD$400,SMALL(IF($AD$1:$AD$400&lt;&gt;"",ROW($AD$1:$AD$400)),ROW(24:24))),"")</f>
        <v>33</v>
      </c>
      <c r="AF24" t="str">
        <f t="shared" si="4"/>
        <v/>
      </c>
      <c r="AG24" s="130">
        <f t="array" ref="AG24">IFERROR(INDEX($AF$1:$AF$400,SMALL(IF($AF$1:$AF$400&lt;&gt;"",ROW($AF$1:$AF$400)),ROW(24:24))),"")</f>
        <v>36</v>
      </c>
      <c r="AH24" t="str">
        <f t="shared" si="5"/>
        <v/>
      </c>
      <c r="AI24" s="130">
        <f t="array" ref="AI24">IFERROR(INDEX($AH$1:$AH$400,SMALL(IF($AH$1:$AH$400&lt;&gt;"",ROW($AH$1:$AH$400)),ROW(24:24))),"")</f>
        <v>62</v>
      </c>
      <c r="AK24" s="5">
        <v>43488</v>
      </c>
      <c r="AL24" s="6" t="s">
        <v>6</v>
      </c>
      <c r="AM24" s="7">
        <v>13</v>
      </c>
      <c r="AN24" t="str">
        <f t="shared" si="17"/>
        <v/>
      </c>
      <c r="AO24" s="130">
        <f t="array" ref="AO24">IFERROR(INDEX($AN$1:$AN$400,SMALL(IF($AN$1:$AN$400&lt;&gt;"",ROW($AN$1:$AN$400)),ROW(24:24))),"")</f>
        <v>145</v>
      </c>
      <c r="AP24" t="str">
        <f t="shared" si="13"/>
        <v/>
      </c>
      <c r="AQ24" s="130">
        <f t="array" ref="AQ24">IFERROR(INDEX($AP$1:$AP$400,SMALL(IF($AP$1:$AP$400&lt;&gt;"",ROW($AP$1:$AP$400)),ROW(24:24))),"")</f>
        <v>51</v>
      </c>
      <c r="AR24" t="str">
        <f t="shared" si="6"/>
        <v/>
      </c>
      <c r="AS24" s="130">
        <f t="array" ref="AS24">IFERROR(INDEX($AR$1:$AR$400,SMALL(IF($AR$1:$AR$400&lt;&gt;"",ROW($AR$1:$AR$400)),ROW(24:24))),"")</f>
        <v>65</v>
      </c>
      <c r="AT24" t="str">
        <f t="shared" si="7"/>
        <v/>
      </c>
      <c r="AU24" s="130">
        <f t="array" ref="AU24">IFERROR(INDEX($AT$1:$AT$400,SMALL(IF($AT$1:$AT$400&lt;&gt;"",ROW($AT$1:$AT$400)),ROW(24:24))),"")</f>
        <v>115</v>
      </c>
      <c r="AW24" s="5">
        <v>43853</v>
      </c>
      <c r="AX24" s="6" t="s">
        <v>8</v>
      </c>
      <c r="AY24" s="105">
        <f>'Boarding Tallies'!C24</f>
        <v>2</v>
      </c>
      <c r="AZ24">
        <f t="shared" si="18"/>
        <v>29</v>
      </c>
      <c r="BA24" s="130">
        <f t="array" ref="BA24">IFERROR(INDEX($AZ$1:$AZ$400,SMALL(IF($AZ$1:$AZ$400&lt;&gt;"",ROW($AZ$1:$AZ$400)),ROW(24:24))),"")</f>
        <v>0</v>
      </c>
      <c r="BB24" t="str">
        <f t="shared" si="14"/>
        <v/>
      </c>
      <c r="BC24" s="130">
        <f t="array" ref="BC24">IFERROR(INDEX($BB$1:$BB$400,SMALL(IF($BB$1:$BB$400&lt;&gt;"",ROW($BB$1:$BB$400)),ROW(24:24))),"")</f>
        <v>0</v>
      </c>
      <c r="BD24">
        <f t="shared" si="9"/>
        <v>6</v>
      </c>
      <c r="BE24" s="130">
        <f t="array" ref="BE24">IFERROR(INDEX($BD$1:$BD$400,SMALL(IF($BD$1:$BD$400&lt;&gt;"",ROW($BD$1:$BD$400)),ROW(24:24))),"")</f>
        <v>0</v>
      </c>
      <c r="BF24" t="str">
        <f t="shared" si="8"/>
        <v/>
      </c>
      <c r="BG24" s="130">
        <f t="array" ref="BG24">IFERROR(INDEX($BF$1:$BF$400,SMALL(IF($BF$1:$BF$400&lt;&gt;"",ROW($BF$1:$BF$400)),ROW(24:24))),"")</f>
        <v>0</v>
      </c>
    </row>
    <row r="25" spans="1:59" x14ac:dyDescent="0.3">
      <c r="A25" s="10">
        <v>42393</v>
      </c>
      <c r="B25" s="11" t="s">
        <v>9</v>
      </c>
      <c r="C25" s="7">
        <v>13</v>
      </c>
      <c r="D25" t="str">
        <f t="shared" si="15"/>
        <v/>
      </c>
      <c r="E25" s="130">
        <f t="array" ref="E25">IFERROR(INDEX($D$1:$D$400,SMALL(IF($D$1:$D$400&lt;&gt;"",ROW($D$1:$D$400)),ROW(25:25))),"")</f>
        <v>108</v>
      </c>
      <c r="F25" t="str">
        <f t="shared" si="10"/>
        <v/>
      </c>
      <c r="G25" s="130">
        <f t="array" ref="G25">IFERROR(INDEX($F$1:$F$400,SMALL(IF($F$1:$F$400&lt;&gt;"",ROW($F$1:$F$400)),ROW(25:25))),"")</f>
        <v>43</v>
      </c>
      <c r="H25" t="str">
        <f t="shared" si="0"/>
        <v/>
      </c>
      <c r="I25" s="130">
        <f t="array" ref="I25">IFERROR(INDEX($H$1:$H$400,SMALL(IF($H$1:$H$400&lt;&gt;"",ROW($H$1:$H$400)),ROW(25:25))),"")</f>
        <v>26</v>
      </c>
      <c r="J25">
        <f t="shared" si="1"/>
        <v>50</v>
      </c>
      <c r="K25" s="130">
        <f t="array" ref="K25">IFERROR(INDEX($J$1:$J$400,SMALL(IF($J$1:$J$400&lt;&gt;"",ROW($J$1:$J$400)),ROW(25:25))),"")</f>
        <v>78</v>
      </c>
      <c r="M25" s="5">
        <v>42759</v>
      </c>
      <c r="N25" s="6" t="s">
        <v>3</v>
      </c>
      <c r="O25" s="7">
        <v>15</v>
      </c>
      <c r="P25" t="str">
        <f t="shared" si="16"/>
        <v/>
      </c>
      <c r="Q25" s="130">
        <f t="array" ref="Q25">IFERROR(INDEX($P$1:$P$400,SMALL(IF($P$1:$P$400&lt;&gt;"",ROW($P$1:$P$400)),ROW(25:25))),"")</f>
        <v>140</v>
      </c>
      <c r="R25" t="str">
        <f t="shared" si="11"/>
        <v/>
      </c>
      <c r="S25" s="130">
        <f t="array" ref="S25">IFERROR(INDEX($R$1:$R$400,SMALL(IF($R$1:$R$400&lt;&gt;"",ROW($R$1:$R$400)),ROW(25:25))),"")</f>
        <v>58</v>
      </c>
      <c r="T25" t="str">
        <f t="shared" si="2"/>
        <v/>
      </c>
      <c r="U25" s="130">
        <f t="array" ref="U25">IFERROR(INDEX($T$1:$T$400,SMALL(IF($T$1:$T$400&lt;&gt;"",ROW($T$1:$T$400)),ROW(25:25))),"")</f>
        <v>60</v>
      </c>
      <c r="V25" t="str">
        <f t="shared" si="3"/>
        <v/>
      </c>
      <c r="W25" s="130">
        <f t="array" ref="W25">IFERROR(INDEX($V$1:$V$400,SMALL(IF($V$1:$V$400&lt;&gt;"",ROW($V$1:$V$400)),ROW(25:25))),"")</f>
        <v>64</v>
      </c>
      <c r="Y25" s="5">
        <v>43124</v>
      </c>
      <c r="Z25" s="6" t="s">
        <v>6</v>
      </c>
      <c r="AA25" s="7">
        <v>18</v>
      </c>
      <c r="AB25" t="str">
        <f t="shared" si="19"/>
        <v/>
      </c>
      <c r="AC25" s="130">
        <f t="array" ref="AC25">IFERROR(INDEX($AB$1:$AB$400,SMALL(IF($AB$1:$AB$400&lt;&gt;"",ROW($AB$1:$AB$400)),ROW(25:25))),"")</f>
        <v>132</v>
      </c>
      <c r="AD25" t="str">
        <f t="shared" si="12"/>
        <v/>
      </c>
      <c r="AE25" s="130">
        <f t="array" ref="AE25">IFERROR(INDEX($AD$1:$AD$400,SMALL(IF($AD$1:$AD$400&lt;&gt;"",ROW($AD$1:$AD$400)),ROW(25:25))),"")</f>
        <v>44</v>
      </c>
      <c r="AF25" t="str">
        <f t="shared" si="4"/>
        <v/>
      </c>
      <c r="AG25" s="130">
        <f t="array" ref="AG25">IFERROR(INDEX($AF$1:$AF$400,SMALL(IF($AF$1:$AF$400&lt;&gt;"",ROW($AF$1:$AF$400)),ROW(25:25))),"")</f>
        <v>55</v>
      </c>
      <c r="AH25" t="str">
        <f t="shared" si="5"/>
        <v/>
      </c>
      <c r="AI25" s="130">
        <f t="array" ref="AI25">IFERROR(INDEX($AH$1:$AH$400,SMALL(IF($AH$1:$AH$400&lt;&gt;"",ROW($AH$1:$AH$400)),ROW(25:25))),"")</f>
        <v>96</v>
      </c>
      <c r="AK25" s="5">
        <v>43489</v>
      </c>
      <c r="AL25" s="6" t="s">
        <v>8</v>
      </c>
      <c r="AM25" s="7">
        <v>18</v>
      </c>
      <c r="AN25">
        <f t="shared" si="17"/>
        <v>148</v>
      </c>
      <c r="AO25" s="130">
        <f t="array" ref="AO25">IFERROR(INDEX($AN$1:$AN$400,SMALL(IF($AN$1:$AN$400&lt;&gt;"",ROW($AN$1:$AN$400)),ROW(25:25))),"")</f>
        <v>208</v>
      </c>
      <c r="AP25" t="str">
        <f t="shared" si="13"/>
        <v/>
      </c>
      <c r="AQ25" s="130">
        <f t="array" ref="AQ25">IFERROR(INDEX($AP$1:$AP$400,SMALL(IF($AP$1:$AP$400&lt;&gt;"",ROW($AP$1:$AP$400)),ROW(25:25))),"")</f>
        <v>66</v>
      </c>
      <c r="AR25">
        <f t="shared" si="6"/>
        <v>46</v>
      </c>
      <c r="AS25" s="130">
        <f t="array" ref="AS25">IFERROR(INDEX($AR$1:$AR$400,SMALL(IF($AR$1:$AR$400&lt;&gt;"",ROW($AR$1:$AR$400)),ROW(25:25))),"")</f>
        <v>71</v>
      </c>
      <c r="AT25" t="str">
        <f t="shared" si="7"/>
        <v/>
      </c>
      <c r="AU25" s="130">
        <f t="array" ref="AU25">IFERROR(INDEX($AT$1:$AT$400,SMALL(IF($AT$1:$AT$400&lt;&gt;"",ROW($AT$1:$AT$400)),ROW(25:25))),"")</f>
        <v>115</v>
      </c>
      <c r="AW25" s="5">
        <v>43854</v>
      </c>
      <c r="AX25" s="6" t="s">
        <v>4</v>
      </c>
      <c r="AY25" s="105">
        <f>'Boarding Tallies'!C25</f>
        <v>1</v>
      </c>
      <c r="AZ25" t="str">
        <f t="shared" si="18"/>
        <v/>
      </c>
      <c r="BA25" s="130">
        <f t="array" ref="BA25">IFERROR(INDEX($AZ$1:$AZ$400,SMALL(IF($AZ$1:$AZ$400&lt;&gt;"",ROW($AZ$1:$AZ$400)),ROW(25:25))),"")</f>
        <v>0</v>
      </c>
      <c r="BB25">
        <f t="shared" si="14"/>
        <v>3</v>
      </c>
      <c r="BC25" s="130">
        <f t="array" ref="BC25">IFERROR(INDEX($BB$1:$BB$400,SMALL(IF($BB$1:$BB$400&lt;&gt;"",ROW($BB$1:$BB$400)),ROW(25:25))),"")</f>
        <v>0</v>
      </c>
      <c r="BD25" t="str">
        <f t="shared" si="9"/>
        <v/>
      </c>
      <c r="BE25" s="130">
        <f t="array" ref="BE25">IFERROR(INDEX($BD$1:$BD$400,SMALL(IF($BD$1:$BD$400&lt;&gt;"",ROW($BD$1:$BD$400)),ROW(25:25))),"")</f>
        <v>0</v>
      </c>
      <c r="BF25" t="str">
        <f t="shared" si="8"/>
        <v/>
      </c>
      <c r="BG25" s="130">
        <f t="array" ref="BG25">IFERROR(INDEX($BF$1:$BF$400,SMALL(IF($BF$1:$BF$400&lt;&gt;"",ROW($BF$1:$BF$400)),ROW(25:25))),"")</f>
        <v>0</v>
      </c>
    </row>
    <row r="26" spans="1:59" x14ac:dyDescent="0.3">
      <c r="A26" s="10">
        <v>42394</v>
      </c>
      <c r="B26" s="11" t="s">
        <v>5</v>
      </c>
      <c r="C26" s="7">
        <v>12</v>
      </c>
      <c r="D26" t="str">
        <f t="shared" si="15"/>
        <v/>
      </c>
      <c r="E26" s="130">
        <f t="array" ref="E26">IFERROR(INDEX($D$1:$D$400,SMALL(IF($D$1:$D$400&lt;&gt;"",ROW($D$1:$D$400)),ROW(26:26))),"")</f>
        <v>130</v>
      </c>
      <c r="F26" t="str">
        <f t="shared" si="10"/>
        <v/>
      </c>
      <c r="G26" s="130">
        <f t="array" ref="G26">IFERROR(INDEX($F$1:$F$400,SMALL(IF($F$1:$F$400&lt;&gt;"",ROW($F$1:$F$400)),ROW(26:26))),"")</f>
        <v>24</v>
      </c>
      <c r="H26" t="str">
        <f t="shared" si="0"/>
        <v/>
      </c>
      <c r="I26" s="130">
        <f t="array" ref="I26">IFERROR(INDEX($H$1:$H$400,SMALL(IF($H$1:$H$400&lt;&gt;"",ROW($H$1:$H$400)),ROW(26:26))),"")</f>
        <v>51</v>
      </c>
      <c r="J26" t="str">
        <f t="shared" si="1"/>
        <v/>
      </c>
      <c r="K26" s="130">
        <f t="array" ref="K26">IFERROR(INDEX($J$1:$J$400,SMALL(IF($J$1:$J$400&lt;&gt;"",ROW($J$1:$J$400)),ROW(26:26))),"")</f>
        <v>65</v>
      </c>
      <c r="M26" s="5">
        <v>42760</v>
      </c>
      <c r="N26" s="6" t="s">
        <v>6</v>
      </c>
      <c r="O26" s="7">
        <v>17</v>
      </c>
      <c r="P26" t="str">
        <f t="shared" si="16"/>
        <v/>
      </c>
      <c r="Q26" s="130">
        <f t="array" ref="Q26">IFERROR(INDEX($P$1:$P$400,SMALL(IF($P$1:$P$400&lt;&gt;"",ROW($P$1:$P$400)),ROW(26:26))),"")</f>
        <v>268</v>
      </c>
      <c r="R26" t="str">
        <f t="shared" si="11"/>
        <v/>
      </c>
      <c r="S26" s="130">
        <f t="array" ref="S26">IFERROR(INDEX($R$1:$R$400,SMALL(IF($R$1:$R$400&lt;&gt;"",ROW($R$1:$R$400)),ROW(26:26))),"")</f>
        <v>80</v>
      </c>
      <c r="T26" t="str">
        <f t="shared" si="2"/>
        <v/>
      </c>
      <c r="U26" s="130">
        <f t="array" ref="U26">IFERROR(INDEX($T$1:$T$400,SMALL(IF($T$1:$T$400&lt;&gt;"",ROW($T$1:$T$400)),ROW(26:26))),"")</f>
        <v>120</v>
      </c>
      <c r="V26" t="str">
        <f t="shared" si="3"/>
        <v/>
      </c>
      <c r="W26" s="130">
        <f t="array" ref="W26">IFERROR(INDEX($V$1:$V$400,SMALL(IF($V$1:$V$400&lt;&gt;"",ROW($V$1:$V$400)),ROW(26:26))),"")</f>
        <v>122</v>
      </c>
      <c r="Y26" s="5">
        <v>43125</v>
      </c>
      <c r="Z26" s="6" t="s">
        <v>8</v>
      </c>
      <c r="AA26" s="7">
        <v>15</v>
      </c>
      <c r="AB26">
        <f t="shared" si="19"/>
        <v>127</v>
      </c>
      <c r="AC26" s="130">
        <f t="array" ref="AC26">IFERROR(INDEX($AB$1:$AB$400,SMALL(IF($AB$1:$AB$400&lt;&gt;"",ROW($AB$1:$AB$400)),ROW(26:26))),"")</f>
        <v>181</v>
      </c>
      <c r="AD26" t="str">
        <f t="shared" si="12"/>
        <v/>
      </c>
      <c r="AE26" s="130">
        <f t="array" ref="AE26">IFERROR(INDEX($AD$1:$AD$400,SMALL(IF($AD$1:$AD$400&lt;&gt;"",ROW($AD$1:$AD$400)),ROW(26:26))),"")</f>
        <v>50</v>
      </c>
      <c r="AF26">
        <f t="shared" si="4"/>
        <v>46</v>
      </c>
      <c r="AG26" s="130">
        <f t="array" ref="AG26">IFERROR(INDEX($AF$1:$AF$400,SMALL(IF($AF$1:$AF$400&lt;&gt;"",ROW($AF$1:$AF$400)),ROW(26:26))),"")</f>
        <v>65</v>
      </c>
      <c r="AH26" t="str">
        <f t="shared" si="5"/>
        <v/>
      </c>
      <c r="AI26" s="130">
        <f t="array" ref="AI26">IFERROR(INDEX($AH$1:$AH$400,SMALL(IF($AH$1:$AH$400&lt;&gt;"",ROW($AH$1:$AH$400)),ROW(26:26))),"")</f>
        <v>86</v>
      </c>
      <c r="AK26" s="5">
        <v>43490</v>
      </c>
      <c r="AL26" s="6" t="s">
        <v>4</v>
      </c>
      <c r="AM26" s="7">
        <v>24</v>
      </c>
      <c r="AN26" t="str">
        <f t="shared" si="17"/>
        <v/>
      </c>
      <c r="AO26" s="130">
        <f t="array" ref="AO26">IFERROR(INDEX($AN$1:$AN$400,SMALL(IF($AN$1:$AN$400&lt;&gt;"",ROW($AN$1:$AN$400)),ROW(26:26))),"")</f>
        <v>202</v>
      </c>
      <c r="AP26">
        <f t="shared" si="13"/>
        <v>38</v>
      </c>
      <c r="AQ26" s="130">
        <f t="array" ref="AQ26">IFERROR(INDEX($AP$1:$AP$400,SMALL(IF($AP$1:$AP$400&lt;&gt;"",ROW($AP$1:$AP$400)),ROW(26:26))),"")</f>
        <v>59</v>
      </c>
      <c r="AR26" t="str">
        <f t="shared" si="6"/>
        <v/>
      </c>
      <c r="AS26" s="130">
        <f t="array" ref="AS26">IFERROR(INDEX($AR$1:$AR$400,SMALL(IF($AR$1:$AR$400&lt;&gt;"",ROW($AR$1:$AR$400)),ROW(26:26))),"")</f>
        <v>68</v>
      </c>
      <c r="AT26" t="str">
        <f t="shared" si="7"/>
        <v/>
      </c>
      <c r="AU26" s="130">
        <f t="array" ref="AU26">IFERROR(INDEX($AT$1:$AT$400,SMALL(IF($AT$1:$AT$400&lt;&gt;"",ROW($AT$1:$AT$400)),ROW(26:26))),"")</f>
        <v>108</v>
      </c>
      <c r="AW26" s="5">
        <v>43855</v>
      </c>
      <c r="AX26" s="6" t="s">
        <v>7</v>
      </c>
      <c r="AY26" s="105">
        <f>'Boarding Tallies'!C26</f>
        <v>2</v>
      </c>
      <c r="AZ26" t="str">
        <f t="shared" si="18"/>
        <v/>
      </c>
      <c r="BA26" s="130">
        <f t="array" ref="BA26">IFERROR(INDEX($AZ$1:$AZ$400,SMALL(IF($AZ$1:$AZ$400&lt;&gt;"",ROW($AZ$1:$AZ$400)),ROW(26:26))),"")</f>
        <v>0</v>
      </c>
      <c r="BB26" t="str">
        <f t="shared" si="14"/>
        <v/>
      </c>
      <c r="BC26" s="130">
        <f t="array" ref="BC26">IFERROR(INDEX($BB$1:$BB$400,SMALL(IF($BB$1:$BB$400&lt;&gt;"",ROW($BB$1:$BB$400)),ROW(26:26))),"")</f>
        <v>0</v>
      </c>
      <c r="BD26" t="str">
        <f t="shared" si="9"/>
        <v/>
      </c>
      <c r="BE26" s="130">
        <f t="array" ref="BE26">IFERROR(INDEX($BD$1:$BD$400,SMALL(IF($BD$1:$BD$400&lt;&gt;"",ROW($BD$1:$BD$400)),ROW(26:26))),"")</f>
        <v>0</v>
      </c>
      <c r="BF26" t="str">
        <f t="shared" si="8"/>
        <v/>
      </c>
      <c r="BG26" s="130">
        <f t="array" ref="BG26">IFERROR(INDEX($BF$1:$BF$400,SMALL(IF($BF$1:$BF$400&lt;&gt;"",ROW($BF$1:$BF$400)),ROW(26:26))),"")</f>
        <v>0</v>
      </c>
    </row>
    <row r="27" spans="1:59" x14ac:dyDescent="0.3">
      <c r="A27" s="10">
        <v>42395</v>
      </c>
      <c r="B27" s="11" t="s">
        <v>3</v>
      </c>
      <c r="C27" s="7">
        <v>9</v>
      </c>
      <c r="D27" t="str">
        <f t="shared" si="15"/>
        <v/>
      </c>
      <c r="E27" s="130">
        <f t="array" ref="E27">IFERROR(INDEX($D$1:$D$400,SMALL(IF($D$1:$D$400&lt;&gt;"",ROW($D$1:$D$400)),ROW(27:27))),"")</f>
        <v>173</v>
      </c>
      <c r="F27" t="str">
        <f t="shared" si="10"/>
        <v/>
      </c>
      <c r="G27" s="130">
        <f t="array" ref="G27">IFERROR(INDEX($F$1:$F$400,SMALL(IF($F$1:$F$400&lt;&gt;"",ROW($F$1:$F$400)),ROW(27:27))),"")</f>
        <v>43</v>
      </c>
      <c r="H27" t="str">
        <f t="shared" si="0"/>
        <v/>
      </c>
      <c r="I27" s="130">
        <f t="array" ref="I27">IFERROR(INDEX($H$1:$H$400,SMALL(IF($H$1:$H$400&lt;&gt;"",ROW($H$1:$H$400)),ROW(27:27))),"")</f>
        <v>72</v>
      </c>
      <c r="J27" t="str">
        <f t="shared" si="1"/>
        <v/>
      </c>
      <c r="K27" s="130">
        <f t="array" ref="K27">IFERROR(INDEX($J$1:$J$400,SMALL(IF($J$1:$J$400&lt;&gt;"",ROW($J$1:$J$400)),ROW(27:27))),"")</f>
        <v>82</v>
      </c>
      <c r="M27" s="5">
        <v>42761</v>
      </c>
      <c r="N27" s="6" t="s">
        <v>8</v>
      </c>
      <c r="O27" s="7">
        <v>18</v>
      </c>
      <c r="P27">
        <f t="shared" si="16"/>
        <v>144</v>
      </c>
      <c r="Q27" s="130">
        <f t="array" ref="Q27">IFERROR(INDEX($P$1:$P$400,SMALL(IF($P$1:$P$400&lt;&gt;"",ROW($P$1:$P$400)),ROW(27:27))),"")</f>
        <v>328</v>
      </c>
      <c r="R27" t="str">
        <f t="shared" si="11"/>
        <v/>
      </c>
      <c r="S27" s="130">
        <f t="array" ref="S27">IFERROR(INDEX($R$1:$R$400,SMALL(IF($R$1:$R$400&lt;&gt;"",ROW($R$1:$R$400)),ROW(27:27))),"")</f>
        <v>90</v>
      </c>
      <c r="T27">
        <f t="shared" si="2"/>
        <v>50</v>
      </c>
      <c r="U27" s="130">
        <f t="array" ref="U27">IFERROR(INDEX($T$1:$T$400,SMALL(IF($T$1:$T$400&lt;&gt;"",ROW($T$1:$T$400)),ROW(27:27))),"")</f>
        <v>125</v>
      </c>
      <c r="V27" t="str">
        <f t="shared" si="3"/>
        <v/>
      </c>
      <c r="W27" s="130">
        <f t="array" ref="W27">IFERROR(INDEX($V$1:$V$400,SMALL(IF($V$1:$V$400&lt;&gt;"",ROW($V$1:$V$400)),ROW(27:27))),"")</f>
        <v>165</v>
      </c>
      <c r="Y27" s="5">
        <v>43126</v>
      </c>
      <c r="Z27" s="6" t="s">
        <v>4</v>
      </c>
      <c r="AA27" s="7">
        <v>23</v>
      </c>
      <c r="AB27" t="str">
        <f t="shared" si="19"/>
        <v/>
      </c>
      <c r="AC27" s="130">
        <f t="array" ref="AC27">IFERROR(INDEX($AB$1:$AB$400,SMALL(IF($AB$1:$AB$400&lt;&gt;"",ROW($AB$1:$AB$400)),ROW(27:27))),"")</f>
        <v>179</v>
      </c>
      <c r="AD27">
        <f t="shared" si="12"/>
        <v>34</v>
      </c>
      <c r="AE27" s="130">
        <f t="array" ref="AE27">IFERROR(INDEX($AD$1:$AD$400,SMALL(IF($AD$1:$AD$400&lt;&gt;"",ROW($AD$1:$AD$400)),ROW(27:27))),"")</f>
        <v>69</v>
      </c>
      <c r="AF27" t="str">
        <f t="shared" si="4"/>
        <v/>
      </c>
      <c r="AG27" s="130">
        <f t="array" ref="AG27">IFERROR(INDEX($AF$1:$AF$400,SMALL(IF($AF$1:$AF$400&lt;&gt;"",ROW($AF$1:$AF$400)),ROW(27:27))),"")</f>
        <v>69</v>
      </c>
      <c r="AH27" t="str">
        <f t="shared" si="5"/>
        <v/>
      </c>
      <c r="AI27" s="130">
        <f t="array" ref="AI27">IFERROR(INDEX($AH$1:$AH$400,SMALL(IF($AH$1:$AH$400&lt;&gt;"",ROW($AH$1:$AH$400)),ROW(27:27))),"")</f>
        <v>151</v>
      </c>
      <c r="AK27" s="5">
        <v>43491</v>
      </c>
      <c r="AL27" s="6" t="s">
        <v>7</v>
      </c>
      <c r="AM27" s="7">
        <v>35</v>
      </c>
      <c r="AN27" t="str">
        <f t="shared" si="17"/>
        <v/>
      </c>
      <c r="AO27" s="130">
        <f t="array" ref="AO27">IFERROR(INDEX($AN$1:$AN$400,SMALL(IF($AN$1:$AN$400&lt;&gt;"",ROW($AN$1:$AN$400)),ROW(27:27))),"")</f>
        <v>195</v>
      </c>
      <c r="AP27" t="str">
        <f t="shared" si="13"/>
        <v/>
      </c>
      <c r="AQ27" s="130">
        <f t="array" ref="AQ27">IFERROR(INDEX($AP$1:$AP$400,SMALL(IF($AP$1:$AP$400&lt;&gt;"",ROW($AP$1:$AP$400)),ROW(27:27))),"")</f>
        <v>50</v>
      </c>
      <c r="AR27" t="str">
        <f t="shared" si="6"/>
        <v/>
      </c>
      <c r="AS27" s="130">
        <f t="array" ref="AS27">IFERROR(INDEX($AR$1:$AR$400,SMALL(IF($AR$1:$AR$400&lt;&gt;"",ROW($AR$1:$AR$400)),ROW(27:27))),"")</f>
        <v>66</v>
      </c>
      <c r="AT27" t="str">
        <f t="shared" si="7"/>
        <v/>
      </c>
      <c r="AU27" s="130">
        <f t="array" ref="AU27">IFERROR(INDEX($AT$1:$AT$400,SMALL(IF($AT$1:$AT$400&lt;&gt;"",ROW($AT$1:$AT$400)),ROW(27:27))),"")</f>
        <v>112</v>
      </c>
      <c r="AW27" s="5">
        <v>43856</v>
      </c>
      <c r="AX27" s="6" t="s">
        <v>9</v>
      </c>
      <c r="AY27" s="105">
        <f>'Boarding Tallies'!C27</f>
        <v>0</v>
      </c>
      <c r="AZ27" t="str">
        <f t="shared" si="18"/>
        <v/>
      </c>
      <c r="BA27" s="130">
        <f t="array" ref="BA27">IFERROR(INDEX($AZ$1:$AZ$400,SMALL(IF($AZ$1:$AZ$400&lt;&gt;"",ROW($AZ$1:$AZ$400)),ROW(27:27))),"")</f>
        <v>0</v>
      </c>
      <c r="BB27" t="str">
        <f t="shared" si="14"/>
        <v/>
      </c>
      <c r="BC27" s="130">
        <f t="array" ref="BC27">IFERROR(INDEX($BB$1:$BB$400,SMALL(IF($BB$1:$BB$400&lt;&gt;"",ROW($BB$1:$BB$400)),ROW(27:27))),"")</f>
        <v>0</v>
      </c>
      <c r="BD27" t="str">
        <f t="shared" si="9"/>
        <v/>
      </c>
      <c r="BE27" s="130">
        <f t="array" ref="BE27">IFERROR(INDEX($BD$1:$BD$400,SMALL(IF($BD$1:$BD$400&lt;&gt;"",ROW($BD$1:$BD$400)),ROW(27:27))),"")</f>
        <v>0</v>
      </c>
      <c r="BF27">
        <f t="shared" si="8"/>
        <v>3</v>
      </c>
      <c r="BG27" s="130">
        <f t="array" ref="BG27">IFERROR(INDEX($BF$1:$BF$400,SMALL(IF($BF$1:$BF$400&lt;&gt;"",ROW($BF$1:$BF$400)),ROW(27:27))),"")</f>
        <v>0</v>
      </c>
    </row>
    <row r="28" spans="1:59" x14ac:dyDescent="0.3">
      <c r="A28" s="10">
        <v>42396</v>
      </c>
      <c r="B28" s="11" t="s">
        <v>6</v>
      </c>
      <c r="C28" s="7">
        <v>12</v>
      </c>
      <c r="D28" t="str">
        <f t="shared" si="15"/>
        <v/>
      </c>
      <c r="E28" s="130">
        <f t="array" ref="E28">IFERROR(INDEX($D$1:$D$400,SMALL(IF($D$1:$D$400&lt;&gt;"",ROW($D$1:$D$400)),ROW(28:28))),"")</f>
        <v>240</v>
      </c>
      <c r="F28" t="str">
        <f t="shared" si="10"/>
        <v/>
      </c>
      <c r="G28" s="130">
        <f t="array" ref="G28">IFERROR(INDEX($F$1:$F$400,SMALL(IF($F$1:$F$400&lt;&gt;"",ROW($F$1:$F$400)),ROW(28:28))),"")</f>
        <v>63</v>
      </c>
      <c r="H28" t="str">
        <f t="shared" si="0"/>
        <v/>
      </c>
      <c r="I28" s="130">
        <f t="array" ref="I28">IFERROR(INDEX($H$1:$H$400,SMALL(IF($H$1:$H$400&lt;&gt;"",ROW($H$1:$H$400)),ROW(28:28))),"")</f>
        <v>68</v>
      </c>
      <c r="J28" t="str">
        <f t="shared" si="1"/>
        <v/>
      </c>
      <c r="K28" s="130">
        <f t="array" ref="K28">IFERROR(INDEX($J$1:$J$400,SMALL(IF($J$1:$J$400&lt;&gt;"",ROW($J$1:$J$400)),ROW(28:28))),"")</f>
        <v>136</v>
      </c>
      <c r="M28" s="5">
        <v>42762</v>
      </c>
      <c r="N28" s="6" t="s">
        <v>4</v>
      </c>
      <c r="O28" s="7">
        <v>22</v>
      </c>
      <c r="P28" t="str">
        <f t="shared" si="16"/>
        <v/>
      </c>
      <c r="Q28" s="130">
        <f t="array" ref="Q28">IFERROR(INDEX($P$1:$P$400,SMALL(IF($P$1:$P$400&lt;&gt;"",ROW($P$1:$P$400)),ROW(28:28))),"")</f>
        <v>395</v>
      </c>
      <c r="R28">
        <f t="shared" si="11"/>
        <v>31</v>
      </c>
      <c r="S28" s="130">
        <f t="array" ref="S28">IFERROR(INDEX($R$1:$R$400,SMALL(IF($R$1:$R$400&lt;&gt;"",ROW($R$1:$R$400)),ROW(28:28))),"")</f>
        <v>104</v>
      </c>
      <c r="T28" t="str">
        <f t="shared" si="2"/>
        <v/>
      </c>
      <c r="U28" s="130">
        <f t="array" ref="U28">IFERROR(INDEX($T$1:$T$400,SMALL(IF($T$1:$T$400&lt;&gt;"",ROW($T$1:$T$400)),ROW(28:28))),"")</f>
        <v>126</v>
      </c>
      <c r="V28" t="str">
        <f t="shared" si="3"/>
        <v/>
      </c>
      <c r="W28" s="130">
        <f t="array" ref="W28">IFERROR(INDEX($V$1:$V$400,SMALL(IF($V$1:$V$400&lt;&gt;"",ROW($V$1:$V$400)),ROW(28:28))),"")</f>
        <v>200</v>
      </c>
      <c r="Y28" s="5">
        <v>43127</v>
      </c>
      <c r="Z28" s="6" t="s">
        <v>7</v>
      </c>
      <c r="AA28" s="7">
        <v>25</v>
      </c>
      <c r="AB28" t="str">
        <f t="shared" si="19"/>
        <v/>
      </c>
      <c r="AC28" s="130">
        <f t="array" ref="AC28">IFERROR(INDEX($AB$1:$AB$400,SMALL(IF($AB$1:$AB$400&lt;&gt;"",ROW($AB$1:$AB$400)),ROW(28:28))),"")</f>
        <v>387</v>
      </c>
      <c r="AD28" t="str">
        <f t="shared" si="12"/>
        <v/>
      </c>
      <c r="AE28" s="130">
        <f t="array" ref="AE28">IFERROR(INDEX($AD$1:$AD$400,SMALL(IF($AD$1:$AD$400&lt;&gt;"",ROW($AD$1:$AD$400)),ROW(28:28))),"")</f>
        <v>102</v>
      </c>
      <c r="AF28" t="str">
        <f t="shared" si="4"/>
        <v/>
      </c>
      <c r="AG28" s="130">
        <f t="array" ref="AG28">IFERROR(INDEX($AF$1:$AF$400,SMALL(IF($AF$1:$AF$400&lt;&gt;"",ROW($AF$1:$AF$400)),ROW(28:28))),"")</f>
        <v>186</v>
      </c>
      <c r="AH28" t="str">
        <f t="shared" si="5"/>
        <v/>
      </c>
      <c r="AI28" s="130">
        <f t="array" ref="AI28">IFERROR(INDEX($AH$1:$AH$400,SMALL(IF($AH$1:$AH$400&lt;&gt;"",ROW($AH$1:$AH$400)),ROW(28:28))),"")</f>
        <v>171</v>
      </c>
      <c r="AK28" s="5">
        <v>43492</v>
      </c>
      <c r="AL28" s="6" t="s">
        <v>9</v>
      </c>
      <c r="AM28" s="7">
        <v>19</v>
      </c>
      <c r="AN28" t="str">
        <f t="shared" si="17"/>
        <v/>
      </c>
      <c r="AO28" s="130">
        <f t="array" ref="AO28">IFERROR(INDEX($AN$1:$AN$400,SMALL(IF($AN$1:$AN$400&lt;&gt;"",ROW($AN$1:$AN$400)),ROW(28:28))),"")</f>
        <v>296</v>
      </c>
      <c r="AP28" t="str">
        <f t="shared" si="13"/>
        <v/>
      </c>
      <c r="AQ28" s="130">
        <f t="array" ref="AQ28">IFERROR(INDEX($AP$1:$AP$400,SMALL(IF($AP$1:$AP$400&lt;&gt;"",ROW($AP$1:$AP$400)),ROW(28:28))),"")</f>
        <v>101</v>
      </c>
      <c r="AR28" t="str">
        <f t="shared" si="6"/>
        <v/>
      </c>
      <c r="AS28" s="130">
        <f t="array" ref="AS28">IFERROR(INDEX($AR$1:$AR$400,SMALL(IF($AR$1:$AR$400&lt;&gt;"",ROW($AR$1:$AR$400)),ROW(28:28))),"")</f>
        <v>155</v>
      </c>
      <c r="AT28">
        <f t="shared" si="7"/>
        <v>78</v>
      </c>
      <c r="AU28" s="130">
        <f t="array" ref="AU28">IFERROR(INDEX($AT$1:$AT$400,SMALL(IF($AT$1:$AT$400&lt;&gt;"",ROW($AT$1:$AT$400)),ROW(28:28))),"")</f>
        <v>160</v>
      </c>
      <c r="AW28" s="5">
        <v>43857</v>
      </c>
      <c r="AX28" s="6" t="s">
        <v>5</v>
      </c>
      <c r="AY28" s="105">
        <f>'Boarding Tallies'!C28</f>
        <v>1</v>
      </c>
      <c r="AZ28" t="str">
        <f t="shared" si="18"/>
        <v/>
      </c>
      <c r="BA28" s="130">
        <f t="array" ref="BA28">IFERROR(INDEX($AZ$1:$AZ$400,SMALL(IF($AZ$1:$AZ$400&lt;&gt;"",ROW($AZ$1:$AZ$400)),ROW(28:28))),"")</f>
        <v>0</v>
      </c>
      <c r="BB28" t="str">
        <f t="shared" si="14"/>
        <v/>
      </c>
      <c r="BC28" s="130">
        <f t="array" ref="BC28">IFERROR(INDEX($BB$1:$BB$400,SMALL(IF($BB$1:$BB$400&lt;&gt;"",ROW($BB$1:$BB$400)),ROW(28:28))),"")</f>
        <v>0</v>
      </c>
      <c r="BD28" t="str">
        <f t="shared" si="9"/>
        <v/>
      </c>
      <c r="BE28" s="130">
        <f t="array" ref="BE28">IFERROR(INDEX($BD$1:$BD$400,SMALL(IF($BD$1:$BD$400&lt;&gt;"",ROW($BD$1:$BD$400)),ROW(28:28))),"")</f>
        <v>0</v>
      </c>
      <c r="BF28" t="str">
        <f t="shared" si="8"/>
        <v/>
      </c>
      <c r="BG28" s="130">
        <f t="array" ref="BG28">IFERROR(INDEX($BF$1:$BF$400,SMALL(IF($BF$1:$BF$400&lt;&gt;"",ROW($BF$1:$BF$400)),ROW(28:28))),"")</f>
        <v>0</v>
      </c>
    </row>
    <row r="29" spans="1:59" x14ac:dyDescent="0.3">
      <c r="A29" s="10">
        <v>42397</v>
      </c>
      <c r="B29" s="11" t="s">
        <v>8</v>
      </c>
      <c r="C29" s="7">
        <v>14</v>
      </c>
      <c r="D29">
        <f t="shared" si="15"/>
        <v>97</v>
      </c>
      <c r="E29" s="130">
        <f t="array" ref="E29">IFERROR(INDEX($D$1:$D$400,SMALL(IF($D$1:$D$400&lt;&gt;"",ROW($D$1:$D$400)),ROW(29:29))),"")</f>
        <v>203</v>
      </c>
      <c r="F29" t="str">
        <f t="shared" si="10"/>
        <v/>
      </c>
      <c r="G29" s="130">
        <f t="array" ref="G29">IFERROR(INDEX($F$1:$F$400,SMALL(IF($F$1:$F$400&lt;&gt;"",ROW($F$1:$F$400)),ROW(29:29))),"")</f>
        <v>73</v>
      </c>
      <c r="H29">
        <f t="shared" si="0"/>
        <v>35</v>
      </c>
      <c r="I29" s="130">
        <f t="array" ref="I29">IFERROR(INDEX($H$1:$H$400,SMALL(IF($H$1:$H$400&lt;&gt;"",ROW($H$1:$H$400)),ROW(29:29))),"")</f>
        <v>72</v>
      </c>
      <c r="J29" t="str">
        <f t="shared" si="1"/>
        <v/>
      </c>
      <c r="K29" s="130">
        <f t="array" ref="K29">IFERROR(INDEX($J$1:$J$400,SMALL(IF($J$1:$J$400&lt;&gt;"",ROW($J$1:$J$400)),ROW(29:29))),"")</f>
        <v>103</v>
      </c>
      <c r="M29" s="5">
        <v>42763</v>
      </c>
      <c r="N29" s="6" t="s">
        <v>7</v>
      </c>
      <c r="O29" s="7">
        <v>26</v>
      </c>
      <c r="P29" t="str">
        <f t="shared" si="16"/>
        <v/>
      </c>
      <c r="Q29" s="130">
        <f t="array" ref="Q29">IFERROR(INDEX($P$1:$P$400,SMALL(IF($P$1:$P$400&lt;&gt;"",ROW($P$1:$P$400)),ROW(29:29))),"")</f>
        <v>210</v>
      </c>
      <c r="R29" t="str">
        <f t="shared" si="11"/>
        <v/>
      </c>
      <c r="S29" s="130">
        <f t="array" ref="S29">IFERROR(INDEX($R$1:$R$400,SMALL(IF($R$1:$R$400&lt;&gt;"",ROW($R$1:$R$400)),ROW(29:29))),"")</f>
        <v>63</v>
      </c>
      <c r="T29" t="str">
        <f t="shared" si="2"/>
        <v/>
      </c>
      <c r="U29" s="130">
        <f t="array" ref="U29">IFERROR(INDEX($T$1:$T$400,SMALL(IF($T$1:$T$400&lt;&gt;"",ROW($T$1:$T$400)),ROW(29:29))),"")</f>
        <v>74</v>
      </c>
      <c r="V29" t="str">
        <f t="shared" si="3"/>
        <v/>
      </c>
      <c r="W29" s="130">
        <f t="array" ref="W29">IFERROR(INDEX($V$1:$V$400,SMALL(IF($V$1:$V$400&lt;&gt;"",ROW($V$1:$V$400)),ROW(29:29))),"")</f>
        <v>115</v>
      </c>
      <c r="Y29" s="5">
        <v>43128</v>
      </c>
      <c r="Z29" s="6" t="s">
        <v>9</v>
      </c>
      <c r="AA29" s="7">
        <v>12</v>
      </c>
      <c r="AB29" t="str">
        <f t="shared" si="19"/>
        <v/>
      </c>
      <c r="AC29" s="130">
        <f t="array" ref="AC29">IFERROR(INDEX($AB$1:$AB$400,SMALL(IF($AB$1:$AB$400&lt;&gt;"",ROW($AB$1:$AB$400)),ROW(29:29))),"")</f>
        <v>295</v>
      </c>
      <c r="AD29" t="str">
        <f t="shared" si="12"/>
        <v/>
      </c>
      <c r="AE29" s="130">
        <f t="array" ref="AE29">IFERROR(INDEX($AD$1:$AD$400,SMALL(IF($AD$1:$AD$400&lt;&gt;"",ROW($AD$1:$AD$400)),ROW(29:29))),"")</f>
        <v>88</v>
      </c>
      <c r="AF29" t="str">
        <f t="shared" si="4"/>
        <v/>
      </c>
      <c r="AG29" s="130">
        <f t="array" ref="AG29">IFERROR(INDEX($AF$1:$AF$400,SMALL(IF($AF$1:$AF$400&lt;&gt;"",ROW($AF$1:$AF$400)),ROW(29:29))),"")</f>
        <v>92</v>
      </c>
      <c r="AH29">
        <f t="shared" si="5"/>
        <v>60</v>
      </c>
      <c r="AI29" s="130">
        <f t="array" ref="AI29">IFERROR(INDEX($AH$1:$AH$400,SMALL(IF($AH$1:$AH$400&lt;&gt;"",ROW($AH$1:$AH$400)),ROW(29:29))),"")</f>
        <v>144</v>
      </c>
      <c r="AK29" s="5">
        <v>43493</v>
      </c>
      <c r="AL29" s="6" t="s">
        <v>5</v>
      </c>
      <c r="AM29" s="7">
        <v>16</v>
      </c>
      <c r="AN29" t="str">
        <f t="shared" si="17"/>
        <v/>
      </c>
      <c r="AO29" s="130">
        <f t="array" ref="AO29">IFERROR(INDEX($AN$1:$AN$400,SMALL(IF($AN$1:$AN$400&lt;&gt;"",ROW($AN$1:$AN$400)),ROW(29:29))),"")</f>
        <v>304</v>
      </c>
      <c r="AP29" t="str">
        <f t="shared" si="13"/>
        <v/>
      </c>
      <c r="AQ29" s="130">
        <f t="array" ref="AQ29">IFERROR(INDEX($AP$1:$AP$400,SMALL(IF($AP$1:$AP$400&lt;&gt;"",ROW($AP$1:$AP$400)),ROW(29:29))),"")</f>
        <v>75</v>
      </c>
      <c r="AR29" t="str">
        <f t="shared" si="6"/>
        <v/>
      </c>
      <c r="AS29" s="130">
        <f t="array" ref="AS29">IFERROR(INDEX($AR$1:$AR$400,SMALL(IF($AR$1:$AR$400&lt;&gt;"",ROW($AR$1:$AR$400)),ROW(29:29))),"")</f>
        <v>112</v>
      </c>
      <c r="AT29" t="str">
        <f t="shared" si="7"/>
        <v/>
      </c>
      <c r="AU29" s="130">
        <f t="array" ref="AU29">IFERROR(INDEX($AT$1:$AT$400,SMALL(IF($AT$1:$AT$400&lt;&gt;"",ROW($AT$1:$AT$400)),ROW(29:29))),"")</f>
        <v>132</v>
      </c>
      <c r="AW29" s="5">
        <v>43858</v>
      </c>
      <c r="AX29" s="6" t="s">
        <v>3</v>
      </c>
      <c r="AY29" s="105">
        <f>'Boarding Tallies'!C29</f>
        <v>1</v>
      </c>
      <c r="AZ29" t="str">
        <f t="shared" si="18"/>
        <v/>
      </c>
      <c r="BA29" s="130">
        <f t="array" ref="BA29">IFERROR(INDEX($AZ$1:$AZ$400,SMALL(IF($AZ$1:$AZ$400&lt;&gt;"",ROW($AZ$1:$AZ$400)),ROW(29:29))),"")</f>
        <v>0</v>
      </c>
      <c r="BB29" t="str">
        <f t="shared" si="14"/>
        <v/>
      </c>
      <c r="BC29" s="130">
        <f t="array" ref="BC29">IFERROR(INDEX($BB$1:$BB$400,SMALL(IF($BB$1:$BB$400&lt;&gt;"",ROW($BB$1:$BB$400)),ROW(29:29))),"")</f>
        <v>0</v>
      </c>
      <c r="BD29" t="str">
        <f t="shared" si="9"/>
        <v/>
      </c>
      <c r="BE29" s="130">
        <f t="array" ref="BE29">IFERROR(INDEX($BD$1:$BD$400,SMALL(IF($BD$1:$BD$400&lt;&gt;"",ROW($BD$1:$BD$400)),ROW(29:29))),"")</f>
        <v>0</v>
      </c>
      <c r="BF29" t="str">
        <f t="shared" si="8"/>
        <v/>
      </c>
      <c r="BG29" s="130">
        <f t="array" ref="BG29">IFERROR(INDEX($BF$1:$BF$400,SMALL(IF($BF$1:$BF$400&lt;&gt;"",ROW($BF$1:$BF$400)),ROW(29:29))),"")</f>
        <v>0</v>
      </c>
    </row>
    <row r="30" spans="1:59" x14ac:dyDescent="0.3">
      <c r="A30" s="10">
        <v>42398</v>
      </c>
      <c r="B30" s="11" t="s">
        <v>4</v>
      </c>
      <c r="C30" s="7">
        <v>21</v>
      </c>
      <c r="D30" t="str">
        <f t="shared" si="15"/>
        <v/>
      </c>
      <c r="E30" s="130">
        <f t="array" ref="E30">IFERROR(INDEX($D$1:$D$400,SMALL(IF($D$1:$D$400&lt;&gt;"",ROW($D$1:$D$400)),ROW(30:30))),"")</f>
        <v>187</v>
      </c>
      <c r="F30">
        <f t="shared" si="10"/>
        <v>33</v>
      </c>
      <c r="G30" s="130">
        <f t="array" ref="G30">IFERROR(INDEX($F$1:$F$400,SMALL(IF($F$1:$F$400&lt;&gt;"",ROW($F$1:$F$400)),ROW(30:30))),"")</f>
        <v>67</v>
      </c>
      <c r="H30" t="str">
        <f t="shared" si="0"/>
        <v/>
      </c>
      <c r="I30" s="130">
        <f t="array" ref="I30">IFERROR(INDEX($H$1:$H$400,SMALL(IF($H$1:$H$400&lt;&gt;"",ROW($H$1:$H$400)),ROW(30:30))),"")</f>
        <v>58</v>
      </c>
      <c r="J30" t="str">
        <f t="shared" si="1"/>
        <v/>
      </c>
      <c r="K30" s="130">
        <f t="array" ref="K30">IFERROR(INDEX($J$1:$J$400,SMALL(IF($J$1:$J$400&lt;&gt;"",ROW($J$1:$J$400)),ROW(30:30))),"")</f>
        <v>114</v>
      </c>
      <c r="M30" s="5">
        <v>42764</v>
      </c>
      <c r="N30" s="6" t="s">
        <v>9</v>
      </c>
      <c r="O30" s="7">
        <v>16</v>
      </c>
      <c r="P30" t="str">
        <f t="shared" si="16"/>
        <v/>
      </c>
      <c r="Q30" s="130">
        <f t="array" ref="Q30">IFERROR(INDEX($P$1:$P$400,SMALL(IF($P$1:$P$400&lt;&gt;"",ROW($P$1:$P$400)),ROW(30:30))),"")</f>
        <v>190</v>
      </c>
      <c r="R30" t="str">
        <f t="shared" si="11"/>
        <v/>
      </c>
      <c r="S30" s="130">
        <f t="array" ref="S30">IFERROR(INDEX($R$1:$R$400,SMALL(IF($R$1:$R$400&lt;&gt;"",ROW($R$1:$R$400)),ROW(30:30))),"")</f>
        <v>59</v>
      </c>
      <c r="T30" t="str">
        <f t="shared" si="2"/>
        <v/>
      </c>
      <c r="U30" s="130">
        <f t="array" ref="U30">IFERROR(INDEX($T$1:$T$400,SMALL(IF($T$1:$T$400&lt;&gt;"",ROW($T$1:$T$400)),ROW(30:30))),"")</f>
        <v>58</v>
      </c>
      <c r="V30">
        <f t="shared" si="3"/>
        <v>64</v>
      </c>
      <c r="W30" s="130">
        <f t="array" ref="W30">IFERROR(INDEX($V$1:$V$400,SMALL(IF($V$1:$V$400&lt;&gt;"",ROW($V$1:$V$400)),ROW(30:30))),"")</f>
        <v>116</v>
      </c>
      <c r="Y30" s="5">
        <v>43129</v>
      </c>
      <c r="Z30" s="6" t="s">
        <v>5</v>
      </c>
      <c r="AA30" s="7">
        <v>10</v>
      </c>
      <c r="AB30" t="str">
        <f t="shared" si="19"/>
        <v/>
      </c>
      <c r="AC30" s="130">
        <f t="array" ref="AC30">IFERROR(INDEX($AB$1:$AB$400,SMALL(IF($AB$1:$AB$400&lt;&gt;"",ROW($AB$1:$AB$400)),ROW(30:30))),"")</f>
        <v>230</v>
      </c>
      <c r="AD30" t="str">
        <f t="shared" si="12"/>
        <v/>
      </c>
      <c r="AE30" s="130">
        <f t="array" ref="AE30">IFERROR(INDEX($AD$1:$AD$400,SMALL(IF($AD$1:$AD$400&lt;&gt;"",ROW($AD$1:$AD$400)),ROW(30:30))),"")</f>
        <v>67</v>
      </c>
      <c r="AF30" t="str">
        <f t="shared" si="4"/>
        <v/>
      </c>
      <c r="AG30" s="130">
        <f t="array" ref="AG30">IFERROR(INDEX($AF$1:$AF$400,SMALL(IF($AF$1:$AF$400&lt;&gt;"",ROW($AF$1:$AF$400)),ROW(30:30))),"")</f>
        <v>70</v>
      </c>
      <c r="AH30" t="str">
        <f t="shared" si="5"/>
        <v/>
      </c>
      <c r="AI30" s="130">
        <f t="array" ref="AI30">IFERROR(INDEX($AH$1:$AH$400,SMALL(IF($AH$1:$AH$400&lt;&gt;"",ROW($AH$1:$AH$400)),ROW(30:30))),"")</f>
        <v>140</v>
      </c>
      <c r="AK30" s="5">
        <v>43494</v>
      </c>
      <c r="AL30" s="6" t="s">
        <v>3</v>
      </c>
      <c r="AM30" s="7">
        <v>19</v>
      </c>
      <c r="AN30" t="str">
        <f t="shared" si="17"/>
        <v/>
      </c>
      <c r="AO30" s="130">
        <f t="array" ref="AO30">IFERROR(INDEX($AN$1:$AN$400,SMALL(IF($AN$1:$AN$400&lt;&gt;"",ROW($AN$1:$AN$400)),ROW(30:30))),"")</f>
        <v>253</v>
      </c>
      <c r="AP30" t="str">
        <f t="shared" si="13"/>
        <v/>
      </c>
      <c r="AQ30" s="130">
        <f t="array" ref="AQ30">IFERROR(INDEX($AP$1:$AP$400,SMALL(IF($AP$1:$AP$400&lt;&gt;"",ROW($AP$1:$AP$400)),ROW(30:30))),"")</f>
        <v>77</v>
      </c>
      <c r="AR30" t="str">
        <f t="shared" si="6"/>
        <v/>
      </c>
      <c r="AS30" s="130">
        <f t="array" ref="AS30">IFERROR(INDEX($AR$1:$AR$400,SMALL(IF($AR$1:$AR$400&lt;&gt;"",ROW($AR$1:$AR$400)),ROW(30:30))),"")</f>
        <v>95</v>
      </c>
      <c r="AT30" t="str">
        <f t="shared" si="7"/>
        <v/>
      </c>
      <c r="AU30" s="130">
        <f t="array" ref="AU30">IFERROR(INDEX($AT$1:$AT$400,SMALL(IF($AT$1:$AT$400&lt;&gt;"",ROW($AT$1:$AT$400)),ROW(30:30))),"")</f>
        <v>150</v>
      </c>
      <c r="AW30" s="5">
        <v>43859</v>
      </c>
      <c r="AX30" s="6" t="s">
        <v>6</v>
      </c>
      <c r="AY30" s="105">
        <f>'Boarding Tallies'!C30</f>
        <v>3</v>
      </c>
      <c r="AZ30" t="str">
        <f t="shared" si="18"/>
        <v/>
      </c>
      <c r="BA30" s="130">
        <f t="array" ref="BA30">IFERROR(INDEX($AZ$1:$AZ$400,SMALL(IF($AZ$1:$AZ$400&lt;&gt;"",ROW($AZ$1:$AZ$400)),ROW(30:30))),"")</f>
        <v>0</v>
      </c>
      <c r="BB30" t="str">
        <f t="shared" si="14"/>
        <v/>
      </c>
      <c r="BC30" s="130">
        <f t="array" ref="BC30">IFERROR(INDEX($BB$1:$BB$400,SMALL(IF($BB$1:$BB$400&lt;&gt;"",ROW($BB$1:$BB$400)),ROW(30:30))),"")</f>
        <v>0</v>
      </c>
      <c r="BD30" t="str">
        <f t="shared" si="9"/>
        <v/>
      </c>
      <c r="BE30" s="130">
        <f t="array" ref="BE30">IFERROR(INDEX($BD$1:$BD$400,SMALL(IF($BD$1:$BD$400&lt;&gt;"",ROW($BD$1:$BD$400)),ROW(30:30))),"")</f>
        <v>0</v>
      </c>
      <c r="BF30" t="str">
        <f t="shared" si="8"/>
        <v/>
      </c>
      <c r="BG30" s="130">
        <f t="array" ref="BG30">IFERROR(INDEX($BF$1:$BF$400,SMALL(IF($BF$1:$BF$400&lt;&gt;"",ROW($BF$1:$BF$400)),ROW(30:30))),"")</f>
        <v>0</v>
      </c>
    </row>
    <row r="31" spans="1:59" x14ac:dyDescent="0.3">
      <c r="A31" s="10">
        <v>42399</v>
      </c>
      <c r="B31" s="11" t="s">
        <v>7</v>
      </c>
      <c r="C31" s="7">
        <v>22</v>
      </c>
      <c r="D31" t="str">
        <f t="shared" si="15"/>
        <v/>
      </c>
      <c r="E31" s="130">
        <f t="array" ref="E31">IFERROR(INDEX($D$1:$D$400,SMALL(IF($D$1:$D$400&lt;&gt;"",ROW($D$1:$D$400)),ROW(31:31))),"")</f>
        <v>187</v>
      </c>
      <c r="F31" t="str">
        <f t="shared" si="10"/>
        <v/>
      </c>
      <c r="G31" s="130">
        <f t="array" ref="G31">IFERROR(INDEX($F$1:$F$400,SMALL(IF($F$1:$F$400&lt;&gt;"",ROW($F$1:$F$400)),ROW(31:31))),"")</f>
        <v>37</v>
      </c>
      <c r="H31" t="str">
        <f t="shared" si="0"/>
        <v/>
      </c>
      <c r="I31" s="130">
        <f t="array" ref="I31">IFERROR(INDEX($H$1:$H$400,SMALL(IF($H$1:$H$400&lt;&gt;"",ROW($H$1:$H$400)),ROW(31:31))),"")</f>
        <v>82</v>
      </c>
      <c r="J31" t="str">
        <f t="shared" si="1"/>
        <v/>
      </c>
      <c r="K31" s="130">
        <f t="array" ref="K31">IFERROR(INDEX($J$1:$J$400,SMALL(IF($J$1:$J$400&lt;&gt;"",ROW($J$1:$J$400)),ROW(31:31))),"")</f>
        <v>81</v>
      </c>
      <c r="M31" s="5">
        <v>42765</v>
      </c>
      <c r="N31" s="6" t="s">
        <v>5</v>
      </c>
      <c r="O31" s="7">
        <v>11</v>
      </c>
      <c r="P31" t="str">
        <f t="shared" si="16"/>
        <v/>
      </c>
      <c r="Q31" s="130">
        <f t="array" ref="Q31">IFERROR(INDEX($P$1:$P$400,SMALL(IF($P$1:$P$400&lt;&gt;"",ROW($P$1:$P$400)),ROW(31:31))),"")</f>
        <v>264</v>
      </c>
      <c r="R31" t="str">
        <f t="shared" si="11"/>
        <v/>
      </c>
      <c r="S31" s="130">
        <f t="array" ref="S31">IFERROR(INDEX($R$1:$R$400,SMALL(IF($R$1:$R$400&lt;&gt;"",ROW($R$1:$R$400)),ROW(31:31))),"")</f>
        <v>81</v>
      </c>
      <c r="T31" t="str">
        <f t="shared" si="2"/>
        <v/>
      </c>
      <c r="U31" s="130">
        <f t="array" ref="U31">IFERROR(INDEX($T$1:$T$400,SMALL(IF($T$1:$T$400&lt;&gt;"",ROW($T$1:$T$400)),ROW(31:31))),"")</f>
        <v>105</v>
      </c>
      <c r="V31" t="str">
        <f t="shared" si="3"/>
        <v/>
      </c>
      <c r="W31" s="130">
        <f t="array" ref="W31">IFERROR(INDEX($V$1:$V$400,SMALL(IF($V$1:$V$400&lt;&gt;"",ROW($V$1:$V$400)),ROW(31:31))),"")</f>
        <v>126</v>
      </c>
      <c r="Y31" s="5">
        <v>43130</v>
      </c>
      <c r="Z31" s="6" t="s">
        <v>3</v>
      </c>
      <c r="AA31" s="7">
        <v>11</v>
      </c>
      <c r="AB31" t="str">
        <f t="shared" si="19"/>
        <v/>
      </c>
      <c r="AC31" s="130">
        <f t="array" ref="AC31">IFERROR(INDEX($AB$1:$AB$400,SMALL(IF($AB$1:$AB$400&lt;&gt;"",ROW($AB$1:$AB$400)),ROW(31:31))),"")</f>
        <v>233</v>
      </c>
      <c r="AD31" t="str">
        <f t="shared" si="12"/>
        <v/>
      </c>
      <c r="AE31" s="130">
        <f t="array" ref="AE31">IFERROR(INDEX($AD$1:$AD$400,SMALL(IF($AD$1:$AD$400&lt;&gt;"",ROW($AD$1:$AD$400)),ROW(31:31))),"")</f>
        <v>60</v>
      </c>
      <c r="AF31" t="str">
        <f t="shared" si="4"/>
        <v/>
      </c>
      <c r="AG31" s="130">
        <f t="array" ref="AG31">IFERROR(INDEX($AF$1:$AF$400,SMALL(IF($AF$1:$AF$400&lt;&gt;"",ROW($AF$1:$AF$400)),ROW(31:31))),"")</f>
        <v>68</v>
      </c>
      <c r="AH31" t="str">
        <f t="shared" si="5"/>
        <v/>
      </c>
      <c r="AI31" s="130">
        <f t="array" ref="AI31">IFERROR(INDEX($AH$1:$AH$400,SMALL(IF($AH$1:$AH$400&lt;&gt;"",ROW($AH$1:$AH$400)),ROW(31:31))),"")</f>
        <v>94</v>
      </c>
      <c r="AK31" s="5">
        <v>43495</v>
      </c>
      <c r="AL31" s="6" t="s">
        <v>6</v>
      </c>
      <c r="AM31" s="7">
        <v>19</v>
      </c>
      <c r="AN31" t="str">
        <f t="shared" si="17"/>
        <v/>
      </c>
      <c r="AO31" s="130">
        <f t="array" ref="AO31">IFERROR(INDEX($AN$1:$AN$400,SMALL(IF($AN$1:$AN$400&lt;&gt;"",ROW($AN$1:$AN$400)),ROW(31:31))),"")</f>
        <v>254</v>
      </c>
      <c r="AP31" t="str">
        <f t="shared" si="13"/>
        <v/>
      </c>
      <c r="AQ31" s="130">
        <f t="array" ref="AQ31">IFERROR(INDEX($AP$1:$AP$400,SMALL(IF($AP$1:$AP$400&lt;&gt;"",ROW($AP$1:$AP$400)),ROW(31:31))),"")</f>
        <v>79</v>
      </c>
      <c r="AR31" t="str">
        <f t="shared" si="6"/>
        <v/>
      </c>
      <c r="AS31" s="130">
        <f t="array" ref="AS31">IFERROR(INDEX($AR$1:$AR$400,SMALL(IF($AR$1:$AR$400&lt;&gt;"",ROW($AR$1:$AR$400)),ROW(31:31))),"")</f>
        <v>77</v>
      </c>
      <c r="AT31" t="str">
        <f t="shared" si="7"/>
        <v/>
      </c>
      <c r="AU31" s="130">
        <f t="array" ref="AU31">IFERROR(INDEX($AT$1:$AT$400,SMALL(IF($AT$1:$AT$400&lt;&gt;"",ROW($AT$1:$AT$400)),ROW(31:31))),"")</f>
        <v>136</v>
      </c>
      <c r="AW31" s="5">
        <v>43860</v>
      </c>
      <c r="AX31" s="6" t="s">
        <v>8</v>
      </c>
      <c r="AY31" s="105">
        <f>'Boarding Tallies'!C31</f>
        <v>3</v>
      </c>
      <c r="AZ31">
        <f t="shared" si="18"/>
        <v>11</v>
      </c>
      <c r="BA31" s="130">
        <f t="array" ref="BA31">IFERROR(INDEX($AZ$1:$AZ$400,SMALL(IF($AZ$1:$AZ$400&lt;&gt;"",ROW($AZ$1:$AZ$400)),ROW(31:31))),"")</f>
        <v>0</v>
      </c>
      <c r="BB31" t="str">
        <f t="shared" si="14"/>
        <v/>
      </c>
      <c r="BC31" s="130">
        <f t="array" ref="BC31">IFERROR(INDEX($BB$1:$BB$400,SMALL(IF($BB$1:$BB$400&lt;&gt;"",ROW($BB$1:$BB$400)),ROW(31:31))),"")</f>
        <v>0</v>
      </c>
      <c r="BD31">
        <f t="shared" si="9"/>
        <v>7</v>
      </c>
      <c r="BE31" s="130">
        <f t="array" ref="BE31">IFERROR(INDEX($BD$1:$BD$400,SMALL(IF($BD$1:$BD$400&lt;&gt;"",ROW($BD$1:$BD$400)),ROW(31:31))),"")</f>
        <v>0</v>
      </c>
      <c r="BF31" t="str">
        <f t="shared" si="8"/>
        <v/>
      </c>
      <c r="BG31" s="130">
        <f t="array" ref="BG31">IFERROR(INDEX($BF$1:$BF$400,SMALL(IF($BF$1:$BF$400&lt;&gt;"",ROW($BF$1:$BF$400)),ROW(31:31))),"")</f>
        <v>0</v>
      </c>
    </row>
    <row r="32" spans="1:59" x14ac:dyDescent="0.3">
      <c r="A32" s="10">
        <v>42400</v>
      </c>
      <c r="B32" s="11" t="s">
        <v>9</v>
      </c>
      <c r="C32" s="7">
        <v>12</v>
      </c>
      <c r="D32" t="str">
        <f t="shared" si="15"/>
        <v/>
      </c>
      <c r="E32" s="130">
        <f t="array" ref="E32">IFERROR(INDEX($D$1:$D$400,SMALL(IF($D$1:$D$400&lt;&gt;"",ROW($D$1:$D$400)),ROW(32:32))),"")</f>
        <v>208</v>
      </c>
      <c r="F32" t="str">
        <f t="shared" si="10"/>
        <v/>
      </c>
      <c r="G32" s="130">
        <f t="array" ref="G32">IFERROR(INDEX($F$1:$F$400,SMALL(IF($F$1:$F$400&lt;&gt;"",ROW($F$1:$F$400)),ROW(32:32))),"")</f>
        <v>58</v>
      </c>
      <c r="H32" t="str">
        <f t="shared" si="0"/>
        <v/>
      </c>
      <c r="I32" s="130">
        <f t="array" ref="I32">IFERROR(INDEX($H$1:$H$400,SMALL(IF($H$1:$H$400&lt;&gt;"",ROW($H$1:$H$400)),ROW(32:32))),"")</f>
        <v>78</v>
      </c>
      <c r="J32">
        <f t="shared" si="1"/>
        <v>55</v>
      </c>
      <c r="K32" s="130">
        <f t="array" ref="K32">IFERROR(INDEX($J$1:$J$400,SMALL(IF($J$1:$J$400&lt;&gt;"",ROW($J$1:$J$400)),ROW(32:32))),"")</f>
        <v>108</v>
      </c>
      <c r="M32" s="5">
        <v>42766</v>
      </c>
      <c r="N32" s="6" t="s">
        <v>3</v>
      </c>
      <c r="O32" s="7">
        <v>11</v>
      </c>
      <c r="P32" t="str">
        <f t="shared" si="16"/>
        <v/>
      </c>
      <c r="Q32" s="130">
        <f t="array" ref="Q32">IFERROR(INDEX($P$1:$P$400,SMALL(IF($P$1:$P$400&lt;&gt;"",ROW($P$1:$P$400)),ROW(32:32))),"")</f>
        <v>231</v>
      </c>
      <c r="R32" t="str">
        <f t="shared" si="11"/>
        <v/>
      </c>
      <c r="S32" s="130">
        <f t="array" ref="S32">IFERROR(INDEX($R$1:$R$400,SMALL(IF($R$1:$R$400&lt;&gt;"",ROW($R$1:$R$400)),ROW(32:32))),"")</f>
        <v>68</v>
      </c>
      <c r="T32" t="str">
        <f t="shared" si="2"/>
        <v/>
      </c>
      <c r="U32" s="130">
        <f t="array" ref="U32">IFERROR(INDEX($T$1:$T$400,SMALL(IF($T$1:$T$400&lt;&gt;"",ROW($T$1:$T$400)),ROW(32:32))),"")</f>
        <v>69</v>
      </c>
      <c r="V32" t="str">
        <f t="shared" si="3"/>
        <v/>
      </c>
      <c r="W32" s="130">
        <f t="array" ref="W32">IFERROR(INDEX($V$1:$V$400,SMALL(IF($V$1:$V$400&lt;&gt;"",ROW($V$1:$V$400)),ROW(32:32))),"")</f>
        <v>141</v>
      </c>
      <c r="Y32" s="5">
        <v>43131</v>
      </c>
      <c r="Z32" s="6" t="s">
        <v>6</v>
      </c>
      <c r="AA32" s="7">
        <v>13</v>
      </c>
      <c r="AB32" t="str">
        <f t="shared" si="19"/>
        <v/>
      </c>
      <c r="AC32" s="130">
        <f t="array" ref="AC32">IFERROR(INDEX($AB$1:$AB$400,SMALL(IF($AB$1:$AB$400&lt;&gt;"",ROW($AB$1:$AB$400)),ROW(32:32))),"")</f>
        <v>161</v>
      </c>
      <c r="AD32" t="str">
        <f t="shared" si="12"/>
        <v/>
      </c>
      <c r="AE32" s="130">
        <f t="array" ref="AE32">IFERROR(INDEX($AD$1:$AD$400,SMALL(IF($AD$1:$AD$400&lt;&gt;"",ROW($AD$1:$AD$400)),ROW(32:32))),"")</f>
        <v>60</v>
      </c>
      <c r="AF32" t="str">
        <f t="shared" si="4"/>
        <v/>
      </c>
      <c r="AG32" s="130">
        <f t="array" ref="AG32">IFERROR(INDEX($AF$1:$AF$400,SMALL(IF($AF$1:$AF$400&lt;&gt;"",ROW($AF$1:$AF$400)),ROW(32:32))),"")</f>
        <v>51</v>
      </c>
      <c r="AH32" t="str">
        <f t="shared" si="5"/>
        <v/>
      </c>
      <c r="AI32" s="130">
        <f t="array" ref="AI32">IFERROR(INDEX($AH$1:$AH$400,SMALL(IF($AH$1:$AH$400&lt;&gt;"",ROW($AH$1:$AH$400)),ROW(32:32))),"")</f>
        <v>126</v>
      </c>
      <c r="AK32" s="5">
        <v>43496</v>
      </c>
      <c r="AL32" s="6" t="s">
        <v>8</v>
      </c>
      <c r="AM32" s="7">
        <v>18</v>
      </c>
      <c r="AN32">
        <f t="shared" si="17"/>
        <v>150</v>
      </c>
      <c r="AO32" s="130">
        <f t="array" ref="AO32">IFERROR(INDEX($AN$1:$AN$400,SMALL(IF($AN$1:$AN$400&lt;&gt;"",ROW($AN$1:$AN$400)),ROW(32:32))),"")</f>
        <v>244</v>
      </c>
      <c r="AP32" t="str">
        <f t="shared" si="13"/>
        <v/>
      </c>
      <c r="AQ32" s="130">
        <f t="array" ref="AQ32">IFERROR(INDEX($AP$1:$AP$400,SMALL(IF($AP$1:$AP$400&lt;&gt;"",ROW($AP$1:$AP$400)),ROW(32:32))),"")</f>
        <v>85</v>
      </c>
      <c r="AR32">
        <f t="shared" si="6"/>
        <v>56</v>
      </c>
      <c r="AS32" s="130">
        <f t="array" ref="AS32">IFERROR(INDEX($AR$1:$AR$400,SMALL(IF($AR$1:$AR$400&lt;&gt;"",ROW($AR$1:$AR$400)),ROW(32:32))),"")</f>
        <v>85</v>
      </c>
      <c r="AT32" t="str">
        <f t="shared" si="7"/>
        <v/>
      </c>
      <c r="AU32" s="130">
        <f t="array" ref="AU32">IFERROR(INDEX($AT$1:$AT$400,SMALL(IF($AT$1:$AT$400&lt;&gt;"",ROW($AT$1:$AT$400)),ROW(32:32))),"")</f>
        <v>159</v>
      </c>
      <c r="AW32" s="5">
        <v>43861</v>
      </c>
      <c r="AX32" s="6" t="s">
        <v>4</v>
      </c>
      <c r="AY32" s="105">
        <f>'Boarding Tallies'!C32</f>
        <v>3</v>
      </c>
      <c r="AZ32" t="str">
        <f t="shared" si="18"/>
        <v/>
      </c>
      <c r="BA32" s="130">
        <f t="array" ref="BA32">IFERROR(INDEX($AZ$1:$AZ$400,SMALL(IF($AZ$1:$AZ$400&lt;&gt;"",ROW($AZ$1:$AZ$400)),ROW(32:32))),"")</f>
        <v>0</v>
      </c>
      <c r="BB32">
        <f t="shared" si="14"/>
        <v>4</v>
      </c>
      <c r="BC32" s="130">
        <f t="array" ref="BC32">IFERROR(INDEX($BB$1:$BB$400,SMALL(IF($BB$1:$BB$400&lt;&gt;"",ROW($BB$1:$BB$400)),ROW(32:32))),"")</f>
        <v>0</v>
      </c>
      <c r="BD32" t="str">
        <f t="shared" si="9"/>
        <v/>
      </c>
      <c r="BE32" s="130">
        <f t="array" ref="BE32">IFERROR(INDEX($BD$1:$BD$400,SMALL(IF($BD$1:$BD$400&lt;&gt;"",ROW($BD$1:$BD$400)),ROW(32:32))),"")</f>
        <v>0</v>
      </c>
      <c r="BF32" t="str">
        <f t="shared" si="8"/>
        <v/>
      </c>
      <c r="BG32" s="130">
        <f t="array" ref="BG32">IFERROR(INDEX($BF$1:$BF$400,SMALL(IF($BF$1:$BF$400&lt;&gt;"",ROW($BF$1:$BF$400)),ROW(32:32))),"")</f>
        <v>0</v>
      </c>
    </row>
    <row r="33" spans="1:59" x14ac:dyDescent="0.3">
      <c r="A33" s="10">
        <v>42401</v>
      </c>
      <c r="B33" s="11" t="s">
        <v>5</v>
      </c>
      <c r="C33" s="7">
        <v>8</v>
      </c>
      <c r="D33" t="str">
        <f t="shared" si="15"/>
        <v/>
      </c>
      <c r="E33" s="130">
        <f t="array" ref="E33">IFERROR(INDEX($D$1:$D$400,SMALL(IF($D$1:$D$400&lt;&gt;"",ROW($D$1:$D$400)),ROW(33:33))),"")</f>
        <v>234</v>
      </c>
      <c r="F33" t="str">
        <f t="shared" si="10"/>
        <v/>
      </c>
      <c r="G33" s="130">
        <f t="array" ref="G33">IFERROR(INDEX($F$1:$F$400,SMALL(IF($F$1:$F$400&lt;&gt;"",ROW($F$1:$F$400)),ROW(33:33))),"")</f>
        <v>70</v>
      </c>
      <c r="H33" t="str">
        <f t="shared" si="0"/>
        <v/>
      </c>
      <c r="I33" s="130">
        <f t="array" ref="I33">IFERROR(INDEX($H$1:$H$400,SMALL(IF($H$1:$H$400&lt;&gt;"",ROW($H$1:$H$400)),ROW(33:33))),"")</f>
        <v>72</v>
      </c>
      <c r="J33" t="str">
        <f t="shared" si="1"/>
        <v/>
      </c>
      <c r="K33" s="130">
        <f t="array" ref="K33">IFERROR(INDEX($J$1:$J$400,SMALL(IF($J$1:$J$400&lt;&gt;"",ROW($J$1:$J$400)),ROW(33:33))),"")</f>
        <v>137</v>
      </c>
      <c r="M33" s="5">
        <v>42767</v>
      </c>
      <c r="N33" s="6" t="s">
        <v>6</v>
      </c>
      <c r="O33" s="7">
        <v>12</v>
      </c>
      <c r="P33" t="str">
        <f t="shared" si="16"/>
        <v/>
      </c>
      <c r="Q33" s="130">
        <f t="array" ref="Q33">IFERROR(INDEX($P$1:$P$400,SMALL(IF($P$1:$P$400&lt;&gt;"",ROW($P$1:$P$400)),ROW(33:33))),"")</f>
        <v>226</v>
      </c>
      <c r="R33" t="str">
        <f t="shared" si="11"/>
        <v/>
      </c>
      <c r="S33" s="130">
        <f t="array" ref="S33">IFERROR(INDEX($R$1:$R$400,SMALL(IF($R$1:$R$400&lt;&gt;"",ROW($R$1:$R$400)),ROW(33:33))),"")</f>
        <v>70</v>
      </c>
      <c r="T33" t="str">
        <f t="shared" si="2"/>
        <v/>
      </c>
      <c r="U33" s="130">
        <f t="array" ref="U33">IFERROR(INDEX($T$1:$T$400,SMALL(IF($T$1:$T$400&lt;&gt;"",ROW($T$1:$T$400)),ROW(33:33))),"")</f>
        <v>69</v>
      </c>
      <c r="V33" t="str">
        <f t="shared" si="3"/>
        <v/>
      </c>
      <c r="W33" s="130">
        <f t="array" ref="W33">IFERROR(INDEX($V$1:$V$400,SMALL(IF($V$1:$V$400&lt;&gt;"",ROW($V$1:$V$400)),ROW(33:33))),"")</f>
        <v>134</v>
      </c>
      <c r="Y33" s="5">
        <v>43132</v>
      </c>
      <c r="Z33" s="6" t="s">
        <v>8</v>
      </c>
      <c r="AA33" s="7">
        <v>15</v>
      </c>
      <c r="AB33">
        <f t="shared" si="19"/>
        <v>109</v>
      </c>
      <c r="AC33" s="130">
        <f t="array" ref="AC33">IFERROR(INDEX($AB$1:$AB$400,SMALL(IF($AB$1:$AB$400&lt;&gt;"",ROW($AB$1:$AB$400)),ROW(33:33))),"")</f>
        <v>254</v>
      </c>
      <c r="AD33" t="str">
        <f t="shared" si="12"/>
        <v/>
      </c>
      <c r="AE33" s="130">
        <f t="array" ref="AE33">IFERROR(INDEX($AD$1:$AD$400,SMALL(IF($AD$1:$AD$400&lt;&gt;"",ROW($AD$1:$AD$400)),ROW(33:33))),"")</f>
        <v>96</v>
      </c>
      <c r="AF33">
        <f t="shared" si="4"/>
        <v>39</v>
      </c>
      <c r="AG33" s="130">
        <f t="array" ref="AG33">IFERROR(INDEX($AF$1:$AF$400,SMALL(IF($AF$1:$AF$400&lt;&gt;"",ROW($AF$1:$AF$400)),ROW(33:33))),"")</f>
        <v>95</v>
      </c>
      <c r="AH33" t="str">
        <f t="shared" si="5"/>
        <v/>
      </c>
      <c r="AI33" s="130">
        <f t="array" ref="AI33">IFERROR(INDEX($AH$1:$AH$400,SMALL(IF($AH$1:$AH$400&lt;&gt;"",ROW($AH$1:$AH$400)),ROW(33:33))),"")</f>
        <v>178</v>
      </c>
      <c r="AK33" s="5">
        <v>43497</v>
      </c>
      <c r="AL33" s="6" t="s">
        <v>4</v>
      </c>
      <c r="AM33" s="7">
        <v>22</v>
      </c>
      <c r="AN33" t="str">
        <f>IF(AL33="TH",SUM(AM2:AM305),"")</f>
        <v/>
      </c>
      <c r="AO33" s="130">
        <f t="array" ref="AO33">IFERROR(INDEX($AN$1:$AN$400,SMALL(IF($AN$1:$AN$400&lt;&gt;"",ROW($AN$1:$AN$400)),ROW(33:33))),"")</f>
        <v>307</v>
      </c>
      <c r="AP33">
        <f t="shared" si="13"/>
        <v>38</v>
      </c>
      <c r="AQ33" s="130">
        <f t="array" ref="AQ33">IFERROR(INDEX($AP$1:$AP$400,SMALL(IF($AP$1:$AP$400&lt;&gt;"",ROW($AP$1:$AP$400)),ROW(33:33))),"")</f>
        <v>89</v>
      </c>
      <c r="AR33" t="str">
        <f t="shared" si="6"/>
        <v/>
      </c>
      <c r="AS33" s="130">
        <f t="array" ref="AS33">IFERROR(INDEX($AR$1:$AR$400,SMALL(IF($AR$1:$AR$400&lt;&gt;"",ROW($AR$1:$AR$400)),ROW(33:33))),"")</f>
        <v>119</v>
      </c>
      <c r="AT33" t="str">
        <f t="shared" si="7"/>
        <v/>
      </c>
      <c r="AU33" s="130">
        <f t="array" ref="AU33">IFERROR(INDEX($AT$1:$AT$400,SMALL(IF($AT$1:$AT$400&lt;&gt;"",ROW($AT$1:$AT$400)),ROW(33:33))),"")</f>
        <v>164</v>
      </c>
      <c r="AW33" s="5">
        <v>43862</v>
      </c>
      <c r="AX33" s="6" t="s">
        <v>7</v>
      </c>
      <c r="AY33" s="105">
        <f>'Boarding Tallies'!G2</f>
        <v>0</v>
      </c>
      <c r="AZ33" t="str">
        <f t="shared" si="18"/>
        <v/>
      </c>
      <c r="BA33" s="130">
        <f t="array" ref="BA33">IFERROR(INDEX($AZ$1:$AZ$400,SMALL(IF($AZ$1:$AZ$400&lt;&gt;"",ROW($AZ$1:$AZ$400)),ROW(33:33))),"")</f>
        <v>0</v>
      </c>
      <c r="BB33" t="str">
        <f t="shared" si="14"/>
        <v/>
      </c>
      <c r="BC33" s="130">
        <f t="array" ref="BC33">IFERROR(INDEX($BB$1:$BB$400,SMALL(IF($BB$1:$BB$400&lt;&gt;"",ROW($BB$1:$BB$400)),ROW(33:33))),"")</f>
        <v>0</v>
      </c>
      <c r="BD33" t="str">
        <f t="shared" si="9"/>
        <v/>
      </c>
      <c r="BE33" s="130">
        <f t="array" ref="BE33">IFERROR(INDEX($BD$1:$BD$400,SMALL(IF($BD$1:$BD$400&lt;&gt;"",ROW($BD$1:$BD$400)),ROW(33:33))),"")</f>
        <v>0</v>
      </c>
      <c r="BF33" t="str">
        <f t="shared" si="8"/>
        <v/>
      </c>
      <c r="BG33" s="130">
        <f t="array" ref="BG33">IFERROR(INDEX($BF$1:$BF$400,SMALL(IF($BF$1:$BF$400&lt;&gt;"",ROW($BF$1:$BF$400)),ROW(33:33))),"")</f>
        <v>0</v>
      </c>
    </row>
    <row r="34" spans="1:59" x14ac:dyDescent="0.3">
      <c r="A34" s="10">
        <v>42402</v>
      </c>
      <c r="B34" s="11" t="s">
        <v>3</v>
      </c>
      <c r="C34" s="7">
        <v>6</v>
      </c>
      <c r="D34" t="str">
        <f t="shared" si="15"/>
        <v/>
      </c>
      <c r="E34" s="130">
        <f t="array" ref="E34">IFERROR(INDEX($D$1:$D$400,SMALL(IF($D$1:$D$400&lt;&gt;"",ROW($D$1:$D$400)),ROW(34:34))),"")</f>
        <v>189</v>
      </c>
      <c r="F34" t="str">
        <f t="shared" si="10"/>
        <v/>
      </c>
      <c r="G34" s="130">
        <f t="array" ref="G34">IFERROR(INDEX($F$1:$F$400,SMALL(IF($F$1:$F$400&lt;&gt;"",ROW($F$1:$F$400)),ROW(34:34))),"")</f>
        <v>62</v>
      </c>
      <c r="H34" t="str">
        <f t="shared" si="0"/>
        <v/>
      </c>
      <c r="I34" s="130">
        <f t="array" ref="I34">IFERROR(INDEX($H$1:$H$400,SMALL(IF($H$1:$H$400&lt;&gt;"",ROW($H$1:$H$400)),ROW(34:34))),"")</f>
        <v>59</v>
      </c>
      <c r="J34" t="str">
        <f t="shared" si="1"/>
        <v/>
      </c>
      <c r="K34" s="130">
        <f t="array" ref="K34">IFERROR(INDEX($J$1:$J$400,SMALL(IF($J$1:$J$400&lt;&gt;"",ROW($J$1:$J$400)),ROW(34:34))),"")</f>
        <v>114</v>
      </c>
      <c r="M34" s="5">
        <v>42768</v>
      </c>
      <c r="N34" s="6" t="s">
        <v>8</v>
      </c>
      <c r="O34" s="7">
        <v>18</v>
      </c>
      <c r="P34">
        <f t="shared" si="16"/>
        <v>116</v>
      </c>
      <c r="Q34" s="130">
        <f t="array" ref="Q34">IFERROR(INDEX($P$1:$P$400,SMALL(IF($P$1:$P$400&lt;&gt;"",ROW($P$1:$P$400)),ROW(34:34))),"")</f>
        <v>271</v>
      </c>
      <c r="R34" t="str">
        <f t="shared" si="11"/>
        <v/>
      </c>
      <c r="S34" s="130">
        <f t="array" ref="S34">IFERROR(INDEX($R$1:$R$400,SMALL(IF($R$1:$R$400&lt;&gt;"",ROW($R$1:$R$400)),ROW(34:34))),"")</f>
        <v>82</v>
      </c>
      <c r="T34">
        <f t="shared" si="2"/>
        <v>41</v>
      </c>
      <c r="U34" s="130">
        <f t="array" ref="U34">IFERROR(INDEX($T$1:$T$400,SMALL(IF($T$1:$T$400&lt;&gt;"",ROW($T$1:$T$400)),ROW(34:34))),"")</f>
        <v>100</v>
      </c>
      <c r="V34" t="str">
        <f t="shared" si="3"/>
        <v/>
      </c>
      <c r="W34" s="130">
        <f t="array" ref="W34">IFERROR(INDEX($V$1:$V$400,SMALL(IF($V$1:$V$400&lt;&gt;"",ROW($V$1:$V$400)),ROW(34:34))),"")</f>
        <v>139</v>
      </c>
      <c r="Y34" s="5">
        <v>43133</v>
      </c>
      <c r="Z34" s="6" t="s">
        <v>4</v>
      </c>
      <c r="AA34" s="7">
        <v>26</v>
      </c>
      <c r="AB34" t="str">
        <f t="shared" si="19"/>
        <v/>
      </c>
      <c r="AC34" s="130">
        <f t="array" ref="AC34">IFERROR(INDEX($AB$1:$AB$400,SMALL(IF($AB$1:$AB$400&lt;&gt;"",ROW($AB$1:$AB$400)),ROW(34:34))),"")</f>
        <v>319</v>
      </c>
      <c r="AD34">
        <f t="shared" si="12"/>
        <v>36</v>
      </c>
      <c r="AE34" s="130">
        <f t="array" ref="AE34">IFERROR(INDEX($AD$1:$AD$400,SMALL(IF($AD$1:$AD$400&lt;&gt;"",ROW($AD$1:$AD$400)),ROW(34:34))),"")</f>
        <v>88</v>
      </c>
      <c r="AF34" t="str">
        <f t="shared" si="4"/>
        <v/>
      </c>
      <c r="AG34" s="130">
        <f t="array" ref="AG34">IFERROR(INDEX($AF$1:$AF$400,SMALL(IF($AF$1:$AF$400&lt;&gt;"",ROW($AF$1:$AF$400)),ROW(34:34))),"")</f>
        <v>104</v>
      </c>
      <c r="AH34" t="str">
        <f t="shared" si="5"/>
        <v/>
      </c>
      <c r="AI34" s="130">
        <f t="array" ref="AI34">IFERROR(INDEX($AH$1:$AH$400,SMALL(IF($AH$1:$AH$400&lt;&gt;"",ROW($AH$1:$AH$400)),ROW(34:34))),"")</f>
        <v>154</v>
      </c>
      <c r="AK34" s="5">
        <v>43498</v>
      </c>
      <c r="AL34" s="6" t="s">
        <v>7</v>
      </c>
      <c r="AM34" s="7">
        <v>23</v>
      </c>
      <c r="AN34" t="str">
        <f t="shared" ref="AN34:AN97" si="20">IF(AL34="TH",SUM(AM28:AM34),"")</f>
        <v/>
      </c>
      <c r="AO34" s="130">
        <f t="array" ref="AO34">IFERROR(INDEX($AN$1:$AN$400,SMALL(IF($AN$1:$AN$400&lt;&gt;"",ROW($AN$1:$AN$400)),ROW(34:34))),"")</f>
        <v>280</v>
      </c>
      <c r="AP34" t="str">
        <f t="shared" si="13"/>
        <v/>
      </c>
      <c r="AQ34" s="130">
        <f t="array" ref="AQ34">IFERROR(INDEX($AP$1:$AP$400,SMALL(IF($AP$1:$AP$400&lt;&gt;"",ROW($AP$1:$AP$400)),ROW(34:34))),"")</f>
        <v>79</v>
      </c>
      <c r="AR34" t="str">
        <f t="shared" si="6"/>
        <v/>
      </c>
      <c r="AS34" s="130">
        <f t="array" ref="AS34">IFERROR(INDEX($AR$1:$AR$400,SMALL(IF($AR$1:$AR$400&lt;&gt;"",ROW($AR$1:$AR$400)),ROW(34:34))),"")</f>
        <v>88</v>
      </c>
      <c r="AT34" t="str">
        <f t="shared" si="7"/>
        <v/>
      </c>
      <c r="AU34" s="130">
        <f t="array" ref="AU34">IFERROR(INDEX($AT$1:$AT$400,SMALL(IF($AT$1:$AT$400&lt;&gt;"",ROW($AT$1:$AT$400)),ROW(34:34))),"")</f>
        <v>136</v>
      </c>
      <c r="AW34" s="5">
        <v>43863</v>
      </c>
      <c r="AX34" s="6" t="s">
        <v>9</v>
      </c>
      <c r="AY34" s="105">
        <f>'Boarding Tallies'!G3</f>
        <v>0</v>
      </c>
      <c r="AZ34" t="str">
        <f t="shared" si="18"/>
        <v/>
      </c>
      <c r="BA34" s="130">
        <f t="array" ref="BA34">IFERROR(INDEX($AZ$1:$AZ$400,SMALL(IF($AZ$1:$AZ$400&lt;&gt;"",ROW($AZ$1:$AZ$400)),ROW(34:34))),"")</f>
        <v>0</v>
      </c>
      <c r="BB34" t="str">
        <f t="shared" si="14"/>
        <v/>
      </c>
      <c r="BC34" s="130">
        <f t="array" ref="BC34">IFERROR(INDEX($BB$1:$BB$400,SMALL(IF($BB$1:$BB$400&lt;&gt;"",ROW($BB$1:$BB$400)),ROW(34:34))),"")</f>
        <v>0</v>
      </c>
      <c r="BD34" t="str">
        <f t="shared" si="9"/>
        <v/>
      </c>
      <c r="BE34" s="130">
        <f t="array" ref="BE34">IFERROR(INDEX($BD$1:$BD$400,SMALL(IF($BD$1:$BD$400&lt;&gt;"",ROW($BD$1:$BD$400)),ROW(34:34))),"")</f>
        <v>0</v>
      </c>
      <c r="BF34">
        <f t="shared" si="8"/>
        <v>3</v>
      </c>
      <c r="BG34" s="130">
        <f t="array" ref="BG34">IFERROR(INDEX($BF$1:$BF$400,SMALL(IF($BF$1:$BF$400&lt;&gt;"",ROW($BF$1:$BF$400)),ROW(34:34))),"")</f>
        <v>0</v>
      </c>
    </row>
    <row r="35" spans="1:59" x14ac:dyDescent="0.3">
      <c r="A35" s="10">
        <v>42403</v>
      </c>
      <c r="B35" s="11" t="s">
        <v>6</v>
      </c>
      <c r="C35" s="7">
        <v>6</v>
      </c>
      <c r="D35" t="str">
        <f t="shared" si="15"/>
        <v/>
      </c>
      <c r="E35" s="130">
        <f t="array" ref="E35">IFERROR(INDEX($D$1:$D$400,SMALL(IF($D$1:$D$400&lt;&gt;"",ROW($D$1:$D$400)),ROW(35:35))),"")</f>
        <v>215</v>
      </c>
      <c r="F35" t="str">
        <f t="shared" si="10"/>
        <v/>
      </c>
      <c r="G35" s="130">
        <f t="array" ref="G35">IFERROR(INDEX($F$1:$F$400,SMALL(IF($F$1:$F$400&lt;&gt;"",ROW($F$1:$F$400)),ROW(35:35))),"")</f>
        <v>44</v>
      </c>
      <c r="H35" t="str">
        <f t="shared" si="0"/>
        <v/>
      </c>
      <c r="I35" s="130">
        <f t="array" ref="I35">IFERROR(INDEX($H$1:$H$400,SMALL(IF($H$1:$H$400&lt;&gt;"",ROW($H$1:$H$400)),ROW(35:35))),"")</f>
        <v>76</v>
      </c>
      <c r="J35" t="str">
        <f t="shared" si="1"/>
        <v/>
      </c>
      <c r="K35" s="130">
        <f t="array" ref="K35">IFERROR(INDEX($J$1:$J$400,SMALL(IF($J$1:$J$400&lt;&gt;"",ROW($J$1:$J$400)),ROW(35:35))),"")</f>
        <v>115</v>
      </c>
      <c r="M35" s="5">
        <v>42769</v>
      </c>
      <c r="N35" s="6" t="s">
        <v>4</v>
      </c>
      <c r="O35" s="7">
        <v>20</v>
      </c>
      <c r="P35" t="str">
        <f t="shared" si="16"/>
        <v/>
      </c>
      <c r="Q35" s="130">
        <f t="array" ref="Q35">IFERROR(INDEX($P$1:$P$400,SMALL(IF($P$1:$P$400&lt;&gt;"",ROW($P$1:$P$400)),ROW(35:35))),"")</f>
        <v>291</v>
      </c>
      <c r="R35">
        <f t="shared" si="11"/>
        <v>31</v>
      </c>
      <c r="S35" s="130">
        <f t="array" ref="S35">IFERROR(INDEX($R$1:$R$400,SMALL(IF($R$1:$R$400&lt;&gt;"",ROW($R$1:$R$400)),ROW(35:35))),"")</f>
        <v>75</v>
      </c>
      <c r="T35" t="str">
        <f t="shared" si="2"/>
        <v/>
      </c>
      <c r="U35" s="130">
        <f t="array" ref="U35">IFERROR(INDEX($T$1:$T$400,SMALL(IF($T$1:$T$400&lt;&gt;"",ROW($T$1:$T$400)),ROW(35:35))),"")</f>
        <v>99</v>
      </c>
      <c r="V35" t="str">
        <f t="shared" si="3"/>
        <v/>
      </c>
      <c r="W35" s="130">
        <f t="array" ref="W35">IFERROR(INDEX($V$1:$V$400,SMALL(IF($V$1:$V$400&lt;&gt;"",ROW($V$1:$V$400)),ROW(35:35))),"")</f>
        <v>150</v>
      </c>
      <c r="Y35" s="5">
        <v>43134</v>
      </c>
      <c r="Z35" s="6" t="s">
        <v>7</v>
      </c>
      <c r="AA35" s="7">
        <v>25</v>
      </c>
      <c r="AB35" t="str">
        <f t="shared" si="19"/>
        <v/>
      </c>
      <c r="AC35" s="130">
        <f t="array" ref="AC35">IFERROR(INDEX($AB$1:$AB$400,SMALL(IF($AB$1:$AB$400&lt;&gt;"",ROW($AB$1:$AB$400)),ROW(35:35))),"")</f>
        <v>252</v>
      </c>
      <c r="AD35" t="str">
        <f t="shared" si="12"/>
        <v/>
      </c>
      <c r="AE35" s="130">
        <f t="array" ref="AE35">IFERROR(INDEX($AD$1:$AD$400,SMALL(IF($AD$1:$AD$400&lt;&gt;"",ROW($AD$1:$AD$400)),ROW(35:35))),"")</f>
        <v>66</v>
      </c>
      <c r="AF35" t="str">
        <f t="shared" si="4"/>
        <v/>
      </c>
      <c r="AG35" s="130">
        <f t="array" ref="AG35">IFERROR(INDEX($AF$1:$AF$400,SMALL(IF($AF$1:$AF$400&lt;&gt;"",ROW($AF$1:$AF$400)),ROW(35:35))),"")</f>
        <v>72</v>
      </c>
      <c r="AH35" t="str">
        <f t="shared" si="5"/>
        <v/>
      </c>
      <c r="AI35" s="130">
        <f t="array" ref="AI35">IFERROR(INDEX($AH$1:$AH$400,SMALL(IF($AH$1:$AH$400&lt;&gt;"",ROW($AH$1:$AH$400)),ROW(35:35))),"")</f>
        <v>101</v>
      </c>
      <c r="AK35" s="5">
        <v>43499</v>
      </c>
      <c r="AL35" s="6" t="s">
        <v>9</v>
      </c>
      <c r="AM35" s="7">
        <v>19</v>
      </c>
      <c r="AN35" t="str">
        <f t="shared" si="20"/>
        <v/>
      </c>
      <c r="AO35" s="130">
        <f t="array" ref="AO35">IFERROR(INDEX($AN$1:$AN$400,SMALL(IF($AN$1:$AN$400&lt;&gt;"",ROW($AN$1:$AN$400)),ROW(35:35))),"")</f>
        <v>247</v>
      </c>
      <c r="AP35" t="str">
        <f t="shared" si="13"/>
        <v/>
      </c>
      <c r="AQ35" s="130">
        <f t="array" ref="AQ35">IFERROR(INDEX($AP$1:$AP$400,SMALL(IF($AP$1:$AP$400&lt;&gt;"",ROW($AP$1:$AP$400)),ROW(35:35))),"")</f>
        <v>73</v>
      </c>
      <c r="AR35" t="str">
        <f t="shared" si="6"/>
        <v/>
      </c>
      <c r="AS35" s="130">
        <f t="array" ref="AS35">IFERROR(INDEX($AR$1:$AR$400,SMALL(IF($AR$1:$AR$400&lt;&gt;"",ROW($AR$1:$AR$400)),ROW(35:35))),"")</f>
        <v>88</v>
      </c>
      <c r="AT35">
        <f t="shared" si="7"/>
        <v>64</v>
      </c>
      <c r="AU35" s="130">
        <f t="array" ref="AU35">IFERROR(INDEX($AT$1:$AT$400,SMALL(IF($AT$1:$AT$400&lt;&gt;"",ROW($AT$1:$AT$400)),ROW(35:35))),"")</f>
        <v>135</v>
      </c>
      <c r="AW35" s="5">
        <v>43864</v>
      </c>
      <c r="AX35" s="6" t="s">
        <v>5</v>
      </c>
      <c r="AY35" s="105">
        <f>'Boarding Tallies'!G4</f>
        <v>0</v>
      </c>
      <c r="AZ35" t="str">
        <f t="shared" si="18"/>
        <v/>
      </c>
      <c r="BA35" s="130">
        <f t="array" ref="BA35">IFERROR(INDEX($AZ$1:$AZ$400,SMALL(IF($AZ$1:$AZ$400&lt;&gt;"",ROW($AZ$1:$AZ$400)),ROW(35:35))),"")</f>
        <v>0</v>
      </c>
      <c r="BB35" t="str">
        <f t="shared" si="14"/>
        <v/>
      </c>
      <c r="BC35" s="130">
        <f t="array" ref="BC35">IFERROR(INDEX($BB$1:$BB$400,SMALL(IF($BB$1:$BB$400&lt;&gt;"",ROW($BB$1:$BB$400)),ROW(35:35))),"")</f>
        <v>0</v>
      </c>
      <c r="BD35" t="str">
        <f t="shared" si="9"/>
        <v/>
      </c>
      <c r="BE35" s="130">
        <f t="array" ref="BE35">IFERROR(INDEX($BD$1:$BD$400,SMALL(IF($BD$1:$BD$400&lt;&gt;"",ROW($BD$1:$BD$400)),ROW(35:35))),"")</f>
        <v>0</v>
      </c>
      <c r="BF35" t="str">
        <f t="shared" si="8"/>
        <v/>
      </c>
      <c r="BG35" s="130">
        <f t="array" ref="BG35">IFERROR(INDEX($BF$1:$BF$400,SMALL(IF($BF$1:$BF$400&lt;&gt;"",ROW($BF$1:$BF$400)),ROW(35:35))),"")</f>
        <v>0</v>
      </c>
    </row>
    <row r="36" spans="1:59" x14ac:dyDescent="0.3">
      <c r="A36" s="10">
        <v>42404</v>
      </c>
      <c r="B36" s="11" t="s">
        <v>8</v>
      </c>
      <c r="C36" s="7">
        <v>10</v>
      </c>
      <c r="D36">
        <f t="shared" si="15"/>
        <v>85</v>
      </c>
      <c r="E36" s="130">
        <f t="array" ref="E36">IFERROR(INDEX($D$1:$D$400,SMALL(IF($D$1:$D$400&lt;&gt;"",ROW($D$1:$D$400)),ROW(36:36))),"")</f>
        <v>151</v>
      </c>
      <c r="F36" t="str">
        <f t="shared" si="10"/>
        <v/>
      </c>
      <c r="G36" s="130">
        <f t="array" ref="G36">IFERROR(INDEX($F$1:$F$400,SMALL(IF($F$1:$F$400&lt;&gt;"",ROW($F$1:$F$400)),ROW(36:36))),"")</f>
        <v>68</v>
      </c>
      <c r="H36">
        <f t="shared" si="0"/>
        <v>22</v>
      </c>
      <c r="I36" s="130">
        <f t="array" ref="I36">IFERROR(INDEX($H$1:$H$400,SMALL(IF($H$1:$H$400&lt;&gt;"",ROW($H$1:$H$400)),ROW(36:36))),"")</f>
        <v>32</v>
      </c>
      <c r="J36" t="str">
        <f t="shared" si="1"/>
        <v/>
      </c>
      <c r="K36" s="130">
        <f t="array" ref="K36">IFERROR(INDEX($J$1:$J$400,SMALL(IF($J$1:$J$400&lt;&gt;"",ROW($J$1:$J$400)),ROW(36:36))),"")</f>
        <v>106</v>
      </c>
      <c r="M36" s="5">
        <v>42770</v>
      </c>
      <c r="N36" s="6" t="s">
        <v>7</v>
      </c>
      <c r="O36" s="7">
        <v>19</v>
      </c>
      <c r="P36" t="str">
        <f t="shared" si="16"/>
        <v/>
      </c>
      <c r="Q36" s="130">
        <f t="array" ref="Q36">IFERROR(INDEX($P$1:$P$400,SMALL(IF($P$1:$P$400&lt;&gt;"",ROW($P$1:$P$400)),ROW(36:36))),"")</f>
        <v>155</v>
      </c>
      <c r="R36" t="str">
        <f t="shared" si="11"/>
        <v/>
      </c>
      <c r="S36" s="130">
        <f t="array" ref="S36">IFERROR(INDEX($R$1:$R$400,SMALL(IF($R$1:$R$400&lt;&gt;"",ROW($R$1:$R$400)),ROW(36:36))),"")</f>
        <v>59</v>
      </c>
      <c r="T36" t="str">
        <f t="shared" si="2"/>
        <v/>
      </c>
      <c r="U36" s="130">
        <f t="array" ref="U36">IFERROR(INDEX($T$1:$T$400,SMALL(IF($T$1:$T$400&lt;&gt;"",ROW($T$1:$T$400)),ROW(36:36))),"")</f>
        <v>55</v>
      </c>
      <c r="V36" t="str">
        <f t="shared" si="3"/>
        <v/>
      </c>
      <c r="W36" s="130">
        <f t="array" ref="W36">IFERROR(INDEX($V$1:$V$400,SMALL(IF($V$1:$V$400&lt;&gt;"",ROW($V$1:$V$400)),ROW(36:36))),"")</f>
        <v>83</v>
      </c>
      <c r="Y36" s="5">
        <v>43135</v>
      </c>
      <c r="Z36" s="6" t="s">
        <v>9</v>
      </c>
      <c r="AA36" s="7">
        <v>26</v>
      </c>
      <c r="AB36" t="str">
        <f t="shared" si="19"/>
        <v/>
      </c>
      <c r="AC36" s="130">
        <f t="array" ref="AC36">IFERROR(INDEX($AB$1:$AB$400,SMALL(IF($AB$1:$AB$400&lt;&gt;"",ROW($AB$1:$AB$400)),ROW(36:36))),"")</f>
        <v>217</v>
      </c>
      <c r="AD36" t="str">
        <f t="shared" si="12"/>
        <v/>
      </c>
      <c r="AE36" s="130">
        <f t="array" ref="AE36">IFERROR(INDEX($AD$1:$AD$400,SMALL(IF($AD$1:$AD$400&lt;&gt;"",ROW($AD$1:$AD$400)),ROW(36:36))),"")</f>
        <v>92</v>
      </c>
      <c r="AF36" t="str">
        <f t="shared" si="4"/>
        <v/>
      </c>
      <c r="AG36" s="130">
        <f t="array" ref="AG36">IFERROR(INDEX($AF$1:$AF$400,SMALL(IF($AF$1:$AF$400&lt;&gt;"",ROW($AF$1:$AF$400)),ROW(36:36))),"")</f>
        <v>95</v>
      </c>
      <c r="AH36">
        <f t="shared" si="5"/>
        <v>77</v>
      </c>
      <c r="AI36" s="130">
        <f t="array" ref="AI36">IFERROR(INDEX($AH$1:$AH$400,SMALL(IF($AH$1:$AH$400&lt;&gt;"",ROW($AH$1:$AH$400)),ROW(36:36))),"")</f>
        <v>224</v>
      </c>
      <c r="AK36" s="5">
        <v>43500</v>
      </c>
      <c r="AL36" s="6" t="s">
        <v>5</v>
      </c>
      <c r="AM36" s="7">
        <v>11</v>
      </c>
      <c r="AN36" t="str">
        <f t="shared" si="20"/>
        <v/>
      </c>
      <c r="AO36" s="130">
        <f t="array" ref="AO36">IFERROR(INDEX($AN$1:$AN$400,SMALL(IF($AN$1:$AN$400&lt;&gt;"",ROW($AN$1:$AN$400)),ROW(36:36))),"")</f>
        <v>238</v>
      </c>
      <c r="AP36" t="str">
        <f t="shared" si="13"/>
        <v/>
      </c>
      <c r="AQ36" s="130">
        <f t="array" ref="AQ36">IFERROR(INDEX($AP$1:$AP$400,SMALL(IF($AP$1:$AP$400&lt;&gt;"",ROW($AP$1:$AP$400)),ROW(36:36))),"")</f>
        <v>76</v>
      </c>
      <c r="AR36" t="str">
        <f t="shared" si="6"/>
        <v/>
      </c>
      <c r="AS36" s="130">
        <f t="array" ref="AS36">IFERROR(INDEX($AR$1:$AR$400,SMALL(IF($AR$1:$AR$400&lt;&gt;"",ROW($AR$1:$AR$400)),ROW(36:36))),"")</f>
        <v>80</v>
      </c>
      <c r="AT36" t="str">
        <f t="shared" si="7"/>
        <v/>
      </c>
      <c r="AU36" s="130">
        <f t="array" ref="AU36">IFERROR(INDEX($AT$1:$AT$400,SMALL(IF($AT$1:$AT$400&lt;&gt;"",ROW($AT$1:$AT$400)),ROW(36:36))),"")</f>
        <v>183</v>
      </c>
      <c r="AW36" s="5">
        <v>43865</v>
      </c>
      <c r="AX36" s="6" t="s">
        <v>3</v>
      </c>
      <c r="AY36" s="105">
        <f>'Boarding Tallies'!G5</f>
        <v>0</v>
      </c>
      <c r="AZ36" t="str">
        <f t="shared" si="18"/>
        <v/>
      </c>
      <c r="BA36" s="130">
        <f t="array" ref="BA36">IFERROR(INDEX($AZ$1:$AZ$400,SMALL(IF($AZ$1:$AZ$400&lt;&gt;"",ROW($AZ$1:$AZ$400)),ROW(36:36))),"")</f>
        <v>0</v>
      </c>
      <c r="BB36" t="str">
        <f t="shared" si="14"/>
        <v/>
      </c>
      <c r="BC36" s="130">
        <f t="array" ref="BC36">IFERROR(INDEX($BB$1:$BB$400,SMALL(IF($BB$1:$BB$400&lt;&gt;"",ROW($BB$1:$BB$400)),ROW(36:36))),"")</f>
        <v>0</v>
      </c>
      <c r="BD36" t="str">
        <f t="shared" si="9"/>
        <v/>
      </c>
      <c r="BE36" s="130">
        <f t="array" ref="BE36">IFERROR(INDEX($BD$1:$BD$400,SMALL(IF($BD$1:$BD$400&lt;&gt;"",ROW($BD$1:$BD$400)),ROW(36:36))),"")</f>
        <v>0</v>
      </c>
      <c r="BF36" t="str">
        <f t="shared" si="8"/>
        <v/>
      </c>
      <c r="BG36" s="130">
        <f t="array" ref="BG36">IFERROR(INDEX($BF$1:$BF$400,SMALL(IF($BF$1:$BF$400&lt;&gt;"",ROW($BF$1:$BF$400)),ROW(36:36))),"")</f>
        <v>0</v>
      </c>
    </row>
    <row r="37" spans="1:59" x14ac:dyDescent="0.3">
      <c r="A37" s="10">
        <v>42405</v>
      </c>
      <c r="B37" s="11" t="s">
        <v>4</v>
      </c>
      <c r="C37" s="7">
        <v>17</v>
      </c>
      <c r="D37" t="str">
        <f t="shared" si="15"/>
        <v/>
      </c>
      <c r="E37" s="130">
        <f t="array" ref="E37">IFERROR(INDEX($D$1:$D$400,SMALL(IF($D$1:$D$400&lt;&gt;"",ROW($D$1:$D$400)),ROW(37:37))),"")</f>
        <v>202</v>
      </c>
      <c r="F37">
        <f t="shared" si="10"/>
        <v>25</v>
      </c>
      <c r="G37" s="130">
        <f t="array" ref="G37">IFERROR(INDEX($F$1:$F$400,SMALL(IF($F$1:$F$400&lt;&gt;"",ROW($F$1:$F$400)),ROW(37:37))),"")</f>
        <v>53</v>
      </c>
      <c r="H37" t="str">
        <f t="shared" si="0"/>
        <v/>
      </c>
      <c r="I37" s="130">
        <f t="array" ref="I37">IFERROR(INDEX($H$1:$H$400,SMALL(IF($H$1:$H$400&lt;&gt;"",ROW($H$1:$H$400)),ROW(37:37))),"")</f>
        <v>35</v>
      </c>
      <c r="J37" t="str">
        <f t="shared" si="1"/>
        <v/>
      </c>
      <c r="K37" s="130">
        <f t="array" ref="K37">IFERROR(INDEX($J$1:$J$400,SMALL(IF($J$1:$J$400&lt;&gt;"",ROW($J$1:$J$400)),ROW(37:37))),"")</f>
        <v>149</v>
      </c>
      <c r="M37" s="5">
        <v>42771</v>
      </c>
      <c r="N37" s="6" t="s">
        <v>9</v>
      </c>
      <c r="O37" s="7">
        <v>18</v>
      </c>
      <c r="P37" t="str">
        <f t="shared" si="16"/>
        <v/>
      </c>
      <c r="Q37" s="130">
        <f t="array" ref="Q37">IFERROR(INDEX($P$1:$P$400,SMALL(IF($P$1:$P$400&lt;&gt;"",ROW($P$1:$P$400)),ROW(37:37))),"")</f>
        <v>174</v>
      </c>
      <c r="R37" t="str">
        <f t="shared" si="11"/>
        <v/>
      </c>
      <c r="S37" s="130">
        <f t="array" ref="S37">IFERROR(INDEX($R$1:$R$400,SMALL(IF($R$1:$R$400&lt;&gt;"",ROW($R$1:$R$400)),ROW(37:37))),"")</f>
        <v>39</v>
      </c>
      <c r="T37" t="str">
        <f t="shared" si="2"/>
        <v/>
      </c>
      <c r="U37" s="130">
        <f t="array" ref="U37">IFERROR(INDEX($T$1:$T$400,SMALL(IF($T$1:$T$400&lt;&gt;"",ROW($T$1:$T$400)),ROW(37:37))),"")</f>
        <v>27</v>
      </c>
      <c r="V37">
        <f t="shared" si="3"/>
        <v>57</v>
      </c>
      <c r="W37" s="130">
        <f t="array" ref="W37">IFERROR(INDEX($V$1:$V$400,SMALL(IF($V$1:$V$400&lt;&gt;"",ROW($V$1:$V$400)),ROW(37:37))),"")</f>
        <v>134</v>
      </c>
      <c r="Y37" s="5">
        <v>43136</v>
      </c>
      <c r="Z37" s="6" t="s">
        <v>5</v>
      </c>
      <c r="AA37" s="7">
        <v>24</v>
      </c>
      <c r="AB37" t="str">
        <f t="shared" si="19"/>
        <v/>
      </c>
      <c r="AC37" s="130">
        <f t="array" ref="AC37">IFERROR(INDEX($AB$1:$AB$400,SMALL(IF($AB$1:$AB$400&lt;&gt;"",ROW($AB$1:$AB$400)),ROW(37:37))),"")</f>
        <v>295</v>
      </c>
      <c r="AD37" t="str">
        <f t="shared" si="12"/>
        <v/>
      </c>
      <c r="AE37" s="130">
        <f t="array" ref="AE37">IFERROR(INDEX($AD$1:$AD$400,SMALL(IF($AD$1:$AD$400&lt;&gt;"",ROW($AD$1:$AD$400)),ROW(37:37))),"")</f>
        <v>64</v>
      </c>
      <c r="AF37" t="str">
        <f t="shared" si="4"/>
        <v/>
      </c>
      <c r="AG37" s="130">
        <f t="array" ref="AG37">IFERROR(INDEX($AF$1:$AF$400,SMALL(IF($AF$1:$AF$400&lt;&gt;"",ROW($AF$1:$AF$400)),ROW(37:37))),"")</f>
        <v>42</v>
      </c>
      <c r="AH37" t="str">
        <f t="shared" si="5"/>
        <v/>
      </c>
      <c r="AI37" s="130">
        <f t="array" ref="AI37">IFERROR(INDEX($AH$1:$AH$400,SMALL(IF($AH$1:$AH$400&lt;&gt;"",ROW($AH$1:$AH$400)),ROW(37:37))),"")</f>
        <v>92</v>
      </c>
      <c r="AK37" s="5">
        <v>43501</v>
      </c>
      <c r="AL37" s="6" t="s">
        <v>3</v>
      </c>
      <c r="AM37" s="7">
        <v>11</v>
      </c>
      <c r="AN37" t="str">
        <f t="shared" si="20"/>
        <v/>
      </c>
      <c r="AO37" s="130">
        <f t="array" ref="AO37">IFERROR(INDEX($AN$1:$AN$400,SMALL(IF($AN$1:$AN$400&lt;&gt;"",ROW($AN$1:$AN$400)),ROW(37:37))),"")</f>
        <v>238</v>
      </c>
      <c r="AP37" t="str">
        <f t="shared" si="13"/>
        <v/>
      </c>
      <c r="AQ37" s="130">
        <f t="array" ref="AQ37">IFERROR(INDEX($AP$1:$AP$400,SMALL(IF($AP$1:$AP$400&lt;&gt;"",ROW($AP$1:$AP$400)),ROW(37:37))),"")</f>
        <v>48</v>
      </c>
      <c r="AR37" t="str">
        <f t="shared" si="6"/>
        <v/>
      </c>
      <c r="AS37" s="130">
        <f t="array" ref="AS37">IFERROR(INDEX($AR$1:$AR$400,SMALL(IF($AR$1:$AR$400&lt;&gt;"",ROW($AR$1:$AR$400)),ROW(37:37))),"")</f>
        <v>36</v>
      </c>
      <c r="AT37" t="str">
        <f t="shared" si="7"/>
        <v/>
      </c>
      <c r="AU37" s="130">
        <f t="array" ref="AU37">IFERROR(INDEX($AT$1:$AT$400,SMALL(IF($AT$1:$AT$400&lt;&gt;"",ROW($AT$1:$AT$400)),ROW(37:37))),"")</f>
        <v>85</v>
      </c>
      <c r="AW37" s="5">
        <v>43866</v>
      </c>
      <c r="AX37" s="6" t="s">
        <v>6</v>
      </c>
      <c r="AY37" s="105">
        <f>'Boarding Tallies'!G6</f>
        <v>0</v>
      </c>
      <c r="AZ37" t="str">
        <f t="shared" si="18"/>
        <v/>
      </c>
      <c r="BA37" s="130">
        <f t="array" ref="BA37">IFERROR(INDEX($AZ$1:$AZ$400,SMALL(IF($AZ$1:$AZ$400&lt;&gt;"",ROW($AZ$1:$AZ$400)),ROW(37:37))),"")</f>
        <v>0</v>
      </c>
      <c r="BB37" t="str">
        <f t="shared" si="14"/>
        <v/>
      </c>
      <c r="BC37" s="130">
        <f t="array" ref="BC37">IFERROR(INDEX($BB$1:$BB$400,SMALL(IF($BB$1:$BB$400&lt;&gt;"",ROW($BB$1:$BB$400)),ROW(37:37))),"")</f>
        <v>0</v>
      </c>
      <c r="BD37" t="str">
        <f t="shared" si="9"/>
        <v/>
      </c>
      <c r="BE37" s="130">
        <f t="array" ref="BE37">IFERROR(INDEX($BD$1:$BD$400,SMALL(IF($BD$1:$BD$400&lt;&gt;"",ROW($BD$1:$BD$400)),ROW(37:37))),"")</f>
        <v>0</v>
      </c>
      <c r="BF37" t="str">
        <f t="shared" si="8"/>
        <v/>
      </c>
      <c r="BG37" s="130">
        <f t="array" ref="BG37">IFERROR(INDEX($BF$1:$BF$400,SMALL(IF($BF$1:$BF$400&lt;&gt;"",ROW($BF$1:$BF$400)),ROW(37:37))),"")</f>
        <v>0</v>
      </c>
    </row>
    <row r="38" spans="1:59" x14ac:dyDescent="0.3">
      <c r="A38" s="10">
        <v>42406</v>
      </c>
      <c r="B38" s="11" t="s">
        <v>7</v>
      </c>
      <c r="C38" s="7">
        <v>16</v>
      </c>
      <c r="D38" t="str">
        <f t="shared" si="15"/>
        <v/>
      </c>
      <c r="E38" s="130">
        <f t="array" ref="E38">IFERROR(INDEX($D$1:$D$400,SMALL(IF($D$1:$D$400&lt;&gt;"",ROW($D$1:$D$400)),ROW(38:38))),"")</f>
        <v>118</v>
      </c>
      <c r="F38" t="str">
        <f t="shared" si="10"/>
        <v/>
      </c>
      <c r="G38" s="130">
        <f t="array" ref="G38">IFERROR(INDEX($F$1:$F$400,SMALL(IF($F$1:$F$400&lt;&gt;"",ROW($F$1:$F$400)),ROW(38:38))),"")</f>
        <v>46</v>
      </c>
      <c r="H38" t="str">
        <f t="shared" si="0"/>
        <v/>
      </c>
      <c r="I38" s="130">
        <f t="array" ref="I38">IFERROR(INDEX($H$1:$H$400,SMALL(IF($H$1:$H$400&lt;&gt;"",ROW($H$1:$H$400)),ROW(38:38))),"")</f>
        <v>37</v>
      </c>
      <c r="J38" t="str">
        <f t="shared" si="1"/>
        <v/>
      </c>
      <c r="K38" s="130">
        <f t="array" ref="K38">IFERROR(INDEX($J$1:$J$400,SMALL(IF($J$1:$J$400&lt;&gt;"",ROW($J$1:$J$400)),ROW(38:38))),"")</f>
        <v>74</v>
      </c>
      <c r="M38" s="5">
        <v>42772</v>
      </c>
      <c r="N38" s="6" t="s">
        <v>5</v>
      </c>
      <c r="O38" s="7">
        <v>10</v>
      </c>
      <c r="P38" t="str">
        <f t="shared" si="16"/>
        <v/>
      </c>
      <c r="Q38" s="130">
        <f t="array" ref="Q38">IFERROR(INDEX($P$1:$P$400,SMALL(IF($P$1:$P$400&lt;&gt;"",ROW($P$1:$P$400)),ROW(38:38))),"")</f>
        <v>156</v>
      </c>
      <c r="R38" t="str">
        <f t="shared" si="11"/>
        <v/>
      </c>
      <c r="S38" s="130">
        <f t="array" ref="S38">IFERROR(INDEX($R$1:$R$400,SMALL(IF($R$1:$R$400&lt;&gt;"",ROW($R$1:$R$400)),ROW(38:38))),"")</f>
        <v>49</v>
      </c>
      <c r="T38" t="str">
        <f t="shared" si="2"/>
        <v/>
      </c>
      <c r="U38" s="130">
        <f t="array" ref="U38">IFERROR(INDEX($T$1:$T$400,SMALL(IF($T$1:$T$400&lt;&gt;"",ROW($T$1:$T$400)),ROW(38:38))),"")</f>
        <v>49</v>
      </c>
      <c r="V38" t="str">
        <f t="shared" si="3"/>
        <v/>
      </c>
      <c r="W38" s="130">
        <f t="array" ref="W38">IFERROR(INDEX($V$1:$V$400,SMALL(IF($V$1:$V$400&lt;&gt;"",ROW($V$1:$V$400)),ROW(38:38))),"")</f>
        <v>88</v>
      </c>
      <c r="Y38" s="5">
        <v>43137</v>
      </c>
      <c r="Z38" s="6" t="s">
        <v>3</v>
      </c>
      <c r="AA38" s="7">
        <v>22</v>
      </c>
      <c r="AB38" t="str">
        <f t="shared" si="19"/>
        <v/>
      </c>
      <c r="AC38" s="130">
        <f t="array" ref="AC38">IFERROR(INDEX($AB$1:$AB$400,SMALL(IF($AB$1:$AB$400&lt;&gt;"",ROW($AB$1:$AB$400)),ROW(38:38))),"")</f>
        <v>177</v>
      </c>
      <c r="AD38" t="str">
        <f t="shared" si="12"/>
        <v/>
      </c>
      <c r="AE38" s="130">
        <f t="array" ref="AE38">IFERROR(INDEX($AD$1:$AD$400,SMALL(IF($AD$1:$AD$400&lt;&gt;"",ROW($AD$1:$AD$400)),ROW(38:38))),"")</f>
        <v>62</v>
      </c>
      <c r="AF38" t="str">
        <f t="shared" si="4"/>
        <v/>
      </c>
      <c r="AG38" s="130">
        <f t="array" ref="AG38">IFERROR(INDEX($AF$1:$AF$400,SMALL(IF($AF$1:$AF$400&lt;&gt;"",ROW($AF$1:$AF$400)),ROW(38:38))),"")</f>
        <v>70</v>
      </c>
      <c r="AH38" t="str">
        <f t="shared" si="5"/>
        <v/>
      </c>
      <c r="AI38" s="130">
        <f t="array" ref="AI38">IFERROR(INDEX($AH$1:$AH$400,SMALL(IF($AH$1:$AH$400&lt;&gt;"",ROW($AH$1:$AH$400)),ROW(38:38))),"")</f>
        <v>113</v>
      </c>
      <c r="AK38" s="5">
        <v>43502</v>
      </c>
      <c r="AL38" s="6" t="s">
        <v>6</v>
      </c>
      <c r="AM38" s="7">
        <v>15</v>
      </c>
      <c r="AN38" t="str">
        <f t="shared" si="20"/>
        <v/>
      </c>
      <c r="AO38" s="130">
        <f t="array" ref="AO38">IFERROR(INDEX($AN$1:$AN$400,SMALL(IF($AN$1:$AN$400&lt;&gt;"",ROW($AN$1:$AN$400)),ROW(38:38))),"")</f>
        <v>162</v>
      </c>
      <c r="AP38" t="str">
        <f t="shared" si="13"/>
        <v/>
      </c>
      <c r="AQ38" s="130">
        <f t="array" ref="AQ38">IFERROR(INDEX($AP$1:$AP$400,SMALL(IF($AP$1:$AP$400&lt;&gt;"",ROW($AP$1:$AP$400)),ROW(38:38))),"")</f>
        <v>61</v>
      </c>
      <c r="AR38" t="str">
        <f t="shared" si="6"/>
        <v/>
      </c>
      <c r="AS38" s="130">
        <f t="array" ref="AS38">IFERROR(INDEX($AR$1:$AR$400,SMALL(IF($AR$1:$AR$400&lt;&gt;"",ROW($AR$1:$AR$400)),ROW(38:38))),"")</f>
        <v>60</v>
      </c>
      <c r="AT38" t="str">
        <f t="shared" si="7"/>
        <v/>
      </c>
      <c r="AU38" s="130">
        <f t="array" ref="AU38">IFERROR(INDEX($AT$1:$AT$400,SMALL(IF($AT$1:$AT$400&lt;&gt;"",ROW($AT$1:$AT$400)),ROW(38:38))),"")</f>
        <v>116</v>
      </c>
      <c r="AW38" s="5">
        <v>43867</v>
      </c>
      <c r="AX38" s="6" t="s">
        <v>8</v>
      </c>
      <c r="AY38" s="105">
        <f>'Boarding Tallies'!G7</f>
        <v>0</v>
      </c>
      <c r="AZ38">
        <f t="shared" si="18"/>
        <v>3</v>
      </c>
      <c r="BA38" s="130">
        <f t="array" ref="BA38">IFERROR(INDEX($AZ$1:$AZ$400,SMALL(IF($AZ$1:$AZ$400&lt;&gt;"",ROW($AZ$1:$AZ$400)),ROW(38:38))),"")</f>
        <v>0</v>
      </c>
      <c r="BB38" t="str">
        <f t="shared" si="14"/>
        <v/>
      </c>
      <c r="BC38" s="130">
        <f t="array" ref="BC38">IFERROR(INDEX($BB$1:$BB$400,SMALL(IF($BB$1:$BB$400&lt;&gt;"",ROW($BB$1:$BB$400)),ROW(38:38))),"")</f>
        <v>0</v>
      </c>
      <c r="BD38">
        <f t="shared" si="9"/>
        <v>0</v>
      </c>
      <c r="BE38" s="130">
        <f t="array" ref="BE38">IFERROR(INDEX($BD$1:$BD$400,SMALL(IF($BD$1:$BD$400&lt;&gt;"",ROW($BD$1:$BD$400)),ROW(38:38))),"")</f>
        <v>0</v>
      </c>
      <c r="BF38" t="str">
        <f t="shared" si="8"/>
        <v/>
      </c>
      <c r="BG38" s="130">
        <f t="array" ref="BG38">IFERROR(INDEX($BF$1:$BF$400,SMALL(IF($BF$1:$BF$400&lt;&gt;"",ROW($BF$1:$BF$400)),ROW(38:38))),"")</f>
        <v>0</v>
      </c>
    </row>
    <row r="39" spans="1:59" x14ac:dyDescent="0.3">
      <c r="A39" s="10">
        <v>42407</v>
      </c>
      <c r="B39" s="11" t="s">
        <v>9</v>
      </c>
      <c r="C39" s="7">
        <v>12</v>
      </c>
      <c r="D39" t="str">
        <f t="shared" si="15"/>
        <v/>
      </c>
      <c r="E39" s="130">
        <f t="array" ref="E39">IFERROR(INDEX($D$1:$D$400,SMALL(IF($D$1:$D$400&lt;&gt;"",ROW($D$1:$D$400)),ROW(39:39))),"")</f>
        <v>179</v>
      </c>
      <c r="F39" t="str">
        <f t="shared" si="10"/>
        <v/>
      </c>
      <c r="G39" s="130">
        <f t="array" ref="G39">IFERROR(INDEX($F$1:$F$400,SMALL(IF($F$1:$F$400&lt;&gt;"",ROW($F$1:$F$400)),ROW(39:39))),"")</f>
        <v>44</v>
      </c>
      <c r="H39" t="str">
        <f t="shared" si="0"/>
        <v/>
      </c>
      <c r="I39" s="130">
        <f t="array" ref="I39">IFERROR(INDEX($H$1:$H$400,SMALL(IF($H$1:$H$400&lt;&gt;"",ROW($H$1:$H$400)),ROW(39:39))),"")</f>
        <v>65</v>
      </c>
      <c r="J39">
        <f t="shared" si="1"/>
        <v>45</v>
      </c>
      <c r="K39" s="130">
        <f t="array" ref="K39">IFERROR(INDEX($J$1:$J$400,SMALL(IF($J$1:$J$400&lt;&gt;"",ROW($J$1:$J$400)),ROW(39:39))),"")</f>
        <v>101</v>
      </c>
      <c r="M39" s="5">
        <v>42773</v>
      </c>
      <c r="N39" s="6" t="s">
        <v>3</v>
      </c>
      <c r="O39" s="7">
        <v>13</v>
      </c>
      <c r="P39" t="str">
        <f t="shared" si="16"/>
        <v/>
      </c>
      <c r="Q39" s="130">
        <f t="array" ref="Q39">IFERROR(INDEX($P$1:$P$400,SMALL(IF($P$1:$P$400&lt;&gt;"",ROW($P$1:$P$400)),ROW(39:39))),"")</f>
        <v>137</v>
      </c>
      <c r="R39" t="str">
        <f t="shared" si="11"/>
        <v/>
      </c>
      <c r="S39" s="130">
        <f t="array" ref="S39">IFERROR(INDEX($R$1:$R$400,SMALL(IF($R$1:$R$400&lt;&gt;"",ROW($R$1:$R$400)),ROW(39:39))),"")</f>
        <v>39</v>
      </c>
      <c r="T39" t="str">
        <f t="shared" si="2"/>
        <v/>
      </c>
      <c r="U39" s="130">
        <f t="array" ref="U39">IFERROR(INDEX($T$1:$T$400,SMALL(IF($T$1:$T$400&lt;&gt;"",ROW($T$1:$T$400)),ROW(39:39))),"")</f>
        <v>37</v>
      </c>
      <c r="V39" t="str">
        <f t="shared" si="3"/>
        <v/>
      </c>
      <c r="W39" s="130">
        <f t="array" ref="W39">IFERROR(INDEX($V$1:$V$400,SMALL(IF($V$1:$V$400&lt;&gt;"",ROW($V$1:$V$400)),ROW(39:39))),"")</f>
        <v>87</v>
      </c>
      <c r="Y39" s="5">
        <v>43138</v>
      </c>
      <c r="Z39" s="6" t="s">
        <v>6</v>
      </c>
      <c r="AA39" s="7">
        <v>23</v>
      </c>
      <c r="AB39" t="str">
        <f t="shared" si="19"/>
        <v/>
      </c>
      <c r="AC39" s="130">
        <f t="array" ref="AC39">IFERROR(INDEX($AB$1:$AB$400,SMALL(IF($AB$1:$AB$400&lt;&gt;"",ROW($AB$1:$AB$400)),ROW(39:39))),"")</f>
        <v>183</v>
      </c>
      <c r="AD39" t="str">
        <f t="shared" si="12"/>
        <v/>
      </c>
      <c r="AE39" s="130">
        <f t="array" ref="AE39">IFERROR(INDEX($AD$1:$AD$400,SMALL(IF($AD$1:$AD$400&lt;&gt;"",ROW($AD$1:$AD$400)),ROW(39:39))),"")</f>
        <v>49</v>
      </c>
      <c r="AF39" t="str">
        <f t="shared" si="4"/>
        <v/>
      </c>
      <c r="AG39" s="130">
        <f t="array" ref="AG39">IFERROR(INDEX($AF$1:$AF$400,SMALL(IF($AF$1:$AF$400&lt;&gt;"",ROW($AF$1:$AF$400)),ROW(39:39))),"")</f>
        <v>57</v>
      </c>
      <c r="AH39" t="str">
        <f t="shared" si="5"/>
        <v/>
      </c>
      <c r="AI39" s="130">
        <f t="array" ref="AI39">IFERROR(INDEX($AH$1:$AH$400,SMALL(IF($AH$1:$AH$400&lt;&gt;"",ROW($AH$1:$AH$400)),ROW(39:39))),"")</f>
        <v>103</v>
      </c>
      <c r="AK39" s="5">
        <v>43503</v>
      </c>
      <c r="AL39" s="6" t="s">
        <v>8</v>
      </c>
      <c r="AM39" s="7">
        <v>25</v>
      </c>
      <c r="AN39">
        <f t="shared" si="20"/>
        <v>126</v>
      </c>
      <c r="AO39" s="130">
        <f t="array" ref="AO39">IFERROR(INDEX($AN$1:$AN$400,SMALL(IF($AN$1:$AN$400&lt;&gt;"",ROW($AN$1:$AN$400)),ROW(39:39))),"")</f>
        <v>202</v>
      </c>
      <c r="AP39" t="str">
        <f t="shared" si="13"/>
        <v/>
      </c>
      <c r="AQ39" s="130">
        <f t="array" ref="AQ39">IFERROR(INDEX($AP$1:$AP$400,SMALL(IF($AP$1:$AP$400&lt;&gt;"",ROW($AP$1:$AP$400)),ROW(39:39))),"")</f>
        <v>51</v>
      </c>
      <c r="AR39">
        <f t="shared" si="6"/>
        <v>51</v>
      </c>
      <c r="AS39" s="130">
        <f t="array" ref="AS39">IFERROR(INDEX($AR$1:$AR$400,SMALL(IF($AR$1:$AR$400&lt;&gt;"",ROW($AR$1:$AR$400)),ROW(39:39))),"")</f>
        <v>70</v>
      </c>
      <c r="AT39" t="str">
        <f t="shared" si="7"/>
        <v/>
      </c>
      <c r="AU39" s="130">
        <f t="array" ref="AU39">IFERROR(INDEX($AT$1:$AT$400,SMALL(IF($AT$1:$AT$400&lt;&gt;"",ROW($AT$1:$AT$400)),ROW(39:39))),"")</f>
        <v>99</v>
      </c>
      <c r="AW39" s="5">
        <v>43868</v>
      </c>
      <c r="AX39" s="6" t="s">
        <v>4</v>
      </c>
      <c r="AY39" s="105">
        <f>'Boarding Tallies'!G8</f>
        <v>0</v>
      </c>
      <c r="AZ39" t="str">
        <f t="shared" si="18"/>
        <v/>
      </c>
      <c r="BA39" s="130">
        <f t="array" ref="BA39">IFERROR(INDEX($AZ$1:$AZ$400,SMALL(IF($AZ$1:$AZ$400&lt;&gt;"",ROW($AZ$1:$AZ$400)),ROW(39:39))),"")</f>
        <v>0</v>
      </c>
      <c r="BB39">
        <f t="shared" si="14"/>
        <v>0</v>
      </c>
      <c r="BC39" s="130">
        <f t="array" ref="BC39">IFERROR(INDEX($BB$1:$BB$400,SMALL(IF($BB$1:$BB$400&lt;&gt;"",ROW($BB$1:$BB$400)),ROW(39:39))),"")</f>
        <v>0</v>
      </c>
      <c r="BD39" t="str">
        <f t="shared" si="9"/>
        <v/>
      </c>
      <c r="BE39" s="130">
        <f t="array" ref="BE39">IFERROR(INDEX($BD$1:$BD$400,SMALL(IF($BD$1:$BD$400&lt;&gt;"",ROW($BD$1:$BD$400)),ROW(39:39))),"")</f>
        <v>0</v>
      </c>
      <c r="BF39" t="str">
        <f t="shared" si="8"/>
        <v/>
      </c>
      <c r="BG39" s="130">
        <f t="array" ref="BG39">IFERROR(INDEX($BF$1:$BF$400,SMALL(IF($BF$1:$BF$400&lt;&gt;"",ROW($BF$1:$BF$400)),ROW(39:39))),"")</f>
        <v>0</v>
      </c>
    </row>
    <row r="40" spans="1:59" x14ac:dyDescent="0.3">
      <c r="A40" s="10">
        <v>42408</v>
      </c>
      <c r="B40" s="11" t="s">
        <v>5</v>
      </c>
      <c r="C40" s="7">
        <v>9</v>
      </c>
      <c r="D40" t="str">
        <f t="shared" si="15"/>
        <v/>
      </c>
      <c r="E40" s="130">
        <f t="array" ref="E40">IFERROR(INDEX($D$1:$D$400,SMALL(IF($D$1:$D$400&lt;&gt;"",ROW($D$1:$D$400)),ROW(40:40))),"")</f>
        <v>156</v>
      </c>
      <c r="F40" t="str">
        <f t="shared" si="10"/>
        <v/>
      </c>
      <c r="G40" s="130">
        <f t="array" ref="G40">IFERROR(INDEX($F$1:$F$400,SMALL(IF($F$1:$F$400&lt;&gt;"",ROW($F$1:$F$400)),ROW(40:40))),"")</f>
        <v>41</v>
      </c>
      <c r="H40" t="str">
        <f t="shared" si="0"/>
        <v/>
      </c>
      <c r="I40" s="130">
        <f t="array" ref="I40">IFERROR(INDEX($H$1:$H$400,SMALL(IF($H$1:$H$400&lt;&gt;"",ROW($H$1:$H$400)),ROW(40:40))),"")</f>
        <v>52</v>
      </c>
      <c r="J40" t="str">
        <f t="shared" si="1"/>
        <v/>
      </c>
      <c r="K40" s="130">
        <f t="array" ref="K40">IFERROR(INDEX($J$1:$J$400,SMALL(IF($J$1:$J$400&lt;&gt;"",ROW($J$1:$J$400)),ROW(40:40))),"")</f>
        <v>92</v>
      </c>
      <c r="M40" s="5">
        <v>42774</v>
      </c>
      <c r="N40" s="6" t="s">
        <v>6</v>
      </c>
      <c r="O40" s="7">
        <v>14</v>
      </c>
      <c r="P40" t="str">
        <f t="shared" si="16"/>
        <v/>
      </c>
      <c r="Q40" s="130">
        <f t="array" ref="Q40">IFERROR(INDEX($P$1:$P$400,SMALL(IF($P$1:$P$400&lt;&gt;"",ROW($P$1:$P$400)),ROW(40:40))),"")</f>
        <v>139</v>
      </c>
      <c r="R40" t="str">
        <f t="shared" si="11"/>
        <v/>
      </c>
      <c r="S40" s="130">
        <f t="array" ref="S40">IFERROR(INDEX($R$1:$R$400,SMALL(IF($R$1:$R$400&lt;&gt;"",ROW($R$1:$R$400)),ROW(40:40))),"")</f>
        <v>44</v>
      </c>
      <c r="T40" t="str">
        <f t="shared" si="2"/>
        <v/>
      </c>
      <c r="U40" s="130">
        <f t="array" ref="U40">IFERROR(INDEX($T$1:$T$400,SMALL(IF($T$1:$T$400&lt;&gt;"",ROW($T$1:$T$400)),ROW(40:40))),"")</f>
        <v>57</v>
      </c>
      <c r="V40" t="str">
        <f t="shared" si="3"/>
        <v/>
      </c>
      <c r="W40" s="130">
        <f t="array" ref="W40">IFERROR(INDEX($V$1:$V$400,SMALL(IF($V$1:$V$400&lt;&gt;"",ROW($V$1:$V$400)),ROW(40:40))),"")</f>
        <v>69</v>
      </c>
      <c r="Y40" s="5">
        <v>43139</v>
      </c>
      <c r="Z40" s="6" t="s">
        <v>8</v>
      </c>
      <c r="AA40" s="7">
        <v>21</v>
      </c>
      <c r="AB40">
        <f t="shared" si="19"/>
        <v>167</v>
      </c>
      <c r="AC40" s="130">
        <f t="array" ref="AC40">IFERROR(INDEX($AB$1:$AB$400,SMALL(IF($AB$1:$AB$400&lt;&gt;"",ROW($AB$1:$AB$400)),ROW(40:40))),"")</f>
        <v>179</v>
      </c>
      <c r="AD40" t="str">
        <f t="shared" si="12"/>
        <v/>
      </c>
      <c r="AE40" s="130">
        <f t="array" ref="AE40">IFERROR(INDEX($AD$1:$AD$400,SMALL(IF($AD$1:$AD$400&lt;&gt;"",ROW($AD$1:$AD$400)),ROW(40:40))),"")</f>
        <v>63</v>
      </c>
      <c r="AF40">
        <f t="shared" si="4"/>
        <v>66</v>
      </c>
      <c r="AG40" s="130">
        <f t="array" ref="AG40">IFERROR(INDEX($AF$1:$AF$400,SMALL(IF($AF$1:$AF$400&lt;&gt;"",ROW($AF$1:$AF$400)),ROW(40:40))),"")</f>
        <v>63</v>
      </c>
      <c r="AH40" t="str">
        <f t="shared" si="5"/>
        <v/>
      </c>
      <c r="AI40" s="130">
        <f t="array" ref="AI40">IFERROR(INDEX($AH$1:$AH$400,SMALL(IF($AH$1:$AH$400&lt;&gt;"",ROW($AH$1:$AH$400)),ROW(40:40))),"")</f>
        <v>127</v>
      </c>
      <c r="AK40" s="5">
        <v>43504</v>
      </c>
      <c r="AL40" s="6" t="s">
        <v>4</v>
      </c>
      <c r="AM40" s="7">
        <v>33</v>
      </c>
      <c r="AN40" t="str">
        <f t="shared" si="20"/>
        <v/>
      </c>
      <c r="AO40" s="130">
        <f t="array" ref="AO40">IFERROR(INDEX($AN$1:$AN$400,SMALL(IF($AN$1:$AN$400&lt;&gt;"",ROW($AN$1:$AN$400)),ROW(40:40))),"")</f>
        <v>176</v>
      </c>
      <c r="AP40">
        <f t="shared" si="13"/>
        <v>44</v>
      </c>
      <c r="AQ40" s="130">
        <f t="array" ref="AQ40">IFERROR(INDEX($AP$1:$AP$400,SMALL(IF($AP$1:$AP$400&lt;&gt;"",ROW($AP$1:$AP$400)),ROW(40:40))),"")</f>
        <v>52</v>
      </c>
      <c r="AR40" t="str">
        <f t="shared" si="6"/>
        <v/>
      </c>
      <c r="AS40" s="130">
        <f t="array" ref="AS40">IFERROR(INDEX($AR$1:$AR$400,SMALL(IF($AR$1:$AR$400&lt;&gt;"",ROW($AR$1:$AR$400)),ROW(40:40))),"")</f>
        <v>59</v>
      </c>
      <c r="AT40" t="str">
        <f t="shared" si="7"/>
        <v/>
      </c>
      <c r="AU40" s="130">
        <f t="array" ref="AU40">IFERROR(INDEX($AT$1:$AT$400,SMALL(IF($AT$1:$AT$400&lt;&gt;"",ROW($AT$1:$AT$400)),ROW(40:40))),"")</f>
        <v>89</v>
      </c>
      <c r="AW40" s="5">
        <v>43869</v>
      </c>
      <c r="AX40" s="6" t="s">
        <v>7</v>
      </c>
      <c r="AY40" s="105">
        <f>'Boarding Tallies'!G9</f>
        <v>0</v>
      </c>
      <c r="AZ40" t="str">
        <f t="shared" si="18"/>
        <v/>
      </c>
      <c r="BA40" s="130">
        <f t="array" ref="BA40">IFERROR(INDEX($AZ$1:$AZ$400,SMALL(IF($AZ$1:$AZ$400&lt;&gt;"",ROW($AZ$1:$AZ$400)),ROW(40:40))),"")</f>
        <v>0</v>
      </c>
      <c r="BB40" t="str">
        <f t="shared" si="14"/>
        <v/>
      </c>
      <c r="BC40" s="130">
        <f t="array" ref="BC40">IFERROR(INDEX($BB$1:$BB$400,SMALL(IF($BB$1:$BB$400&lt;&gt;"",ROW($BB$1:$BB$400)),ROW(40:40))),"")</f>
        <v>0</v>
      </c>
      <c r="BD40" t="str">
        <f t="shared" si="9"/>
        <v/>
      </c>
      <c r="BE40" s="130">
        <f t="array" ref="BE40">IFERROR(INDEX($BD$1:$BD$400,SMALL(IF($BD$1:$BD$400&lt;&gt;"",ROW($BD$1:$BD$400)),ROW(40:40))),"")</f>
        <v>0</v>
      </c>
      <c r="BF40" t="str">
        <f t="shared" si="8"/>
        <v/>
      </c>
      <c r="BG40" s="130">
        <f t="array" ref="BG40">IFERROR(INDEX($BF$1:$BF$400,SMALL(IF($BF$1:$BF$400&lt;&gt;"",ROW($BF$1:$BF$400)),ROW(40:40))),"")</f>
        <v>0</v>
      </c>
    </row>
    <row r="41" spans="1:59" x14ac:dyDescent="0.3">
      <c r="A41" s="10">
        <v>42409</v>
      </c>
      <c r="B41" s="11" t="s">
        <v>3</v>
      </c>
      <c r="C41" s="7">
        <v>8</v>
      </c>
      <c r="D41" t="str">
        <f t="shared" si="15"/>
        <v/>
      </c>
      <c r="E41" s="130">
        <f t="array" ref="E41">IFERROR(INDEX($D$1:$D$400,SMALL(IF($D$1:$D$400&lt;&gt;"",ROW($D$1:$D$400)),ROW(41:41))),"")</f>
        <v>125</v>
      </c>
      <c r="F41" t="str">
        <f t="shared" si="10"/>
        <v/>
      </c>
      <c r="G41" s="130">
        <f t="array" ref="G41">IFERROR(INDEX($F$1:$F$400,SMALL(IF($F$1:$F$400&lt;&gt;"",ROW($F$1:$F$400)),ROW(41:41))),"")</f>
        <v>39</v>
      </c>
      <c r="H41" t="str">
        <f t="shared" si="0"/>
        <v/>
      </c>
      <c r="I41" s="130">
        <f t="array" ref="I41">IFERROR(INDEX($H$1:$H$400,SMALL(IF($H$1:$H$400&lt;&gt;"",ROW($H$1:$H$400)),ROW(41:41))),"")</f>
        <v>41</v>
      </c>
      <c r="J41" t="str">
        <f t="shared" si="1"/>
        <v/>
      </c>
      <c r="K41" s="130">
        <f t="array" ref="K41">IFERROR(INDEX($J$1:$J$400,SMALL(IF($J$1:$J$400&lt;&gt;"",ROW($J$1:$J$400)),ROW(41:41))),"")</f>
        <v>71</v>
      </c>
      <c r="M41" s="5">
        <v>42775</v>
      </c>
      <c r="N41" s="6" t="s">
        <v>8</v>
      </c>
      <c r="O41" s="7">
        <v>16</v>
      </c>
      <c r="P41">
        <f t="shared" si="16"/>
        <v>110</v>
      </c>
      <c r="Q41" s="130">
        <f t="array" ref="Q41">IFERROR(INDEX($P$1:$P$400,SMALL(IF($P$1:$P$400&lt;&gt;"",ROW($P$1:$P$400)),ROW(41:41))),"")</f>
        <v>147</v>
      </c>
      <c r="R41" t="str">
        <f t="shared" si="11"/>
        <v/>
      </c>
      <c r="S41" s="130">
        <f t="array" ref="S41">IFERROR(INDEX($R$1:$R$400,SMALL(IF($R$1:$R$400&lt;&gt;"",ROW($R$1:$R$400)),ROW(41:41))),"")</f>
        <v>51</v>
      </c>
      <c r="T41">
        <f t="shared" si="2"/>
        <v>43</v>
      </c>
      <c r="U41" s="130">
        <f t="array" ref="U41">IFERROR(INDEX($T$1:$T$400,SMALL(IF($T$1:$T$400&lt;&gt;"",ROW($T$1:$T$400)),ROW(41:41))),"")</f>
        <v>57</v>
      </c>
      <c r="V41" t="str">
        <f t="shared" si="3"/>
        <v/>
      </c>
      <c r="W41" s="130">
        <f t="array" ref="W41">IFERROR(INDEX($V$1:$V$400,SMALL(IF($V$1:$V$400&lt;&gt;"",ROW($V$1:$V$400)),ROW(41:41))),"")</f>
        <v>79</v>
      </c>
      <c r="Y41" s="5">
        <v>43140</v>
      </c>
      <c r="Z41" s="6" t="s">
        <v>4</v>
      </c>
      <c r="AA41" s="7">
        <v>39</v>
      </c>
      <c r="AB41" t="str">
        <f t="shared" si="19"/>
        <v/>
      </c>
      <c r="AC41" s="130">
        <f t="array" ref="AC41">IFERROR(INDEX($AB$1:$AB$400,SMALL(IF($AB$1:$AB$400&lt;&gt;"",ROW($AB$1:$AB$400)),ROW(41:41))),"")</f>
        <v>228</v>
      </c>
      <c r="AD41">
        <f t="shared" si="12"/>
        <v>63</v>
      </c>
      <c r="AE41" s="130">
        <f t="array" ref="AE41">IFERROR(INDEX($AD$1:$AD$400,SMALL(IF($AD$1:$AD$400&lt;&gt;"",ROW($AD$1:$AD$400)),ROW(41:41))),"")</f>
        <v>70</v>
      </c>
      <c r="AF41" t="str">
        <f t="shared" si="4"/>
        <v/>
      </c>
      <c r="AG41" s="130">
        <f t="array" ref="AG41">IFERROR(INDEX($AF$1:$AF$400,SMALL(IF($AF$1:$AF$400&lt;&gt;"",ROW($AF$1:$AF$400)),ROW(41:41))),"")</f>
        <v>75</v>
      </c>
      <c r="AH41" t="str">
        <f t="shared" si="5"/>
        <v/>
      </c>
      <c r="AI41" s="130">
        <f t="array" ref="AI41">IFERROR(INDEX($AH$1:$AH$400,SMALL(IF($AH$1:$AH$400&lt;&gt;"",ROW($AH$1:$AH$400)),ROW(41:41))),"")</f>
        <v>127</v>
      </c>
      <c r="AK41" s="5">
        <v>43505</v>
      </c>
      <c r="AL41" s="6" t="s">
        <v>7</v>
      </c>
      <c r="AM41" s="7">
        <v>35</v>
      </c>
      <c r="AN41" t="str">
        <f t="shared" si="20"/>
        <v/>
      </c>
      <c r="AO41" s="130">
        <f t="array" ref="AO41">IFERROR(INDEX($AN$1:$AN$400,SMALL(IF($AN$1:$AN$400&lt;&gt;"",ROW($AN$1:$AN$400)),ROW(41:41))),"")</f>
        <v>143</v>
      </c>
      <c r="AP41" t="str">
        <f t="shared" si="13"/>
        <v/>
      </c>
      <c r="AQ41" s="130">
        <f t="array" ref="AQ41">IFERROR(INDEX($AP$1:$AP$400,SMALL(IF($AP$1:$AP$400&lt;&gt;"",ROW($AP$1:$AP$400)),ROW(41:41))),"")</f>
        <v>47</v>
      </c>
      <c r="AR41" t="str">
        <f t="shared" si="6"/>
        <v/>
      </c>
      <c r="AS41" s="130">
        <f t="array" ref="AS41">IFERROR(INDEX($AR$1:$AR$400,SMALL(IF($AR$1:$AR$400&lt;&gt;"",ROW($AR$1:$AR$400)),ROW(41:41))),"")</f>
        <v>44</v>
      </c>
      <c r="AT41" t="str">
        <f t="shared" si="7"/>
        <v/>
      </c>
      <c r="AU41" s="130">
        <f t="array" ref="AU41">IFERROR(INDEX($AT$1:$AT$400,SMALL(IF($AT$1:$AT$400&lt;&gt;"",ROW($AT$1:$AT$400)),ROW(41:41))),"")</f>
        <v>111</v>
      </c>
      <c r="AW41" s="5">
        <v>43870</v>
      </c>
      <c r="AX41" s="6" t="s">
        <v>9</v>
      </c>
      <c r="AY41" s="105">
        <f>'Boarding Tallies'!G10</f>
        <v>0</v>
      </c>
      <c r="AZ41" t="str">
        <f t="shared" si="18"/>
        <v/>
      </c>
      <c r="BA41" s="130">
        <f t="array" ref="BA41">IFERROR(INDEX($AZ$1:$AZ$400,SMALL(IF($AZ$1:$AZ$400&lt;&gt;"",ROW($AZ$1:$AZ$400)),ROW(41:41))),"")</f>
        <v>0</v>
      </c>
      <c r="BB41" t="str">
        <f t="shared" si="14"/>
        <v/>
      </c>
      <c r="BC41" s="130">
        <f t="array" ref="BC41">IFERROR(INDEX($BB$1:$BB$400,SMALL(IF($BB$1:$BB$400&lt;&gt;"",ROW($BB$1:$BB$400)),ROW(41:41))),"")</f>
        <v>0</v>
      </c>
      <c r="BD41" t="str">
        <f t="shared" si="9"/>
        <v/>
      </c>
      <c r="BE41" s="130">
        <f t="array" ref="BE41">IFERROR(INDEX($BD$1:$BD$400,SMALL(IF($BD$1:$BD$400&lt;&gt;"",ROW($BD$1:$BD$400)),ROW(41:41))),"")</f>
        <v>0</v>
      </c>
      <c r="BF41">
        <f t="shared" si="8"/>
        <v>0</v>
      </c>
      <c r="BG41" s="130">
        <f t="array" ref="BG41">IFERROR(INDEX($BF$1:$BF$400,SMALL(IF($BF$1:$BF$400&lt;&gt;"",ROW($BF$1:$BF$400)),ROW(41:41))),"")</f>
        <v>0</v>
      </c>
    </row>
    <row r="42" spans="1:59" x14ac:dyDescent="0.3">
      <c r="A42" s="10">
        <v>42410</v>
      </c>
      <c r="B42" s="11" t="s">
        <v>6</v>
      </c>
      <c r="C42" s="7">
        <v>12</v>
      </c>
      <c r="D42" t="str">
        <f t="shared" si="15"/>
        <v/>
      </c>
      <c r="E42" s="130">
        <f t="array" ref="E42">IFERROR(INDEX($D$1:$D$400,SMALL(IF($D$1:$D$400&lt;&gt;"",ROW($D$1:$D$400)),ROW(42:42))),"")</f>
        <v>176</v>
      </c>
      <c r="F42" t="str">
        <f t="shared" si="10"/>
        <v/>
      </c>
      <c r="G42" s="130">
        <f t="array" ref="G42">IFERROR(INDEX($F$1:$F$400,SMALL(IF($F$1:$F$400&lt;&gt;"",ROW($F$1:$F$400)),ROW(42:42))),"")</f>
        <v>46</v>
      </c>
      <c r="H42" t="str">
        <f t="shared" si="0"/>
        <v/>
      </c>
      <c r="I42" s="130">
        <f t="array" ref="I42">IFERROR(INDEX($H$1:$H$400,SMALL(IF($H$1:$H$400&lt;&gt;"",ROW($H$1:$H$400)),ROW(42:42))),"")</f>
        <v>48</v>
      </c>
      <c r="J42" t="str">
        <f t="shared" si="1"/>
        <v/>
      </c>
      <c r="K42" s="130">
        <f t="array" ref="K42">IFERROR(INDEX($J$1:$J$400,SMALL(IF($J$1:$J$400&lt;&gt;"",ROW($J$1:$J$400)),ROW(42:42))),"")</f>
        <v>107</v>
      </c>
      <c r="M42" s="5">
        <v>42776</v>
      </c>
      <c r="N42" s="6" t="s">
        <v>4</v>
      </c>
      <c r="O42" s="7">
        <v>28</v>
      </c>
      <c r="P42" t="str">
        <f t="shared" si="16"/>
        <v/>
      </c>
      <c r="Q42" s="130">
        <f t="array" ref="Q42">IFERROR(INDEX($P$1:$P$400,SMALL(IF($P$1:$P$400&lt;&gt;"",ROW($P$1:$P$400)),ROW(42:42))),"")</f>
        <v>189</v>
      </c>
      <c r="R42">
        <f t="shared" si="11"/>
        <v>38</v>
      </c>
      <c r="S42" s="130">
        <f t="array" ref="S42">IFERROR(INDEX($R$1:$R$400,SMALL(IF($R$1:$R$400&lt;&gt;"",ROW($R$1:$R$400)),ROW(42:42))),"")</f>
        <v>50</v>
      </c>
      <c r="T42" t="str">
        <f t="shared" si="2"/>
        <v/>
      </c>
      <c r="U42" s="130">
        <f t="array" ref="U42">IFERROR(INDEX($T$1:$T$400,SMALL(IF($T$1:$T$400&lt;&gt;"",ROW($T$1:$T$400)),ROW(42:42))),"")</f>
        <v>38</v>
      </c>
      <c r="V42" t="str">
        <f t="shared" si="3"/>
        <v/>
      </c>
      <c r="W42" s="130">
        <f t="array" ref="W42">IFERROR(INDEX($V$1:$V$400,SMALL(IF($V$1:$V$400&lt;&gt;"",ROW($V$1:$V$400)),ROW(42:42))),"")</f>
        <v>132</v>
      </c>
      <c r="Y42" s="5">
        <v>43141</v>
      </c>
      <c r="Z42" s="6" t="s">
        <v>7</v>
      </c>
      <c r="AA42" s="7">
        <v>35</v>
      </c>
      <c r="AB42" t="str">
        <f t="shared" si="19"/>
        <v/>
      </c>
      <c r="AC42" s="130">
        <f t="array" ref="AC42">IFERROR(INDEX($AB$1:$AB$400,SMALL(IF($AB$1:$AB$400&lt;&gt;"",ROW($AB$1:$AB$400)),ROW(42:42))),"")</f>
        <v>203</v>
      </c>
      <c r="AD42" t="str">
        <f t="shared" si="12"/>
        <v/>
      </c>
      <c r="AE42" s="130">
        <f t="array" ref="AE42">IFERROR(INDEX($AD$1:$AD$400,SMALL(IF($AD$1:$AD$400&lt;&gt;"",ROW($AD$1:$AD$400)),ROW(42:42))),"")</f>
        <v>46</v>
      </c>
      <c r="AF42" t="str">
        <f t="shared" si="4"/>
        <v/>
      </c>
      <c r="AG42" s="130">
        <f t="array" ref="AG42">IFERROR(INDEX($AF$1:$AF$400,SMALL(IF($AF$1:$AF$400&lt;&gt;"",ROW($AF$1:$AF$400)),ROW(42:42))),"")</f>
        <v>56</v>
      </c>
      <c r="AH42" t="str">
        <f t="shared" si="5"/>
        <v/>
      </c>
      <c r="AI42" s="130">
        <f t="array" ref="AI42">IFERROR(INDEX($AH$1:$AH$400,SMALL(IF($AH$1:$AH$400&lt;&gt;"",ROW($AH$1:$AH$400)),ROW(42:42))),"")</f>
        <v>79</v>
      </c>
      <c r="AK42" s="5">
        <v>43506</v>
      </c>
      <c r="AL42" s="6" t="s">
        <v>9</v>
      </c>
      <c r="AM42" s="7">
        <v>26</v>
      </c>
      <c r="AN42" t="str">
        <f t="shared" si="20"/>
        <v/>
      </c>
      <c r="AO42" s="130">
        <f t="array" ref="AO42">IFERROR(INDEX($AN$1:$AN$400,SMALL(IF($AN$1:$AN$400&lt;&gt;"",ROW($AN$1:$AN$400)),ROW(42:42))),"")</f>
        <v>196</v>
      </c>
      <c r="AP42" t="str">
        <f t="shared" si="13"/>
        <v/>
      </c>
      <c r="AQ42" s="130">
        <f t="array" ref="AQ42">IFERROR(INDEX($AP$1:$AP$400,SMALL(IF($AP$1:$AP$400&lt;&gt;"",ROW($AP$1:$AP$400)),ROW(42:42))),"")</f>
        <v>67</v>
      </c>
      <c r="AR42" t="str">
        <f t="shared" si="6"/>
        <v/>
      </c>
      <c r="AS42" s="130">
        <f t="array" ref="AS42">IFERROR(INDEX($AR$1:$AR$400,SMALL(IF($AR$1:$AR$400&lt;&gt;"",ROW($AR$1:$AR$400)),ROW(42:42))),"")</f>
        <v>65</v>
      </c>
      <c r="AT42">
        <f t="shared" si="7"/>
        <v>94</v>
      </c>
      <c r="AU42" s="130">
        <f t="array" ref="AU42">IFERROR(INDEX($AT$1:$AT$400,SMALL(IF($AT$1:$AT$400&lt;&gt;"",ROW($AT$1:$AT$400)),ROW(42:42))),"")</f>
        <v>140</v>
      </c>
      <c r="AW42" s="5">
        <v>43871</v>
      </c>
      <c r="AX42" s="6" t="s">
        <v>5</v>
      </c>
      <c r="AY42" s="105">
        <f>'Boarding Tallies'!G11</f>
        <v>0</v>
      </c>
      <c r="AZ42" t="str">
        <f t="shared" si="18"/>
        <v/>
      </c>
      <c r="BA42" s="130">
        <f t="array" ref="BA42">IFERROR(INDEX($AZ$1:$AZ$400,SMALL(IF($AZ$1:$AZ$400&lt;&gt;"",ROW($AZ$1:$AZ$400)),ROW(42:42))),"")</f>
        <v>0</v>
      </c>
      <c r="BB42" t="str">
        <f t="shared" si="14"/>
        <v/>
      </c>
      <c r="BC42" s="130">
        <f t="array" ref="BC42">IFERROR(INDEX($BB$1:$BB$400,SMALL(IF($BB$1:$BB$400&lt;&gt;"",ROW($BB$1:$BB$400)),ROW(42:42))),"")</f>
        <v>0</v>
      </c>
      <c r="BD42" t="str">
        <f t="shared" si="9"/>
        <v/>
      </c>
      <c r="BE42" s="130">
        <f t="array" ref="BE42">IFERROR(INDEX($BD$1:$BD$400,SMALL(IF($BD$1:$BD$400&lt;&gt;"",ROW($BD$1:$BD$400)),ROW(42:42))),"")</f>
        <v>0</v>
      </c>
      <c r="BF42" t="str">
        <f t="shared" si="8"/>
        <v/>
      </c>
      <c r="BG42" s="130">
        <f t="array" ref="BG42">IFERROR(INDEX($BF$1:$BF$400,SMALL(IF($BF$1:$BF$400&lt;&gt;"",ROW($BF$1:$BF$400)),ROW(42:42))),"")</f>
        <v>0</v>
      </c>
    </row>
    <row r="43" spans="1:59" x14ac:dyDescent="0.3">
      <c r="A43" s="10">
        <v>42411</v>
      </c>
      <c r="B43" s="11" t="s">
        <v>8</v>
      </c>
      <c r="C43" s="7">
        <v>14</v>
      </c>
      <c r="D43">
        <f t="shared" si="15"/>
        <v>88</v>
      </c>
      <c r="E43" s="130">
        <f t="array" ref="E43">IFERROR(INDEX($D$1:$D$400,SMALL(IF($D$1:$D$400&lt;&gt;"",ROW($D$1:$D$400)),ROW(43:43))),"")</f>
        <v>134</v>
      </c>
      <c r="F43" t="str">
        <f t="shared" si="10"/>
        <v/>
      </c>
      <c r="G43" s="130">
        <f t="array" ref="G43">IFERROR(INDEX($F$1:$F$400,SMALL(IF($F$1:$F$400&lt;&gt;"",ROW($F$1:$F$400)),ROW(43:43))),"")</f>
        <v>51</v>
      </c>
      <c r="H43">
        <f t="shared" si="0"/>
        <v>34</v>
      </c>
      <c r="I43" s="130">
        <f t="array" ref="I43">IFERROR(INDEX($H$1:$H$400,SMALL(IF($H$1:$H$400&lt;&gt;"",ROW($H$1:$H$400)),ROW(43:43))),"")</f>
        <v>40</v>
      </c>
      <c r="J43" t="str">
        <f t="shared" si="1"/>
        <v/>
      </c>
      <c r="K43" s="130">
        <f t="array" ref="K43">IFERROR(INDEX($J$1:$J$400,SMALL(IF($J$1:$J$400&lt;&gt;"",ROW($J$1:$J$400)),ROW(43:43))),"")</f>
        <v>83</v>
      </c>
      <c r="M43" s="5">
        <v>42777</v>
      </c>
      <c r="N43" s="6" t="s">
        <v>7</v>
      </c>
      <c r="O43" s="7">
        <v>26</v>
      </c>
      <c r="P43" t="str">
        <f t="shared" si="16"/>
        <v/>
      </c>
      <c r="Q43" s="130">
        <f t="array" ref="Q43">IFERROR(INDEX($P$1:$P$400,SMALL(IF($P$1:$P$400&lt;&gt;"",ROW($P$1:$P$400)),ROW(43:43))),"")</f>
        <v>154</v>
      </c>
      <c r="R43" t="str">
        <f t="shared" si="11"/>
        <v/>
      </c>
      <c r="S43" s="130">
        <f t="array" ref="S43">IFERROR(INDEX($R$1:$R$400,SMALL(IF($R$1:$R$400&lt;&gt;"",ROW($R$1:$R$400)),ROW(43:43))),"")</f>
        <v>35</v>
      </c>
      <c r="T43" t="str">
        <f t="shared" si="2"/>
        <v/>
      </c>
      <c r="U43" s="130">
        <f t="array" ref="U43">IFERROR(INDEX($T$1:$T$400,SMALL(IF($T$1:$T$400&lt;&gt;"",ROW($T$1:$T$400)),ROW(43:43))),"")</f>
        <v>39</v>
      </c>
      <c r="V43" t="str">
        <f t="shared" si="3"/>
        <v/>
      </c>
      <c r="W43" s="130">
        <f t="array" ref="W43">IFERROR(INDEX($V$1:$V$400,SMALL(IF($V$1:$V$400&lt;&gt;"",ROW($V$1:$V$400)),ROW(43:43))),"")</f>
        <v>101</v>
      </c>
      <c r="Y43" s="5">
        <v>43142</v>
      </c>
      <c r="Z43" s="6" t="s">
        <v>9</v>
      </c>
      <c r="AA43" s="7">
        <v>26</v>
      </c>
      <c r="AB43" t="str">
        <f t="shared" si="19"/>
        <v/>
      </c>
      <c r="AC43" s="130">
        <f t="array" ref="AC43">IFERROR(INDEX($AB$1:$AB$400,SMALL(IF($AB$1:$AB$400&lt;&gt;"",ROW($AB$1:$AB$400)),ROW(43:43))),"")</f>
        <v>172</v>
      </c>
      <c r="AD43" t="str">
        <f t="shared" si="12"/>
        <v/>
      </c>
      <c r="AE43" s="130">
        <f t="array" ref="AE43">IFERROR(INDEX($AD$1:$AD$400,SMALL(IF($AD$1:$AD$400&lt;&gt;"",ROW($AD$1:$AD$400)),ROW(43:43))),"")</f>
        <v>64</v>
      </c>
      <c r="AF43" t="str">
        <f t="shared" si="4"/>
        <v/>
      </c>
      <c r="AG43" s="130">
        <f t="array" ref="AG43">IFERROR(INDEX($AF$1:$AF$400,SMALL(IF($AF$1:$AF$400&lt;&gt;"",ROW($AF$1:$AF$400)),ROW(43:43))),"")</f>
        <v>74</v>
      </c>
      <c r="AH43">
        <f t="shared" si="5"/>
        <v>100</v>
      </c>
      <c r="AI43" s="130">
        <f t="array" ref="AI43">IFERROR(INDEX($AH$1:$AH$400,SMALL(IF($AH$1:$AH$400&lt;&gt;"",ROW($AH$1:$AH$400)),ROW(43:43))),"")</f>
        <v>126</v>
      </c>
      <c r="AK43" s="5">
        <v>43507</v>
      </c>
      <c r="AL43" s="6" t="s">
        <v>5</v>
      </c>
      <c r="AM43" s="7">
        <v>17</v>
      </c>
      <c r="AN43" t="str">
        <f t="shared" si="20"/>
        <v/>
      </c>
      <c r="AO43" s="130">
        <f t="array" ref="AO43">IFERROR(INDEX($AN$1:$AN$400,SMALL(IF($AN$1:$AN$400&lt;&gt;"",ROW($AN$1:$AN$400)),ROW(43:43))),"")</f>
        <v>226</v>
      </c>
      <c r="AP43" t="str">
        <f t="shared" si="13"/>
        <v/>
      </c>
      <c r="AQ43" s="130">
        <f t="array" ref="AQ43">IFERROR(INDEX($AP$1:$AP$400,SMALL(IF($AP$1:$AP$400&lt;&gt;"",ROW($AP$1:$AP$400)),ROW(43:43))),"")</f>
        <v>56</v>
      </c>
      <c r="AR43" t="str">
        <f t="shared" si="6"/>
        <v/>
      </c>
      <c r="AS43" s="130">
        <f t="array" ref="AS43">IFERROR(INDEX($AR$1:$AR$400,SMALL(IF($AR$1:$AR$400&lt;&gt;"",ROW($AR$1:$AR$400)),ROW(43:43))),"")</f>
        <v>66</v>
      </c>
      <c r="AT43" t="str">
        <f t="shared" si="7"/>
        <v/>
      </c>
      <c r="AU43" s="130">
        <f t="array" ref="AU43">IFERROR(INDEX($AT$1:$AT$400,SMALL(IF($AT$1:$AT$400&lt;&gt;"",ROW($AT$1:$AT$400)),ROW(43:43))),"")</f>
        <v>100</v>
      </c>
      <c r="AW43" s="5">
        <v>43872</v>
      </c>
      <c r="AX43" s="6" t="s">
        <v>3</v>
      </c>
      <c r="AY43" s="105">
        <f>'Boarding Tallies'!G12</f>
        <v>0</v>
      </c>
      <c r="AZ43" t="str">
        <f t="shared" si="18"/>
        <v/>
      </c>
      <c r="BA43" s="130">
        <f t="array" ref="BA43">IFERROR(INDEX($AZ$1:$AZ$400,SMALL(IF($AZ$1:$AZ$400&lt;&gt;"",ROW($AZ$1:$AZ$400)),ROW(43:43))),"")</f>
        <v>0</v>
      </c>
      <c r="BB43" t="str">
        <f t="shared" si="14"/>
        <v/>
      </c>
      <c r="BC43" s="130">
        <f t="array" ref="BC43">IFERROR(INDEX($BB$1:$BB$400,SMALL(IF($BB$1:$BB$400&lt;&gt;"",ROW($BB$1:$BB$400)),ROW(43:43))),"")</f>
        <v>0</v>
      </c>
      <c r="BD43" t="str">
        <f t="shared" si="9"/>
        <v/>
      </c>
      <c r="BE43" s="130">
        <f t="array" ref="BE43">IFERROR(INDEX($BD$1:$BD$400,SMALL(IF($BD$1:$BD$400&lt;&gt;"",ROW($BD$1:$BD$400)),ROW(43:43))),"")</f>
        <v>0</v>
      </c>
      <c r="BF43" t="str">
        <f t="shared" si="8"/>
        <v/>
      </c>
      <c r="BG43" s="130">
        <f t="array" ref="BG43">IFERROR(INDEX($BF$1:$BF$400,SMALL(IF($BF$1:$BF$400&lt;&gt;"",ROW($BF$1:$BF$400)),ROW(43:43))),"")</f>
        <v>0</v>
      </c>
    </row>
    <row r="44" spans="1:59" x14ac:dyDescent="0.3">
      <c r="A44" s="10">
        <v>42412</v>
      </c>
      <c r="B44" s="11" t="s">
        <v>4</v>
      </c>
      <c r="C44" s="7">
        <v>17</v>
      </c>
      <c r="D44" t="str">
        <f t="shared" si="15"/>
        <v/>
      </c>
      <c r="E44" s="130">
        <f t="array" ref="E44">IFERROR(INDEX($D$1:$D$400,SMALL(IF($D$1:$D$400&lt;&gt;"",ROW($D$1:$D$400)),ROW(44:44))),"")</f>
        <v>94</v>
      </c>
      <c r="F44">
        <f t="shared" si="10"/>
        <v>26</v>
      </c>
      <c r="G44" s="130">
        <f t="array" ref="G44">IFERROR(INDEX($F$1:$F$400,SMALL(IF($F$1:$F$400&lt;&gt;"",ROW($F$1:$F$400)),ROW(44:44))),"")</f>
        <v>33</v>
      </c>
      <c r="H44" t="str">
        <f t="shared" si="0"/>
        <v/>
      </c>
      <c r="I44" s="130">
        <f t="array" ref="I44">IFERROR(INDEX($H$1:$H$400,SMALL(IF($H$1:$H$400&lt;&gt;"",ROW($H$1:$H$400)),ROW(44:44))),"")</f>
        <v>22</v>
      </c>
      <c r="J44" t="str">
        <f t="shared" si="1"/>
        <v/>
      </c>
      <c r="K44" s="130">
        <f t="array" ref="K44">IFERROR(INDEX($J$1:$J$400,SMALL(IF($J$1:$J$400&lt;&gt;"",ROW($J$1:$J$400)),ROW(44:44))),"")</f>
        <v>66</v>
      </c>
      <c r="M44" s="5">
        <v>42778</v>
      </c>
      <c r="N44" s="6" t="s">
        <v>9</v>
      </c>
      <c r="O44" s="7">
        <v>11</v>
      </c>
      <c r="P44" t="str">
        <f t="shared" si="16"/>
        <v/>
      </c>
      <c r="Q44" s="130">
        <f t="array" ref="Q44">IFERROR(INDEX($P$1:$P$400,SMALL(IF($P$1:$P$400&lt;&gt;"",ROW($P$1:$P$400)),ROW(44:44))),"")</f>
        <v>121</v>
      </c>
      <c r="R44" t="str">
        <f t="shared" si="11"/>
        <v/>
      </c>
      <c r="S44" s="130">
        <f t="array" ref="S44">IFERROR(INDEX($R$1:$R$400,SMALL(IF($R$1:$R$400&lt;&gt;"",ROW($R$1:$R$400)),ROW(44:44))),"")</f>
        <v>39</v>
      </c>
      <c r="T44" t="str">
        <f t="shared" si="2"/>
        <v/>
      </c>
      <c r="U44" s="130">
        <f t="array" ref="U44">IFERROR(INDEX($T$1:$T$400,SMALL(IF($T$1:$T$400&lt;&gt;"",ROW($T$1:$T$400)),ROW(44:44))),"")</f>
        <v>36</v>
      </c>
      <c r="V44">
        <f t="shared" si="3"/>
        <v>65</v>
      </c>
      <c r="W44" s="130">
        <f t="array" ref="W44">IFERROR(INDEX($V$1:$V$400,SMALL(IF($V$1:$V$400&lt;&gt;"",ROW($V$1:$V$400)),ROW(44:44))),"")</f>
        <v>73</v>
      </c>
      <c r="Y44" s="5">
        <v>43143</v>
      </c>
      <c r="Z44" s="6" t="s">
        <v>5</v>
      </c>
      <c r="AA44" s="7">
        <v>22</v>
      </c>
      <c r="AB44" t="str">
        <f t="shared" si="19"/>
        <v/>
      </c>
      <c r="AC44" s="130">
        <f t="array" ref="AC44">IFERROR(INDEX($AB$1:$AB$400,SMALL(IF($AB$1:$AB$400&lt;&gt;"",ROW($AB$1:$AB$400)),ROW(44:44))),"")</f>
        <v>213</v>
      </c>
      <c r="AD44" t="str">
        <f t="shared" si="12"/>
        <v/>
      </c>
      <c r="AE44" s="130">
        <f t="array" ref="AE44">IFERROR(INDEX($AD$1:$AD$400,SMALL(IF($AD$1:$AD$400&lt;&gt;"",ROW($AD$1:$AD$400)),ROW(44:44))),"")</f>
        <v>56</v>
      </c>
      <c r="AF44" t="str">
        <f t="shared" si="4"/>
        <v/>
      </c>
      <c r="AG44" s="130">
        <f t="array" ref="AG44">IFERROR(INDEX($AF$1:$AF$400,SMALL(IF($AF$1:$AF$400&lt;&gt;"",ROW($AF$1:$AF$400)),ROW(44:44))),"")</f>
        <v>67</v>
      </c>
      <c r="AH44" t="str">
        <f t="shared" si="5"/>
        <v/>
      </c>
      <c r="AI44" s="130">
        <f t="array" ref="AI44">IFERROR(INDEX($AH$1:$AH$400,SMALL(IF($AH$1:$AH$400&lt;&gt;"",ROW($AH$1:$AH$400)),ROW(44:44))),"")</f>
        <v>88</v>
      </c>
      <c r="AK44" s="5">
        <v>43508</v>
      </c>
      <c r="AL44" s="6" t="s">
        <v>3</v>
      </c>
      <c r="AM44" s="7">
        <v>18</v>
      </c>
      <c r="AN44" t="str">
        <f t="shared" si="20"/>
        <v/>
      </c>
      <c r="AO44" s="130">
        <f t="array" ref="AO44">IFERROR(INDEX($AN$1:$AN$400,SMALL(IF($AN$1:$AN$400&lt;&gt;"",ROW($AN$1:$AN$400)),ROW(44:44))),"")</f>
        <v>136</v>
      </c>
      <c r="AP44" t="str">
        <f t="shared" si="13"/>
        <v/>
      </c>
      <c r="AQ44" s="130">
        <f t="array" ref="AQ44">IFERROR(INDEX($AP$1:$AP$400,SMALL(IF($AP$1:$AP$400&lt;&gt;"",ROW($AP$1:$AP$400)),ROW(44:44))),"")</f>
        <v>34</v>
      </c>
      <c r="AR44" t="str">
        <f t="shared" si="6"/>
        <v/>
      </c>
      <c r="AS44" s="130">
        <f t="array" ref="AS44">IFERROR(INDEX($AR$1:$AR$400,SMALL(IF($AR$1:$AR$400&lt;&gt;"",ROW($AR$1:$AR$400)),ROW(44:44))),"")</f>
        <v>28</v>
      </c>
      <c r="AT44" t="str">
        <f t="shared" si="7"/>
        <v/>
      </c>
      <c r="AU44" s="130">
        <f t="array" ref="AU44">IFERROR(INDEX($AT$1:$AT$400,SMALL(IF($AT$1:$AT$400&lt;&gt;"",ROW($AT$1:$AT$400)),ROW(44:44))),"")</f>
        <v>68</v>
      </c>
      <c r="AW44" s="5">
        <v>43873</v>
      </c>
      <c r="AX44" s="6" t="s">
        <v>6</v>
      </c>
      <c r="AY44" s="105">
        <f>'Boarding Tallies'!G13</f>
        <v>0</v>
      </c>
      <c r="AZ44" t="str">
        <f t="shared" si="18"/>
        <v/>
      </c>
      <c r="BA44" s="130">
        <f t="array" ref="BA44">IFERROR(INDEX($AZ$1:$AZ$400,SMALL(IF($AZ$1:$AZ$400&lt;&gt;"",ROW($AZ$1:$AZ$400)),ROW(44:44))),"")</f>
        <v>0</v>
      </c>
      <c r="BB44" t="str">
        <f t="shared" si="14"/>
        <v/>
      </c>
      <c r="BC44" s="130">
        <f t="array" ref="BC44">IFERROR(INDEX($BB$1:$BB$400,SMALL(IF($BB$1:$BB$400&lt;&gt;"",ROW($BB$1:$BB$400)),ROW(44:44))),"")</f>
        <v>0</v>
      </c>
      <c r="BD44" t="str">
        <f t="shared" si="9"/>
        <v/>
      </c>
      <c r="BE44" s="130">
        <f t="array" ref="BE44">IFERROR(INDEX($BD$1:$BD$400,SMALL(IF($BD$1:$BD$400&lt;&gt;"",ROW($BD$1:$BD$400)),ROW(44:44))),"")</f>
        <v>0</v>
      </c>
      <c r="BF44" t="str">
        <f t="shared" si="8"/>
        <v/>
      </c>
      <c r="BG44" s="130">
        <f t="array" ref="BG44">IFERROR(INDEX($BF$1:$BF$400,SMALL(IF($BF$1:$BF$400&lt;&gt;"",ROW($BF$1:$BF$400)),ROW(44:44))),"")</f>
        <v>0</v>
      </c>
    </row>
    <row r="45" spans="1:59" x14ac:dyDescent="0.3">
      <c r="A45" s="10">
        <v>42413</v>
      </c>
      <c r="B45" s="11" t="s">
        <v>7</v>
      </c>
      <c r="C45" s="7">
        <v>20</v>
      </c>
      <c r="D45" t="str">
        <f t="shared" si="15"/>
        <v/>
      </c>
      <c r="E45" s="130">
        <f t="array" ref="E45">IFERROR(INDEX($D$1:$D$400,SMALL(IF($D$1:$D$400&lt;&gt;"",ROW($D$1:$D$400)),ROW(45:45))),"")</f>
        <v>96</v>
      </c>
      <c r="F45" t="str">
        <f t="shared" si="10"/>
        <v/>
      </c>
      <c r="G45" s="130">
        <f t="array" ref="G45">IFERROR(INDEX($F$1:$F$400,SMALL(IF($F$1:$F$400&lt;&gt;"",ROW($F$1:$F$400)),ROW(45:45))),"")</f>
        <v>25</v>
      </c>
      <c r="H45" t="str">
        <f t="shared" si="0"/>
        <v/>
      </c>
      <c r="I45" s="130">
        <f t="array" ref="I45">IFERROR(INDEX($H$1:$H$400,SMALL(IF($H$1:$H$400&lt;&gt;"",ROW($H$1:$H$400)),ROW(45:45))),"")</f>
        <v>40</v>
      </c>
      <c r="J45" t="str">
        <f t="shared" si="1"/>
        <v/>
      </c>
      <c r="K45" s="130">
        <f t="array" ref="K45">IFERROR(INDEX($J$1:$J$400,SMALL(IF($J$1:$J$400&lt;&gt;"",ROW($J$1:$J$400)),ROW(45:45))),"")</f>
        <v>44</v>
      </c>
      <c r="M45" s="5">
        <v>42779</v>
      </c>
      <c r="N45" s="6" t="s">
        <v>5</v>
      </c>
      <c r="O45" s="7">
        <v>11</v>
      </c>
      <c r="P45" t="str">
        <f t="shared" si="16"/>
        <v/>
      </c>
      <c r="Q45" s="130">
        <f t="array" ref="Q45">IFERROR(INDEX($P$1:$P$400,SMALL(IF($P$1:$P$400&lt;&gt;"",ROW($P$1:$P$400)),ROW(45:45))),"")</f>
        <v>148</v>
      </c>
      <c r="R45" t="str">
        <f t="shared" si="11"/>
        <v/>
      </c>
      <c r="S45" s="130">
        <f t="array" ref="S45">IFERROR(INDEX($R$1:$R$400,SMALL(IF($R$1:$R$400&lt;&gt;"",ROW($R$1:$R$400)),ROW(45:45))),"")</f>
        <v>44</v>
      </c>
      <c r="T45" t="str">
        <f t="shared" si="2"/>
        <v/>
      </c>
      <c r="U45" s="130">
        <f t="array" ref="U45">IFERROR(INDEX($T$1:$T$400,SMALL(IF($T$1:$T$400&lt;&gt;"",ROW($T$1:$T$400)),ROW(45:45))),"")</f>
        <v>42</v>
      </c>
      <c r="V45" t="str">
        <f t="shared" si="3"/>
        <v/>
      </c>
      <c r="W45" s="130">
        <f t="array" ref="W45">IFERROR(INDEX($V$1:$V$400,SMALL(IF($V$1:$V$400&lt;&gt;"",ROW($V$1:$V$400)),ROW(45:45))),"")</f>
        <v>83</v>
      </c>
      <c r="Y45" s="5">
        <v>43144</v>
      </c>
      <c r="Z45" s="6" t="s">
        <v>3</v>
      </c>
      <c r="AA45" s="7">
        <v>18</v>
      </c>
      <c r="AB45" t="str">
        <f t="shared" si="19"/>
        <v/>
      </c>
      <c r="AC45" s="130">
        <f t="array" ref="AC45">IFERROR(INDEX($AB$1:$AB$400,SMALL(IF($AB$1:$AB$400&lt;&gt;"",ROW($AB$1:$AB$400)),ROW(45:45))),"")</f>
        <v>167</v>
      </c>
      <c r="AD45" t="str">
        <f t="shared" si="12"/>
        <v/>
      </c>
      <c r="AE45" s="130">
        <f t="array" ref="AE45">IFERROR(INDEX($AD$1:$AD$400,SMALL(IF($AD$1:$AD$400&lt;&gt;"",ROW($AD$1:$AD$400)),ROW(45:45))),"")</f>
        <v>41</v>
      </c>
      <c r="AF45" t="str">
        <f t="shared" si="4"/>
        <v/>
      </c>
      <c r="AG45" s="130">
        <f t="array" ref="AG45">IFERROR(INDEX($AF$1:$AF$400,SMALL(IF($AF$1:$AF$400&lt;&gt;"",ROW($AF$1:$AF$400)),ROW(45:45))),"")</f>
        <v>64</v>
      </c>
      <c r="AH45" t="str">
        <f t="shared" si="5"/>
        <v/>
      </c>
      <c r="AI45" s="130">
        <f t="array" ref="AI45">IFERROR(INDEX($AH$1:$AH$400,SMALL(IF($AH$1:$AH$400&lt;&gt;"",ROW($AH$1:$AH$400)),ROW(45:45))),"")</f>
        <v>75</v>
      </c>
      <c r="AK45" s="5">
        <v>43509</v>
      </c>
      <c r="AL45" s="6" t="s">
        <v>6</v>
      </c>
      <c r="AM45" s="7">
        <v>20</v>
      </c>
      <c r="AN45" t="str">
        <f t="shared" si="20"/>
        <v/>
      </c>
      <c r="AO45" s="130">
        <f t="array" ref="AO45">IFERROR(INDEX($AN$1:$AN$400,SMALL(IF($AN$1:$AN$400&lt;&gt;"",ROW($AN$1:$AN$400)),ROW(45:45))),"")</f>
        <v>107</v>
      </c>
      <c r="AP45" t="str">
        <f t="shared" si="13"/>
        <v/>
      </c>
      <c r="AQ45" s="130">
        <f t="array" ref="AQ45">IFERROR(INDEX($AP$1:$AP$400,SMALL(IF($AP$1:$AP$400&lt;&gt;"",ROW($AP$1:$AP$400)),ROW(45:45))),"")</f>
        <v>37</v>
      </c>
      <c r="AR45" t="str">
        <f t="shared" si="6"/>
        <v/>
      </c>
      <c r="AS45" s="130">
        <f t="array" ref="AS45">IFERROR(INDEX($AR$1:$AR$400,SMALL(IF($AR$1:$AR$400&lt;&gt;"",ROW($AR$1:$AR$400)),ROW(45:45))),"")</f>
        <v>28</v>
      </c>
      <c r="AT45" t="str">
        <f t="shared" si="7"/>
        <v/>
      </c>
      <c r="AU45" s="130">
        <f t="array" ref="AU45">IFERROR(INDEX($AT$1:$AT$400,SMALL(IF($AT$1:$AT$400&lt;&gt;"",ROW($AT$1:$AT$400)),ROW(45:45))),"")</f>
        <v>73</v>
      </c>
      <c r="AW45" s="5">
        <v>43874</v>
      </c>
      <c r="AX45" s="6" t="s">
        <v>8</v>
      </c>
      <c r="AY45" s="105">
        <f>'Boarding Tallies'!G14</f>
        <v>0</v>
      </c>
      <c r="AZ45">
        <f t="shared" si="18"/>
        <v>0</v>
      </c>
      <c r="BA45" s="130">
        <f t="array" ref="BA45">IFERROR(INDEX($AZ$1:$AZ$400,SMALL(IF($AZ$1:$AZ$400&lt;&gt;"",ROW($AZ$1:$AZ$400)),ROW(45:45))),"")</f>
        <v>0</v>
      </c>
      <c r="BB45" t="str">
        <f t="shared" si="14"/>
        <v/>
      </c>
      <c r="BC45" s="130">
        <f t="array" ref="BC45">IFERROR(INDEX($BB$1:$BB$400,SMALL(IF($BB$1:$BB$400&lt;&gt;"",ROW($BB$1:$BB$400)),ROW(45:45))),"")</f>
        <v>0</v>
      </c>
      <c r="BD45">
        <f t="shared" si="9"/>
        <v>0</v>
      </c>
      <c r="BE45" s="130">
        <f t="array" ref="BE45">IFERROR(INDEX($BD$1:$BD$400,SMALL(IF($BD$1:$BD$400&lt;&gt;"",ROW($BD$1:$BD$400)),ROW(45:45))),"")</f>
        <v>0</v>
      </c>
      <c r="BF45" t="str">
        <f t="shared" si="8"/>
        <v/>
      </c>
      <c r="BG45" s="130">
        <f t="array" ref="BG45">IFERROR(INDEX($BF$1:$BF$400,SMALL(IF($BF$1:$BF$400&lt;&gt;"",ROW($BF$1:$BF$400)),ROW(45:45))),"")</f>
        <v>0</v>
      </c>
    </row>
    <row r="46" spans="1:59" x14ac:dyDescent="0.3">
      <c r="A46" s="10">
        <v>42414</v>
      </c>
      <c r="B46" s="11" t="s">
        <v>9</v>
      </c>
      <c r="C46" s="7">
        <v>14</v>
      </c>
      <c r="D46" t="str">
        <f t="shared" si="15"/>
        <v/>
      </c>
      <c r="E46" s="130">
        <f t="array" ref="E46">IFERROR(INDEX($D$1:$D$400,SMALL(IF($D$1:$D$400&lt;&gt;"",ROW($D$1:$D$400)),ROW(46:46))),"")</f>
        <v>127</v>
      </c>
      <c r="F46" t="str">
        <f t="shared" si="10"/>
        <v/>
      </c>
      <c r="G46" s="130">
        <f t="array" ref="G46">IFERROR(INDEX($F$1:$F$400,SMALL(IF($F$1:$F$400&lt;&gt;"",ROW($F$1:$F$400)),ROW(46:46))),"")</f>
        <v>32</v>
      </c>
      <c r="H46" t="str">
        <f t="shared" si="0"/>
        <v/>
      </c>
      <c r="I46" s="130">
        <f t="array" ref="I46">IFERROR(INDEX($H$1:$H$400,SMALL(IF($H$1:$H$400&lt;&gt;"",ROW($H$1:$H$400)),ROW(46:46))),"")</f>
        <v>49</v>
      </c>
      <c r="J46">
        <f t="shared" si="1"/>
        <v>51</v>
      </c>
      <c r="K46" s="130">
        <f t="array" ref="K46">IFERROR(INDEX($J$1:$J$400,SMALL(IF($J$1:$J$400&lt;&gt;"",ROW($J$1:$J$400)),ROW(46:46))),"")</f>
        <v>72</v>
      </c>
      <c r="M46" s="5">
        <v>42780</v>
      </c>
      <c r="N46" s="6" t="s">
        <v>3</v>
      </c>
      <c r="O46" s="19">
        <v>9</v>
      </c>
      <c r="P46" t="str">
        <f t="shared" si="16"/>
        <v/>
      </c>
      <c r="Q46" s="130">
        <f t="array" ref="Q46">IFERROR(INDEX($P$1:$P$400,SMALL(IF($P$1:$P$400&lt;&gt;"",ROW($P$1:$P$400)),ROW(46:46))),"")</f>
        <v>150</v>
      </c>
      <c r="R46" t="str">
        <f t="shared" si="11"/>
        <v/>
      </c>
      <c r="S46" s="130">
        <f t="array" ref="S46">IFERROR(INDEX($R$1:$R$400,SMALL(IF($R$1:$R$400&lt;&gt;"",ROW($R$1:$R$400)),ROW(46:46))),"")</f>
        <v>42</v>
      </c>
      <c r="T46" t="str">
        <f t="shared" si="2"/>
        <v/>
      </c>
      <c r="U46" s="130">
        <f t="array" ref="U46">IFERROR(INDEX($T$1:$T$400,SMALL(IF($T$1:$T$400&lt;&gt;"",ROW($T$1:$T$400)),ROW(46:46))),"")</f>
        <v>69</v>
      </c>
      <c r="V46" t="str">
        <f t="shared" si="3"/>
        <v/>
      </c>
      <c r="W46" s="130">
        <f t="array" ref="W46">IFERROR(INDEX($V$1:$V$400,SMALL(IF($V$1:$V$400&lt;&gt;"",ROW($V$1:$V$400)),ROW(46:46))),"")</f>
        <v>62</v>
      </c>
      <c r="Y46" s="5">
        <v>43145</v>
      </c>
      <c r="Z46" s="6" t="s">
        <v>6</v>
      </c>
      <c r="AA46" s="7">
        <v>19</v>
      </c>
      <c r="AB46" t="str">
        <f t="shared" si="19"/>
        <v/>
      </c>
      <c r="AC46" s="130">
        <f t="array" ref="AC46">IFERROR(INDEX($AB$1:$AB$400,SMALL(IF($AB$1:$AB$400&lt;&gt;"",ROW($AB$1:$AB$400)),ROW(46:46))),"")</f>
        <v>148</v>
      </c>
      <c r="AD46" t="str">
        <f t="shared" si="12"/>
        <v/>
      </c>
      <c r="AE46" s="130">
        <f t="array" ref="AE46">IFERROR(INDEX($AD$1:$AD$400,SMALL(IF($AD$1:$AD$400&lt;&gt;"",ROW($AD$1:$AD$400)),ROW(46:46))),"")</f>
        <v>45</v>
      </c>
      <c r="AF46" t="str">
        <f t="shared" si="4"/>
        <v/>
      </c>
      <c r="AG46" s="130">
        <f t="array" ref="AG46">IFERROR(INDEX($AF$1:$AF$400,SMALL(IF($AF$1:$AF$400&lt;&gt;"",ROW($AF$1:$AF$400)),ROW(46:46))),"")</f>
        <v>61</v>
      </c>
      <c r="AH46" t="str">
        <f t="shared" si="5"/>
        <v/>
      </c>
      <c r="AI46" s="130">
        <f t="array" ref="AI46">IFERROR(INDEX($AH$1:$AH$400,SMALL(IF($AH$1:$AH$400&lt;&gt;"",ROW($AH$1:$AH$400)),ROW(46:46))),"")</f>
        <v>90</v>
      </c>
      <c r="AK46" s="5">
        <v>43510</v>
      </c>
      <c r="AL46" s="6" t="s">
        <v>8</v>
      </c>
      <c r="AM46" s="7">
        <v>25</v>
      </c>
      <c r="AN46">
        <f t="shared" si="20"/>
        <v>174</v>
      </c>
      <c r="AO46" s="130">
        <f t="array" ref="AO46">IFERROR(INDEX($AN$1:$AN$400,SMALL(IF($AN$1:$AN$400&lt;&gt;"",ROW($AN$1:$AN$400)),ROW(46:46))),"")</f>
        <v>138</v>
      </c>
      <c r="AP46" t="str">
        <f t="shared" si="13"/>
        <v/>
      </c>
      <c r="AQ46" s="130">
        <f t="array" ref="AQ46">IFERROR(INDEX($AP$1:$AP$400,SMALL(IF($AP$1:$AP$400&lt;&gt;"",ROW($AP$1:$AP$400)),ROW(46:46))),"")</f>
        <v>45</v>
      </c>
      <c r="AR46">
        <f t="shared" si="6"/>
        <v>63</v>
      </c>
      <c r="AS46" s="130">
        <f t="array" ref="AS46">IFERROR(INDEX($AR$1:$AR$400,SMALL(IF($AR$1:$AR$400&lt;&gt;"",ROW($AR$1:$AR$400)),ROW(46:46))),"")</f>
        <v>50</v>
      </c>
      <c r="AT46" t="str">
        <f t="shared" si="7"/>
        <v/>
      </c>
      <c r="AU46" s="130">
        <f t="array" ref="AU46">IFERROR(INDEX($AT$1:$AT$400,SMALL(IF($AT$1:$AT$400&lt;&gt;"",ROW($AT$1:$AT$400)),ROW(46:46))),"")</f>
        <v>87</v>
      </c>
      <c r="AW46" s="5">
        <v>43875</v>
      </c>
      <c r="AX46" s="6" t="s">
        <v>4</v>
      </c>
      <c r="AY46" s="105">
        <f>'Boarding Tallies'!G15</f>
        <v>0</v>
      </c>
      <c r="AZ46" t="str">
        <f t="shared" si="18"/>
        <v/>
      </c>
      <c r="BA46" s="130">
        <f t="array" ref="BA46">IFERROR(INDEX($AZ$1:$AZ$400,SMALL(IF($AZ$1:$AZ$400&lt;&gt;"",ROW($AZ$1:$AZ$400)),ROW(46:46))),"")</f>
        <v>0</v>
      </c>
      <c r="BB46">
        <f t="shared" si="14"/>
        <v>0</v>
      </c>
      <c r="BC46" s="130">
        <f t="array" ref="BC46">IFERROR(INDEX($BB$1:$BB$400,SMALL(IF($BB$1:$BB$400&lt;&gt;"",ROW($BB$1:$BB$400)),ROW(46:46))),"")</f>
        <v>0</v>
      </c>
      <c r="BD46" t="str">
        <f t="shared" si="9"/>
        <v/>
      </c>
      <c r="BE46" s="130">
        <f t="array" ref="BE46">IFERROR(INDEX($BD$1:$BD$400,SMALL(IF($BD$1:$BD$400&lt;&gt;"",ROW($BD$1:$BD$400)),ROW(46:46))),"")</f>
        <v>0</v>
      </c>
      <c r="BF46" t="str">
        <f t="shared" si="8"/>
        <v/>
      </c>
      <c r="BG46" s="130">
        <f t="array" ref="BG46">IFERROR(INDEX($BF$1:$BF$400,SMALL(IF($BF$1:$BF$400&lt;&gt;"",ROW($BF$1:$BF$400)),ROW(46:46))),"")</f>
        <v>0</v>
      </c>
    </row>
    <row r="47" spans="1:59" x14ac:dyDescent="0.3">
      <c r="A47" s="10">
        <v>42415</v>
      </c>
      <c r="B47" s="11" t="s">
        <v>5</v>
      </c>
      <c r="C47" s="7">
        <v>10</v>
      </c>
      <c r="D47" t="str">
        <f t="shared" si="15"/>
        <v/>
      </c>
      <c r="E47" s="130">
        <f t="array" ref="E47">IFERROR(INDEX($D$1:$D$400,SMALL(IF($D$1:$D$400&lt;&gt;"",ROW($D$1:$D$400)),ROW(47:47))),"")</f>
        <v>116</v>
      </c>
      <c r="F47" t="str">
        <f t="shared" si="10"/>
        <v/>
      </c>
      <c r="G47" s="130">
        <f t="array" ref="G47">IFERROR(INDEX($F$1:$F$400,SMALL(IF($F$1:$F$400&lt;&gt;"",ROW($F$1:$F$400)),ROW(47:47))),"")</f>
        <v>32</v>
      </c>
      <c r="H47" t="str">
        <f t="shared" si="0"/>
        <v/>
      </c>
      <c r="I47" s="130">
        <f t="array" ref="I47">IFERROR(INDEX($H$1:$H$400,SMALL(IF($H$1:$H$400&lt;&gt;"",ROW($H$1:$H$400)),ROW(47:47))),"")</f>
        <v>41</v>
      </c>
      <c r="J47" t="str">
        <f t="shared" si="1"/>
        <v/>
      </c>
      <c r="K47" s="130">
        <f t="array" ref="K47">IFERROR(INDEX($J$1:$J$400,SMALL(IF($J$1:$J$400&lt;&gt;"",ROW($J$1:$J$400)),ROW(47:47))),"")</f>
        <v>64</v>
      </c>
      <c r="M47" s="5">
        <v>42781</v>
      </c>
      <c r="N47" s="6" t="s">
        <v>6</v>
      </c>
      <c r="O47" s="7">
        <v>11</v>
      </c>
      <c r="P47" t="str">
        <f t="shared" si="16"/>
        <v/>
      </c>
      <c r="Q47" s="130">
        <f t="array" ref="Q47">IFERROR(INDEX($P$1:$P$400,SMALL(IF($P$1:$P$400&lt;&gt;"",ROW($P$1:$P$400)),ROW(47:47))),"")</f>
        <v>116</v>
      </c>
      <c r="R47" t="str">
        <f t="shared" si="11"/>
        <v/>
      </c>
      <c r="S47" s="130">
        <f t="array" ref="S47">IFERROR(INDEX($R$1:$R$400,SMALL(IF($R$1:$R$400&lt;&gt;"",ROW($R$1:$R$400)),ROW(47:47))),"")</f>
        <v>33</v>
      </c>
      <c r="T47" t="str">
        <f t="shared" si="2"/>
        <v/>
      </c>
      <c r="U47" s="130">
        <f t="array" ref="U47">IFERROR(INDEX($T$1:$T$400,SMALL(IF($T$1:$T$400&lt;&gt;"",ROW($T$1:$T$400)),ROW(47:47))),"")</f>
        <v>43</v>
      </c>
      <c r="V47" t="str">
        <f t="shared" si="3"/>
        <v/>
      </c>
      <c r="W47" s="130">
        <f t="array" ref="W47">IFERROR(INDEX($V$1:$V$400,SMALL(IF($V$1:$V$400&lt;&gt;"",ROW($V$1:$V$400)),ROW(47:47))),"")</f>
        <v>64</v>
      </c>
      <c r="Y47" s="5">
        <v>43146</v>
      </c>
      <c r="Z47" s="6" t="s">
        <v>8</v>
      </c>
      <c r="AA47" s="7">
        <v>23</v>
      </c>
      <c r="AB47">
        <f t="shared" si="19"/>
        <v>182</v>
      </c>
      <c r="AC47" s="130">
        <f t="array" ref="AC47">IFERROR(INDEX($AB$1:$AB$400,SMALL(IF($AB$1:$AB$400&lt;&gt;"",ROW($AB$1:$AB$400)),ROW(47:47))),"")</f>
        <v>154</v>
      </c>
      <c r="AD47" t="str">
        <f t="shared" si="12"/>
        <v/>
      </c>
      <c r="AE47" s="130">
        <f t="array" ref="AE47">IFERROR(INDEX($AD$1:$AD$400,SMALL(IF($AD$1:$AD$400&lt;&gt;"",ROW($AD$1:$AD$400)),ROW(47:47))),"")</f>
        <v>44</v>
      </c>
      <c r="AF47">
        <f t="shared" si="4"/>
        <v>60</v>
      </c>
      <c r="AG47" s="130">
        <f t="array" ref="AG47">IFERROR(INDEX($AF$1:$AF$400,SMALL(IF($AF$1:$AF$400&lt;&gt;"",ROW($AF$1:$AF$400)),ROW(47:47))),"")</f>
        <v>52</v>
      </c>
      <c r="AH47" t="str">
        <f t="shared" si="5"/>
        <v/>
      </c>
      <c r="AI47" s="130">
        <f t="array" ref="AI47">IFERROR(INDEX($AH$1:$AH$400,SMALL(IF($AH$1:$AH$400&lt;&gt;"",ROW($AH$1:$AH$400)),ROW(47:47))),"")</f>
        <v>88</v>
      </c>
      <c r="AK47" s="5">
        <v>43511</v>
      </c>
      <c r="AL47" s="6" t="s">
        <v>4</v>
      </c>
      <c r="AM47" s="7">
        <v>29</v>
      </c>
      <c r="AN47" t="str">
        <f t="shared" si="20"/>
        <v/>
      </c>
      <c r="AO47" s="130">
        <f t="array" ref="AO47">IFERROR(INDEX($AN$1:$AN$400,SMALL(IF($AN$1:$AN$400&lt;&gt;"",ROW($AN$1:$AN$400)),ROW(47:47))),"")</f>
        <v>148</v>
      </c>
      <c r="AP47">
        <f t="shared" si="13"/>
        <v>46</v>
      </c>
      <c r="AQ47" s="130">
        <f t="array" ref="AQ47">IFERROR(INDEX($AP$1:$AP$400,SMALL(IF($AP$1:$AP$400&lt;&gt;"",ROW($AP$1:$AP$400)),ROW(47:47))),"")</f>
        <v>43</v>
      </c>
      <c r="AR47" t="str">
        <f t="shared" si="6"/>
        <v/>
      </c>
      <c r="AS47" s="130">
        <f t="array" ref="AS47">IFERROR(INDEX($AR$1:$AR$400,SMALL(IF($AR$1:$AR$400&lt;&gt;"",ROW($AR$1:$AR$400)),ROW(47:47))),"")</f>
        <v>41</v>
      </c>
      <c r="AT47" t="str">
        <f t="shared" si="7"/>
        <v/>
      </c>
      <c r="AU47" s="130">
        <f t="array" ref="AU47">IFERROR(INDEX($AT$1:$AT$400,SMALL(IF($AT$1:$AT$400&lt;&gt;"",ROW($AT$1:$AT$400)),ROW(47:47))),"")</f>
        <v>67</v>
      </c>
      <c r="AW47" s="5">
        <v>43876</v>
      </c>
      <c r="AX47" s="6" t="s">
        <v>7</v>
      </c>
      <c r="AY47" s="105">
        <f>'Boarding Tallies'!G16</f>
        <v>0</v>
      </c>
      <c r="AZ47" t="str">
        <f t="shared" si="18"/>
        <v/>
      </c>
      <c r="BA47" s="130">
        <f t="array" ref="BA47">IFERROR(INDEX($AZ$1:$AZ$400,SMALL(IF($AZ$1:$AZ$400&lt;&gt;"",ROW($AZ$1:$AZ$400)),ROW(47:47))),"")</f>
        <v>0</v>
      </c>
      <c r="BB47" t="str">
        <f t="shared" si="14"/>
        <v/>
      </c>
      <c r="BC47" s="130">
        <f t="array" ref="BC47">IFERROR(INDEX($BB$1:$BB$400,SMALL(IF($BB$1:$BB$400&lt;&gt;"",ROW($BB$1:$BB$400)),ROW(47:47))),"")</f>
        <v>0</v>
      </c>
      <c r="BD47" t="str">
        <f t="shared" si="9"/>
        <v/>
      </c>
      <c r="BE47" s="130">
        <f t="array" ref="BE47">IFERROR(INDEX($BD$1:$BD$400,SMALL(IF($BD$1:$BD$400&lt;&gt;"",ROW($BD$1:$BD$400)),ROW(47:47))),"")</f>
        <v>0</v>
      </c>
      <c r="BF47" t="str">
        <f t="shared" si="8"/>
        <v/>
      </c>
      <c r="BG47" s="130">
        <f t="array" ref="BG47">IFERROR(INDEX($BF$1:$BF$400,SMALL(IF($BF$1:$BF$400&lt;&gt;"",ROW($BF$1:$BF$400)),ROW(47:47))),"")</f>
        <v>0</v>
      </c>
    </row>
    <row r="48" spans="1:59" x14ac:dyDescent="0.3">
      <c r="A48" s="10">
        <v>42416</v>
      </c>
      <c r="B48" s="11" t="s">
        <v>3</v>
      </c>
      <c r="C48" s="7">
        <v>12</v>
      </c>
      <c r="D48" t="str">
        <f t="shared" si="15"/>
        <v/>
      </c>
      <c r="E48" s="130">
        <f t="array" ref="E48">IFERROR(INDEX($D$1:$D$400,SMALL(IF($D$1:$D$400&lt;&gt;"",ROW($D$1:$D$400)),ROW(48:48))),"")</f>
        <v>300</v>
      </c>
      <c r="F48" t="str">
        <f t="shared" si="10"/>
        <v/>
      </c>
      <c r="G48" s="130">
        <f t="array" ref="G48">IFERROR(INDEX($F$1:$F$400,SMALL(IF($F$1:$F$400&lt;&gt;"",ROW($F$1:$F$400)),ROW(48:48))),"")</f>
        <v>40</v>
      </c>
      <c r="H48" t="str">
        <f t="shared" si="0"/>
        <v/>
      </c>
      <c r="I48" s="130">
        <f t="array" ref="I48">IFERROR(INDEX($H$1:$H$400,SMALL(IF($H$1:$H$400&lt;&gt;"",ROW($H$1:$H$400)),ROW(48:48))),"")</f>
        <v>188</v>
      </c>
      <c r="J48" t="str">
        <f t="shared" si="1"/>
        <v/>
      </c>
      <c r="K48" s="130">
        <f t="array" ref="K48">IFERROR(INDEX($J$1:$J$400,SMALL(IF($J$1:$J$400&lt;&gt;"",ROW($J$1:$J$400)),ROW(48:48))),"")</f>
        <v>92</v>
      </c>
      <c r="M48" s="5">
        <v>42782</v>
      </c>
      <c r="N48" s="6" t="s">
        <v>8</v>
      </c>
      <c r="O48" s="7">
        <v>20</v>
      </c>
      <c r="P48">
        <f t="shared" si="16"/>
        <v>116</v>
      </c>
      <c r="Q48" s="130">
        <f t="array" ref="Q48">IFERROR(INDEX($P$1:$P$400,SMALL(IF($P$1:$P$400&lt;&gt;"",ROW($P$1:$P$400)),ROW(48:48))),"")</f>
        <v>264</v>
      </c>
      <c r="R48" t="str">
        <f t="shared" si="11"/>
        <v/>
      </c>
      <c r="S48" s="130">
        <f t="array" ref="S48">IFERROR(INDEX($R$1:$R$400,SMALL(IF($R$1:$R$400&lt;&gt;"",ROW($R$1:$R$400)),ROW(48:48))),"")</f>
        <v>69</v>
      </c>
      <c r="T48">
        <f t="shared" si="2"/>
        <v>40</v>
      </c>
      <c r="U48" s="130">
        <f t="array" ref="U48">IFERROR(INDEX($T$1:$T$400,SMALL(IF($T$1:$T$400&lt;&gt;"",ROW($T$1:$T$400)),ROW(48:48))),"")</f>
        <v>171</v>
      </c>
      <c r="V48" t="str">
        <f t="shared" si="3"/>
        <v/>
      </c>
      <c r="W48" s="130">
        <f t="array" ref="W48">IFERROR(INDEX($V$1:$V$400,SMALL(IF($V$1:$V$400&lt;&gt;"",ROW($V$1:$V$400)),ROW(48:48))),"")</f>
        <v>74</v>
      </c>
      <c r="Y48" s="5">
        <v>43147</v>
      </c>
      <c r="Z48" s="6" t="s">
        <v>4</v>
      </c>
      <c r="AA48" s="7">
        <v>29</v>
      </c>
      <c r="AB48" t="str">
        <f t="shared" si="19"/>
        <v/>
      </c>
      <c r="AC48" s="130">
        <f t="array" ref="AC48">IFERROR(INDEX($AB$1:$AB$400,SMALL(IF($AB$1:$AB$400&lt;&gt;"",ROW($AB$1:$AB$400)),ROW(48:48))),"")</f>
        <v>326</v>
      </c>
      <c r="AD48">
        <f t="shared" si="12"/>
        <v>51</v>
      </c>
      <c r="AE48" s="130">
        <f t="array" ref="AE48">IFERROR(INDEX($AD$1:$AD$400,SMALL(IF($AD$1:$AD$400&lt;&gt;"",ROW($AD$1:$AD$400)),ROW(48:48))),"")</f>
        <v>90</v>
      </c>
      <c r="AF48" t="str">
        <f t="shared" si="4"/>
        <v/>
      </c>
      <c r="AG48" s="130">
        <f t="array" ref="AG48">IFERROR(INDEX($AF$1:$AF$400,SMALL(IF($AF$1:$AF$400&lt;&gt;"",ROW($AF$1:$AF$400)),ROW(48:48))),"")</f>
        <v>218</v>
      </c>
      <c r="AH48" t="str">
        <f t="shared" si="5"/>
        <v/>
      </c>
      <c r="AI48" s="130">
        <f t="array" ref="AI48">IFERROR(INDEX($AH$1:$AH$400,SMALL(IF($AH$1:$AH$400&lt;&gt;"",ROW($AH$1:$AH$400)),ROW(48:48))),"")</f>
        <v>134</v>
      </c>
      <c r="AK48" s="5">
        <v>43512</v>
      </c>
      <c r="AL48" s="6" t="s">
        <v>7</v>
      </c>
      <c r="AM48" s="7">
        <v>38</v>
      </c>
      <c r="AN48" t="str">
        <f t="shared" si="20"/>
        <v/>
      </c>
      <c r="AO48" s="130">
        <f t="array" ref="AO48">IFERROR(INDEX($AN$1:$AN$400,SMALL(IF($AN$1:$AN$400&lt;&gt;"",ROW($AN$1:$AN$400)),ROW(48:48))),"")</f>
        <v>123</v>
      </c>
      <c r="AP48" t="str">
        <f t="shared" si="13"/>
        <v/>
      </c>
      <c r="AQ48" s="130">
        <f t="array" ref="AQ48">IFERROR(INDEX($AP$1:$AP$400,SMALL(IF($AP$1:$AP$400&lt;&gt;"",ROW($AP$1:$AP$400)),ROW(48:48))),"")</f>
        <v>47</v>
      </c>
      <c r="AR48" t="str">
        <f t="shared" si="6"/>
        <v/>
      </c>
      <c r="AS48" s="130">
        <f t="array" ref="AS48">IFERROR(INDEX($AR$1:$AR$400,SMALL(IF($AR$1:$AR$400&lt;&gt;"",ROW($AR$1:$AR$400)),ROW(48:48))),"")</f>
        <v>40</v>
      </c>
      <c r="AT48" t="str">
        <f t="shared" si="7"/>
        <v/>
      </c>
      <c r="AU48" s="130">
        <f t="array" ref="AU48">IFERROR(INDEX($AT$1:$AT$400,SMALL(IF($AT$1:$AT$400&lt;&gt;"",ROW($AT$1:$AT$400)),ROW(48:48))),"")</f>
        <v>102</v>
      </c>
      <c r="AW48" s="5">
        <v>43877</v>
      </c>
      <c r="AX48" s="6" t="s">
        <v>9</v>
      </c>
      <c r="AY48" s="105">
        <f>'Boarding Tallies'!G17</f>
        <v>0</v>
      </c>
      <c r="AZ48" t="str">
        <f t="shared" si="18"/>
        <v/>
      </c>
      <c r="BA48" s="130">
        <f t="array" ref="BA48">IFERROR(INDEX($AZ$1:$AZ$400,SMALL(IF($AZ$1:$AZ$400&lt;&gt;"",ROW($AZ$1:$AZ$400)),ROW(48:48))),"")</f>
        <v>0</v>
      </c>
      <c r="BB48" t="str">
        <f t="shared" si="14"/>
        <v/>
      </c>
      <c r="BC48" s="130">
        <f t="array" ref="BC48">IFERROR(INDEX($BB$1:$BB$400,SMALL(IF($BB$1:$BB$400&lt;&gt;"",ROW($BB$1:$BB$400)),ROW(48:48))),"")</f>
        <v>0</v>
      </c>
      <c r="BD48" t="str">
        <f t="shared" si="9"/>
        <v/>
      </c>
      <c r="BE48" s="130">
        <f t="array" ref="BE48">IFERROR(INDEX($BD$1:$BD$400,SMALL(IF($BD$1:$BD$400&lt;&gt;"",ROW($BD$1:$BD$400)),ROW(48:48))),"")</f>
        <v>0</v>
      </c>
      <c r="BF48">
        <f t="shared" si="8"/>
        <v>0</v>
      </c>
      <c r="BG48" s="130">
        <f t="array" ref="BG48">IFERROR(INDEX($BF$1:$BF$400,SMALL(IF($BF$1:$BF$400&lt;&gt;"",ROW($BF$1:$BF$400)),ROW(48:48))),"")</f>
        <v>0</v>
      </c>
    </row>
    <row r="49" spans="1:59" x14ac:dyDescent="0.3">
      <c r="A49" s="10">
        <v>42417</v>
      </c>
      <c r="B49" s="11" t="s">
        <v>6</v>
      </c>
      <c r="C49" s="7">
        <v>13</v>
      </c>
      <c r="D49" t="str">
        <f t="shared" si="15"/>
        <v/>
      </c>
      <c r="E49" s="130">
        <f t="array" ref="E49">IFERROR(INDEX($D$1:$D$400,SMALL(IF($D$1:$D$400&lt;&gt;"",ROW($D$1:$D$400)),ROW(49:49))),"")</f>
        <v>175</v>
      </c>
      <c r="F49" t="str">
        <f t="shared" si="10"/>
        <v/>
      </c>
      <c r="G49" s="130">
        <f t="array" ref="G49">IFERROR(INDEX($F$1:$F$400,SMALL(IF($F$1:$F$400&lt;&gt;"",ROW($F$1:$F$400)),ROW(49:49))),"")</f>
        <v>83</v>
      </c>
      <c r="H49" t="str">
        <f t="shared" si="0"/>
        <v/>
      </c>
      <c r="I49" s="130">
        <f t="array" ref="I49">IFERROR(INDEX($H$1:$H$400,SMALL(IF($H$1:$H$400&lt;&gt;"",ROW($H$1:$H$400)),ROW(49:49))),"")</f>
        <v>28</v>
      </c>
      <c r="J49" t="str">
        <f t="shared" si="1"/>
        <v/>
      </c>
      <c r="K49" s="130">
        <f t="array" ref="K49">IFERROR(INDEX($J$1:$J$400,SMALL(IF($J$1:$J$400&lt;&gt;"",ROW($J$1:$J$400)),ROW(49:49))),"")</f>
        <v>134</v>
      </c>
      <c r="M49" s="5">
        <v>42783</v>
      </c>
      <c r="N49" s="6" t="s">
        <v>4</v>
      </c>
      <c r="O49" s="7">
        <v>28</v>
      </c>
      <c r="P49" t="str">
        <f t="shared" si="16"/>
        <v/>
      </c>
      <c r="Q49" s="130">
        <f t="array" ref="Q49">IFERROR(INDEX($P$1:$P$400,SMALL(IF($P$1:$P$400&lt;&gt;"",ROW($P$1:$P$400)),ROW(49:49))),"")</f>
        <v>154</v>
      </c>
      <c r="R49">
        <f t="shared" si="11"/>
        <v>39</v>
      </c>
      <c r="S49" s="130">
        <f t="array" ref="S49">IFERROR(INDEX($R$1:$R$400,SMALL(IF($R$1:$R$400&lt;&gt;"",ROW($R$1:$R$400)),ROW(49:49))),"")</f>
        <v>32</v>
      </c>
      <c r="T49" t="str">
        <f t="shared" si="2"/>
        <v/>
      </c>
      <c r="U49" s="130">
        <f t="array" ref="U49">IFERROR(INDEX($T$1:$T$400,SMALL(IF($T$1:$T$400&lt;&gt;"",ROW($T$1:$T$400)),ROW(49:49))),"")</f>
        <v>30</v>
      </c>
      <c r="V49" t="str">
        <f t="shared" si="3"/>
        <v/>
      </c>
      <c r="W49" s="130">
        <f t="array" ref="W49">IFERROR(INDEX($V$1:$V$400,SMALL(IF($V$1:$V$400&lt;&gt;"",ROW($V$1:$V$400)),ROW(49:49))),"")</f>
        <v>114</v>
      </c>
      <c r="Y49" s="5">
        <v>43148</v>
      </c>
      <c r="Z49" s="6" t="s">
        <v>7</v>
      </c>
      <c r="AA49" s="7">
        <v>35</v>
      </c>
      <c r="AB49" t="str">
        <f t="shared" si="19"/>
        <v/>
      </c>
      <c r="AC49" s="130">
        <f t="array" ref="AC49">IFERROR(INDEX($AB$1:$AB$400,SMALL(IF($AB$1:$AB$400&lt;&gt;"",ROW($AB$1:$AB$400)),ROW(49:49))),"")</f>
        <v>180</v>
      </c>
      <c r="AD49" t="str">
        <f t="shared" si="12"/>
        <v/>
      </c>
      <c r="AE49" s="130">
        <f t="array" ref="AE49">IFERROR(INDEX($AD$1:$AD$400,SMALL(IF($AD$1:$AD$400&lt;&gt;"",ROW($AD$1:$AD$400)),ROW(49:49))),"")</f>
        <v>26</v>
      </c>
      <c r="AF49" t="str">
        <f t="shared" si="4"/>
        <v/>
      </c>
      <c r="AG49" s="130">
        <f t="array" ref="AG49">IFERROR(INDEX($AF$1:$AF$400,SMALL(IF($AF$1:$AF$400&lt;&gt;"",ROW($AF$1:$AF$400)),ROW(49:49))),"")</f>
        <v>35</v>
      </c>
      <c r="AH49" t="str">
        <f t="shared" si="5"/>
        <v/>
      </c>
      <c r="AI49" s="130">
        <f t="array" ref="AI49">IFERROR(INDEX($AH$1:$AH$400,SMALL(IF($AH$1:$AH$400&lt;&gt;"",ROW($AH$1:$AH$400)),ROW(49:49))),"")</f>
        <v>38</v>
      </c>
      <c r="AK49" s="5">
        <v>43513</v>
      </c>
      <c r="AL49" s="6" t="s">
        <v>9</v>
      </c>
      <c r="AM49" s="7">
        <v>23</v>
      </c>
      <c r="AN49" t="str">
        <f t="shared" si="20"/>
        <v/>
      </c>
      <c r="AO49" s="130">
        <f t="array" ref="AO49">IFERROR(INDEX($AN$1:$AN$400,SMALL(IF($AN$1:$AN$400&lt;&gt;"",ROW($AN$1:$AN$400)),ROW(49:49))),"")</f>
        <v>333</v>
      </c>
      <c r="AP49" t="str">
        <f t="shared" si="13"/>
        <v/>
      </c>
      <c r="AQ49" s="130">
        <f t="array" ref="AQ49">IFERROR(INDEX($AP$1:$AP$400,SMALL(IF($AP$1:$AP$400&lt;&gt;"",ROW($AP$1:$AP$400)),ROW(49:49))),"")</f>
        <v>94</v>
      </c>
      <c r="AR49" t="str">
        <f t="shared" si="6"/>
        <v/>
      </c>
      <c r="AS49" s="130">
        <f t="array" ref="AS49">IFERROR(INDEX($AR$1:$AR$400,SMALL(IF($AR$1:$AR$400&lt;&gt;"",ROW($AR$1:$AR$400)),ROW(49:49))),"")</f>
        <v>206</v>
      </c>
      <c r="AT49">
        <f t="shared" si="7"/>
        <v>90</v>
      </c>
      <c r="AU49" s="130">
        <f t="array" ref="AU49">IFERROR(INDEX($AT$1:$AT$400,SMALL(IF($AT$1:$AT$400&lt;&gt;"",ROW($AT$1:$AT$400)),ROW(49:49))),"")</f>
        <v>141</v>
      </c>
      <c r="AW49" s="5">
        <v>43878</v>
      </c>
      <c r="AX49" s="6" t="s">
        <v>5</v>
      </c>
      <c r="AY49" s="105">
        <f>'Boarding Tallies'!G18</f>
        <v>0</v>
      </c>
      <c r="AZ49" t="str">
        <f t="shared" si="18"/>
        <v/>
      </c>
      <c r="BA49" s="130">
        <f t="array" ref="BA49">IFERROR(INDEX($AZ$1:$AZ$400,SMALL(IF($AZ$1:$AZ$400&lt;&gt;"",ROW($AZ$1:$AZ$400)),ROW(49:49))),"")</f>
        <v>0</v>
      </c>
      <c r="BB49" t="str">
        <f t="shared" si="14"/>
        <v/>
      </c>
      <c r="BC49" s="130">
        <f t="array" ref="BC49">IFERROR(INDEX($BB$1:$BB$400,SMALL(IF($BB$1:$BB$400&lt;&gt;"",ROW($BB$1:$BB$400)),ROW(49:49))),"")</f>
        <v>0</v>
      </c>
      <c r="BD49" t="str">
        <f t="shared" si="9"/>
        <v/>
      </c>
      <c r="BE49" s="130">
        <f t="array" ref="BE49">IFERROR(INDEX($BD$1:$BD$400,SMALL(IF($BD$1:$BD$400&lt;&gt;"",ROW($BD$1:$BD$400)),ROW(49:49))),"")</f>
        <v>0</v>
      </c>
      <c r="BF49" t="str">
        <f t="shared" si="8"/>
        <v/>
      </c>
      <c r="BG49" s="130">
        <f t="array" ref="BG49">IFERROR(INDEX($BF$1:$BF$400,SMALL(IF($BF$1:$BF$400&lt;&gt;"",ROW($BF$1:$BF$400)),ROW(49:49))),"")</f>
        <v>0</v>
      </c>
    </row>
    <row r="50" spans="1:59" x14ac:dyDescent="0.3">
      <c r="A50" s="10">
        <v>42418</v>
      </c>
      <c r="B50" s="11" t="s">
        <v>8</v>
      </c>
      <c r="C50" s="7">
        <v>14</v>
      </c>
      <c r="D50">
        <f t="shared" si="15"/>
        <v>100</v>
      </c>
      <c r="E50" s="130">
        <f t="array" ref="E50">IFERROR(INDEX($D$1:$D$400,SMALL(IF($D$1:$D$400&lt;&gt;"",ROW($D$1:$D$400)),ROW(50:50))),"")</f>
        <v>82</v>
      </c>
      <c r="F50" t="str">
        <f t="shared" si="10"/>
        <v/>
      </c>
      <c r="G50" s="130">
        <f t="array" ref="G50">IFERROR(INDEX($F$1:$F$400,SMALL(IF($F$1:$F$400&lt;&gt;"",ROW($F$1:$F$400)),ROW(50:50))),"")</f>
        <v>28</v>
      </c>
      <c r="H50">
        <f t="shared" si="0"/>
        <v>39</v>
      </c>
      <c r="I50" s="130">
        <f t="array" ref="I50">IFERROR(INDEX($H$1:$H$400,SMALL(IF($H$1:$H$400&lt;&gt;"",ROW($H$1:$H$400)),ROW(50:50))),"")</f>
        <v>24</v>
      </c>
      <c r="J50" t="str">
        <f t="shared" si="1"/>
        <v/>
      </c>
      <c r="K50" s="130">
        <f t="array" ref="K50">IFERROR(INDEX($J$1:$J$400,SMALL(IF($J$1:$J$400&lt;&gt;"",ROW($J$1:$J$400)),ROW(50:50))),"")</f>
        <v>53</v>
      </c>
      <c r="M50" s="5">
        <v>42784</v>
      </c>
      <c r="N50" s="6" t="s">
        <v>7</v>
      </c>
      <c r="O50" s="7">
        <v>38</v>
      </c>
      <c r="P50" t="str">
        <f t="shared" si="16"/>
        <v/>
      </c>
      <c r="Q50" s="130">
        <f t="array" ref="Q50">IFERROR(INDEX($P$1:$P$400,SMALL(IF($P$1:$P$400&lt;&gt;"",ROW($P$1:$P$400)),ROW(50:50))),"")</f>
        <v>133</v>
      </c>
      <c r="R50" t="str">
        <f t="shared" si="11"/>
        <v/>
      </c>
      <c r="S50" s="130">
        <f t="array" ref="S50">IFERROR(INDEX($R$1:$R$400,SMALL(IF($R$1:$R$400&lt;&gt;"",ROW($R$1:$R$400)),ROW(50:50))),"")</f>
        <v>46</v>
      </c>
      <c r="T50" t="str">
        <f t="shared" si="2"/>
        <v/>
      </c>
      <c r="U50" s="130">
        <f t="array" ref="U50">IFERROR(INDEX($T$1:$T$400,SMALL(IF($T$1:$T$400&lt;&gt;"",ROW($T$1:$T$400)),ROW(50:50))),"")</f>
        <v>61</v>
      </c>
      <c r="V50" t="str">
        <f t="shared" si="3"/>
        <v/>
      </c>
      <c r="W50" s="130">
        <f t="array" ref="W50">IFERROR(INDEX($V$1:$V$400,SMALL(IF($V$1:$V$400&lt;&gt;"",ROW($V$1:$V$400)),ROW(50:50))),"")</f>
        <v>59</v>
      </c>
      <c r="Y50" s="5">
        <v>43149</v>
      </c>
      <c r="Z50" s="6" t="s">
        <v>9</v>
      </c>
      <c r="AA50" s="7">
        <v>21</v>
      </c>
      <c r="AB50" t="str">
        <f t="shared" si="19"/>
        <v/>
      </c>
      <c r="AC50" s="130">
        <f t="array" ref="AC50">IFERROR(INDEX($AB$1:$AB$400,SMALL(IF($AB$1:$AB$400&lt;&gt;"",ROW($AB$1:$AB$400)),ROW(50:50))),"")</f>
        <v>90</v>
      </c>
      <c r="AD50" t="str">
        <f t="shared" si="12"/>
        <v/>
      </c>
      <c r="AE50" s="130">
        <f t="array" ref="AE50">IFERROR(INDEX($AD$1:$AD$400,SMALL(IF($AD$1:$AD$400&lt;&gt;"",ROW($AD$1:$AD$400)),ROW(50:50))),"")</f>
        <v>38</v>
      </c>
      <c r="AF50" t="str">
        <f t="shared" si="4"/>
        <v/>
      </c>
      <c r="AG50" s="130">
        <f t="array" ref="AG50">IFERROR(INDEX($AF$1:$AF$400,SMALL(IF($AF$1:$AF$400&lt;&gt;"",ROW($AF$1:$AF$400)),ROW(50:50))),"")</f>
        <v>38</v>
      </c>
      <c r="AH50">
        <f t="shared" si="5"/>
        <v>85</v>
      </c>
      <c r="AI50" s="130">
        <f t="array" ref="AI50">IFERROR(INDEX($AH$1:$AH$400,SMALL(IF($AH$1:$AH$400&lt;&gt;"",ROW($AH$1:$AH$400)),ROW(50:50))),"")</f>
        <v>72</v>
      </c>
      <c r="AK50" s="5">
        <v>43514</v>
      </c>
      <c r="AL50" s="6" t="s">
        <v>5</v>
      </c>
      <c r="AM50" s="7">
        <v>16</v>
      </c>
      <c r="AN50" t="str">
        <f t="shared" si="20"/>
        <v/>
      </c>
      <c r="AO50" s="130">
        <f t="array" ref="AO50">IFERROR(INDEX($AN$1:$AN$400,SMALL(IF($AN$1:$AN$400&lt;&gt;"",ROW($AN$1:$AN$400)),ROW(50:50))),"")</f>
        <v>193</v>
      </c>
      <c r="AP50" t="str">
        <f t="shared" si="13"/>
        <v/>
      </c>
      <c r="AQ50" s="130">
        <f t="array" ref="AQ50">IFERROR(INDEX($AP$1:$AP$400,SMALL(IF($AP$1:$AP$400&lt;&gt;"",ROW($AP$1:$AP$400)),ROW(50:50))),"")</f>
        <v>32</v>
      </c>
      <c r="AR50" t="str">
        <f t="shared" si="6"/>
        <v/>
      </c>
      <c r="AS50" s="130">
        <f t="array" ref="AS50">IFERROR(INDEX($AR$1:$AR$400,SMALL(IF($AR$1:$AR$400&lt;&gt;"",ROW($AR$1:$AR$400)),ROW(50:50))),"")</f>
        <v>42</v>
      </c>
      <c r="AT50" t="str">
        <f t="shared" si="7"/>
        <v/>
      </c>
      <c r="AU50" s="130">
        <f t="array" ref="AU50">IFERROR(INDEX($AT$1:$AT$400,SMALL(IF($AT$1:$AT$400&lt;&gt;"",ROW($AT$1:$AT$400)),ROW(50:50))),"")</f>
        <v>79</v>
      </c>
      <c r="AW50" s="5">
        <v>43879</v>
      </c>
      <c r="AX50" s="6" t="s">
        <v>3</v>
      </c>
      <c r="AY50" s="105">
        <f>'Boarding Tallies'!G19</f>
        <v>0</v>
      </c>
      <c r="AZ50" t="str">
        <f t="shared" si="18"/>
        <v/>
      </c>
      <c r="BA50" s="130">
        <f t="array" ref="BA50">IFERROR(INDEX($AZ$1:$AZ$400,SMALL(IF($AZ$1:$AZ$400&lt;&gt;"",ROW($AZ$1:$AZ$400)),ROW(50:50))),"")</f>
        <v>0</v>
      </c>
      <c r="BB50" t="str">
        <f t="shared" si="14"/>
        <v/>
      </c>
      <c r="BC50" s="130">
        <f t="array" ref="BC50">IFERROR(INDEX($BB$1:$BB$400,SMALL(IF($BB$1:$BB$400&lt;&gt;"",ROW($BB$1:$BB$400)),ROW(50:50))),"")</f>
        <v>0</v>
      </c>
      <c r="BD50" t="str">
        <f t="shared" si="9"/>
        <v/>
      </c>
      <c r="BE50" s="130">
        <f t="array" ref="BE50">IFERROR(INDEX($BD$1:$BD$400,SMALL(IF($BD$1:$BD$400&lt;&gt;"",ROW($BD$1:$BD$400)),ROW(50:50))),"")</f>
        <v>0</v>
      </c>
      <c r="BF50" t="str">
        <f t="shared" si="8"/>
        <v/>
      </c>
      <c r="BG50" s="130">
        <f t="array" ref="BG50">IFERROR(INDEX($BF$1:$BF$400,SMALL(IF($BF$1:$BF$400&lt;&gt;"",ROW($BF$1:$BF$400)),ROW(50:50))),"")</f>
        <v>0</v>
      </c>
    </row>
    <row r="51" spans="1:59" x14ac:dyDescent="0.3">
      <c r="A51" s="10">
        <v>42419</v>
      </c>
      <c r="B51" s="11" t="s">
        <v>4</v>
      </c>
      <c r="C51" s="7">
        <v>35</v>
      </c>
      <c r="D51" t="str">
        <f t="shared" si="15"/>
        <v/>
      </c>
      <c r="E51" s="130">
        <f t="array" ref="E51">IFERROR(INDEX($D$1:$D$400,SMALL(IF($D$1:$D$400&lt;&gt;"",ROW($D$1:$D$400)),ROW(51:51))),"")</f>
        <v>100</v>
      </c>
      <c r="F51">
        <f t="shared" si="10"/>
        <v>45</v>
      </c>
      <c r="G51" s="130">
        <f t="array" ref="G51">IFERROR(INDEX($F$1:$F$400,SMALL(IF($F$1:$F$400&lt;&gt;"",ROW($F$1:$F$400)),ROW(51:51))),"")</f>
        <v>27</v>
      </c>
      <c r="H51" t="str">
        <f t="shared" si="0"/>
        <v/>
      </c>
      <c r="I51" s="130">
        <f t="array" ref="I51">IFERROR(INDEX($H$1:$H$400,SMALL(IF($H$1:$H$400&lt;&gt;"",ROW($H$1:$H$400)),ROW(51:51))),"")</f>
        <v>27</v>
      </c>
      <c r="J51" t="str">
        <f t="shared" si="1"/>
        <v/>
      </c>
      <c r="K51" s="130">
        <f t="array" ref="K51">IFERROR(INDEX($J$1:$J$400,SMALL(IF($J$1:$J$400&lt;&gt;"",ROW($J$1:$J$400)),ROW(51:51))),"")</f>
        <v>63</v>
      </c>
      <c r="M51" s="5">
        <v>42785</v>
      </c>
      <c r="N51" s="6" t="s">
        <v>9</v>
      </c>
      <c r="O51" s="7">
        <v>27</v>
      </c>
      <c r="P51" t="str">
        <f t="shared" si="16"/>
        <v/>
      </c>
      <c r="Q51" s="130">
        <f t="array" ref="Q51">IFERROR(INDEX($P$1:$P$400,SMALL(IF($P$1:$P$400&lt;&gt;"",ROW($P$1:$P$400)),ROW(51:51))),"")</f>
        <v>136</v>
      </c>
      <c r="R51" t="str">
        <f t="shared" si="11"/>
        <v/>
      </c>
      <c r="S51" s="130">
        <f t="array" ref="S51">IFERROR(INDEX($R$1:$R$400,SMALL(IF($R$1:$R$400&lt;&gt;"",ROW($R$1:$R$400)),ROW(51:51))),"")</f>
        <v>31</v>
      </c>
      <c r="T51" t="str">
        <f t="shared" si="2"/>
        <v/>
      </c>
      <c r="U51" s="130">
        <f t="array" ref="U51">IFERROR(INDEX($T$1:$T$400,SMALL(IF($T$1:$T$400&lt;&gt;"",ROW($T$1:$T$400)),ROW(51:51))),"")</f>
        <v>36</v>
      </c>
      <c r="V51">
        <f t="shared" si="3"/>
        <v>93</v>
      </c>
      <c r="W51" s="130">
        <f t="array" ref="W51">IFERROR(INDEX($V$1:$V$400,SMALL(IF($V$1:$V$400&lt;&gt;"",ROW($V$1:$V$400)),ROW(51:51))),"")</f>
        <v>86</v>
      </c>
      <c r="Y51" s="5">
        <v>43150</v>
      </c>
      <c r="Z51" s="6" t="s">
        <v>5</v>
      </c>
      <c r="AA51" s="7">
        <v>17</v>
      </c>
      <c r="AB51" t="str">
        <f t="shared" si="19"/>
        <v/>
      </c>
      <c r="AC51" s="130">
        <f t="array" ref="AC51">IFERROR(INDEX($AB$1:$AB$400,SMALL(IF($AB$1:$AB$400&lt;&gt;"",ROW($AB$1:$AB$400)),ROW(51:51))),"")</f>
        <v>121</v>
      </c>
      <c r="AD51" t="str">
        <f t="shared" si="12"/>
        <v/>
      </c>
      <c r="AE51" s="130">
        <f t="array" ref="AE51">IFERROR(INDEX($AD$1:$AD$400,SMALL(IF($AD$1:$AD$400&lt;&gt;"",ROW($AD$1:$AD$400)),ROW(51:51))),"")</f>
        <v>37</v>
      </c>
      <c r="AF51" t="str">
        <f t="shared" si="4"/>
        <v/>
      </c>
      <c r="AG51" s="130">
        <f t="array" ref="AG51">IFERROR(INDEX($AF$1:$AF$400,SMALL(IF($AF$1:$AF$400&lt;&gt;"",ROW($AF$1:$AF$400)),ROW(51:51))),"")</f>
        <v>37</v>
      </c>
      <c r="AH51" t="str">
        <f t="shared" si="5"/>
        <v/>
      </c>
      <c r="AI51" s="130">
        <f t="array" ref="AI51">IFERROR(INDEX($AH$1:$AH$400,SMALL(IF($AH$1:$AH$400&lt;&gt;"",ROW($AH$1:$AH$400)),ROW(51:51))),"")</f>
        <v>63</v>
      </c>
      <c r="AK51" s="5">
        <v>43515</v>
      </c>
      <c r="AL51" s="6" t="s">
        <v>3</v>
      </c>
      <c r="AM51" s="7">
        <v>20</v>
      </c>
      <c r="AN51" t="str">
        <f t="shared" si="20"/>
        <v/>
      </c>
      <c r="AO51" s="130">
        <f t="array" ref="AO51">IFERROR(INDEX($AN$1:$AN$400,SMALL(IF($AN$1:$AN$400&lt;&gt;"",ROW($AN$1:$AN$400)),ROW(51:51))),"")</f>
        <v>125</v>
      </c>
      <c r="AP51" t="str">
        <f t="shared" si="13"/>
        <v/>
      </c>
      <c r="AQ51" s="130">
        <f t="array" ref="AQ51">IFERROR(INDEX($AP$1:$AP$400,SMALL(IF($AP$1:$AP$400&lt;&gt;"",ROW($AP$1:$AP$400)),ROW(51:51))),"")</f>
        <v>30</v>
      </c>
      <c r="AR51" t="str">
        <f t="shared" si="6"/>
        <v/>
      </c>
      <c r="AS51" s="130">
        <f t="array" ref="AS51">IFERROR(INDEX($AR$1:$AR$400,SMALL(IF($AR$1:$AR$400&lt;&gt;"",ROW($AR$1:$AR$400)),ROW(51:51))),"")</f>
        <v>36</v>
      </c>
      <c r="AT51" t="str">
        <f t="shared" si="7"/>
        <v/>
      </c>
      <c r="AU51" s="130">
        <f t="array" ref="AU51">IFERROR(INDEX($AT$1:$AT$400,SMALL(IF($AT$1:$AT$400&lt;&gt;"",ROW($AT$1:$AT$400)),ROW(51:51))),"")</f>
        <v>66</v>
      </c>
      <c r="AW51" s="5">
        <v>43880</v>
      </c>
      <c r="AX51" s="6" t="s">
        <v>6</v>
      </c>
      <c r="AY51" s="105">
        <f>'Boarding Tallies'!G20</f>
        <v>0</v>
      </c>
      <c r="AZ51" t="str">
        <f t="shared" si="18"/>
        <v/>
      </c>
      <c r="BA51" s="130">
        <f t="array" ref="BA51">IFERROR(INDEX($AZ$1:$AZ$400,SMALL(IF($AZ$1:$AZ$400&lt;&gt;"",ROW($AZ$1:$AZ$400)),ROW(51:51))),"")</f>
        <v>0</v>
      </c>
      <c r="BB51" t="str">
        <f t="shared" si="14"/>
        <v/>
      </c>
      <c r="BC51" s="130">
        <f t="array" ref="BC51">IFERROR(INDEX($BB$1:$BB$400,SMALL(IF($BB$1:$BB$400&lt;&gt;"",ROW($BB$1:$BB$400)),ROW(51:51))),"")</f>
        <v>0</v>
      </c>
      <c r="BD51" t="str">
        <f t="shared" si="9"/>
        <v/>
      </c>
      <c r="BE51" s="130">
        <f t="array" ref="BE51">IFERROR(INDEX($BD$1:$BD$400,SMALL(IF($BD$1:$BD$400&lt;&gt;"",ROW($BD$1:$BD$400)),ROW(51:51))),"")</f>
        <v>0</v>
      </c>
      <c r="BF51" t="str">
        <f t="shared" si="8"/>
        <v/>
      </c>
      <c r="BG51" s="130">
        <f t="array" ref="BG51">IFERROR(INDEX($BF$1:$BF$400,SMALL(IF($BF$1:$BF$400&lt;&gt;"",ROW($BF$1:$BF$400)),ROW(51:51))),"")</f>
        <v>0</v>
      </c>
    </row>
    <row r="52" spans="1:59" x14ac:dyDescent="0.3">
      <c r="A52" s="10">
        <v>42420</v>
      </c>
      <c r="B52" s="11" t="s">
        <v>7</v>
      </c>
      <c r="C52" s="7">
        <v>49</v>
      </c>
      <c r="D52" t="str">
        <f t="shared" si="15"/>
        <v/>
      </c>
      <c r="E52" s="130">
        <f t="array" ref="E52">IFERROR(INDEX($D$1:$D$400,SMALL(IF($D$1:$D$400&lt;&gt;"",ROW($D$1:$D$400)),ROW(52:52))),"")</f>
        <v>178</v>
      </c>
      <c r="F52" t="str">
        <f t="shared" si="10"/>
        <v/>
      </c>
      <c r="G52" s="130">
        <f t="array" ref="G52">IFERROR(INDEX($F$1:$F$400,SMALL(IF($F$1:$F$400&lt;&gt;"",ROW($F$1:$F$400)),ROW(52:52))),"")</f>
        <v>36</v>
      </c>
      <c r="H52" t="str">
        <f t="shared" si="0"/>
        <v/>
      </c>
      <c r="I52" s="130">
        <f t="array" ref="I52">IFERROR(INDEX($H$1:$H$400,SMALL(IF($H$1:$H$400&lt;&gt;"",ROW($H$1:$H$400)),ROW(52:52))),"")</f>
        <v>84</v>
      </c>
      <c r="J52" t="str">
        <f t="shared" si="1"/>
        <v/>
      </c>
      <c r="K52" s="130">
        <f t="array" ref="K52">IFERROR(INDEX($J$1:$J$400,SMALL(IF($J$1:$J$400&lt;&gt;"",ROW($J$1:$J$400)),ROW(52:52))),"")</f>
        <v>77</v>
      </c>
      <c r="M52" s="5">
        <v>42786</v>
      </c>
      <c r="N52" s="6" t="s">
        <v>5</v>
      </c>
      <c r="O52" s="7">
        <v>18</v>
      </c>
      <c r="P52" t="str">
        <f t="shared" si="16"/>
        <v/>
      </c>
      <c r="Q52" s="130">
        <f t="array" ref="Q52">IFERROR(INDEX($P$1:$P$400,SMALL(IF($P$1:$P$400&lt;&gt;"",ROW($P$1:$P$400)),ROW(52:52))),"")</f>
        <v>120</v>
      </c>
      <c r="R52" t="str">
        <f t="shared" si="11"/>
        <v/>
      </c>
      <c r="S52" s="130">
        <f t="array" ref="S52">IFERROR(INDEX($R$1:$R$400,SMALL(IF($R$1:$R$400&lt;&gt;"",ROW($R$1:$R$400)),ROW(52:52))),"")</f>
        <v>38</v>
      </c>
      <c r="T52" t="str">
        <f t="shared" si="2"/>
        <v/>
      </c>
      <c r="U52" s="130">
        <f t="array" ref="U52">IFERROR(INDEX($T$1:$T$400,SMALL(IF($T$1:$T$400&lt;&gt;"",ROW($T$1:$T$400)),ROW(52:52))),"")</f>
        <v>60</v>
      </c>
      <c r="V52" t="str">
        <f t="shared" si="3"/>
        <v/>
      </c>
      <c r="W52" s="130">
        <f t="array" ref="W52">IFERROR(INDEX($V$1:$V$400,SMALL(IF($V$1:$V$400&lt;&gt;"",ROW($V$1:$V$400)),ROW(52:52))),"")</f>
        <v>53</v>
      </c>
      <c r="Y52" s="5">
        <v>43151</v>
      </c>
      <c r="Z52" s="6" t="s">
        <v>3</v>
      </c>
      <c r="AA52" s="7">
        <v>14</v>
      </c>
      <c r="AB52" t="str">
        <f t="shared" si="19"/>
        <v/>
      </c>
      <c r="AC52" s="130">
        <f t="array" ref="AC52">IFERROR(INDEX($AB$1:$AB$400,SMALL(IF($AB$1:$AB$400&lt;&gt;"",ROW($AB$1:$AB$400)),ROW(52:52))),"")</f>
        <v>120</v>
      </c>
      <c r="AD52" t="str">
        <f t="shared" si="12"/>
        <v/>
      </c>
      <c r="AE52" s="130">
        <f t="array" ref="AE52">IFERROR(INDEX($AD$1:$AD$400,SMALL(IF($AD$1:$AD$400&lt;&gt;"",ROW($AD$1:$AD$400)),ROW(52:52))),"")</f>
        <v>46</v>
      </c>
      <c r="AF52" t="str">
        <f t="shared" si="4"/>
        <v/>
      </c>
      <c r="AG52" s="130">
        <f t="array" ref="AG52">IFERROR(INDEX($AF$1:$AF$400,SMALL(IF($AF$1:$AF$400&lt;&gt;"",ROW($AF$1:$AF$400)),ROW(52:52))),"")</f>
        <v>49</v>
      </c>
      <c r="AH52" t="str">
        <f t="shared" si="5"/>
        <v/>
      </c>
      <c r="AI52" s="130">
        <f t="array" ref="AI52">IFERROR(INDEX($AH$1:$AH$400,SMALL(IF($AH$1:$AH$400&lt;&gt;"",ROW($AH$1:$AH$400)),ROW(52:52))),"")</f>
        <v>129</v>
      </c>
      <c r="AK52" s="5">
        <v>43516</v>
      </c>
      <c r="AL52" s="6" t="s">
        <v>6</v>
      </c>
      <c r="AM52" s="7">
        <v>23</v>
      </c>
      <c r="AN52" t="str">
        <f t="shared" si="20"/>
        <v/>
      </c>
      <c r="AO52" s="130">
        <f t="array" ref="AO52">IFERROR(INDEX($AN$1:$AN$400,SMALL(IF($AN$1:$AN$400&lt;&gt;"",ROW($AN$1:$AN$400)),ROW(52:52))),"")</f>
        <v>131</v>
      </c>
      <c r="AP52" t="str">
        <f t="shared" si="13"/>
        <v/>
      </c>
      <c r="AQ52" s="130">
        <f t="array" ref="AQ52">IFERROR(INDEX($AP$1:$AP$400,SMALL(IF($AP$1:$AP$400&lt;&gt;"",ROW($AP$1:$AP$400)),ROW(52:52))),"")</f>
        <v>48</v>
      </c>
      <c r="AR52" t="str">
        <f t="shared" si="6"/>
        <v/>
      </c>
      <c r="AS52" s="130">
        <f t="array" ref="AS52">IFERROR(INDEX($AR$1:$AR$400,SMALL(IF($AR$1:$AR$400&lt;&gt;"",ROW($AR$1:$AR$400)),ROW(52:52))),"")</f>
        <v>55</v>
      </c>
      <c r="AT52" t="str">
        <f t="shared" si="7"/>
        <v/>
      </c>
      <c r="AU52" s="130">
        <f t="array" ref="AU52">IFERROR(INDEX($AT$1:$AT$400,SMALL(IF($AT$1:$AT$400&lt;&gt;"",ROW($AT$1:$AT$400)),ROW(52:52))),"")</f>
        <v>138</v>
      </c>
      <c r="AW52" s="5">
        <v>43881</v>
      </c>
      <c r="AX52" s="6" t="s">
        <v>8</v>
      </c>
      <c r="AY52" s="105">
        <f>'Boarding Tallies'!G21</f>
        <v>0</v>
      </c>
      <c r="AZ52">
        <f t="shared" si="18"/>
        <v>0</v>
      </c>
      <c r="BA52" s="130">
        <f t="array" ref="BA52">IFERROR(INDEX($AZ$1:$AZ$400,SMALL(IF($AZ$1:$AZ$400&lt;&gt;"",ROW($AZ$1:$AZ$400)),ROW(52:52))),"")</f>
        <v>0</v>
      </c>
      <c r="BB52" t="str">
        <f t="shared" si="14"/>
        <v/>
      </c>
      <c r="BC52" s="130">
        <f t="array" ref="BC52">IFERROR(INDEX($BB$1:$BB$400,SMALL(IF($BB$1:$BB$400&lt;&gt;"",ROW($BB$1:$BB$400)),ROW(52:52))),"")</f>
        <v>0</v>
      </c>
      <c r="BD52">
        <f t="shared" si="9"/>
        <v>0</v>
      </c>
      <c r="BE52" s="130">
        <f t="array" ref="BE52">IFERROR(INDEX($BD$1:$BD$400,SMALL(IF($BD$1:$BD$400&lt;&gt;"",ROW($BD$1:$BD$400)),ROW(52:52))),"")</f>
        <v>0</v>
      </c>
      <c r="BF52" t="str">
        <f t="shared" si="8"/>
        <v/>
      </c>
      <c r="BG52" s="130">
        <f t="array" ref="BG52">IFERROR(INDEX($BF$1:$BF$400,SMALL(IF($BF$1:$BF$400&lt;&gt;"",ROW($BF$1:$BF$400)),ROW(52:52))),"")</f>
        <v>0</v>
      </c>
    </row>
    <row r="53" spans="1:59" x14ac:dyDescent="0.3">
      <c r="A53" s="10">
        <v>42421</v>
      </c>
      <c r="B53" s="11" t="s">
        <v>9</v>
      </c>
      <c r="C53" s="7">
        <v>46</v>
      </c>
      <c r="D53" t="str">
        <f t="shared" si="15"/>
        <v/>
      </c>
      <c r="E53" s="130">
        <f t="array" ref="E53">IFERROR(INDEX($D$1:$D$400,SMALL(IF($D$1:$D$400&lt;&gt;"",ROW($D$1:$D$400)),ROW(53:53))),"")</f>
        <v>416</v>
      </c>
      <c r="F53" t="str">
        <f t="shared" si="10"/>
        <v/>
      </c>
      <c r="G53" s="130">
        <f t="array" ref="G53">IFERROR(INDEX($F$1:$F$400,SMALL(IF($F$1:$F$400&lt;&gt;"",ROW($F$1:$F$400)),ROW(53:53))),"")</f>
        <v>90</v>
      </c>
      <c r="H53" t="str">
        <f t="shared" si="0"/>
        <v/>
      </c>
      <c r="I53" s="130">
        <f t="array" ref="I53">IFERROR(INDEX($H$1:$H$400,SMALL(IF($H$1:$H$400&lt;&gt;"",ROW($H$1:$H$400)),ROW(53:53))),"")</f>
        <v>137</v>
      </c>
      <c r="J53">
        <f t="shared" si="1"/>
        <v>130</v>
      </c>
      <c r="K53" s="130">
        <f t="array" ref="K53">IFERROR(INDEX($J$1:$J$400,SMALL(IF($J$1:$J$400&lt;&gt;"",ROW($J$1:$J$400)),ROW(53:53))),"")</f>
        <v>221</v>
      </c>
      <c r="M53" s="5">
        <v>42787</v>
      </c>
      <c r="N53" s="6" t="s">
        <v>3</v>
      </c>
      <c r="O53" s="7">
        <v>12</v>
      </c>
      <c r="P53" t="str">
        <f t="shared" si="16"/>
        <v/>
      </c>
      <c r="Q53" s="130">
        <f t="array" ref="Q53">IFERROR(INDEX($P$1:$P$400,SMALL(IF($P$1:$P$400&lt;&gt;"",ROW($P$1:$P$400)),ROW(53:53))),"")</f>
        <v>339</v>
      </c>
      <c r="R53" t="str">
        <f t="shared" si="11"/>
        <v/>
      </c>
      <c r="S53" s="130">
        <f t="array" ref="S53">IFERROR(INDEX($R$1:$R$400,SMALL(IF($R$1:$R$400&lt;&gt;"",ROW($R$1:$R$400)),ROW(53:53))),"")</f>
        <v>107</v>
      </c>
      <c r="T53" t="str">
        <f t="shared" si="2"/>
        <v/>
      </c>
      <c r="U53" s="130">
        <f t="array" ref="U53">IFERROR(INDEX($T$1:$T$400,SMALL(IF($T$1:$T$400&lt;&gt;"",ROW($T$1:$T$400)),ROW(53:53))),"")</f>
        <v>137</v>
      </c>
      <c r="V53" t="str">
        <f t="shared" si="3"/>
        <v/>
      </c>
      <c r="W53" s="130">
        <f t="array" ref="W53">IFERROR(INDEX($V$1:$V$400,SMALL(IF($V$1:$V$400&lt;&gt;"",ROW($V$1:$V$400)),ROW(53:53))),"")</f>
        <v>145</v>
      </c>
      <c r="Y53" s="5">
        <v>43152</v>
      </c>
      <c r="Z53" s="6" t="s">
        <v>6</v>
      </c>
      <c r="AA53" s="7">
        <v>18</v>
      </c>
      <c r="AB53" t="str">
        <f t="shared" si="19"/>
        <v/>
      </c>
      <c r="AC53" s="130">
        <f t="array" ref="AC53">IFERROR(INDEX($AB$1:$AB$400,SMALL(IF($AB$1:$AB$400&lt;&gt;"",ROW($AB$1:$AB$400)),ROW(53:53))),"")</f>
        <v>343</v>
      </c>
      <c r="AD53" t="str">
        <f t="shared" si="12"/>
        <v/>
      </c>
      <c r="AE53" s="130">
        <f t="array" ref="AE53">IFERROR(INDEX($AD$1:$AD$400,SMALL(IF($AD$1:$AD$400&lt;&gt;"",ROW($AD$1:$AD$400)),ROW(53:53))),"")</f>
        <v>106</v>
      </c>
      <c r="AF53" t="str">
        <f t="shared" si="4"/>
        <v/>
      </c>
      <c r="AG53" s="130">
        <f t="array" ref="AG53">IFERROR(INDEX($AF$1:$AF$400,SMALL(IF($AF$1:$AF$400&lt;&gt;"",ROW($AF$1:$AF$400)),ROW(53:53))),"")</f>
        <v>159</v>
      </c>
      <c r="AH53" t="str">
        <f t="shared" si="5"/>
        <v/>
      </c>
      <c r="AI53" s="130">
        <f t="array" ref="AI53">IFERROR(INDEX($AH$1:$AH$400,SMALL(IF($AH$1:$AH$400&lt;&gt;"",ROW($AH$1:$AH$400)),ROW(53:53))),"")</f>
        <v>146</v>
      </c>
      <c r="AK53" s="5">
        <v>43517</v>
      </c>
      <c r="AL53" s="6" t="s">
        <v>8</v>
      </c>
      <c r="AM53" s="7">
        <v>34</v>
      </c>
      <c r="AN53">
        <f t="shared" si="20"/>
        <v>183</v>
      </c>
      <c r="AO53" s="130">
        <f t="array" ref="AO53">IFERROR(INDEX($AN$1:$AN$400,SMALL(IF($AN$1:$AN$400&lt;&gt;"",ROW($AN$1:$AN$400)),ROW(53:53))),"")</f>
        <v>432</v>
      </c>
      <c r="AP53" t="str">
        <f t="shared" si="13"/>
        <v/>
      </c>
      <c r="AQ53" s="130">
        <f t="array" ref="AQ53">IFERROR(INDEX($AP$1:$AP$400,SMALL(IF($AP$1:$AP$400&lt;&gt;"",ROW($AP$1:$AP$400)),ROW(53:53))),"")</f>
        <v>129</v>
      </c>
      <c r="AR53">
        <f t="shared" si="6"/>
        <v>77</v>
      </c>
      <c r="AS53" s="130">
        <f t="array" ref="AS53">IFERROR(INDEX($AR$1:$AR$400,SMALL(IF($AR$1:$AR$400&lt;&gt;"",ROW($AR$1:$AR$400)),ROW(53:53))),"")</f>
        <v>232</v>
      </c>
      <c r="AT53" t="str">
        <f t="shared" si="7"/>
        <v/>
      </c>
      <c r="AU53" s="130">
        <f t="array" ref="AU53">IFERROR(INDEX($AT$1:$AT$400,SMALL(IF($AT$1:$AT$400&lt;&gt;"",ROW($AT$1:$AT$400)),ROW(53:53))),"")</f>
        <v>173</v>
      </c>
      <c r="AW53" s="5">
        <v>43882</v>
      </c>
      <c r="AX53" s="6" t="s">
        <v>4</v>
      </c>
      <c r="AY53" s="105">
        <f>'Boarding Tallies'!G22</f>
        <v>0</v>
      </c>
      <c r="AZ53" t="str">
        <f t="shared" si="18"/>
        <v/>
      </c>
      <c r="BA53" s="130">
        <f t="array" ref="BA53">IFERROR(INDEX($AZ$1:$AZ$400,SMALL(IF($AZ$1:$AZ$400&lt;&gt;"",ROW($AZ$1:$AZ$400)),ROW(53:53))),"")</f>
        <v>0</v>
      </c>
      <c r="BB53">
        <f t="shared" si="14"/>
        <v>0</v>
      </c>
      <c r="BC53" s="130">
        <f t="array" ref="BC53">IFERROR(INDEX($BB$1:$BB$400,SMALL(IF($BB$1:$BB$400&lt;&gt;"",ROW($BB$1:$BB$400)),ROW(53:53))),"")</f>
        <v>0</v>
      </c>
      <c r="BD53" t="str">
        <f t="shared" si="9"/>
        <v/>
      </c>
      <c r="BE53" s="130">
        <f t="array" ref="BE53">IFERROR(INDEX($BD$1:$BD$400,SMALL(IF($BD$1:$BD$400&lt;&gt;"",ROW($BD$1:$BD$400)),ROW(53:53))),"")</f>
        <v>0</v>
      </c>
      <c r="BF53" t="str">
        <f t="shared" si="8"/>
        <v/>
      </c>
      <c r="BG53" s="130">
        <f t="array" ref="BG53">IFERROR(INDEX($BF$1:$BF$400,SMALL(IF($BF$1:$BF$400&lt;&gt;"",ROW($BF$1:$BF$400)),ROW(53:53))),"")</f>
        <v>0</v>
      </c>
    </row>
    <row r="54" spans="1:59" x14ac:dyDescent="0.3">
      <c r="A54" s="10">
        <v>42422</v>
      </c>
      <c r="B54" s="11" t="s">
        <v>5</v>
      </c>
      <c r="C54" s="7">
        <v>55</v>
      </c>
      <c r="D54" t="str">
        <f t="shared" si="15"/>
        <v/>
      </c>
      <c r="E54" s="130" t="str">
        <f t="array" ref="E54">IFERROR(INDEX($D$1:$D$400,SMALL(IF($D$1:$D$400&lt;&gt;"",ROW($D$1:$D$400)),ROW(54:54))),"")</f>
        <v/>
      </c>
      <c r="F54" t="str">
        <f t="shared" si="10"/>
        <v/>
      </c>
      <c r="G54" s="130">
        <f t="array" ref="G54">IFERROR(INDEX($F$1:$F$400,SMALL(IF($F$1:$F$400&lt;&gt;"",ROW($F$1:$F$400)),ROW(54:54))),"")</f>
        <v>102</v>
      </c>
      <c r="H54" t="str">
        <f t="shared" si="0"/>
        <v/>
      </c>
      <c r="I54" s="130" t="str">
        <f t="array" ref="I54">IFERROR(INDEX($H$1:$H$400,SMALL(IF($H$1:$H$400&lt;&gt;"",ROW($H$1:$H$400)),ROW(54:54))),"")</f>
        <v/>
      </c>
      <c r="J54" t="str">
        <f t="shared" si="1"/>
        <v/>
      </c>
      <c r="K54" s="130" t="str">
        <f t="array" ref="K54">IFERROR(INDEX($J$1:$J$400,SMALL(IF($J$1:$J$400&lt;&gt;"",ROW($J$1:$J$400)),ROW(54:54))),"")</f>
        <v/>
      </c>
      <c r="M54" s="5">
        <v>42788</v>
      </c>
      <c r="N54" s="6" t="s">
        <v>6</v>
      </c>
      <c r="O54" s="7">
        <v>21</v>
      </c>
      <c r="P54" t="str">
        <f t="shared" si="16"/>
        <v/>
      </c>
      <c r="Q54" s="130" t="str">
        <f t="array" ref="Q54">IFERROR(INDEX($P$1:$P$400,SMALL(IF($P$1:$P$400&lt;&gt;"",ROW($P$1:$P$400)),ROW(54:54))),"")</f>
        <v/>
      </c>
      <c r="R54" t="str">
        <f t="shared" si="11"/>
        <v/>
      </c>
      <c r="S54" s="130" t="str">
        <f t="array" ref="S54">IFERROR(INDEX($R$1:$R$400,SMALL(IF($R$1:$R$400&lt;&gt;"",ROW($R$1:$R$400)),ROW(54:54))),"")</f>
        <v/>
      </c>
      <c r="T54" t="str">
        <f t="shared" si="2"/>
        <v/>
      </c>
      <c r="U54" s="130" t="str">
        <f t="array" ref="U54">IFERROR(INDEX($H$1:$H$400,SMALL(IF($H$1:$H$400&lt;&gt;"",ROW($H$1:$H$400)),ROW(54:54))),"")</f>
        <v/>
      </c>
      <c r="V54" t="str">
        <f t="shared" si="3"/>
        <v/>
      </c>
      <c r="W54" s="130" t="str">
        <f t="array" ref="W54">IFERROR(INDEX($J$1:$J$400,SMALL(IF($J$1:$J$400&lt;&gt;"",ROW($J$1:$J$400)),ROW(54:54))),"")</f>
        <v/>
      </c>
      <c r="Y54" s="5">
        <v>43153</v>
      </c>
      <c r="Z54" s="6" t="s">
        <v>8</v>
      </c>
      <c r="AA54" s="7">
        <v>21</v>
      </c>
      <c r="AB54">
        <f t="shared" si="19"/>
        <v>155</v>
      </c>
      <c r="AC54" s="130" t="str">
        <f t="array" ref="AC54">IFERROR(INDEX($P$1:$P$400,SMALL(IF($P$1:$P$400&lt;&gt;"",ROW($P$1:$P$400)),ROW(54:54))),"")</f>
        <v/>
      </c>
      <c r="AD54" t="str">
        <f t="shared" si="12"/>
        <v/>
      </c>
      <c r="AE54" s="130" t="str">
        <f t="array" ref="AE54">IFERROR(INDEX($AD$1:$AD$400,SMALL(IF($AD$1:$AD$400&lt;&gt;"",ROW($AD$1:$AD$400)),ROW(54:54))),"")</f>
        <v/>
      </c>
      <c r="AF54">
        <f t="shared" si="4"/>
        <v>53</v>
      </c>
      <c r="AG54" s="130" t="str">
        <f t="array" ref="AG54">IFERROR(INDEX($AF$1:$AF$400,SMALL(IF($AF$1:$AF$400&lt;&gt;"",ROW($AF$1:$AF$400)),ROW(54:54))),"")</f>
        <v/>
      </c>
      <c r="AH54" t="str">
        <f t="shared" si="5"/>
        <v/>
      </c>
      <c r="AI54" s="130" t="str">
        <f t="array" ref="AI54">IFERROR(INDEX($AH$1:$AH$400,SMALL(IF($AH$1:$AH$400&lt;&gt;"",ROW($AH$1:$AH$400)),ROW(54:54))),"")</f>
        <v/>
      </c>
      <c r="AK54" s="5">
        <v>43518</v>
      </c>
      <c r="AL54" s="6" t="s">
        <v>4</v>
      </c>
      <c r="AM54" s="7">
        <v>58</v>
      </c>
      <c r="AN54" t="str">
        <f t="shared" si="20"/>
        <v/>
      </c>
      <c r="AO54" s="130" t="str">
        <f t="array" ref="AO54">IFERROR(INDEX($AN$1:$AN$400,SMALL(IF($AN$1:$AN$400&lt;&gt;"",ROW($AN$1:$AN$400)),ROW(54:54))),"")</f>
        <v/>
      </c>
      <c r="AP54">
        <f t="shared" si="13"/>
        <v>74</v>
      </c>
      <c r="AQ54" s="130" t="str">
        <f t="array" ref="AQ54">IFERROR(INDEX($AP$1:$AP$400,SMALL(IF($AP$1:$AP$400&lt;&gt;"",ROW($AP$1:$AP$400)),ROW(54:54))),"")</f>
        <v/>
      </c>
      <c r="AR54" t="str">
        <f t="shared" si="6"/>
        <v/>
      </c>
      <c r="AS54" s="130" t="str">
        <f t="array" ref="AS54">IFERROR(INDEX($AR$1:$AR$400,SMALL(IF($AR$1:$AR$400&lt;&gt;"",ROW($AR$1:$AR$400)),ROW(54:54))),"")</f>
        <v/>
      </c>
      <c r="AT54" t="str">
        <f t="shared" si="7"/>
        <v/>
      </c>
      <c r="AU54" s="130" t="str">
        <f t="array" ref="AU54">IFERROR(INDEX($AT$1:$AT$400,SMALL(IF($AT$1:$AT$400&lt;&gt;"",ROW($AT$1:$AT$400)),ROW(54:54))),"")</f>
        <v/>
      </c>
      <c r="AW54" s="5">
        <v>43883</v>
      </c>
      <c r="AX54" s="6" t="s">
        <v>7</v>
      </c>
      <c r="AY54" s="105">
        <f>'Boarding Tallies'!G23</f>
        <v>0</v>
      </c>
      <c r="AZ54" t="str">
        <f t="shared" si="18"/>
        <v/>
      </c>
      <c r="BA54" s="130">
        <f t="array" ref="BA54">IFERROR(INDEX($AZ$1:$AZ$400,SMALL(IF($AZ$1:$AZ$400&lt;&gt;"",ROW($AZ$1:$AZ$400)),ROW(54:54))),"")</f>
        <v>0</v>
      </c>
      <c r="BB54" t="str">
        <f t="shared" si="14"/>
        <v/>
      </c>
      <c r="BC54" s="130" t="str">
        <f t="array" ref="BC54">IFERROR(INDEX($BB$1:$BB$400,SMALL(IF($BB$1:$BB$400&lt;&gt;"",ROW($BB$1:$BB$400)),ROW(54:54))),"")</f>
        <v/>
      </c>
      <c r="BD54" t="str">
        <f t="shared" si="9"/>
        <v/>
      </c>
      <c r="BE54" s="130">
        <f t="array" ref="BE54">IFERROR(INDEX($BD$1:$BD$400,SMALL(IF($BD$1:$BD$400&lt;&gt;"",ROW($BD$1:$BD$400)),ROW(54:54))),"")</f>
        <v>0</v>
      </c>
      <c r="BF54" t="str">
        <f t="shared" si="8"/>
        <v/>
      </c>
      <c r="BG54" s="130" t="str">
        <f t="array" ref="BG54">IFERROR(INDEX($BF$1:$BF$400,SMALL(IF($BF$1:$BF$400&lt;&gt;"",ROW($BF$1:$BF$400)),ROW(54:54))),"")</f>
        <v/>
      </c>
    </row>
    <row r="55" spans="1:59" x14ac:dyDescent="0.3">
      <c r="A55" s="10">
        <v>42423</v>
      </c>
      <c r="B55" s="11" t="s">
        <v>3</v>
      </c>
      <c r="C55" s="7">
        <v>56</v>
      </c>
      <c r="D55" t="str">
        <f t="shared" si="15"/>
        <v/>
      </c>
      <c r="E55" s="130" t="str">
        <f t="array" ref="E55">IFERROR(INDEX($D$1:$D$400,SMALL(IF($D$1:$D$400&lt;&gt;"",ROW($D$1:$D$400)),ROW(55:55))),"")</f>
        <v/>
      </c>
      <c r="F55" t="str">
        <f t="shared" si="10"/>
        <v/>
      </c>
      <c r="G55" s="130"/>
      <c r="H55" t="str">
        <f t="shared" si="0"/>
        <v/>
      </c>
      <c r="J55" t="str">
        <f t="shared" si="1"/>
        <v/>
      </c>
      <c r="M55" s="5">
        <v>42789</v>
      </c>
      <c r="N55" s="6" t="s">
        <v>8</v>
      </c>
      <c r="O55" s="7">
        <v>28</v>
      </c>
      <c r="P55">
        <f t="shared" si="16"/>
        <v>172</v>
      </c>
      <c r="Q55" s="130" t="str">
        <f t="array" ref="Q55">IFERROR(INDEX($D$1:$D$400,SMALL(IF($D$1:$D$400&lt;&gt;"",ROW($D$1:$D$400)),ROW(55:55))),"")</f>
        <v/>
      </c>
      <c r="R55" t="str">
        <f t="shared" si="11"/>
        <v/>
      </c>
      <c r="S55" s="130" t="str">
        <f t="array" ref="S55">IFERROR(INDEX($R$1:$R$400,SMALL(IF($R$1:$R$400&lt;&gt;"",ROW($R$1:$R$400)),ROW(55:55))),"")</f>
        <v/>
      </c>
      <c r="T55">
        <f t="shared" si="2"/>
        <v>61</v>
      </c>
      <c r="V55" t="str">
        <f t="shared" si="3"/>
        <v/>
      </c>
      <c r="Y55" s="5">
        <v>43154</v>
      </c>
      <c r="Z55" s="6" t="s">
        <v>4</v>
      </c>
      <c r="AA55" s="7">
        <v>44</v>
      </c>
      <c r="AB55" t="str">
        <f t="shared" si="19"/>
        <v/>
      </c>
      <c r="AC55" s="130" t="str">
        <f t="array" ref="AC55">IFERROR(INDEX($D$1:$D$400,SMALL(IF($D$1:$D$400&lt;&gt;"",ROW($D$1:$D$400)),ROW(55:55))),"")</f>
        <v/>
      </c>
      <c r="AD55">
        <f t="shared" si="12"/>
        <v>61</v>
      </c>
      <c r="AE55" s="130" t="str">
        <f t="array" ref="AE55">IFERROR(INDEX($R$1:$R$400,SMALL(IF($R$1:$R$400&lt;&gt;"",ROW($R$1:$R$400)),ROW(55:55))),"")</f>
        <v/>
      </c>
      <c r="AF55" t="str">
        <f t="shared" si="4"/>
        <v/>
      </c>
      <c r="AH55" t="str">
        <f t="shared" si="5"/>
        <v/>
      </c>
      <c r="AK55" s="5">
        <v>43519</v>
      </c>
      <c r="AL55" s="6" t="s">
        <v>7</v>
      </c>
      <c r="AM55" s="7">
        <v>84</v>
      </c>
      <c r="AN55" t="str">
        <f t="shared" si="20"/>
        <v/>
      </c>
      <c r="AO55" s="130" t="str">
        <f t="array" ref="AO55">IFERROR(INDEX($D$1:$D$400,SMALL(IF($D$1:$D$400&lt;&gt;"",ROW($D$1:$D$400)),ROW(55:55))),"")</f>
        <v/>
      </c>
      <c r="AP55" t="str">
        <f t="shared" si="13"/>
        <v/>
      </c>
      <c r="AQ55" s="130" t="str">
        <f t="array" ref="AQ55">IFERROR(INDEX($R$1:$R$400,SMALL(IF($R$1:$R$400&lt;&gt;"",ROW($R$1:$R$400)),ROW(55:55))),"")</f>
        <v/>
      </c>
      <c r="AR55" t="str">
        <f t="shared" si="6"/>
        <v/>
      </c>
      <c r="AT55" t="str">
        <f t="shared" si="7"/>
        <v/>
      </c>
      <c r="AW55" s="5">
        <v>43884</v>
      </c>
      <c r="AX55" s="6" t="s">
        <v>9</v>
      </c>
      <c r="AY55" s="105">
        <f>'Boarding Tallies'!G24</f>
        <v>0</v>
      </c>
      <c r="AZ55" t="str">
        <f t="shared" si="18"/>
        <v/>
      </c>
      <c r="BA55" s="130" t="str">
        <f t="array" ref="BA55">IFERROR(INDEX($D$1:$D$400,SMALL(IF($D$1:$D$400&lt;&gt;"",ROW($D$1:$D$400)),ROW(55:55))),"")</f>
        <v/>
      </c>
      <c r="BB55" t="str">
        <f t="shared" si="14"/>
        <v/>
      </c>
      <c r="BC55" s="130" t="str">
        <f t="array" ref="BC55">IFERROR(INDEX($R$1:$R$400,SMALL(IF($R$1:$R$400&lt;&gt;"",ROW($R$1:$R$400)),ROW(55:55))),"")</f>
        <v/>
      </c>
      <c r="BD55" t="str">
        <f t="shared" si="9"/>
        <v/>
      </c>
      <c r="BF55">
        <f t="shared" si="8"/>
        <v>0</v>
      </c>
    </row>
    <row r="56" spans="1:59" x14ac:dyDescent="0.3">
      <c r="A56" s="10">
        <v>42424</v>
      </c>
      <c r="B56" s="11" t="s">
        <v>6</v>
      </c>
      <c r="C56" s="7">
        <v>55</v>
      </c>
      <c r="D56" t="str">
        <f t="shared" si="15"/>
        <v/>
      </c>
      <c r="E56" s="130" t="str">
        <f t="array" ref="E56">IFERROR(INDEX($D$1:$D$400,SMALL(IF($D$1:$D$400&lt;&gt;"",ROW($D$1:$D$400)),ROW(56:56))),"")</f>
        <v/>
      </c>
      <c r="F56" t="str">
        <f t="shared" si="10"/>
        <v/>
      </c>
      <c r="H56" t="str">
        <f t="shared" si="0"/>
        <v/>
      </c>
      <c r="J56" t="str">
        <f t="shared" si="1"/>
        <v/>
      </c>
      <c r="M56" s="5">
        <v>42790</v>
      </c>
      <c r="N56" s="6" t="s">
        <v>4</v>
      </c>
      <c r="O56" s="7">
        <v>62</v>
      </c>
      <c r="P56" t="str">
        <f t="shared" si="16"/>
        <v/>
      </c>
      <c r="Q56" s="130" t="str">
        <f t="array" ref="Q56">IFERROR(INDEX($D$1:$D$400,SMALL(IF($D$1:$D$400&lt;&gt;"",ROW($D$1:$D$400)),ROW(56:56))),"")</f>
        <v/>
      </c>
      <c r="R56">
        <f t="shared" si="11"/>
        <v>80</v>
      </c>
      <c r="T56" t="str">
        <f t="shared" si="2"/>
        <v/>
      </c>
      <c r="V56" t="str">
        <f t="shared" si="3"/>
        <v/>
      </c>
      <c r="Y56" s="5">
        <v>43155</v>
      </c>
      <c r="Z56" s="6" t="s">
        <v>7</v>
      </c>
      <c r="AA56" s="7">
        <v>68</v>
      </c>
      <c r="AB56" t="str">
        <f t="shared" si="19"/>
        <v/>
      </c>
      <c r="AC56" s="130" t="str">
        <f t="array" ref="AC56">IFERROR(INDEX($D$1:$D$400,SMALL(IF($D$1:$D$400&lt;&gt;"",ROW($D$1:$D$400)),ROW(56:56))),"")</f>
        <v/>
      </c>
      <c r="AD56" t="str">
        <f t="shared" si="12"/>
        <v/>
      </c>
      <c r="AF56" t="str">
        <f t="shared" si="4"/>
        <v/>
      </c>
      <c r="AH56" t="str">
        <f t="shared" si="5"/>
        <v/>
      </c>
      <c r="AK56" s="5">
        <v>43520</v>
      </c>
      <c r="AL56" s="6" t="s">
        <v>9</v>
      </c>
      <c r="AM56" s="7">
        <v>80</v>
      </c>
      <c r="AN56" t="str">
        <f t="shared" si="20"/>
        <v/>
      </c>
      <c r="AO56" s="130" t="str">
        <f t="array" ref="AO56">IFERROR(INDEX($D$1:$D$400,SMALL(IF($D$1:$D$400&lt;&gt;"",ROW($D$1:$D$400)),ROW(56:56))),"")</f>
        <v/>
      </c>
      <c r="AP56" t="str">
        <f t="shared" si="13"/>
        <v/>
      </c>
      <c r="AR56" t="str">
        <f t="shared" si="6"/>
        <v/>
      </c>
      <c r="AT56">
        <f t="shared" si="7"/>
        <v>222</v>
      </c>
      <c r="AW56" s="5">
        <v>43885</v>
      </c>
      <c r="AX56" s="6" t="s">
        <v>5</v>
      </c>
      <c r="AY56" s="105">
        <f>'Boarding Tallies'!G25</f>
        <v>0</v>
      </c>
      <c r="AZ56" t="str">
        <f t="shared" si="18"/>
        <v/>
      </c>
      <c r="BA56" s="130" t="str">
        <f t="array" ref="BA56">IFERROR(INDEX($D$1:$D$400,SMALL(IF($D$1:$D$400&lt;&gt;"",ROW($D$1:$D$400)),ROW(56:56))),"")</f>
        <v/>
      </c>
      <c r="BB56" t="str">
        <f t="shared" si="14"/>
        <v/>
      </c>
      <c r="BD56" t="str">
        <f t="shared" si="9"/>
        <v/>
      </c>
      <c r="BF56" t="str">
        <f t="shared" si="8"/>
        <v/>
      </c>
    </row>
    <row r="57" spans="1:59" x14ac:dyDescent="0.3">
      <c r="A57" s="10">
        <v>42425</v>
      </c>
      <c r="B57" s="11" t="s">
        <v>8</v>
      </c>
      <c r="C57" s="7">
        <v>59</v>
      </c>
      <c r="D57">
        <f t="shared" si="15"/>
        <v>355</v>
      </c>
      <c r="E57" s="130" t="str">
        <f t="array" ref="E57">IFERROR(INDEX($D$1:$D$400,SMALL(IF($D$1:$D$400&lt;&gt;"",ROW($D$1:$D$400)),ROW(57:57))),"")</f>
        <v/>
      </c>
      <c r="F57" t="str">
        <f t="shared" si="10"/>
        <v/>
      </c>
      <c r="H57">
        <f t="shared" si="0"/>
        <v>170</v>
      </c>
      <c r="J57" t="str">
        <f t="shared" si="1"/>
        <v/>
      </c>
      <c r="M57" s="5">
        <v>42791</v>
      </c>
      <c r="N57" s="6" t="s">
        <v>7</v>
      </c>
      <c r="O57" s="7">
        <v>68</v>
      </c>
      <c r="P57" t="str">
        <f t="shared" si="16"/>
        <v/>
      </c>
      <c r="Q57" s="130" t="str">
        <f t="array" ref="Q57">IFERROR(INDEX($D$1:$D$400,SMALL(IF($D$1:$D$400&lt;&gt;"",ROW($D$1:$D$400)),ROW(57:57))),"")</f>
        <v/>
      </c>
      <c r="R57" t="str">
        <f t="shared" si="11"/>
        <v/>
      </c>
      <c r="T57" t="str">
        <f t="shared" si="2"/>
        <v/>
      </c>
      <c r="V57" t="str">
        <f t="shared" si="3"/>
        <v/>
      </c>
      <c r="Y57" s="5">
        <v>43156</v>
      </c>
      <c r="Z57" s="6" t="s">
        <v>9</v>
      </c>
      <c r="AA57" s="7">
        <v>67</v>
      </c>
      <c r="AB57" t="str">
        <f t="shared" si="19"/>
        <v/>
      </c>
      <c r="AC57" s="130" t="str">
        <f t="array" ref="AC57">IFERROR(INDEX($D$1:$D$400,SMALL(IF($D$1:$D$400&lt;&gt;"",ROW($D$1:$D$400)),ROW(57:57))),"")</f>
        <v/>
      </c>
      <c r="AD57" t="str">
        <f t="shared" si="12"/>
        <v/>
      </c>
      <c r="AF57" t="str">
        <f t="shared" si="4"/>
        <v/>
      </c>
      <c r="AH57">
        <f t="shared" si="5"/>
        <v>179</v>
      </c>
      <c r="AK57" s="5">
        <v>43521</v>
      </c>
      <c r="AL57" s="6" t="s">
        <v>5</v>
      </c>
      <c r="AM57" s="7">
        <v>82</v>
      </c>
      <c r="AN57" t="str">
        <f t="shared" si="20"/>
        <v/>
      </c>
      <c r="AO57" s="130" t="str">
        <f t="array" ref="AO57">IFERROR(INDEX($D$1:$D$400,SMALL(IF($D$1:$D$400&lt;&gt;"",ROW($D$1:$D$400)),ROW(57:57))),"")</f>
        <v/>
      </c>
      <c r="AP57" t="str">
        <f t="shared" si="13"/>
        <v/>
      </c>
      <c r="AR57" t="str">
        <f t="shared" si="6"/>
        <v/>
      </c>
      <c r="AT57" t="str">
        <f t="shared" si="7"/>
        <v/>
      </c>
      <c r="AW57" s="5">
        <v>43886</v>
      </c>
      <c r="AX57" s="6" t="s">
        <v>3</v>
      </c>
      <c r="AY57" s="105">
        <f>'Boarding Tallies'!G26</f>
        <v>0</v>
      </c>
      <c r="AZ57" t="str">
        <f t="shared" si="18"/>
        <v/>
      </c>
      <c r="BA57" s="130" t="str">
        <f t="array" ref="BA57">IFERROR(INDEX($D$1:$D$400,SMALL(IF($D$1:$D$400&lt;&gt;"",ROW($D$1:$D$400)),ROW(57:57))),"")</f>
        <v/>
      </c>
      <c r="BB57" t="str">
        <f t="shared" si="14"/>
        <v/>
      </c>
      <c r="BD57" t="str">
        <f t="shared" si="9"/>
        <v/>
      </c>
      <c r="BF57" t="str">
        <f t="shared" si="8"/>
        <v/>
      </c>
    </row>
    <row r="58" spans="1:59" x14ac:dyDescent="0.3">
      <c r="A58" s="10">
        <v>42426</v>
      </c>
      <c r="B58" s="11" t="s">
        <v>4</v>
      </c>
      <c r="C58" s="7">
        <v>56</v>
      </c>
      <c r="D58" t="str">
        <f t="shared" si="15"/>
        <v/>
      </c>
      <c r="E58" s="130" t="str">
        <f t="array" ref="E58">IFERROR(INDEX($D$1:$D$400,SMALL(IF($D$1:$D$400&lt;&gt;"",ROW($D$1:$D$400)),ROW(58:58))),"")</f>
        <v/>
      </c>
      <c r="F58">
        <f t="shared" si="10"/>
        <v>111</v>
      </c>
      <c r="H58" t="str">
        <f t="shared" si="0"/>
        <v/>
      </c>
      <c r="J58" t="str">
        <f t="shared" si="1"/>
        <v/>
      </c>
      <c r="M58" s="5">
        <v>42792</v>
      </c>
      <c r="N58" s="6" t="s">
        <v>9</v>
      </c>
      <c r="O58" s="7">
        <v>68</v>
      </c>
      <c r="P58" t="str">
        <f t="shared" si="16"/>
        <v/>
      </c>
      <c r="Q58" s="130" t="str">
        <f t="array" ref="Q58">IFERROR(INDEX($D$1:$D$400,SMALL(IF($D$1:$D$400&lt;&gt;"",ROW($D$1:$D$400)),ROW(58:58))),"")</f>
        <v/>
      </c>
      <c r="R58" t="str">
        <f t="shared" si="11"/>
        <v/>
      </c>
      <c r="T58" t="str">
        <f t="shared" si="2"/>
        <v/>
      </c>
      <c r="V58">
        <f t="shared" si="3"/>
        <v>198</v>
      </c>
      <c r="Y58" s="5">
        <v>43157</v>
      </c>
      <c r="Z58" s="6" t="s">
        <v>5</v>
      </c>
      <c r="AA58" s="7">
        <v>68</v>
      </c>
      <c r="AB58" t="str">
        <f t="shared" si="19"/>
        <v/>
      </c>
      <c r="AC58" s="130" t="str">
        <f t="array" ref="AC58">IFERROR(INDEX($D$1:$D$400,SMALL(IF($D$1:$D$400&lt;&gt;"",ROW($D$1:$D$400)),ROW(58:58))),"")</f>
        <v/>
      </c>
      <c r="AD58" t="str">
        <f t="shared" si="12"/>
        <v/>
      </c>
      <c r="AF58" t="str">
        <f t="shared" si="4"/>
        <v/>
      </c>
      <c r="AH58" t="str">
        <f t="shared" si="5"/>
        <v/>
      </c>
      <c r="AK58" s="5">
        <v>43522</v>
      </c>
      <c r="AL58" s="6" t="s">
        <v>3</v>
      </c>
      <c r="AM58" s="7">
        <v>84</v>
      </c>
      <c r="AN58" t="str">
        <f t="shared" si="20"/>
        <v/>
      </c>
      <c r="AO58" s="130" t="str">
        <f t="array" ref="AO58">IFERROR(INDEX($D$1:$D$400,SMALL(IF($D$1:$D$400&lt;&gt;"",ROW($D$1:$D$400)),ROW(58:58))),"")</f>
        <v/>
      </c>
      <c r="AP58" t="str">
        <f t="shared" si="13"/>
        <v/>
      </c>
      <c r="AR58" t="str">
        <f t="shared" si="6"/>
        <v/>
      </c>
      <c r="AT58" t="str">
        <f t="shared" si="7"/>
        <v/>
      </c>
      <c r="AW58" s="5">
        <v>43887</v>
      </c>
      <c r="AX58" s="6" t="s">
        <v>6</v>
      </c>
      <c r="AY58" s="105">
        <f>'Boarding Tallies'!G27</f>
        <v>0</v>
      </c>
      <c r="AZ58" t="str">
        <f t="shared" si="18"/>
        <v/>
      </c>
      <c r="BA58" s="130" t="str">
        <f t="array" ref="BA58">IFERROR(INDEX($D$1:$D$400,SMALL(IF($D$1:$D$400&lt;&gt;"",ROW($D$1:$D$400)),ROW(58:58))),"")</f>
        <v/>
      </c>
      <c r="BB58" t="str">
        <f t="shared" si="14"/>
        <v/>
      </c>
      <c r="BD58" t="str">
        <f t="shared" si="9"/>
        <v/>
      </c>
      <c r="BF58" t="str">
        <f t="shared" si="8"/>
        <v/>
      </c>
    </row>
    <row r="59" spans="1:59" x14ac:dyDescent="0.3">
      <c r="A59" s="10">
        <v>42427</v>
      </c>
      <c r="B59" s="11" t="s">
        <v>7</v>
      </c>
      <c r="C59" s="7">
        <v>56</v>
      </c>
      <c r="D59" t="str">
        <f t="shared" si="15"/>
        <v/>
      </c>
      <c r="E59" s="130" t="str">
        <f t="array" ref="E59">IFERROR(INDEX($D$1:$D$400,SMALL(IF($D$1:$D$400&lt;&gt;"",ROW($D$1:$D$400)),ROW(59:59))),"")</f>
        <v/>
      </c>
      <c r="F59" t="str">
        <f t="shared" si="10"/>
        <v/>
      </c>
      <c r="H59" t="str">
        <f t="shared" si="0"/>
        <v/>
      </c>
      <c r="J59" t="str">
        <f t="shared" si="1"/>
        <v/>
      </c>
      <c r="M59" s="5">
        <v>42793</v>
      </c>
      <c r="N59" s="6" t="s">
        <v>5</v>
      </c>
      <c r="O59" s="7">
        <v>66</v>
      </c>
      <c r="P59" t="str">
        <f t="shared" si="16"/>
        <v/>
      </c>
      <c r="Q59" s="130" t="str">
        <f t="array" ref="Q59">IFERROR(INDEX($D$1:$D$400,SMALL(IF($D$1:$D$400&lt;&gt;"",ROW($D$1:$D$400)),ROW(59:59))),"")</f>
        <v/>
      </c>
      <c r="R59" t="str">
        <f t="shared" si="11"/>
        <v/>
      </c>
      <c r="T59" t="str">
        <f t="shared" si="2"/>
        <v/>
      </c>
      <c r="V59" t="str">
        <f t="shared" si="3"/>
        <v/>
      </c>
      <c r="Y59" s="5">
        <v>43158</v>
      </c>
      <c r="Z59" s="6" t="s">
        <v>3</v>
      </c>
      <c r="AA59" s="7">
        <v>70</v>
      </c>
      <c r="AB59" t="str">
        <f t="shared" si="19"/>
        <v/>
      </c>
      <c r="AC59" s="130" t="str">
        <f t="array" ref="AC59">IFERROR(INDEX($D$1:$D$400,SMALL(IF($D$1:$D$400&lt;&gt;"",ROW($D$1:$D$400)),ROW(59:59))),"")</f>
        <v/>
      </c>
      <c r="AD59" t="str">
        <f t="shared" si="12"/>
        <v/>
      </c>
      <c r="AF59" t="str">
        <f t="shared" si="4"/>
        <v/>
      </c>
      <c r="AH59" t="str">
        <f t="shared" si="5"/>
        <v/>
      </c>
      <c r="AK59" s="5">
        <v>43523</v>
      </c>
      <c r="AL59" s="6" t="s">
        <v>6</v>
      </c>
      <c r="AM59" s="7">
        <v>82</v>
      </c>
      <c r="AN59" t="str">
        <f t="shared" si="20"/>
        <v/>
      </c>
      <c r="AO59" s="130" t="str">
        <f t="array" ref="AO59">IFERROR(INDEX($D$1:$D$400,SMALL(IF($D$1:$D$400&lt;&gt;"",ROW($D$1:$D$400)),ROW(59:59))),"")</f>
        <v/>
      </c>
      <c r="AP59" t="str">
        <f t="shared" si="13"/>
        <v/>
      </c>
      <c r="AR59" t="str">
        <f t="shared" si="6"/>
        <v/>
      </c>
      <c r="AT59" t="str">
        <f t="shared" si="7"/>
        <v/>
      </c>
      <c r="AW59" s="5">
        <v>43888</v>
      </c>
      <c r="AX59" s="6" t="s">
        <v>8</v>
      </c>
      <c r="AY59" s="105">
        <f>'Boarding Tallies'!G28</f>
        <v>0</v>
      </c>
      <c r="AZ59">
        <f t="shared" si="18"/>
        <v>0</v>
      </c>
      <c r="BA59" s="130" t="str">
        <f t="array" ref="BA59">IFERROR(INDEX($D$1:$D$400,SMALL(IF($D$1:$D$400&lt;&gt;"",ROW($D$1:$D$400)),ROW(59:59))),"")</f>
        <v/>
      </c>
      <c r="BB59" t="str">
        <f t="shared" si="14"/>
        <v/>
      </c>
      <c r="BD59">
        <f t="shared" si="9"/>
        <v>0</v>
      </c>
      <c r="BF59" t="str">
        <f t="shared" si="8"/>
        <v/>
      </c>
    </row>
    <row r="60" spans="1:59" x14ac:dyDescent="0.3">
      <c r="A60" s="10">
        <v>42428</v>
      </c>
      <c r="B60" s="11" t="s">
        <v>9</v>
      </c>
      <c r="C60" s="7">
        <v>21</v>
      </c>
      <c r="D60" t="str">
        <f t="shared" si="15"/>
        <v/>
      </c>
      <c r="E60" s="130" t="str">
        <f t="array" ref="E60">IFERROR(INDEX($D$1:$D$400,SMALL(IF($D$1:$D$400&lt;&gt;"",ROW($D$1:$D$400)),ROW(60:60))),"")</f>
        <v/>
      </c>
      <c r="F60" t="str">
        <f t="shared" si="10"/>
        <v/>
      </c>
      <c r="H60" t="str">
        <f t="shared" si="0"/>
        <v/>
      </c>
      <c r="J60">
        <f t="shared" si="1"/>
        <v>133</v>
      </c>
      <c r="M60" s="5">
        <v>42794</v>
      </c>
      <c r="N60" s="6" t="s">
        <v>3</v>
      </c>
      <c r="O60" s="7">
        <v>70</v>
      </c>
      <c r="P60" t="str">
        <f t="shared" si="16"/>
        <v/>
      </c>
      <c r="Q60" s="130" t="str">
        <f t="array" ref="Q60">IFERROR(INDEX($D$1:$D$400,SMALL(IF($D$1:$D$400&lt;&gt;"",ROW($D$1:$D$400)),ROW(60:60))),"")</f>
        <v/>
      </c>
      <c r="R60" t="str">
        <f t="shared" si="11"/>
        <v/>
      </c>
      <c r="T60" t="str">
        <f t="shared" si="2"/>
        <v/>
      </c>
      <c r="V60" t="str">
        <f t="shared" si="3"/>
        <v/>
      </c>
      <c r="Y60" s="5">
        <v>43159</v>
      </c>
      <c r="Z60" s="6" t="s">
        <v>6</v>
      </c>
      <c r="AA60" s="7">
        <v>70</v>
      </c>
      <c r="AB60" t="str">
        <f t="shared" si="19"/>
        <v/>
      </c>
      <c r="AC60" s="130" t="str">
        <f t="array" ref="AC60">IFERROR(INDEX($D$1:$D$400,SMALL(IF($D$1:$D$400&lt;&gt;"",ROW($D$1:$D$400)),ROW(60:60))),"")</f>
        <v/>
      </c>
      <c r="AD60" t="str">
        <f t="shared" si="12"/>
        <v/>
      </c>
      <c r="AF60" t="str">
        <f t="shared" si="4"/>
        <v/>
      </c>
      <c r="AH60" t="str">
        <f t="shared" si="5"/>
        <v/>
      </c>
      <c r="AK60" s="5">
        <v>43524</v>
      </c>
      <c r="AL60" s="6" t="s">
        <v>8</v>
      </c>
      <c r="AM60" s="7">
        <v>76</v>
      </c>
      <c r="AN60">
        <f t="shared" si="20"/>
        <v>546</v>
      </c>
      <c r="AO60" s="130" t="str">
        <f t="array" ref="AO60">IFERROR(INDEX($D$1:$D$400,SMALL(IF($D$1:$D$400&lt;&gt;"",ROW($D$1:$D$400)),ROW(60:60))),"")</f>
        <v/>
      </c>
      <c r="AP60" t="str">
        <f t="shared" si="13"/>
        <v/>
      </c>
      <c r="AR60">
        <f t="shared" si="6"/>
        <v>242</v>
      </c>
      <c r="AT60" t="str">
        <f t="shared" si="7"/>
        <v/>
      </c>
      <c r="AW60" s="5">
        <v>43889</v>
      </c>
      <c r="AX60" s="6" t="s">
        <v>4</v>
      </c>
      <c r="AY60" s="105">
        <f>'Boarding Tallies'!G29</f>
        <v>0</v>
      </c>
      <c r="AZ60" t="str">
        <f t="shared" si="18"/>
        <v/>
      </c>
      <c r="BA60" s="130" t="str">
        <f t="array" ref="BA60">IFERROR(INDEX($D$1:$D$400,SMALL(IF($D$1:$D$400&lt;&gt;"",ROW($D$1:$D$400)),ROW(60:60))),"")</f>
        <v/>
      </c>
      <c r="BB60">
        <f t="shared" si="14"/>
        <v>0</v>
      </c>
      <c r="BD60" t="str">
        <f t="shared" si="9"/>
        <v/>
      </c>
      <c r="BF60" t="str">
        <f t="shared" si="8"/>
        <v/>
      </c>
    </row>
    <row r="61" spans="1:59" ht="15" thickBot="1" x14ac:dyDescent="0.35">
      <c r="A61" s="10">
        <v>42429</v>
      </c>
      <c r="B61" s="11" t="s">
        <v>5</v>
      </c>
      <c r="C61" s="7">
        <v>14</v>
      </c>
      <c r="D61" t="str">
        <f t="shared" si="15"/>
        <v/>
      </c>
      <c r="F61" t="str">
        <f t="shared" si="10"/>
        <v/>
      </c>
      <c r="H61" t="str">
        <f t="shared" si="0"/>
        <v/>
      </c>
      <c r="J61" t="str">
        <f t="shared" si="1"/>
        <v/>
      </c>
      <c r="M61" s="5">
        <v>42795</v>
      </c>
      <c r="N61" s="6" t="s">
        <v>6</v>
      </c>
      <c r="O61" s="7">
        <v>76</v>
      </c>
      <c r="P61" t="str">
        <f t="shared" si="16"/>
        <v/>
      </c>
      <c r="R61" t="str">
        <f t="shared" si="11"/>
        <v/>
      </c>
      <c r="T61" t="str">
        <f t="shared" si="2"/>
        <v/>
      </c>
      <c r="V61" t="str">
        <f t="shared" si="3"/>
        <v/>
      </c>
      <c r="Y61" s="5">
        <v>43160</v>
      </c>
      <c r="Z61" s="6" t="s">
        <v>8</v>
      </c>
      <c r="AA61" s="7">
        <v>60</v>
      </c>
      <c r="AB61">
        <f t="shared" si="19"/>
        <v>447</v>
      </c>
      <c r="AD61" t="str">
        <f t="shared" si="12"/>
        <v/>
      </c>
      <c r="AF61">
        <f t="shared" si="4"/>
        <v>200</v>
      </c>
      <c r="AH61" t="str">
        <f t="shared" si="5"/>
        <v/>
      </c>
      <c r="AK61" s="5">
        <v>43525</v>
      </c>
      <c r="AL61" s="6" t="s">
        <v>4</v>
      </c>
      <c r="AM61" s="7">
        <v>74</v>
      </c>
      <c r="AN61" t="str">
        <f t="shared" si="20"/>
        <v/>
      </c>
      <c r="AP61">
        <f t="shared" si="13"/>
        <v>156</v>
      </c>
      <c r="AR61" t="str">
        <f t="shared" si="6"/>
        <v/>
      </c>
      <c r="AT61" t="str">
        <f t="shared" si="7"/>
        <v/>
      </c>
      <c r="AW61" s="5">
        <v>43890</v>
      </c>
      <c r="AX61" s="6" t="s">
        <v>7</v>
      </c>
      <c r="AY61" s="105">
        <f>'Boarding Tallies'!G30</f>
        <v>0</v>
      </c>
      <c r="AZ61" t="str">
        <f t="shared" si="18"/>
        <v/>
      </c>
      <c r="BB61" t="str">
        <f t="shared" si="14"/>
        <v/>
      </c>
      <c r="BD61" t="str">
        <f t="shared" si="9"/>
        <v/>
      </c>
      <c r="BF61" t="str">
        <f t="shared" si="8"/>
        <v/>
      </c>
    </row>
    <row r="62" spans="1:59" ht="15" thickBot="1" x14ac:dyDescent="0.35">
      <c r="A62" s="10">
        <v>42430</v>
      </c>
      <c r="B62" s="11" t="s">
        <v>3</v>
      </c>
      <c r="C62" s="7">
        <v>8</v>
      </c>
      <c r="D62" t="str">
        <f t="shared" si="15"/>
        <v/>
      </c>
      <c r="F62" t="str">
        <f t="shared" si="10"/>
        <v/>
      </c>
      <c r="H62" t="str">
        <f t="shared" si="0"/>
        <v/>
      </c>
      <c r="J62" t="str">
        <f t="shared" si="1"/>
        <v/>
      </c>
      <c r="M62" s="5">
        <v>42796</v>
      </c>
      <c r="N62" s="6" t="s">
        <v>8</v>
      </c>
      <c r="O62" s="18">
        <v>83</v>
      </c>
      <c r="P62">
        <f t="shared" si="16"/>
        <v>493</v>
      </c>
      <c r="R62" t="str">
        <f t="shared" si="11"/>
        <v/>
      </c>
      <c r="T62">
        <f t="shared" si="2"/>
        <v>229</v>
      </c>
      <c r="V62" t="str">
        <f t="shared" si="3"/>
        <v/>
      </c>
      <c r="Y62" s="5">
        <v>43161</v>
      </c>
      <c r="Z62" s="6" t="s">
        <v>4</v>
      </c>
      <c r="AA62" s="7">
        <v>57</v>
      </c>
      <c r="AB62" t="str">
        <f t="shared" si="19"/>
        <v/>
      </c>
      <c r="AD62">
        <f t="shared" si="12"/>
        <v>125</v>
      </c>
      <c r="AF62" t="str">
        <f t="shared" si="4"/>
        <v/>
      </c>
      <c r="AH62" t="str">
        <f t="shared" si="5"/>
        <v/>
      </c>
      <c r="AK62" s="5">
        <v>43526</v>
      </c>
      <c r="AL62" s="6" t="s">
        <v>7</v>
      </c>
      <c r="AM62" s="7">
        <v>55</v>
      </c>
      <c r="AN62" t="str">
        <f t="shared" si="20"/>
        <v/>
      </c>
      <c r="AP62" t="str">
        <f t="shared" si="13"/>
        <v/>
      </c>
      <c r="AR62" t="str">
        <f t="shared" si="6"/>
        <v/>
      </c>
      <c r="AT62" t="str">
        <f t="shared" si="7"/>
        <v/>
      </c>
      <c r="AW62" s="5">
        <v>43891</v>
      </c>
      <c r="AX62" s="6" t="s">
        <v>9</v>
      </c>
      <c r="AY62" s="105">
        <f>'Boarding Tallies'!K2</f>
        <v>0</v>
      </c>
      <c r="AZ62" t="str">
        <f t="shared" si="18"/>
        <v/>
      </c>
      <c r="BB62" t="str">
        <f t="shared" si="14"/>
        <v/>
      </c>
      <c r="BD62" t="str">
        <f t="shared" si="9"/>
        <v/>
      </c>
      <c r="BF62">
        <f t="shared" si="8"/>
        <v>0</v>
      </c>
    </row>
    <row r="63" spans="1:59" x14ac:dyDescent="0.3">
      <c r="A63" s="10">
        <v>42431</v>
      </c>
      <c r="B63" s="11" t="s">
        <v>6</v>
      </c>
      <c r="C63" s="7">
        <v>10</v>
      </c>
      <c r="D63" t="str">
        <f t="shared" si="15"/>
        <v/>
      </c>
      <c r="F63" t="str">
        <f t="shared" si="10"/>
        <v/>
      </c>
      <c r="H63" t="str">
        <f t="shared" si="0"/>
        <v/>
      </c>
      <c r="J63" t="str">
        <f t="shared" si="1"/>
        <v/>
      </c>
      <c r="M63" s="5">
        <v>42797</v>
      </c>
      <c r="N63" s="6" t="s">
        <v>4</v>
      </c>
      <c r="O63" s="7">
        <v>74</v>
      </c>
      <c r="P63" t="str">
        <f t="shared" si="16"/>
        <v/>
      </c>
      <c r="R63">
        <f t="shared" si="11"/>
        <v>140</v>
      </c>
      <c r="T63" t="str">
        <f t="shared" si="2"/>
        <v/>
      </c>
      <c r="V63" t="str">
        <f t="shared" si="3"/>
        <v/>
      </c>
      <c r="Y63" s="5">
        <v>43162</v>
      </c>
      <c r="Z63" s="6" t="s">
        <v>7</v>
      </c>
      <c r="AA63" s="7">
        <v>54</v>
      </c>
      <c r="AB63" t="str">
        <f t="shared" si="19"/>
        <v/>
      </c>
      <c r="AD63" t="str">
        <f t="shared" si="12"/>
        <v/>
      </c>
      <c r="AF63" t="str">
        <f t="shared" si="4"/>
        <v/>
      </c>
      <c r="AH63" t="str">
        <f t="shared" si="5"/>
        <v/>
      </c>
      <c r="AK63" s="5">
        <v>43527</v>
      </c>
      <c r="AL63" s="6" t="s">
        <v>9</v>
      </c>
      <c r="AM63" s="7">
        <v>29</v>
      </c>
      <c r="AN63" t="str">
        <f t="shared" si="20"/>
        <v/>
      </c>
      <c r="AP63" t="str">
        <f t="shared" si="13"/>
        <v/>
      </c>
      <c r="AR63" t="str">
        <f t="shared" si="6"/>
        <v/>
      </c>
      <c r="AT63">
        <f t="shared" si="7"/>
        <v>158</v>
      </c>
      <c r="AW63" s="5">
        <v>43892</v>
      </c>
      <c r="AX63" s="6" t="s">
        <v>5</v>
      </c>
      <c r="AY63" s="105">
        <f>'Boarding Tallies'!K3</f>
        <v>0</v>
      </c>
      <c r="AZ63" t="str">
        <f t="shared" si="18"/>
        <v/>
      </c>
      <c r="BB63" t="str">
        <f t="shared" si="14"/>
        <v/>
      </c>
      <c r="BD63" t="str">
        <f t="shared" si="9"/>
        <v/>
      </c>
      <c r="BF63" t="str">
        <f t="shared" si="8"/>
        <v/>
      </c>
    </row>
    <row r="64" spans="1:59" x14ac:dyDescent="0.3">
      <c r="A64" s="10">
        <v>42432</v>
      </c>
      <c r="B64" s="11" t="s">
        <v>8</v>
      </c>
      <c r="C64" s="7">
        <v>14</v>
      </c>
      <c r="D64">
        <f t="shared" si="15"/>
        <v>179</v>
      </c>
      <c r="F64" t="str">
        <f t="shared" si="10"/>
        <v/>
      </c>
      <c r="H64">
        <f t="shared" si="0"/>
        <v>32</v>
      </c>
      <c r="J64" t="str">
        <f t="shared" si="1"/>
        <v/>
      </c>
      <c r="M64" s="5">
        <v>42798</v>
      </c>
      <c r="N64" s="6" t="s">
        <v>7</v>
      </c>
      <c r="O64" s="7">
        <v>63</v>
      </c>
      <c r="P64" t="str">
        <f t="shared" si="16"/>
        <v/>
      </c>
      <c r="R64" t="str">
        <f t="shared" si="11"/>
        <v/>
      </c>
      <c r="T64" t="str">
        <f t="shared" si="2"/>
        <v/>
      </c>
      <c r="V64" t="str">
        <f t="shared" si="3"/>
        <v/>
      </c>
      <c r="Y64" s="5">
        <v>43163</v>
      </c>
      <c r="Z64" s="6" t="s">
        <v>9</v>
      </c>
      <c r="AA64" s="7">
        <v>29</v>
      </c>
      <c r="AB64" t="str">
        <f t="shared" si="19"/>
        <v/>
      </c>
      <c r="AD64" t="str">
        <f t="shared" si="12"/>
        <v/>
      </c>
      <c r="AF64" t="str">
        <f t="shared" si="4"/>
        <v/>
      </c>
      <c r="AH64">
        <f t="shared" si="5"/>
        <v>140</v>
      </c>
      <c r="AK64" s="5">
        <v>43528</v>
      </c>
      <c r="AL64" s="6" t="s">
        <v>5</v>
      </c>
      <c r="AM64" s="7">
        <v>22</v>
      </c>
      <c r="AN64" t="str">
        <f t="shared" si="20"/>
        <v/>
      </c>
      <c r="AP64" t="str">
        <f t="shared" si="13"/>
        <v/>
      </c>
      <c r="AR64" t="str">
        <f t="shared" si="6"/>
        <v/>
      </c>
      <c r="AT64" t="str">
        <f t="shared" si="7"/>
        <v/>
      </c>
      <c r="AW64" s="5">
        <v>43893</v>
      </c>
      <c r="AX64" s="6" t="s">
        <v>3</v>
      </c>
      <c r="AY64" s="105">
        <f>'Boarding Tallies'!K4</f>
        <v>0</v>
      </c>
      <c r="AZ64" t="str">
        <f t="shared" si="18"/>
        <v/>
      </c>
      <c r="BB64" t="str">
        <f t="shared" si="14"/>
        <v/>
      </c>
      <c r="BD64" t="str">
        <f t="shared" si="9"/>
        <v/>
      </c>
      <c r="BF64" t="str">
        <f t="shared" si="8"/>
        <v/>
      </c>
    </row>
    <row r="65" spans="1:58" x14ac:dyDescent="0.3">
      <c r="A65" s="10">
        <v>42433</v>
      </c>
      <c r="B65" s="11" t="s">
        <v>4</v>
      </c>
      <c r="C65" s="7">
        <v>20</v>
      </c>
      <c r="D65" t="str">
        <f t="shared" si="15"/>
        <v/>
      </c>
      <c r="F65">
        <f t="shared" si="10"/>
        <v>34</v>
      </c>
      <c r="H65" t="str">
        <f t="shared" si="0"/>
        <v/>
      </c>
      <c r="J65" t="str">
        <f t="shared" si="1"/>
        <v/>
      </c>
      <c r="M65" s="5">
        <v>42799</v>
      </c>
      <c r="N65" s="6" t="s">
        <v>9</v>
      </c>
      <c r="O65" s="7">
        <v>39</v>
      </c>
      <c r="P65" t="str">
        <f t="shared" si="16"/>
        <v/>
      </c>
      <c r="R65" t="str">
        <f t="shared" si="11"/>
        <v/>
      </c>
      <c r="T65" t="str">
        <f t="shared" si="2"/>
        <v/>
      </c>
      <c r="V65">
        <f t="shared" si="3"/>
        <v>176</v>
      </c>
      <c r="Y65" s="5">
        <v>43164</v>
      </c>
      <c r="Z65" s="6" t="s">
        <v>5</v>
      </c>
      <c r="AA65" s="7">
        <v>20</v>
      </c>
      <c r="AB65" t="str">
        <f t="shared" si="19"/>
        <v/>
      </c>
      <c r="AD65" t="str">
        <f t="shared" si="12"/>
        <v/>
      </c>
      <c r="AF65" t="str">
        <f t="shared" si="4"/>
        <v/>
      </c>
      <c r="AH65" t="str">
        <f t="shared" si="5"/>
        <v/>
      </c>
      <c r="AK65" s="5">
        <v>43529</v>
      </c>
      <c r="AL65" s="6" t="s">
        <v>3</v>
      </c>
      <c r="AM65" s="7">
        <v>19</v>
      </c>
      <c r="AN65" t="str">
        <f t="shared" si="20"/>
        <v/>
      </c>
      <c r="AP65" t="str">
        <f t="shared" si="13"/>
        <v/>
      </c>
      <c r="AR65" t="str">
        <f t="shared" si="6"/>
        <v/>
      </c>
      <c r="AT65" t="str">
        <f t="shared" si="7"/>
        <v/>
      </c>
      <c r="AW65" s="5">
        <v>43894</v>
      </c>
      <c r="AX65" s="6" t="s">
        <v>6</v>
      </c>
      <c r="AY65" s="105">
        <f>'Boarding Tallies'!K5</f>
        <v>0</v>
      </c>
      <c r="AZ65" t="str">
        <f t="shared" si="18"/>
        <v/>
      </c>
      <c r="BB65" t="str">
        <f t="shared" si="14"/>
        <v/>
      </c>
      <c r="BD65" t="str">
        <f t="shared" si="9"/>
        <v/>
      </c>
      <c r="BF65" t="str">
        <f t="shared" si="8"/>
        <v/>
      </c>
    </row>
    <row r="66" spans="1:58" x14ac:dyDescent="0.3">
      <c r="A66" s="10">
        <v>42434</v>
      </c>
      <c r="B66" s="11" t="s">
        <v>7</v>
      </c>
      <c r="C66" s="7">
        <v>23</v>
      </c>
      <c r="D66" t="str">
        <f t="shared" si="15"/>
        <v/>
      </c>
      <c r="F66" t="str">
        <f t="shared" si="10"/>
        <v/>
      </c>
      <c r="H66" t="str">
        <f t="shared" si="0"/>
        <v/>
      </c>
      <c r="J66" t="str">
        <f t="shared" si="1"/>
        <v/>
      </c>
      <c r="M66" s="5">
        <v>42800</v>
      </c>
      <c r="N66" s="6" t="s">
        <v>5</v>
      </c>
      <c r="O66" s="7">
        <v>29</v>
      </c>
      <c r="P66" t="str">
        <f t="shared" si="16"/>
        <v/>
      </c>
      <c r="R66" t="str">
        <f t="shared" si="11"/>
        <v/>
      </c>
      <c r="T66" t="str">
        <f t="shared" si="2"/>
        <v/>
      </c>
      <c r="V66" t="str">
        <f t="shared" si="3"/>
        <v/>
      </c>
      <c r="Y66" s="5">
        <v>43165</v>
      </c>
      <c r="Z66" s="6" t="s">
        <v>3</v>
      </c>
      <c r="AA66" s="7">
        <v>19</v>
      </c>
      <c r="AB66" t="str">
        <f t="shared" si="19"/>
        <v/>
      </c>
      <c r="AD66" t="str">
        <f t="shared" si="12"/>
        <v/>
      </c>
      <c r="AF66" t="str">
        <f t="shared" si="4"/>
        <v/>
      </c>
      <c r="AH66" t="str">
        <f t="shared" si="5"/>
        <v/>
      </c>
      <c r="AK66" s="5">
        <v>43530</v>
      </c>
      <c r="AL66" s="6" t="s">
        <v>6</v>
      </c>
      <c r="AM66" s="7">
        <v>18</v>
      </c>
      <c r="AN66" t="str">
        <f t="shared" si="20"/>
        <v/>
      </c>
      <c r="AP66" t="str">
        <f t="shared" si="13"/>
        <v/>
      </c>
      <c r="AR66" t="str">
        <f t="shared" si="6"/>
        <v/>
      </c>
      <c r="AT66" t="str">
        <f t="shared" si="7"/>
        <v/>
      </c>
      <c r="AW66" s="5">
        <v>43895</v>
      </c>
      <c r="AX66" s="6" t="s">
        <v>8</v>
      </c>
      <c r="AY66" s="105">
        <f>'Boarding Tallies'!K6</f>
        <v>0</v>
      </c>
      <c r="AZ66">
        <f t="shared" si="18"/>
        <v>0</v>
      </c>
      <c r="BB66" t="str">
        <f t="shared" si="14"/>
        <v/>
      </c>
      <c r="BD66">
        <f t="shared" si="9"/>
        <v>0</v>
      </c>
      <c r="BF66" t="str">
        <f t="shared" si="8"/>
        <v/>
      </c>
    </row>
    <row r="67" spans="1:58" x14ac:dyDescent="0.3">
      <c r="A67" s="10">
        <v>42435</v>
      </c>
      <c r="B67" s="11" t="s">
        <v>9</v>
      </c>
      <c r="C67" s="7">
        <v>23</v>
      </c>
      <c r="D67" t="str">
        <f t="shared" si="15"/>
        <v/>
      </c>
      <c r="F67" t="str">
        <f t="shared" si="10"/>
        <v/>
      </c>
      <c r="H67" t="str">
        <f t="shared" ref="H67:H130" si="21">IF(B67="TH",SUM(C65:C67),"")</f>
        <v/>
      </c>
      <c r="J67">
        <f t="shared" ref="J67:J130" si="22">IF(B67="SU",SUM(C65:C67),"")</f>
        <v>66</v>
      </c>
      <c r="M67" s="5">
        <v>42801</v>
      </c>
      <c r="N67" s="6" t="s">
        <v>3</v>
      </c>
      <c r="O67" s="7">
        <v>34</v>
      </c>
      <c r="P67" t="str">
        <f t="shared" si="16"/>
        <v/>
      </c>
      <c r="R67" t="str">
        <f t="shared" si="11"/>
        <v/>
      </c>
      <c r="T67" t="str">
        <f t="shared" ref="T67:T130" si="23">IF(N67="TH",SUM(O65:O67),"")</f>
        <v/>
      </c>
      <c r="V67" t="str">
        <f t="shared" ref="V67:V130" si="24">IF(N67="SU",SUM(O65:O67),"")</f>
        <v/>
      </c>
      <c r="Y67" s="5">
        <v>43166</v>
      </c>
      <c r="Z67" s="6" t="s">
        <v>6</v>
      </c>
      <c r="AA67" s="7">
        <v>15</v>
      </c>
      <c r="AB67" t="str">
        <f t="shared" si="19"/>
        <v/>
      </c>
      <c r="AD67" t="str">
        <f t="shared" si="12"/>
        <v/>
      </c>
      <c r="AF67" t="str">
        <f t="shared" ref="AF67:AF130" si="25">IF(Z67="TH",SUM(AA65:AA67),"")</f>
        <v/>
      </c>
      <c r="AH67" t="str">
        <f t="shared" ref="AH67:AH130" si="26">IF(Z67="SU",SUM(AA65:AA67),"")</f>
        <v/>
      </c>
      <c r="AK67" s="5">
        <v>43531</v>
      </c>
      <c r="AL67" s="6" t="s">
        <v>8</v>
      </c>
      <c r="AM67" s="7">
        <v>25</v>
      </c>
      <c r="AN67">
        <f t="shared" si="20"/>
        <v>242</v>
      </c>
      <c r="AP67" t="str">
        <f t="shared" si="13"/>
        <v/>
      </c>
      <c r="AR67">
        <f t="shared" ref="AR67:AR130" si="27">IF(AL67="TH",SUM(AM65:AM67),"")</f>
        <v>62</v>
      </c>
      <c r="AT67" t="str">
        <f t="shared" ref="AT67:AT130" si="28">IF(AL67="SU",SUM(AM65:AM67),"")</f>
        <v/>
      </c>
      <c r="AW67" s="5">
        <v>43896</v>
      </c>
      <c r="AX67" s="6" t="s">
        <v>4</v>
      </c>
      <c r="AY67" s="105">
        <f>'Boarding Tallies'!K7</f>
        <v>0</v>
      </c>
      <c r="AZ67" t="str">
        <f t="shared" si="18"/>
        <v/>
      </c>
      <c r="BB67">
        <f t="shared" si="14"/>
        <v>0</v>
      </c>
      <c r="BD67" t="str">
        <f t="shared" si="9"/>
        <v/>
      </c>
      <c r="BF67" t="str">
        <f t="shared" ref="BF67:BF130" si="29">IF(AX67="SU",SUM(AY65:AY67),"")</f>
        <v/>
      </c>
    </row>
    <row r="68" spans="1:58" x14ac:dyDescent="0.3">
      <c r="A68" s="10">
        <v>42436</v>
      </c>
      <c r="B68" s="11" t="s">
        <v>5</v>
      </c>
      <c r="C68" s="7">
        <v>24</v>
      </c>
      <c r="D68" t="str">
        <f t="shared" si="15"/>
        <v/>
      </c>
      <c r="F68" t="str">
        <f t="shared" si="10"/>
        <v/>
      </c>
      <c r="H68" t="str">
        <f t="shared" si="21"/>
        <v/>
      </c>
      <c r="J68" t="str">
        <f t="shared" si="22"/>
        <v/>
      </c>
      <c r="M68" s="5">
        <v>42802</v>
      </c>
      <c r="N68" s="6" t="s">
        <v>6</v>
      </c>
      <c r="O68" s="7">
        <v>30</v>
      </c>
      <c r="P68" t="str">
        <f t="shared" si="16"/>
        <v/>
      </c>
      <c r="R68" t="str">
        <f t="shared" si="11"/>
        <v/>
      </c>
      <c r="T68" t="str">
        <f t="shared" si="23"/>
        <v/>
      </c>
      <c r="V68" t="str">
        <f t="shared" si="24"/>
        <v/>
      </c>
      <c r="Y68" s="5">
        <v>43167</v>
      </c>
      <c r="Z68" s="6" t="s">
        <v>8</v>
      </c>
      <c r="AA68" s="7">
        <v>16</v>
      </c>
      <c r="AB68">
        <f t="shared" si="19"/>
        <v>210</v>
      </c>
      <c r="AD68" t="str">
        <f t="shared" si="12"/>
        <v/>
      </c>
      <c r="AF68">
        <f t="shared" si="25"/>
        <v>50</v>
      </c>
      <c r="AH68" t="str">
        <f t="shared" si="26"/>
        <v/>
      </c>
      <c r="AK68" s="5">
        <v>43532</v>
      </c>
      <c r="AL68" s="6" t="s">
        <v>4</v>
      </c>
      <c r="AM68" s="7">
        <v>34</v>
      </c>
      <c r="AN68" t="str">
        <f t="shared" si="20"/>
        <v/>
      </c>
      <c r="AP68">
        <f t="shared" si="13"/>
        <v>56</v>
      </c>
      <c r="AR68" t="str">
        <f t="shared" si="27"/>
        <v/>
      </c>
      <c r="AT68" t="str">
        <f t="shared" si="28"/>
        <v/>
      </c>
      <c r="AW68" s="5">
        <v>43897</v>
      </c>
      <c r="AX68" s="6" t="s">
        <v>7</v>
      </c>
      <c r="AY68" s="105">
        <f>'Boarding Tallies'!K8</f>
        <v>0</v>
      </c>
      <c r="AZ68" t="str">
        <f t="shared" si="18"/>
        <v/>
      </c>
      <c r="BB68" t="str">
        <f t="shared" si="14"/>
        <v/>
      </c>
      <c r="BD68" t="str">
        <f t="shared" ref="BD68:BD131" si="30">IF(AX68="TH",SUM(AY66:AY68),"")</f>
        <v/>
      </c>
      <c r="BF68" t="str">
        <f t="shared" si="29"/>
        <v/>
      </c>
    </row>
    <row r="69" spans="1:58" x14ac:dyDescent="0.3">
      <c r="A69" s="10">
        <v>42437</v>
      </c>
      <c r="B69" s="11" t="s">
        <v>3</v>
      </c>
      <c r="C69" s="7">
        <v>22</v>
      </c>
      <c r="D69" t="str">
        <f t="shared" si="15"/>
        <v/>
      </c>
      <c r="F69" t="str">
        <f t="shared" ref="F69:F132" si="31">IF(B69="FR",SUM(C69,C65),"")</f>
        <v/>
      </c>
      <c r="H69" t="str">
        <f t="shared" si="21"/>
        <v/>
      </c>
      <c r="J69" t="str">
        <f t="shared" si="22"/>
        <v/>
      </c>
      <c r="M69" s="5">
        <v>42803</v>
      </c>
      <c r="N69" s="6" t="s">
        <v>8</v>
      </c>
      <c r="O69" s="7">
        <v>33</v>
      </c>
      <c r="P69">
        <f t="shared" si="16"/>
        <v>302</v>
      </c>
      <c r="R69" t="str">
        <f t="shared" ref="R69:R132" si="32">IF(N69="FR",SUM(O69,O65),"")</f>
        <v/>
      </c>
      <c r="T69">
        <f t="shared" si="23"/>
        <v>97</v>
      </c>
      <c r="V69" t="str">
        <f t="shared" si="24"/>
        <v/>
      </c>
      <c r="Y69" s="5">
        <v>43168</v>
      </c>
      <c r="Z69" s="6" t="s">
        <v>4</v>
      </c>
      <c r="AA69" s="7">
        <v>22</v>
      </c>
      <c r="AB69" t="str">
        <f t="shared" si="19"/>
        <v/>
      </c>
      <c r="AD69">
        <f t="shared" ref="AD69:AD132" si="33">IF(Z69="FR",SUM(AA69,AA65),"")</f>
        <v>42</v>
      </c>
      <c r="AF69" t="str">
        <f t="shared" si="25"/>
        <v/>
      </c>
      <c r="AH69" t="str">
        <f t="shared" si="26"/>
        <v/>
      </c>
      <c r="AK69" s="5">
        <v>43533</v>
      </c>
      <c r="AL69" s="6" t="s">
        <v>7</v>
      </c>
      <c r="AM69" s="7">
        <v>42</v>
      </c>
      <c r="AN69" t="str">
        <f t="shared" si="20"/>
        <v/>
      </c>
      <c r="AP69" t="str">
        <f t="shared" si="13"/>
        <v/>
      </c>
      <c r="AR69" t="str">
        <f t="shared" si="27"/>
        <v/>
      </c>
      <c r="AT69" t="str">
        <f t="shared" si="28"/>
        <v/>
      </c>
      <c r="AW69" s="5">
        <v>43898</v>
      </c>
      <c r="AX69" s="6" t="s">
        <v>9</v>
      </c>
      <c r="AY69" s="105">
        <f>'Boarding Tallies'!K9</f>
        <v>0</v>
      </c>
      <c r="AZ69" t="str">
        <f t="shared" si="18"/>
        <v/>
      </c>
      <c r="BB69" t="str">
        <f t="shared" si="14"/>
        <v/>
      </c>
      <c r="BD69" t="str">
        <f t="shared" si="30"/>
        <v/>
      </c>
      <c r="BF69">
        <f t="shared" si="29"/>
        <v>0</v>
      </c>
    </row>
    <row r="70" spans="1:58" x14ac:dyDescent="0.3">
      <c r="A70" s="10">
        <v>42438</v>
      </c>
      <c r="B70" s="11" t="s">
        <v>6</v>
      </c>
      <c r="C70" s="7">
        <v>26</v>
      </c>
      <c r="D70" t="str">
        <f t="shared" si="15"/>
        <v/>
      </c>
      <c r="F70" t="str">
        <f t="shared" si="31"/>
        <v/>
      </c>
      <c r="H70" t="str">
        <f t="shared" si="21"/>
        <v/>
      </c>
      <c r="J70" t="str">
        <f t="shared" si="22"/>
        <v/>
      </c>
      <c r="M70" s="5">
        <v>42804</v>
      </c>
      <c r="N70" s="6" t="s">
        <v>4</v>
      </c>
      <c r="O70" s="7">
        <v>40</v>
      </c>
      <c r="P70" t="str">
        <f t="shared" si="16"/>
        <v/>
      </c>
      <c r="R70">
        <f t="shared" si="32"/>
        <v>69</v>
      </c>
      <c r="T70" t="str">
        <f t="shared" si="23"/>
        <v/>
      </c>
      <c r="V70" t="str">
        <f t="shared" si="24"/>
        <v/>
      </c>
      <c r="Y70" s="5">
        <v>43169</v>
      </c>
      <c r="Z70" s="6" t="s">
        <v>7</v>
      </c>
      <c r="AA70" s="7">
        <v>34</v>
      </c>
      <c r="AB70" t="str">
        <f t="shared" si="19"/>
        <v/>
      </c>
      <c r="AD70" t="str">
        <f t="shared" si="33"/>
        <v/>
      </c>
      <c r="AF70" t="str">
        <f t="shared" si="25"/>
        <v/>
      </c>
      <c r="AH70" t="str">
        <f t="shared" si="26"/>
        <v/>
      </c>
      <c r="AK70" s="5">
        <v>43534</v>
      </c>
      <c r="AL70" s="6" t="s">
        <v>9</v>
      </c>
      <c r="AM70" s="7">
        <v>36</v>
      </c>
      <c r="AN70" t="str">
        <f t="shared" si="20"/>
        <v/>
      </c>
      <c r="AP70" t="str">
        <f t="shared" ref="AP70:AP133" si="34">IF(AL70="FR",SUM(AM70,AM66),"")</f>
        <v/>
      </c>
      <c r="AR70" t="str">
        <f t="shared" si="27"/>
        <v/>
      </c>
      <c r="AT70">
        <f t="shared" si="28"/>
        <v>112</v>
      </c>
      <c r="AW70" s="5">
        <v>43899</v>
      </c>
      <c r="AX70" s="6" t="s">
        <v>5</v>
      </c>
      <c r="AY70" s="105">
        <f>'Boarding Tallies'!K10</f>
        <v>0</v>
      </c>
      <c r="AZ70" t="str">
        <f t="shared" si="18"/>
        <v/>
      </c>
      <c r="BB70" t="str">
        <f t="shared" ref="BB70:BB133" si="35">IF(AX70="FR",SUM(AY70,AY66),"")</f>
        <v/>
      </c>
      <c r="BD70" t="str">
        <f t="shared" si="30"/>
        <v/>
      </c>
      <c r="BF70" t="str">
        <f t="shared" si="29"/>
        <v/>
      </c>
    </row>
    <row r="71" spans="1:58" x14ac:dyDescent="0.3">
      <c r="A71" s="10">
        <v>42439</v>
      </c>
      <c r="B71" s="11" t="s">
        <v>8</v>
      </c>
      <c r="C71" s="7">
        <v>28</v>
      </c>
      <c r="D71">
        <f t="shared" ref="D71:D134" si="36">IF(B71="TH",SUM(C65:C71),"")</f>
        <v>166</v>
      </c>
      <c r="F71" t="str">
        <f t="shared" si="31"/>
        <v/>
      </c>
      <c r="H71">
        <f t="shared" si="21"/>
        <v>76</v>
      </c>
      <c r="J71" t="str">
        <f t="shared" si="22"/>
        <v/>
      </c>
      <c r="M71" s="5">
        <v>42805</v>
      </c>
      <c r="N71" s="6" t="s">
        <v>7</v>
      </c>
      <c r="O71" s="7">
        <v>54</v>
      </c>
      <c r="P71" t="str">
        <f t="shared" ref="P71:P134" si="37">IF(N71="TH",SUM(O65:O71),"")</f>
        <v/>
      </c>
      <c r="R71" t="str">
        <f t="shared" si="32"/>
        <v/>
      </c>
      <c r="T71" t="str">
        <f t="shared" si="23"/>
        <v/>
      </c>
      <c r="V71" t="str">
        <f t="shared" si="24"/>
        <v/>
      </c>
      <c r="Y71" s="5">
        <v>43170</v>
      </c>
      <c r="Z71" s="6" t="s">
        <v>9</v>
      </c>
      <c r="AA71" s="7">
        <v>20</v>
      </c>
      <c r="AB71" t="str">
        <f t="shared" si="19"/>
        <v/>
      </c>
      <c r="AD71" t="str">
        <f t="shared" si="33"/>
        <v/>
      </c>
      <c r="AF71" t="str">
        <f t="shared" si="25"/>
        <v/>
      </c>
      <c r="AH71">
        <f t="shared" si="26"/>
        <v>76</v>
      </c>
      <c r="AK71" s="5">
        <v>43535</v>
      </c>
      <c r="AL71" s="6" t="s">
        <v>5</v>
      </c>
      <c r="AM71" s="7">
        <v>31</v>
      </c>
      <c r="AN71" t="str">
        <f t="shared" si="20"/>
        <v/>
      </c>
      <c r="AP71" t="str">
        <f t="shared" si="34"/>
        <v/>
      </c>
      <c r="AR71" t="str">
        <f t="shared" si="27"/>
        <v/>
      </c>
      <c r="AT71" t="str">
        <f t="shared" si="28"/>
        <v/>
      </c>
      <c r="AW71" s="5">
        <v>43900</v>
      </c>
      <c r="AX71" s="6" t="s">
        <v>3</v>
      </c>
      <c r="AY71" s="105">
        <f>'Boarding Tallies'!K11</f>
        <v>0</v>
      </c>
      <c r="AZ71" t="str">
        <f t="shared" si="18"/>
        <v/>
      </c>
      <c r="BB71" t="str">
        <f t="shared" si="35"/>
        <v/>
      </c>
      <c r="BD71" t="str">
        <f t="shared" si="30"/>
        <v/>
      </c>
      <c r="BF71" t="str">
        <f t="shared" si="29"/>
        <v/>
      </c>
    </row>
    <row r="72" spans="1:58" x14ac:dyDescent="0.3">
      <c r="A72" s="10">
        <v>42440</v>
      </c>
      <c r="B72" s="11" t="s">
        <v>4</v>
      </c>
      <c r="C72" s="7">
        <v>31</v>
      </c>
      <c r="D72" t="str">
        <f t="shared" si="36"/>
        <v/>
      </c>
      <c r="F72">
        <f t="shared" si="31"/>
        <v>55</v>
      </c>
      <c r="H72" t="str">
        <f t="shared" si="21"/>
        <v/>
      </c>
      <c r="J72" t="str">
        <f t="shared" si="22"/>
        <v/>
      </c>
      <c r="M72" s="5">
        <v>42806</v>
      </c>
      <c r="N72" s="6" t="s">
        <v>9</v>
      </c>
      <c r="O72" s="7">
        <v>37</v>
      </c>
      <c r="P72" t="str">
        <f t="shared" si="37"/>
        <v/>
      </c>
      <c r="R72" t="str">
        <f t="shared" si="32"/>
        <v/>
      </c>
      <c r="T72" t="str">
        <f t="shared" si="23"/>
        <v/>
      </c>
      <c r="V72">
        <f t="shared" si="24"/>
        <v>131</v>
      </c>
      <c r="Y72" s="5">
        <v>43171</v>
      </c>
      <c r="Z72" s="6" t="s">
        <v>5</v>
      </c>
      <c r="AA72" s="7">
        <v>21</v>
      </c>
      <c r="AB72" t="str">
        <f t="shared" si="19"/>
        <v/>
      </c>
      <c r="AD72" t="str">
        <f t="shared" si="33"/>
        <v/>
      </c>
      <c r="AF72" t="str">
        <f t="shared" si="25"/>
        <v/>
      </c>
      <c r="AH72" t="str">
        <f t="shared" si="26"/>
        <v/>
      </c>
      <c r="AK72" s="5">
        <v>43536</v>
      </c>
      <c r="AL72" s="6" t="s">
        <v>3</v>
      </c>
      <c r="AM72" s="7">
        <v>33</v>
      </c>
      <c r="AN72" t="str">
        <f t="shared" si="20"/>
        <v/>
      </c>
      <c r="AP72" t="str">
        <f t="shared" si="34"/>
        <v/>
      </c>
      <c r="AR72" t="str">
        <f t="shared" si="27"/>
        <v/>
      </c>
      <c r="AT72" t="str">
        <f t="shared" si="28"/>
        <v/>
      </c>
      <c r="AW72" s="5">
        <v>43901</v>
      </c>
      <c r="AX72" s="6" t="s">
        <v>6</v>
      </c>
      <c r="AY72" s="105">
        <f>'Boarding Tallies'!K12</f>
        <v>0</v>
      </c>
      <c r="AZ72" t="str">
        <f t="shared" ref="AZ72:AZ135" si="38">IF(AX72="TH",SUM(AY66:AY72),"")</f>
        <v/>
      </c>
      <c r="BB72" t="str">
        <f t="shared" si="35"/>
        <v/>
      </c>
      <c r="BD72" t="str">
        <f t="shared" si="30"/>
        <v/>
      </c>
      <c r="BF72" t="str">
        <f t="shared" si="29"/>
        <v/>
      </c>
    </row>
    <row r="73" spans="1:58" x14ac:dyDescent="0.3">
      <c r="A73" s="10">
        <v>42441</v>
      </c>
      <c r="B73" s="11" t="s">
        <v>7</v>
      </c>
      <c r="C73" s="7">
        <v>31</v>
      </c>
      <c r="D73" t="str">
        <f t="shared" si="36"/>
        <v/>
      </c>
      <c r="F73" t="str">
        <f t="shared" si="31"/>
        <v/>
      </c>
      <c r="H73" t="str">
        <f t="shared" si="21"/>
        <v/>
      </c>
      <c r="J73" t="str">
        <f t="shared" si="22"/>
        <v/>
      </c>
      <c r="M73" s="5">
        <v>42807</v>
      </c>
      <c r="N73" s="6" t="s">
        <v>5</v>
      </c>
      <c r="O73" s="7">
        <v>31</v>
      </c>
      <c r="P73" t="str">
        <f t="shared" si="37"/>
        <v/>
      </c>
      <c r="R73" t="str">
        <f t="shared" si="32"/>
        <v/>
      </c>
      <c r="T73" t="str">
        <f t="shared" si="23"/>
        <v/>
      </c>
      <c r="V73" t="str">
        <f t="shared" si="24"/>
        <v/>
      </c>
      <c r="Y73" s="5">
        <v>43172</v>
      </c>
      <c r="Z73" s="6" t="s">
        <v>3</v>
      </c>
      <c r="AA73" s="7">
        <v>20</v>
      </c>
      <c r="AB73" t="str">
        <f t="shared" si="19"/>
        <v/>
      </c>
      <c r="AD73" t="str">
        <f t="shared" si="33"/>
        <v/>
      </c>
      <c r="AF73" t="str">
        <f t="shared" si="25"/>
        <v/>
      </c>
      <c r="AH73" t="str">
        <f t="shared" si="26"/>
        <v/>
      </c>
      <c r="AK73" s="5">
        <v>43537</v>
      </c>
      <c r="AL73" s="6" t="s">
        <v>6</v>
      </c>
      <c r="AM73" s="7">
        <v>29</v>
      </c>
      <c r="AN73" t="str">
        <f t="shared" si="20"/>
        <v/>
      </c>
      <c r="AP73" t="str">
        <f t="shared" si="34"/>
        <v/>
      </c>
      <c r="AR73" t="str">
        <f t="shared" si="27"/>
        <v/>
      </c>
      <c r="AT73" t="str">
        <f t="shared" si="28"/>
        <v/>
      </c>
      <c r="AW73" s="5">
        <v>43902</v>
      </c>
      <c r="AX73" s="6" t="s">
        <v>8</v>
      </c>
      <c r="AY73" s="105">
        <f>'Boarding Tallies'!K13</f>
        <v>0</v>
      </c>
      <c r="AZ73">
        <f t="shared" si="38"/>
        <v>0</v>
      </c>
      <c r="BB73" t="str">
        <f t="shared" si="35"/>
        <v/>
      </c>
      <c r="BD73">
        <f t="shared" si="30"/>
        <v>0</v>
      </c>
      <c r="BF73" t="str">
        <f t="shared" si="29"/>
        <v/>
      </c>
    </row>
    <row r="74" spans="1:58" x14ac:dyDescent="0.3">
      <c r="A74" s="10">
        <v>42442</v>
      </c>
      <c r="B74" s="11" t="s">
        <v>9</v>
      </c>
      <c r="C74" s="7">
        <v>20</v>
      </c>
      <c r="D74" t="str">
        <f t="shared" si="36"/>
        <v/>
      </c>
      <c r="F74" t="str">
        <f t="shared" si="31"/>
        <v/>
      </c>
      <c r="H74" t="str">
        <f t="shared" si="21"/>
        <v/>
      </c>
      <c r="J74">
        <f t="shared" si="22"/>
        <v>82</v>
      </c>
      <c r="M74" s="5">
        <v>42808</v>
      </c>
      <c r="N74" s="6" t="s">
        <v>3</v>
      </c>
      <c r="O74" s="7">
        <v>32</v>
      </c>
      <c r="P74" t="str">
        <f t="shared" si="37"/>
        <v/>
      </c>
      <c r="R74" t="str">
        <f t="shared" si="32"/>
        <v/>
      </c>
      <c r="T74" t="str">
        <f t="shared" si="23"/>
        <v/>
      </c>
      <c r="V74" t="str">
        <f t="shared" si="24"/>
        <v/>
      </c>
      <c r="Y74" s="5">
        <v>43173</v>
      </c>
      <c r="Z74" s="6" t="s">
        <v>6</v>
      </c>
      <c r="AA74" s="7">
        <v>27</v>
      </c>
      <c r="AB74" t="str">
        <f t="shared" ref="AB74:AB137" si="39">IF(Z74="TH",SUM(AA68:AA74),"")</f>
        <v/>
      </c>
      <c r="AD74" t="str">
        <f t="shared" si="33"/>
        <v/>
      </c>
      <c r="AF74" t="str">
        <f t="shared" si="25"/>
        <v/>
      </c>
      <c r="AH74" t="str">
        <f t="shared" si="26"/>
        <v/>
      </c>
      <c r="AK74" s="5">
        <v>43538</v>
      </c>
      <c r="AL74" s="6" t="s">
        <v>8</v>
      </c>
      <c r="AM74" s="7">
        <v>26</v>
      </c>
      <c r="AN74">
        <f t="shared" si="20"/>
        <v>231</v>
      </c>
      <c r="AP74" t="str">
        <f t="shared" si="34"/>
        <v/>
      </c>
      <c r="AR74">
        <f t="shared" si="27"/>
        <v>88</v>
      </c>
      <c r="AT74" t="str">
        <f t="shared" si="28"/>
        <v/>
      </c>
      <c r="AW74" s="5">
        <v>43903</v>
      </c>
      <c r="AX74" s="6" t="s">
        <v>4</v>
      </c>
      <c r="AY74" s="105">
        <f>'Boarding Tallies'!K14</f>
        <v>0</v>
      </c>
      <c r="AZ74" t="str">
        <f t="shared" si="38"/>
        <v/>
      </c>
      <c r="BB74">
        <f t="shared" si="35"/>
        <v>0</v>
      </c>
      <c r="BD74" t="str">
        <f t="shared" si="30"/>
        <v/>
      </c>
      <c r="BF74" t="str">
        <f t="shared" si="29"/>
        <v/>
      </c>
    </row>
    <row r="75" spans="1:58" x14ac:dyDescent="0.3">
      <c r="A75" s="10">
        <v>42443</v>
      </c>
      <c r="B75" s="11" t="s">
        <v>5</v>
      </c>
      <c r="C75" s="7">
        <v>14</v>
      </c>
      <c r="D75" t="str">
        <f t="shared" si="36"/>
        <v/>
      </c>
      <c r="F75" t="str">
        <f t="shared" si="31"/>
        <v/>
      </c>
      <c r="H75" t="str">
        <f t="shared" si="21"/>
        <v/>
      </c>
      <c r="J75" t="str">
        <f t="shared" si="22"/>
        <v/>
      </c>
      <c r="M75" s="5">
        <v>42809</v>
      </c>
      <c r="N75" s="6" t="s">
        <v>6</v>
      </c>
      <c r="O75" s="7">
        <v>31</v>
      </c>
      <c r="P75" t="str">
        <f t="shared" si="37"/>
        <v/>
      </c>
      <c r="R75" t="str">
        <f t="shared" si="32"/>
        <v/>
      </c>
      <c r="T75" t="str">
        <f t="shared" si="23"/>
        <v/>
      </c>
      <c r="V75" t="str">
        <f t="shared" si="24"/>
        <v/>
      </c>
      <c r="Y75" s="5">
        <v>43174</v>
      </c>
      <c r="Z75" s="6" t="s">
        <v>8</v>
      </c>
      <c r="AA75" s="7">
        <v>40</v>
      </c>
      <c r="AB75">
        <f t="shared" si="39"/>
        <v>184</v>
      </c>
      <c r="AD75" t="str">
        <f t="shared" si="33"/>
        <v/>
      </c>
      <c r="AF75">
        <f t="shared" si="25"/>
        <v>87</v>
      </c>
      <c r="AH75" t="str">
        <f t="shared" si="26"/>
        <v/>
      </c>
      <c r="AK75" s="5">
        <v>43539</v>
      </c>
      <c r="AL75" s="6" t="s">
        <v>4</v>
      </c>
      <c r="AM75" s="7">
        <v>33</v>
      </c>
      <c r="AN75" t="str">
        <f t="shared" si="20"/>
        <v/>
      </c>
      <c r="AP75">
        <f t="shared" si="34"/>
        <v>64</v>
      </c>
      <c r="AR75" t="str">
        <f t="shared" si="27"/>
        <v/>
      </c>
      <c r="AT75" t="str">
        <f t="shared" si="28"/>
        <v/>
      </c>
      <c r="AW75" s="5">
        <v>43904</v>
      </c>
      <c r="AX75" s="6" t="s">
        <v>7</v>
      </c>
      <c r="AY75" s="105">
        <f>'Boarding Tallies'!K15</f>
        <v>0</v>
      </c>
      <c r="AZ75" t="str">
        <f t="shared" si="38"/>
        <v/>
      </c>
      <c r="BB75" t="str">
        <f t="shared" si="35"/>
        <v/>
      </c>
      <c r="BD75" t="str">
        <f t="shared" si="30"/>
        <v/>
      </c>
      <c r="BF75" t="str">
        <f t="shared" si="29"/>
        <v/>
      </c>
    </row>
    <row r="76" spans="1:58" x14ac:dyDescent="0.3">
      <c r="A76" s="10">
        <v>42444</v>
      </c>
      <c r="B76" s="11" t="s">
        <v>3</v>
      </c>
      <c r="C76" s="7">
        <v>14</v>
      </c>
      <c r="D76" t="str">
        <f t="shared" si="36"/>
        <v/>
      </c>
      <c r="F76" t="str">
        <f t="shared" si="31"/>
        <v/>
      </c>
      <c r="H76" t="str">
        <f t="shared" si="21"/>
        <v/>
      </c>
      <c r="J76" t="str">
        <f t="shared" si="22"/>
        <v/>
      </c>
      <c r="M76" s="5">
        <v>42810</v>
      </c>
      <c r="N76" s="6" t="s">
        <v>8</v>
      </c>
      <c r="O76" s="7">
        <v>37</v>
      </c>
      <c r="P76">
        <f t="shared" si="37"/>
        <v>262</v>
      </c>
      <c r="R76" t="str">
        <f t="shared" si="32"/>
        <v/>
      </c>
      <c r="T76">
        <f t="shared" si="23"/>
        <v>100</v>
      </c>
      <c r="V76" t="str">
        <f t="shared" si="24"/>
        <v/>
      </c>
      <c r="Y76" s="5">
        <v>43175</v>
      </c>
      <c r="Z76" s="6" t="s">
        <v>4</v>
      </c>
      <c r="AA76" s="7">
        <v>47</v>
      </c>
      <c r="AB76" t="str">
        <f t="shared" si="39"/>
        <v/>
      </c>
      <c r="AD76">
        <f t="shared" si="33"/>
        <v>68</v>
      </c>
      <c r="AF76" t="str">
        <f t="shared" si="25"/>
        <v/>
      </c>
      <c r="AH76" t="str">
        <f t="shared" si="26"/>
        <v/>
      </c>
      <c r="AK76" s="5">
        <v>43540</v>
      </c>
      <c r="AL76" s="6" t="s">
        <v>7</v>
      </c>
      <c r="AM76" s="7">
        <v>35</v>
      </c>
      <c r="AN76" t="str">
        <f t="shared" si="20"/>
        <v/>
      </c>
      <c r="AP76" t="str">
        <f t="shared" si="34"/>
        <v/>
      </c>
      <c r="AR76" t="str">
        <f t="shared" si="27"/>
        <v/>
      </c>
      <c r="AT76" t="str">
        <f t="shared" si="28"/>
        <v/>
      </c>
      <c r="AW76" s="5">
        <v>43905</v>
      </c>
      <c r="AX76" s="6" t="s">
        <v>9</v>
      </c>
      <c r="AY76" s="105">
        <f>'Boarding Tallies'!K16</f>
        <v>0</v>
      </c>
      <c r="AZ76" t="str">
        <f t="shared" si="38"/>
        <v/>
      </c>
      <c r="BB76" t="str">
        <f t="shared" si="35"/>
        <v/>
      </c>
      <c r="BD76" t="str">
        <f t="shared" si="30"/>
        <v/>
      </c>
      <c r="BF76">
        <f t="shared" si="29"/>
        <v>0</v>
      </c>
    </row>
    <row r="77" spans="1:58" x14ac:dyDescent="0.3">
      <c r="A77" s="10">
        <v>42445</v>
      </c>
      <c r="B77" s="11" t="s">
        <v>6</v>
      </c>
      <c r="C77" s="7">
        <v>15</v>
      </c>
      <c r="D77" t="str">
        <f t="shared" si="36"/>
        <v/>
      </c>
      <c r="F77" t="str">
        <f t="shared" si="31"/>
        <v/>
      </c>
      <c r="H77" t="str">
        <f t="shared" si="21"/>
        <v/>
      </c>
      <c r="J77" t="str">
        <f t="shared" si="22"/>
        <v/>
      </c>
      <c r="M77" s="5">
        <v>42811</v>
      </c>
      <c r="N77" s="6" t="s">
        <v>4</v>
      </c>
      <c r="O77" s="7">
        <v>32</v>
      </c>
      <c r="P77" t="str">
        <f t="shared" si="37"/>
        <v/>
      </c>
      <c r="R77">
        <f t="shared" si="32"/>
        <v>63</v>
      </c>
      <c r="T77" t="str">
        <f t="shared" si="23"/>
        <v/>
      </c>
      <c r="V77" t="str">
        <f t="shared" si="24"/>
        <v/>
      </c>
      <c r="Y77" s="5">
        <v>43176</v>
      </c>
      <c r="Z77" s="6" t="s">
        <v>7</v>
      </c>
      <c r="AA77" s="7">
        <v>44</v>
      </c>
      <c r="AB77" t="str">
        <f t="shared" si="39"/>
        <v/>
      </c>
      <c r="AD77" t="str">
        <f t="shared" si="33"/>
        <v/>
      </c>
      <c r="AF77" t="str">
        <f t="shared" si="25"/>
        <v/>
      </c>
      <c r="AH77" t="str">
        <f t="shared" si="26"/>
        <v/>
      </c>
      <c r="AK77" s="5">
        <v>43541</v>
      </c>
      <c r="AL77" s="6" t="s">
        <v>9</v>
      </c>
      <c r="AM77" s="7">
        <v>30</v>
      </c>
      <c r="AN77" t="str">
        <f t="shared" si="20"/>
        <v/>
      </c>
      <c r="AP77" t="str">
        <f t="shared" si="34"/>
        <v/>
      </c>
      <c r="AR77" t="str">
        <f t="shared" si="27"/>
        <v/>
      </c>
      <c r="AT77">
        <f t="shared" si="28"/>
        <v>98</v>
      </c>
      <c r="AW77" s="5">
        <v>43906</v>
      </c>
      <c r="AX77" s="6" t="s">
        <v>5</v>
      </c>
      <c r="AY77" s="105">
        <f>'Boarding Tallies'!K17</f>
        <v>0</v>
      </c>
      <c r="AZ77" t="str">
        <f t="shared" si="38"/>
        <v/>
      </c>
      <c r="BB77" t="str">
        <f t="shared" si="35"/>
        <v/>
      </c>
      <c r="BD77" t="str">
        <f t="shared" si="30"/>
        <v/>
      </c>
      <c r="BF77" t="str">
        <f t="shared" si="29"/>
        <v/>
      </c>
    </row>
    <row r="78" spans="1:58" x14ac:dyDescent="0.3">
      <c r="A78" s="10">
        <v>42446</v>
      </c>
      <c r="B78" s="11" t="s">
        <v>8</v>
      </c>
      <c r="C78" s="7">
        <v>18</v>
      </c>
      <c r="D78">
        <f t="shared" si="36"/>
        <v>143</v>
      </c>
      <c r="F78" t="str">
        <f t="shared" si="31"/>
        <v/>
      </c>
      <c r="H78">
        <f t="shared" si="21"/>
        <v>47</v>
      </c>
      <c r="J78" t="str">
        <f t="shared" si="22"/>
        <v/>
      </c>
      <c r="M78" s="5">
        <v>42812</v>
      </c>
      <c r="N78" s="6" t="s">
        <v>7</v>
      </c>
      <c r="O78" s="7">
        <v>34</v>
      </c>
      <c r="P78" t="str">
        <f t="shared" si="37"/>
        <v/>
      </c>
      <c r="R78" t="str">
        <f t="shared" si="32"/>
        <v/>
      </c>
      <c r="T78" t="str">
        <f t="shared" si="23"/>
        <v/>
      </c>
      <c r="V78" t="str">
        <f t="shared" si="24"/>
        <v/>
      </c>
      <c r="Y78" s="5">
        <v>43177</v>
      </c>
      <c r="Z78" s="6" t="s">
        <v>9</v>
      </c>
      <c r="AA78" s="7">
        <v>25</v>
      </c>
      <c r="AB78" t="str">
        <f t="shared" si="39"/>
        <v/>
      </c>
      <c r="AD78" t="str">
        <f t="shared" si="33"/>
        <v/>
      </c>
      <c r="AF78" t="str">
        <f t="shared" si="25"/>
        <v/>
      </c>
      <c r="AH78">
        <f t="shared" si="26"/>
        <v>116</v>
      </c>
      <c r="AK78" s="5">
        <v>43542</v>
      </c>
      <c r="AL78" s="6" t="s">
        <v>5</v>
      </c>
      <c r="AM78" s="7">
        <v>30</v>
      </c>
      <c r="AN78" t="str">
        <f t="shared" si="20"/>
        <v/>
      </c>
      <c r="AP78" t="str">
        <f t="shared" si="34"/>
        <v/>
      </c>
      <c r="AR78" t="str">
        <f t="shared" si="27"/>
        <v/>
      </c>
      <c r="AT78" t="str">
        <f t="shared" si="28"/>
        <v/>
      </c>
      <c r="AW78" s="5">
        <v>43907</v>
      </c>
      <c r="AX78" s="6" t="s">
        <v>3</v>
      </c>
      <c r="AY78" s="105">
        <f>'Boarding Tallies'!K18</f>
        <v>0</v>
      </c>
      <c r="AZ78" t="str">
        <f t="shared" si="38"/>
        <v/>
      </c>
      <c r="BB78" t="str">
        <f t="shared" si="35"/>
        <v/>
      </c>
      <c r="BD78" t="str">
        <f t="shared" si="30"/>
        <v/>
      </c>
      <c r="BF78" t="str">
        <f t="shared" si="29"/>
        <v/>
      </c>
    </row>
    <row r="79" spans="1:58" x14ac:dyDescent="0.3">
      <c r="A79" s="10">
        <v>42447</v>
      </c>
      <c r="B79" s="11" t="s">
        <v>4</v>
      </c>
      <c r="C79" s="7">
        <v>15</v>
      </c>
      <c r="D79" t="str">
        <f t="shared" si="36"/>
        <v/>
      </c>
      <c r="F79">
        <f t="shared" si="31"/>
        <v>29</v>
      </c>
      <c r="H79" t="str">
        <f t="shared" si="21"/>
        <v/>
      </c>
      <c r="J79" t="str">
        <f t="shared" si="22"/>
        <v/>
      </c>
      <c r="M79" s="5">
        <v>42813</v>
      </c>
      <c r="N79" s="6" t="s">
        <v>9</v>
      </c>
      <c r="O79" s="7">
        <v>17</v>
      </c>
      <c r="P79" t="str">
        <f t="shared" si="37"/>
        <v/>
      </c>
      <c r="R79" t="str">
        <f t="shared" si="32"/>
        <v/>
      </c>
      <c r="T79" t="str">
        <f t="shared" si="23"/>
        <v/>
      </c>
      <c r="V79">
        <f t="shared" si="24"/>
        <v>83</v>
      </c>
      <c r="Y79" s="5">
        <v>43178</v>
      </c>
      <c r="Z79" s="6" t="s">
        <v>5</v>
      </c>
      <c r="AA79" s="7">
        <v>23</v>
      </c>
      <c r="AB79" t="str">
        <f t="shared" si="39"/>
        <v/>
      </c>
      <c r="AD79" t="str">
        <f t="shared" si="33"/>
        <v/>
      </c>
      <c r="AF79" t="str">
        <f t="shared" si="25"/>
        <v/>
      </c>
      <c r="AH79" t="str">
        <f t="shared" si="26"/>
        <v/>
      </c>
      <c r="AK79" s="5">
        <v>43543</v>
      </c>
      <c r="AL79" s="6" t="s">
        <v>3</v>
      </c>
      <c r="AM79" s="7">
        <v>26</v>
      </c>
      <c r="AN79" t="str">
        <f t="shared" si="20"/>
        <v/>
      </c>
      <c r="AP79" t="str">
        <f t="shared" si="34"/>
        <v/>
      </c>
      <c r="AR79" t="str">
        <f t="shared" si="27"/>
        <v/>
      </c>
      <c r="AT79" t="str">
        <f t="shared" si="28"/>
        <v/>
      </c>
      <c r="AW79" s="5">
        <v>43908</v>
      </c>
      <c r="AX79" s="6" t="s">
        <v>6</v>
      </c>
      <c r="AY79" s="105">
        <f>'Boarding Tallies'!K19</f>
        <v>0</v>
      </c>
      <c r="AZ79" t="str">
        <f t="shared" si="38"/>
        <v/>
      </c>
      <c r="BB79" t="str">
        <f t="shared" si="35"/>
        <v/>
      </c>
      <c r="BD79" t="str">
        <f t="shared" si="30"/>
        <v/>
      </c>
      <c r="BF79" t="str">
        <f t="shared" si="29"/>
        <v/>
      </c>
    </row>
    <row r="80" spans="1:58" x14ac:dyDescent="0.3">
      <c r="A80" s="10">
        <v>42448</v>
      </c>
      <c r="B80" s="11" t="s">
        <v>7</v>
      </c>
      <c r="C80" s="7">
        <v>15</v>
      </c>
      <c r="D80" t="str">
        <f t="shared" si="36"/>
        <v/>
      </c>
      <c r="F80" t="str">
        <f t="shared" si="31"/>
        <v/>
      </c>
      <c r="H80" t="str">
        <f t="shared" si="21"/>
        <v/>
      </c>
      <c r="J80" t="str">
        <f t="shared" si="22"/>
        <v/>
      </c>
      <c r="M80" s="5">
        <v>42814</v>
      </c>
      <c r="N80" s="6" t="s">
        <v>5</v>
      </c>
      <c r="O80" s="19">
        <v>9</v>
      </c>
      <c r="P80" t="str">
        <f t="shared" si="37"/>
        <v/>
      </c>
      <c r="R80" t="str">
        <f t="shared" si="32"/>
        <v/>
      </c>
      <c r="T80" t="str">
        <f t="shared" si="23"/>
        <v/>
      </c>
      <c r="V80" t="str">
        <f t="shared" si="24"/>
        <v/>
      </c>
      <c r="Y80" s="5">
        <v>43179</v>
      </c>
      <c r="Z80" s="6" t="s">
        <v>3</v>
      </c>
      <c r="AA80" s="7">
        <v>22</v>
      </c>
      <c r="AB80" t="str">
        <f t="shared" si="39"/>
        <v/>
      </c>
      <c r="AD80" t="str">
        <f t="shared" si="33"/>
        <v/>
      </c>
      <c r="AF80" t="str">
        <f t="shared" si="25"/>
        <v/>
      </c>
      <c r="AH80" t="str">
        <f t="shared" si="26"/>
        <v/>
      </c>
      <c r="AK80" s="5">
        <v>43544</v>
      </c>
      <c r="AL80" s="6" t="s">
        <v>6</v>
      </c>
      <c r="AM80" s="7">
        <v>22</v>
      </c>
      <c r="AN80" t="str">
        <f t="shared" si="20"/>
        <v/>
      </c>
      <c r="AP80" t="str">
        <f t="shared" si="34"/>
        <v/>
      </c>
      <c r="AR80" t="str">
        <f t="shared" si="27"/>
        <v/>
      </c>
      <c r="AT80" t="str">
        <f t="shared" si="28"/>
        <v/>
      </c>
      <c r="AW80" s="5">
        <v>43909</v>
      </c>
      <c r="AX80" s="6" t="s">
        <v>8</v>
      </c>
      <c r="AY80" s="105">
        <f>'Boarding Tallies'!K20</f>
        <v>0</v>
      </c>
      <c r="AZ80">
        <f t="shared" si="38"/>
        <v>0</v>
      </c>
      <c r="BB80" t="str">
        <f t="shared" si="35"/>
        <v/>
      </c>
      <c r="BD80">
        <f t="shared" si="30"/>
        <v>0</v>
      </c>
      <c r="BF80" t="str">
        <f t="shared" si="29"/>
        <v/>
      </c>
    </row>
    <row r="81" spans="1:58" x14ac:dyDescent="0.3">
      <c r="A81" s="10">
        <v>42449</v>
      </c>
      <c r="B81" s="11" t="s">
        <v>9</v>
      </c>
      <c r="C81" s="7">
        <v>10</v>
      </c>
      <c r="D81" t="str">
        <f t="shared" si="36"/>
        <v/>
      </c>
      <c r="F81" t="str">
        <f t="shared" si="31"/>
        <v/>
      </c>
      <c r="H81" t="str">
        <f t="shared" si="21"/>
        <v/>
      </c>
      <c r="J81">
        <f t="shared" si="22"/>
        <v>40</v>
      </c>
      <c r="M81" s="5">
        <v>42815</v>
      </c>
      <c r="N81" s="6" t="s">
        <v>3</v>
      </c>
      <c r="O81" s="22">
        <v>6</v>
      </c>
      <c r="P81" t="str">
        <f t="shared" si="37"/>
        <v/>
      </c>
      <c r="R81" t="str">
        <f t="shared" si="32"/>
        <v/>
      </c>
      <c r="T81" t="str">
        <f t="shared" si="23"/>
        <v/>
      </c>
      <c r="V81" t="str">
        <f t="shared" si="24"/>
        <v/>
      </c>
      <c r="Y81" s="5">
        <v>43180</v>
      </c>
      <c r="Z81" s="6" t="s">
        <v>6</v>
      </c>
      <c r="AA81" s="7">
        <v>19</v>
      </c>
      <c r="AB81" t="str">
        <f t="shared" si="39"/>
        <v/>
      </c>
      <c r="AD81" t="str">
        <f t="shared" si="33"/>
        <v/>
      </c>
      <c r="AF81" t="str">
        <f t="shared" si="25"/>
        <v/>
      </c>
      <c r="AH81" t="str">
        <f t="shared" si="26"/>
        <v/>
      </c>
      <c r="AK81" s="5">
        <v>43545</v>
      </c>
      <c r="AL81" s="6" t="s">
        <v>8</v>
      </c>
      <c r="AM81" s="7">
        <v>24</v>
      </c>
      <c r="AN81">
        <f t="shared" si="20"/>
        <v>200</v>
      </c>
      <c r="AP81" t="str">
        <f t="shared" si="34"/>
        <v/>
      </c>
      <c r="AR81">
        <f t="shared" si="27"/>
        <v>72</v>
      </c>
      <c r="AT81" t="str">
        <f t="shared" si="28"/>
        <v/>
      </c>
      <c r="AW81" s="5">
        <v>43910</v>
      </c>
      <c r="AX81" s="6" t="s">
        <v>4</v>
      </c>
      <c r="AY81" s="105">
        <f>'Boarding Tallies'!K21</f>
        <v>0</v>
      </c>
      <c r="AZ81" t="str">
        <f t="shared" si="38"/>
        <v/>
      </c>
      <c r="BB81">
        <f t="shared" si="35"/>
        <v>0</v>
      </c>
      <c r="BD81" t="str">
        <f t="shared" si="30"/>
        <v/>
      </c>
      <c r="BF81" t="str">
        <f t="shared" si="29"/>
        <v/>
      </c>
    </row>
    <row r="82" spans="1:58" x14ac:dyDescent="0.3">
      <c r="A82" s="10">
        <v>42450</v>
      </c>
      <c r="B82" s="11" t="s">
        <v>5</v>
      </c>
      <c r="C82" s="7">
        <v>8</v>
      </c>
      <c r="D82" t="str">
        <f t="shared" si="36"/>
        <v/>
      </c>
      <c r="F82" t="str">
        <f t="shared" si="31"/>
        <v/>
      </c>
      <c r="H82" t="str">
        <f t="shared" si="21"/>
        <v/>
      </c>
      <c r="J82" t="str">
        <f t="shared" si="22"/>
        <v/>
      </c>
      <c r="M82" s="5">
        <v>42816</v>
      </c>
      <c r="N82" s="6" t="s">
        <v>6</v>
      </c>
      <c r="O82" s="7">
        <v>11</v>
      </c>
      <c r="P82" t="str">
        <f t="shared" si="37"/>
        <v/>
      </c>
      <c r="R82" t="str">
        <f t="shared" si="32"/>
        <v/>
      </c>
      <c r="T82" t="str">
        <f t="shared" si="23"/>
        <v/>
      </c>
      <c r="V82" t="str">
        <f t="shared" si="24"/>
        <v/>
      </c>
      <c r="Y82" s="5">
        <v>43181</v>
      </c>
      <c r="Z82" s="6" t="s">
        <v>8</v>
      </c>
      <c r="AA82" s="7">
        <v>22</v>
      </c>
      <c r="AB82">
        <f t="shared" si="39"/>
        <v>202</v>
      </c>
      <c r="AD82" t="str">
        <f t="shared" si="33"/>
        <v/>
      </c>
      <c r="AF82">
        <f t="shared" si="25"/>
        <v>63</v>
      </c>
      <c r="AH82" t="str">
        <f t="shared" si="26"/>
        <v/>
      </c>
      <c r="AK82" s="5">
        <v>43546</v>
      </c>
      <c r="AL82" s="6" t="s">
        <v>4</v>
      </c>
      <c r="AM82" s="7">
        <v>32</v>
      </c>
      <c r="AN82" t="str">
        <f t="shared" si="20"/>
        <v/>
      </c>
      <c r="AP82">
        <f t="shared" si="34"/>
        <v>62</v>
      </c>
      <c r="AR82" t="str">
        <f t="shared" si="27"/>
        <v/>
      </c>
      <c r="AT82" t="str">
        <f t="shared" si="28"/>
        <v/>
      </c>
      <c r="AW82" s="5">
        <v>43911</v>
      </c>
      <c r="AX82" s="6" t="s">
        <v>7</v>
      </c>
      <c r="AY82" s="105">
        <f>'Boarding Tallies'!K22</f>
        <v>0</v>
      </c>
      <c r="AZ82" t="str">
        <f t="shared" si="38"/>
        <v/>
      </c>
      <c r="BB82" t="str">
        <f t="shared" si="35"/>
        <v/>
      </c>
      <c r="BD82" t="str">
        <f t="shared" si="30"/>
        <v/>
      </c>
      <c r="BF82" t="str">
        <f t="shared" si="29"/>
        <v/>
      </c>
    </row>
    <row r="83" spans="1:58" x14ac:dyDescent="0.3">
      <c r="A83" s="10">
        <v>42451</v>
      </c>
      <c r="B83" s="11" t="s">
        <v>3</v>
      </c>
      <c r="C83" s="7">
        <v>9</v>
      </c>
      <c r="D83" t="str">
        <f t="shared" si="36"/>
        <v/>
      </c>
      <c r="F83" t="str">
        <f t="shared" si="31"/>
        <v/>
      </c>
      <c r="H83" t="str">
        <f t="shared" si="21"/>
        <v/>
      </c>
      <c r="J83" t="str">
        <f t="shared" si="22"/>
        <v/>
      </c>
      <c r="M83" s="5">
        <v>42817</v>
      </c>
      <c r="N83" s="6" t="s">
        <v>8</v>
      </c>
      <c r="O83" s="7">
        <v>17</v>
      </c>
      <c r="P83">
        <f t="shared" si="37"/>
        <v>126</v>
      </c>
      <c r="R83" t="str">
        <f t="shared" si="32"/>
        <v/>
      </c>
      <c r="T83">
        <f t="shared" si="23"/>
        <v>34</v>
      </c>
      <c r="V83" t="str">
        <f t="shared" si="24"/>
        <v/>
      </c>
      <c r="Y83" s="5">
        <v>43182</v>
      </c>
      <c r="Z83" s="6" t="s">
        <v>4</v>
      </c>
      <c r="AA83" s="7">
        <v>26</v>
      </c>
      <c r="AB83" t="str">
        <f t="shared" si="39"/>
        <v/>
      </c>
      <c r="AD83">
        <f t="shared" si="33"/>
        <v>49</v>
      </c>
      <c r="AF83" t="str">
        <f t="shared" si="25"/>
        <v/>
      </c>
      <c r="AH83" t="str">
        <f t="shared" si="26"/>
        <v/>
      </c>
      <c r="AK83" s="5">
        <v>43547</v>
      </c>
      <c r="AL83" s="6" t="s">
        <v>7</v>
      </c>
      <c r="AM83" s="7">
        <v>26</v>
      </c>
      <c r="AN83" t="str">
        <f t="shared" si="20"/>
        <v/>
      </c>
      <c r="AP83" t="str">
        <f t="shared" si="34"/>
        <v/>
      </c>
      <c r="AR83" t="str">
        <f t="shared" si="27"/>
        <v/>
      </c>
      <c r="AT83" t="str">
        <f t="shared" si="28"/>
        <v/>
      </c>
      <c r="AW83" s="5">
        <v>43912</v>
      </c>
      <c r="AX83" s="6" t="s">
        <v>9</v>
      </c>
      <c r="AY83" s="105">
        <f>'Boarding Tallies'!K23</f>
        <v>0</v>
      </c>
      <c r="AZ83" t="str">
        <f t="shared" si="38"/>
        <v/>
      </c>
      <c r="BB83" t="str">
        <f t="shared" si="35"/>
        <v/>
      </c>
      <c r="BD83" t="str">
        <f t="shared" si="30"/>
        <v/>
      </c>
      <c r="BF83">
        <f t="shared" si="29"/>
        <v>0</v>
      </c>
    </row>
    <row r="84" spans="1:58" x14ac:dyDescent="0.3">
      <c r="A84" s="10">
        <v>42452</v>
      </c>
      <c r="B84" s="11" t="s">
        <v>6</v>
      </c>
      <c r="C84" s="7">
        <v>12</v>
      </c>
      <c r="D84" t="str">
        <f t="shared" si="36"/>
        <v/>
      </c>
      <c r="F84" t="str">
        <f t="shared" si="31"/>
        <v/>
      </c>
      <c r="H84" t="str">
        <f t="shared" si="21"/>
        <v/>
      </c>
      <c r="J84" t="str">
        <f t="shared" si="22"/>
        <v/>
      </c>
      <c r="M84" s="5">
        <v>42818</v>
      </c>
      <c r="N84" s="6" t="s">
        <v>4</v>
      </c>
      <c r="O84" s="7">
        <v>23</v>
      </c>
      <c r="P84" t="str">
        <f t="shared" si="37"/>
        <v/>
      </c>
      <c r="R84">
        <f t="shared" si="32"/>
        <v>32</v>
      </c>
      <c r="T84" t="str">
        <f t="shared" si="23"/>
        <v/>
      </c>
      <c r="V84" t="str">
        <f t="shared" si="24"/>
        <v/>
      </c>
      <c r="Y84" s="5">
        <v>43183</v>
      </c>
      <c r="Z84" s="6" t="s">
        <v>7</v>
      </c>
      <c r="AA84" s="7">
        <v>23</v>
      </c>
      <c r="AB84" t="str">
        <f t="shared" si="39"/>
        <v/>
      </c>
      <c r="AD84" t="str">
        <f t="shared" si="33"/>
        <v/>
      </c>
      <c r="AF84" t="str">
        <f t="shared" si="25"/>
        <v/>
      </c>
      <c r="AH84" t="str">
        <f t="shared" si="26"/>
        <v/>
      </c>
      <c r="AK84" s="5">
        <v>43548</v>
      </c>
      <c r="AL84" s="6" t="s">
        <v>9</v>
      </c>
      <c r="AM84" s="7">
        <v>14</v>
      </c>
      <c r="AN84" t="str">
        <f t="shared" si="20"/>
        <v/>
      </c>
      <c r="AP84" t="str">
        <f t="shared" si="34"/>
        <v/>
      </c>
      <c r="AR84" t="str">
        <f t="shared" si="27"/>
        <v/>
      </c>
      <c r="AT84">
        <f t="shared" si="28"/>
        <v>72</v>
      </c>
      <c r="AW84" s="5">
        <v>43913</v>
      </c>
      <c r="AX84" s="6" t="s">
        <v>5</v>
      </c>
      <c r="AY84" s="105">
        <f>'Boarding Tallies'!K24</f>
        <v>0</v>
      </c>
      <c r="AZ84" t="str">
        <f t="shared" si="38"/>
        <v/>
      </c>
      <c r="BB84" t="str">
        <f t="shared" si="35"/>
        <v/>
      </c>
      <c r="BD84" t="str">
        <f t="shared" si="30"/>
        <v/>
      </c>
      <c r="BF84" t="str">
        <f t="shared" si="29"/>
        <v/>
      </c>
    </row>
    <row r="85" spans="1:58" x14ac:dyDescent="0.3">
      <c r="A85" s="10">
        <v>42453</v>
      </c>
      <c r="B85" s="11" t="s">
        <v>8</v>
      </c>
      <c r="C85" s="7">
        <v>15</v>
      </c>
      <c r="D85">
        <f t="shared" si="36"/>
        <v>84</v>
      </c>
      <c r="F85" t="str">
        <f t="shared" si="31"/>
        <v/>
      </c>
      <c r="H85">
        <f t="shared" si="21"/>
        <v>36</v>
      </c>
      <c r="J85" t="str">
        <f t="shared" si="22"/>
        <v/>
      </c>
      <c r="M85" s="5">
        <v>42819</v>
      </c>
      <c r="N85" s="6" t="s">
        <v>7</v>
      </c>
      <c r="O85" s="7">
        <v>32</v>
      </c>
      <c r="P85" t="str">
        <f t="shared" si="37"/>
        <v/>
      </c>
      <c r="R85" t="str">
        <f t="shared" si="32"/>
        <v/>
      </c>
      <c r="T85" t="str">
        <f t="shared" si="23"/>
        <v/>
      </c>
      <c r="V85" t="str">
        <f t="shared" si="24"/>
        <v/>
      </c>
      <c r="Y85" s="5">
        <v>43184</v>
      </c>
      <c r="Z85" s="6" t="s">
        <v>9</v>
      </c>
      <c r="AA85" s="7">
        <v>12</v>
      </c>
      <c r="AB85" t="str">
        <f t="shared" si="39"/>
        <v/>
      </c>
      <c r="AD85" t="str">
        <f t="shared" si="33"/>
        <v/>
      </c>
      <c r="AF85" t="str">
        <f t="shared" si="25"/>
        <v/>
      </c>
      <c r="AH85">
        <f t="shared" si="26"/>
        <v>61</v>
      </c>
      <c r="AK85" s="5">
        <v>43549</v>
      </c>
      <c r="AL85" s="6" t="s">
        <v>5</v>
      </c>
      <c r="AM85" s="20">
        <v>9</v>
      </c>
      <c r="AN85" t="str">
        <f t="shared" si="20"/>
        <v/>
      </c>
      <c r="AP85" t="str">
        <f t="shared" si="34"/>
        <v/>
      </c>
      <c r="AR85" t="str">
        <f t="shared" si="27"/>
        <v/>
      </c>
      <c r="AT85" t="str">
        <f t="shared" si="28"/>
        <v/>
      </c>
      <c r="AW85" s="5">
        <v>43914</v>
      </c>
      <c r="AX85" s="6" t="s">
        <v>3</v>
      </c>
      <c r="AY85" s="105">
        <f>'Boarding Tallies'!K25</f>
        <v>0</v>
      </c>
      <c r="AZ85" t="str">
        <f t="shared" si="38"/>
        <v/>
      </c>
      <c r="BB85" t="str">
        <f t="shared" si="35"/>
        <v/>
      </c>
      <c r="BD85" t="str">
        <f t="shared" si="30"/>
        <v/>
      </c>
      <c r="BF85" t="str">
        <f t="shared" si="29"/>
        <v/>
      </c>
    </row>
    <row r="86" spans="1:58" x14ac:dyDescent="0.3">
      <c r="A86" s="10">
        <v>42454</v>
      </c>
      <c r="B86" s="11" t="s">
        <v>4</v>
      </c>
      <c r="C86" s="7">
        <v>19</v>
      </c>
      <c r="D86" t="str">
        <f t="shared" si="36"/>
        <v/>
      </c>
      <c r="F86">
        <f t="shared" si="31"/>
        <v>27</v>
      </c>
      <c r="H86" t="str">
        <f t="shared" si="21"/>
        <v/>
      </c>
      <c r="J86" t="str">
        <f t="shared" si="22"/>
        <v/>
      </c>
      <c r="M86" s="5">
        <v>42820</v>
      </c>
      <c r="N86" s="6" t="s">
        <v>9</v>
      </c>
      <c r="O86" s="7">
        <v>27</v>
      </c>
      <c r="P86" t="str">
        <f t="shared" si="37"/>
        <v/>
      </c>
      <c r="R86" t="str">
        <f t="shared" si="32"/>
        <v/>
      </c>
      <c r="T86" t="str">
        <f t="shared" si="23"/>
        <v/>
      </c>
      <c r="V86">
        <f t="shared" si="24"/>
        <v>82</v>
      </c>
      <c r="Y86" s="5">
        <v>43185</v>
      </c>
      <c r="Z86" s="6" t="s">
        <v>5</v>
      </c>
      <c r="AA86" s="7">
        <v>12</v>
      </c>
      <c r="AB86" t="str">
        <f t="shared" si="39"/>
        <v/>
      </c>
      <c r="AD86" t="str">
        <f t="shared" si="33"/>
        <v/>
      </c>
      <c r="AF86" t="str">
        <f t="shared" si="25"/>
        <v/>
      </c>
      <c r="AH86" t="str">
        <f t="shared" si="26"/>
        <v/>
      </c>
      <c r="AK86" s="5">
        <v>43550</v>
      </c>
      <c r="AL86" s="6" t="s">
        <v>3</v>
      </c>
      <c r="AM86" s="7">
        <v>13</v>
      </c>
      <c r="AN86" t="str">
        <f t="shared" si="20"/>
        <v/>
      </c>
      <c r="AP86" t="str">
        <f t="shared" si="34"/>
        <v/>
      </c>
      <c r="AR86" t="str">
        <f t="shared" si="27"/>
        <v/>
      </c>
      <c r="AT86" t="str">
        <f t="shared" si="28"/>
        <v/>
      </c>
      <c r="AW86" s="5">
        <v>43915</v>
      </c>
      <c r="AX86" s="6" t="s">
        <v>6</v>
      </c>
      <c r="AY86" s="105">
        <f>'Boarding Tallies'!K26</f>
        <v>0</v>
      </c>
      <c r="AZ86" t="str">
        <f t="shared" si="38"/>
        <v/>
      </c>
      <c r="BB86" t="str">
        <f t="shared" si="35"/>
        <v/>
      </c>
      <c r="BD86" t="str">
        <f t="shared" si="30"/>
        <v/>
      </c>
      <c r="BF86" t="str">
        <f t="shared" si="29"/>
        <v/>
      </c>
    </row>
    <row r="87" spans="1:58" x14ac:dyDescent="0.3">
      <c r="A87" s="10">
        <v>42455</v>
      </c>
      <c r="B87" s="11" t="s">
        <v>7</v>
      </c>
      <c r="C87" s="7">
        <v>19</v>
      </c>
      <c r="D87" t="str">
        <f t="shared" si="36"/>
        <v/>
      </c>
      <c r="F87" t="str">
        <f t="shared" si="31"/>
        <v/>
      </c>
      <c r="H87" t="str">
        <f t="shared" si="21"/>
        <v/>
      </c>
      <c r="J87" t="str">
        <f t="shared" si="22"/>
        <v/>
      </c>
      <c r="M87" s="5">
        <v>42821</v>
      </c>
      <c r="N87" s="6" t="s">
        <v>5</v>
      </c>
      <c r="O87" s="7">
        <v>24</v>
      </c>
      <c r="P87" t="str">
        <f t="shared" si="37"/>
        <v/>
      </c>
      <c r="R87" t="str">
        <f t="shared" si="32"/>
        <v/>
      </c>
      <c r="T87" t="str">
        <f t="shared" si="23"/>
        <v/>
      </c>
      <c r="V87" t="str">
        <f t="shared" si="24"/>
        <v/>
      </c>
      <c r="Y87" s="5">
        <v>43186</v>
      </c>
      <c r="Z87" s="6" t="s">
        <v>3</v>
      </c>
      <c r="AA87" s="19">
        <v>9</v>
      </c>
      <c r="AB87" t="str">
        <f t="shared" si="39"/>
        <v/>
      </c>
      <c r="AD87" t="str">
        <f t="shared" si="33"/>
        <v/>
      </c>
      <c r="AF87" t="str">
        <f t="shared" si="25"/>
        <v/>
      </c>
      <c r="AH87" t="str">
        <f t="shared" si="26"/>
        <v/>
      </c>
      <c r="AK87" s="5">
        <v>43551</v>
      </c>
      <c r="AL87" s="6" t="s">
        <v>6</v>
      </c>
      <c r="AM87" s="20">
        <v>8</v>
      </c>
      <c r="AN87" t="str">
        <f t="shared" si="20"/>
        <v/>
      </c>
      <c r="AP87" t="str">
        <f t="shared" si="34"/>
        <v/>
      </c>
      <c r="AR87" t="str">
        <f t="shared" si="27"/>
        <v/>
      </c>
      <c r="AT87" t="str">
        <f t="shared" si="28"/>
        <v/>
      </c>
      <c r="AW87" s="5">
        <v>43916</v>
      </c>
      <c r="AX87" s="6" t="s">
        <v>8</v>
      </c>
      <c r="AY87" s="105">
        <f>'Boarding Tallies'!K27</f>
        <v>0</v>
      </c>
      <c r="AZ87">
        <f t="shared" si="38"/>
        <v>0</v>
      </c>
      <c r="BB87" t="str">
        <f t="shared" si="35"/>
        <v/>
      </c>
      <c r="BD87">
        <f t="shared" si="30"/>
        <v>0</v>
      </c>
      <c r="BF87" t="str">
        <f t="shared" si="29"/>
        <v/>
      </c>
    </row>
    <row r="88" spans="1:58" x14ac:dyDescent="0.3">
      <c r="A88" s="10">
        <v>42456</v>
      </c>
      <c r="B88" s="11" t="s">
        <v>9</v>
      </c>
      <c r="C88" s="7">
        <v>12</v>
      </c>
      <c r="D88" t="str">
        <f t="shared" si="36"/>
        <v/>
      </c>
      <c r="F88" t="str">
        <f t="shared" si="31"/>
        <v/>
      </c>
      <c r="H88" t="str">
        <f t="shared" si="21"/>
        <v/>
      </c>
      <c r="J88">
        <f t="shared" si="22"/>
        <v>50</v>
      </c>
      <c r="M88" s="5">
        <v>42822</v>
      </c>
      <c r="N88" s="6" t="s">
        <v>3</v>
      </c>
      <c r="O88" s="7">
        <v>22</v>
      </c>
      <c r="P88" t="str">
        <f t="shared" si="37"/>
        <v/>
      </c>
      <c r="R88" t="str">
        <f t="shared" si="32"/>
        <v/>
      </c>
      <c r="T88" t="str">
        <f t="shared" si="23"/>
        <v/>
      </c>
      <c r="V88" t="str">
        <f t="shared" si="24"/>
        <v/>
      </c>
      <c r="Y88" s="5">
        <v>43187</v>
      </c>
      <c r="Z88" s="6" t="s">
        <v>6</v>
      </c>
      <c r="AA88" s="7">
        <v>12</v>
      </c>
      <c r="AB88" t="str">
        <f t="shared" si="39"/>
        <v/>
      </c>
      <c r="AD88" t="str">
        <f t="shared" si="33"/>
        <v/>
      </c>
      <c r="AF88" t="str">
        <f t="shared" si="25"/>
        <v/>
      </c>
      <c r="AH88" t="str">
        <f t="shared" si="26"/>
        <v/>
      </c>
      <c r="AK88" s="5">
        <v>43552</v>
      </c>
      <c r="AL88" s="6" t="s">
        <v>8</v>
      </c>
      <c r="AM88" s="7">
        <v>18</v>
      </c>
      <c r="AN88">
        <f t="shared" si="20"/>
        <v>120</v>
      </c>
      <c r="AP88" t="str">
        <f t="shared" si="34"/>
        <v/>
      </c>
      <c r="AR88">
        <f t="shared" si="27"/>
        <v>39</v>
      </c>
      <c r="AT88" t="str">
        <f t="shared" si="28"/>
        <v/>
      </c>
      <c r="AW88" s="5">
        <v>43917</v>
      </c>
      <c r="AX88" s="6" t="s">
        <v>4</v>
      </c>
      <c r="AY88" s="105">
        <f>'Boarding Tallies'!K28</f>
        <v>0</v>
      </c>
      <c r="AZ88" t="str">
        <f t="shared" si="38"/>
        <v/>
      </c>
      <c r="BB88">
        <f t="shared" si="35"/>
        <v>0</v>
      </c>
      <c r="BD88" t="str">
        <f t="shared" si="30"/>
        <v/>
      </c>
      <c r="BF88" t="str">
        <f t="shared" si="29"/>
        <v/>
      </c>
    </row>
    <row r="89" spans="1:58" x14ac:dyDescent="0.3">
      <c r="A89" s="10">
        <v>42457</v>
      </c>
      <c r="B89" s="11" t="s">
        <v>5</v>
      </c>
      <c r="C89" s="7">
        <v>6</v>
      </c>
      <c r="D89" t="str">
        <f t="shared" si="36"/>
        <v/>
      </c>
      <c r="F89" t="str">
        <f t="shared" si="31"/>
        <v/>
      </c>
      <c r="H89" t="str">
        <f t="shared" si="21"/>
        <v/>
      </c>
      <c r="J89" t="str">
        <f t="shared" si="22"/>
        <v/>
      </c>
      <c r="M89" s="5">
        <v>42823</v>
      </c>
      <c r="N89" s="6" t="s">
        <v>6</v>
      </c>
      <c r="O89" s="7">
        <v>28</v>
      </c>
      <c r="P89" t="str">
        <f t="shared" si="37"/>
        <v/>
      </c>
      <c r="R89" t="str">
        <f t="shared" si="32"/>
        <v/>
      </c>
      <c r="T89" t="str">
        <f t="shared" si="23"/>
        <v/>
      </c>
      <c r="V89" t="str">
        <f t="shared" si="24"/>
        <v/>
      </c>
      <c r="Y89" s="5">
        <v>43188</v>
      </c>
      <c r="Z89" s="6" t="s">
        <v>8</v>
      </c>
      <c r="AA89" s="7">
        <v>14</v>
      </c>
      <c r="AB89">
        <f t="shared" si="39"/>
        <v>108</v>
      </c>
      <c r="AD89" t="str">
        <f t="shared" si="33"/>
        <v/>
      </c>
      <c r="AF89">
        <f t="shared" si="25"/>
        <v>35</v>
      </c>
      <c r="AH89" t="str">
        <f t="shared" si="26"/>
        <v/>
      </c>
      <c r="AK89" s="5">
        <v>43553</v>
      </c>
      <c r="AL89" s="6" t="s">
        <v>4</v>
      </c>
      <c r="AM89" s="7">
        <v>33</v>
      </c>
      <c r="AN89" t="str">
        <f t="shared" si="20"/>
        <v/>
      </c>
      <c r="AP89">
        <f t="shared" si="34"/>
        <v>42</v>
      </c>
      <c r="AR89" t="str">
        <f t="shared" si="27"/>
        <v/>
      </c>
      <c r="AT89" t="str">
        <f t="shared" si="28"/>
        <v/>
      </c>
      <c r="AW89" s="5">
        <v>43918</v>
      </c>
      <c r="AX89" s="6" t="s">
        <v>7</v>
      </c>
      <c r="AY89" s="105">
        <f>'Boarding Tallies'!K29</f>
        <v>0</v>
      </c>
      <c r="AZ89" t="str">
        <f t="shared" si="38"/>
        <v/>
      </c>
      <c r="BB89" t="str">
        <f t="shared" si="35"/>
        <v/>
      </c>
      <c r="BD89" t="str">
        <f t="shared" si="30"/>
        <v/>
      </c>
      <c r="BF89" t="str">
        <f t="shared" si="29"/>
        <v/>
      </c>
    </row>
    <row r="90" spans="1:58" x14ac:dyDescent="0.3">
      <c r="A90" s="10">
        <v>42458</v>
      </c>
      <c r="B90" s="11" t="s">
        <v>3</v>
      </c>
      <c r="C90" s="7">
        <v>8</v>
      </c>
      <c r="D90" t="str">
        <f t="shared" si="36"/>
        <v/>
      </c>
      <c r="F90" t="str">
        <f t="shared" si="31"/>
        <v/>
      </c>
      <c r="H90" t="str">
        <f t="shared" si="21"/>
        <v/>
      </c>
      <c r="J90" t="str">
        <f t="shared" si="22"/>
        <v/>
      </c>
      <c r="M90" s="5">
        <v>42824</v>
      </c>
      <c r="N90" s="6" t="s">
        <v>8</v>
      </c>
      <c r="O90" s="7">
        <v>28</v>
      </c>
      <c r="P90">
        <f t="shared" si="37"/>
        <v>184</v>
      </c>
      <c r="R90" t="str">
        <f t="shared" si="32"/>
        <v/>
      </c>
      <c r="T90">
        <f t="shared" si="23"/>
        <v>78</v>
      </c>
      <c r="V90" t="str">
        <f t="shared" si="24"/>
        <v/>
      </c>
      <c r="Y90" s="5">
        <v>43189</v>
      </c>
      <c r="Z90" s="6" t="s">
        <v>4</v>
      </c>
      <c r="AA90" s="7">
        <v>21</v>
      </c>
      <c r="AB90" t="str">
        <f t="shared" si="39"/>
        <v/>
      </c>
      <c r="AD90">
        <f t="shared" si="33"/>
        <v>33</v>
      </c>
      <c r="AF90" t="str">
        <f t="shared" si="25"/>
        <v/>
      </c>
      <c r="AH90" t="str">
        <f t="shared" si="26"/>
        <v/>
      </c>
      <c r="AK90" s="5">
        <v>43554</v>
      </c>
      <c r="AL90" s="6" t="s">
        <v>7</v>
      </c>
      <c r="AM90" s="7">
        <v>35</v>
      </c>
      <c r="AN90" t="str">
        <f t="shared" si="20"/>
        <v/>
      </c>
      <c r="AP90" t="str">
        <f t="shared" si="34"/>
        <v/>
      </c>
      <c r="AR90" t="str">
        <f t="shared" si="27"/>
        <v/>
      </c>
      <c r="AT90" t="str">
        <f t="shared" si="28"/>
        <v/>
      </c>
      <c r="AW90" s="5">
        <v>43919</v>
      </c>
      <c r="AX90" s="6" t="s">
        <v>9</v>
      </c>
      <c r="AY90" s="105">
        <f>'Boarding Tallies'!K30</f>
        <v>0</v>
      </c>
      <c r="AZ90" t="str">
        <f t="shared" si="38"/>
        <v/>
      </c>
      <c r="BB90" t="str">
        <f t="shared" si="35"/>
        <v/>
      </c>
      <c r="BD90" t="str">
        <f t="shared" si="30"/>
        <v/>
      </c>
      <c r="BF90">
        <f t="shared" si="29"/>
        <v>0</v>
      </c>
    </row>
    <row r="91" spans="1:58" x14ac:dyDescent="0.3">
      <c r="A91" s="10">
        <v>42459</v>
      </c>
      <c r="B91" s="11" t="s">
        <v>6</v>
      </c>
      <c r="C91" s="7">
        <v>7</v>
      </c>
      <c r="D91" t="str">
        <f t="shared" si="36"/>
        <v/>
      </c>
      <c r="F91" t="str">
        <f t="shared" si="31"/>
        <v/>
      </c>
      <c r="H91" t="str">
        <f t="shared" si="21"/>
        <v/>
      </c>
      <c r="J91" t="str">
        <f t="shared" si="22"/>
        <v/>
      </c>
      <c r="M91" s="5">
        <v>42825</v>
      </c>
      <c r="N91" s="6" t="s">
        <v>4</v>
      </c>
      <c r="O91" s="7">
        <v>25</v>
      </c>
      <c r="P91" t="str">
        <f t="shared" si="37"/>
        <v/>
      </c>
      <c r="R91">
        <f t="shared" si="32"/>
        <v>49</v>
      </c>
      <c r="T91" t="str">
        <f t="shared" si="23"/>
        <v/>
      </c>
      <c r="V91" t="str">
        <f t="shared" si="24"/>
        <v/>
      </c>
      <c r="Y91" s="5">
        <v>43190</v>
      </c>
      <c r="Z91" s="6" t="s">
        <v>7</v>
      </c>
      <c r="AA91" s="7">
        <v>30</v>
      </c>
      <c r="AB91" t="str">
        <f t="shared" si="39"/>
        <v/>
      </c>
      <c r="AD91" t="str">
        <f t="shared" si="33"/>
        <v/>
      </c>
      <c r="AF91" t="str">
        <f t="shared" si="25"/>
        <v/>
      </c>
      <c r="AH91" t="str">
        <f t="shared" si="26"/>
        <v/>
      </c>
      <c r="AK91" s="5">
        <v>43555</v>
      </c>
      <c r="AL91" s="6" t="s">
        <v>9</v>
      </c>
      <c r="AM91" s="7">
        <v>23</v>
      </c>
      <c r="AN91" t="str">
        <f t="shared" si="20"/>
        <v/>
      </c>
      <c r="AP91" t="str">
        <f t="shared" si="34"/>
        <v/>
      </c>
      <c r="AR91" t="str">
        <f t="shared" si="27"/>
        <v/>
      </c>
      <c r="AT91">
        <f t="shared" si="28"/>
        <v>91</v>
      </c>
      <c r="AW91" s="5">
        <v>43920</v>
      </c>
      <c r="AX91" s="6" t="s">
        <v>5</v>
      </c>
      <c r="AY91" s="105">
        <f>'Boarding Tallies'!K31</f>
        <v>0</v>
      </c>
      <c r="AZ91" t="str">
        <f t="shared" si="38"/>
        <v/>
      </c>
      <c r="BB91" t="str">
        <f t="shared" si="35"/>
        <v/>
      </c>
      <c r="BD91" t="str">
        <f t="shared" si="30"/>
        <v/>
      </c>
      <c r="BF91" t="str">
        <f t="shared" si="29"/>
        <v/>
      </c>
    </row>
    <row r="92" spans="1:58" x14ac:dyDescent="0.3">
      <c r="A92" s="10">
        <v>42460</v>
      </c>
      <c r="B92" s="11" t="s">
        <v>8</v>
      </c>
      <c r="C92" s="7">
        <v>12</v>
      </c>
      <c r="D92">
        <f t="shared" si="36"/>
        <v>83</v>
      </c>
      <c r="F92" t="str">
        <f t="shared" si="31"/>
        <v/>
      </c>
      <c r="H92">
        <f t="shared" si="21"/>
        <v>27</v>
      </c>
      <c r="J92" t="str">
        <f t="shared" si="22"/>
        <v/>
      </c>
      <c r="M92" s="5">
        <v>42826</v>
      </c>
      <c r="N92" s="6" t="s">
        <v>7</v>
      </c>
      <c r="O92" s="7">
        <v>36</v>
      </c>
      <c r="P92" t="str">
        <f t="shared" si="37"/>
        <v/>
      </c>
      <c r="R92" t="str">
        <f t="shared" si="32"/>
        <v/>
      </c>
      <c r="T92" t="str">
        <f t="shared" si="23"/>
        <v/>
      </c>
      <c r="V92" t="str">
        <f t="shared" si="24"/>
        <v/>
      </c>
      <c r="Y92" s="5">
        <v>43191</v>
      </c>
      <c r="Z92" s="6" t="s">
        <v>9</v>
      </c>
      <c r="AA92" s="7">
        <v>23</v>
      </c>
      <c r="AB92" t="str">
        <f t="shared" si="39"/>
        <v/>
      </c>
      <c r="AD92" t="str">
        <f t="shared" si="33"/>
        <v/>
      </c>
      <c r="AF92" t="str">
        <f t="shared" si="25"/>
        <v/>
      </c>
      <c r="AH92">
        <f t="shared" si="26"/>
        <v>74</v>
      </c>
      <c r="AK92" s="5">
        <v>43556</v>
      </c>
      <c r="AL92" s="6" t="s">
        <v>5</v>
      </c>
      <c r="AM92" s="7">
        <v>19</v>
      </c>
      <c r="AN92" t="str">
        <f t="shared" si="20"/>
        <v/>
      </c>
      <c r="AP92" t="str">
        <f t="shared" si="34"/>
        <v/>
      </c>
      <c r="AR92" t="str">
        <f t="shared" si="27"/>
        <v/>
      </c>
      <c r="AT92" t="str">
        <f t="shared" si="28"/>
        <v/>
      </c>
      <c r="AW92" s="5">
        <v>43921</v>
      </c>
      <c r="AX92" s="6" t="s">
        <v>3</v>
      </c>
      <c r="AY92" s="105">
        <f>'Boarding Tallies'!K32</f>
        <v>0</v>
      </c>
      <c r="AZ92" t="str">
        <f t="shared" si="38"/>
        <v/>
      </c>
      <c r="BB92" t="str">
        <f t="shared" si="35"/>
        <v/>
      </c>
      <c r="BD92" t="str">
        <f t="shared" si="30"/>
        <v/>
      </c>
      <c r="BF92" t="str">
        <f t="shared" si="29"/>
        <v/>
      </c>
    </row>
    <row r="93" spans="1:58" x14ac:dyDescent="0.3">
      <c r="A93" s="10">
        <v>42461</v>
      </c>
      <c r="B93" s="11" t="s">
        <v>4</v>
      </c>
      <c r="C93" s="7">
        <v>19</v>
      </c>
      <c r="D93" t="str">
        <f t="shared" si="36"/>
        <v/>
      </c>
      <c r="F93">
        <f t="shared" si="31"/>
        <v>25</v>
      </c>
      <c r="H93" t="str">
        <f t="shared" si="21"/>
        <v/>
      </c>
      <c r="J93" t="str">
        <f t="shared" si="22"/>
        <v/>
      </c>
      <c r="M93" s="5">
        <v>42827</v>
      </c>
      <c r="N93" s="6" t="s">
        <v>9</v>
      </c>
      <c r="O93" s="7">
        <v>22</v>
      </c>
      <c r="P93" t="str">
        <f t="shared" si="37"/>
        <v/>
      </c>
      <c r="R93" t="str">
        <f t="shared" si="32"/>
        <v/>
      </c>
      <c r="T93" t="str">
        <f t="shared" si="23"/>
        <v/>
      </c>
      <c r="V93">
        <f t="shared" si="24"/>
        <v>83</v>
      </c>
      <c r="Y93" s="5">
        <v>43192</v>
      </c>
      <c r="Z93" s="6" t="s">
        <v>5</v>
      </c>
      <c r="AA93" s="7">
        <v>17</v>
      </c>
      <c r="AB93" t="str">
        <f t="shared" si="39"/>
        <v/>
      </c>
      <c r="AD93" t="str">
        <f t="shared" si="33"/>
        <v/>
      </c>
      <c r="AF93" t="str">
        <f t="shared" si="25"/>
        <v/>
      </c>
      <c r="AH93" t="str">
        <f t="shared" si="26"/>
        <v/>
      </c>
      <c r="AK93" s="5">
        <v>43557</v>
      </c>
      <c r="AL93" s="6" t="s">
        <v>3</v>
      </c>
      <c r="AM93" s="7">
        <v>18</v>
      </c>
      <c r="AN93" t="str">
        <f t="shared" si="20"/>
        <v/>
      </c>
      <c r="AP93" t="str">
        <f t="shared" si="34"/>
        <v/>
      </c>
      <c r="AR93" t="str">
        <f t="shared" si="27"/>
        <v/>
      </c>
      <c r="AT93" t="str">
        <f t="shared" si="28"/>
        <v/>
      </c>
      <c r="AW93" s="5">
        <v>43922</v>
      </c>
      <c r="AX93" s="6" t="s">
        <v>6</v>
      </c>
      <c r="AY93" s="105">
        <f>'Boarding Tallies'!O2</f>
        <v>0</v>
      </c>
      <c r="AZ93" t="str">
        <f t="shared" si="38"/>
        <v/>
      </c>
      <c r="BB93" t="str">
        <f t="shared" si="35"/>
        <v/>
      </c>
      <c r="BD93" t="str">
        <f t="shared" si="30"/>
        <v/>
      </c>
      <c r="BF93" t="str">
        <f t="shared" si="29"/>
        <v/>
      </c>
    </row>
    <row r="94" spans="1:58" x14ac:dyDescent="0.3">
      <c r="A94" s="10">
        <v>42462</v>
      </c>
      <c r="B94" s="11" t="s">
        <v>7</v>
      </c>
      <c r="C94" s="7">
        <v>24</v>
      </c>
      <c r="D94" t="str">
        <f t="shared" si="36"/>
        <v/>
      </c>
      <c r="F94" t="str">
        <f t="shared" si="31"/>
        <v/>
      </c>
      <c r="H94" t="str">
        <f t="shared" si="21"/>
        <v/>
      </c>
      <c r="J94" t="str">
        <f t="shared" si="22"/>
        <v/>
      </c>
      <c r="M94" s="5">
        <v>42828</v>
      </c>
      <c r="N94" s="6" t="s">
        <v>5</v>
      </c>
      <c r="O94" s="7">
        <v>20</v>
      </c>
      <c r="P94" t="str">
        <f t="shared" si="37"/>
        <v/>
      </c>
      <c r="R94" t="str">
        <f t="shared" si="32"/>
        <v/>
      </c>
      <c r="T94" t="str">
        <f t="shared" si="23"/>
        <v/>
      </c>
      <c r="V94" t="str">
        <f t="shared" si="24"/>
        <v/>
      </c>
      <c r="Y94" s="5">
        <v>43193</v>
      </c>
      <c r="Z94" s="6" t="s">
        <v>3</v>
      </c>
      <c r="AA94" s="7">
        <v>16</v>
      </c>
      <c r="AB94" t="str">
        <f t="shared" si="39"/>
        <v/>
      </c>
      <c r="AD94" t="str">
        <f t="shared" si="33"/>
        <v/>
      </c>
      <c r="AF94" t="str">
        <f t="shared" si="25"/>
        <v/>
      </c>
      <c r="AH94" t="str">
        <f t="shared" si="26"/>
        <v/>
      </c>
      <c r="AK94" s="5">
        <v>43558</v>
      </c>
      <c r="AL94" s="6" t="s">
        <v>6</v>
      </c>
      <c r="AM94" s="7">
        <v>12</v>
      </c>
      <c r="AN94" t="str">
        <f t="shared" si="20"/>
        <v/>
      </c>
      <c r="AP94" t="str">
        <f t="shared" si="34"/>
        <v/>
      </c>
      <c r="AR94" t="str">
        <f t="shared" si="27"/>
        <v/>
      </c>
      <c r="AT94" t="str">
        <f t="shared" si="28"/>
        <v/>
      </c>
      <c r="AW94" s="5">
        <v>43923</v>
      </c>
      <c r="AX94" s="6" t="s">
        <v>8</v>
      </c>
      <c r="AY94" s="105">
        <f>'Boarding Tallies'!O3</f>
        <v>0</v>
      </c>
      <c r="AZ94">
        <f t="shared" si="38"/>
        <v>0</v>
      </c>
      <c r="BB94" t="str">
        <f t="shared" si="35"/>
        <v/>
      </c>
      <c r="BD94">
        <f t="shared" si="30"/>
        <v>0</v>
      </c>
      <c r="BF94" t="str">
        <f t="shared" si="29"/>
        <v/>
      </c>
    </row>
    <row r="95" spans="1:58" x14ac:dyDescent="0.3">
      <c r="A95" s="10">
        <v>42463</v>
      </c>
      <c r="B95" s="11" t="s">
        <v>9</v>
      </c>
      <c r="C95" s="7">
        <v>14</v>
      </c>
      <c r="D95" t="str">
        <f t="shared" si="36"/>
        <v/>
      </c>
      <c r="F95" t="str">
        <f t="shared" si="31"/>
        <v/>
      </c>
      <c r="H95" t="str">
        <f t="shared" si="21"/>
        <v/>
      </c>
      <c r="J95">
        <f t="shared" si="22"/>
        <v>57</v>
      </c>
      <c r="M95" s="5">
        <v>42829</v>
      </c>
      <c r="N95" s="6" t="s">
        <v>3</v>
      </c>
      <c r="O95" s="7">
        <v>22</v>
      </c>
      <c r="P95" t="str">
        <f t="shared" si="37"/>
        <v/>
      </c>
      <c r="R95" t="str">
        <f t="shared" si="32"/>
        <v/>
      </c>
      <c r="T95" t="str">
        <f t="shared" si="23"/>
        <v/>
      </c>
      <c r="V95" t="str">
        <f t="shared" si="24"/>
        <v/>
      </c>
      <c r="Y95" s="5">
        <v>43194</v>
      </c>
      <c r="Z95" s="6" t="s">
        <v>6</v>
      </c>
      <c r="AA95" s="7">
        <v>14</v>
      </c>
      <c r="AB95" t="str">
        <f t="shared" si="39"/>
        <v/>
      </c>
      <c r="AD95" t="str">
        <f t="shared" si="33"/>
        <v/>
      </c>
      <c r="AF95" t="str">
        <f t="shared" si="25"/>
        <v/>
      </c>
      <c r="AH95" t="str">
        <f t="shared" si="26"/>
        <v/>
      </c>
      <c r="AK95" s="5">
        <v>43559</v>
      </c>
      <c r="AL95" s="6" t="s">
        <v>8</v>
      </c>
      <c r="AM95" s="7">
        <v>14</v>
      </c>
      <c r="AN95">
        <f t="shared" si="20"/>
        <v>154</v>
      </c>
      <c r="AP95" t="str">
        <f t="shared" si="34"/>
        <v/>
      </c>
      <c r="AR95">
        <f t="shared" si="27"/>
        <v>44</v>
      </c>
      <c r="AT95" t="str">
        <f t="shared" si="28"/>
        <v/>
      </c>
      <c r="AW95" s="5">
        <v>43924</v>
      </c>
      <c r="AX95" s="6" t="s">
        <v>4</v>
      </c>
      <c r="AY95" s="105">
        <f>'Boarding Tallies'!O4</f>
        <v>0</v>
      </c>
      <c r="AZ95" t="str">
        <f t="shared" si="38"/>
        <v/>
      </c>
      <c r="BB95">
        <f t="shared" si="35"/>
        <v>0</v>
      </c>
      <c r="BD95" t="str">
        <f t="shared" si="30"/>
        <v/>
      </c>
      <c r="BF95" t="str">
        <f t="shared" si="29"/>
        <v/>
      </c>
    </row>
    <row r="96" spans="1:58" x14ac:dyDescent="0.3">
      <c r="A96" s="10">
        <v>42464</v>
      </c>
      <c r="B96" s="11" t="s">
        <v>5</v>
      </c>
      <c r="C96" s="7">
        <v>14</v>
      </c>
      <c r="D96" t="str">
        <f t="shared" si="36"/>
        <v/>
      </c>
      <c r="F96" t="str">
        <f t="shared" si="31"/>
        <v/>
      </c>
      <c r="H96" t="str">
        <f t="shared" si="21"/>
        <v/>
      </c>
      <c r="J96" t="str">
        <f t="shared" si="22"/>
        <v/>
      </c>
      <c r="M96" s="5">
        <v>42830</v>
      </c>
      <c r="N96" s="6" t="s">
        <v>6</v>
      </c>
      <c r="O96" s="7">
        <v>20</v>
      </c>
      <c r="P96" t="str">
        <f t="shared" si="37"/>
        <v/>
      </c>
      <c r="R96" t="str">
        <f t="shared" si="32"/>
        <v/>
      </c>
      <c r="T96" t="str">
        <f t="shared" si="23"/>
        <v/>
      </c>
      <c r="V96" t="str">
        <f t="shared" si="24"/>
        <v/>
      </c>
      <c r="Y96" s="5">
        <v>43195</v>
      </c>
      <c r="Z96" s="6" t="s">
        <v>8</v>
      </c>
      <c r="AA96" s="7">
        <v>24</v>
      </c>
      <c r="AB96">
        <f t="shared" si="39"/>
        <v>145</v>
      </c>
      <c r="AD96" t="str">
        <f t="shared" si="33"/>
        <v/>
      </c>
      <c r="AF96">
        <f t="shared" si="25"/>
        <v>54</v>
      </c>
      <c r="AH96" t="str">
        <f t="shared" si="26"/>
        <v/>
      </c>
      <c r="AK96" s="5">
        <v>43560</v>
      </c>
      <c r="AL96" s="6" t="s">
        <v>4</v>
      </c>
      <c r="AM96" s="7">
        <v>18</v>
      </c>
      <c r="AN96" t="str">
        <f t="shared" si="20"/>
        <v/>
      </c>
      <c r="AP96">
        <f t="shared" si="34"/>
        <v>37</v>
      </c>
      <c r="AR96" t="str">
        <f t="shared" si="27"/>
        <v/>
      </c>
      <c r="AT96" t="str">
        <f t="shared" si="28"/>
        <v/>
      </c>
      <c r="AW96" s="5">
        <v>43925</v>
      </c>
      <c r="AX96" s="6" t="s">
        <v>7</v>
      </c>
      <c r="AY96" s="105">
        <f>'Boarding Tallies'!O5</f>
        <v>0</v>
      </c>
      <c r="AZ96" t="str">
        <f t="shared" si="38"/>
        <v/>
      </c>
      <c r="BB96" t="str">
        <f t="shared" si="35"/>
        <v/>
      </c>
      <c r="BD96" t="str">
        <f t="shared" si="30"/>
        <v/>
      </c>
      <c r="BF96" t="str">
        <f t="shared" si="29"/>
        <v/>
      </c>
    </row>
    <row r="97" spans="1:58" x14ac:dyDescent="0.3">
      <c r="A97" s="10">
        <v>42465</v>
      </c>
      <c r="B97" s="11" t="s">
        <v>3</v>
      </c>
      <c r="C97" s="7">
        <v>11</v>
      </c>
      <c r="D97" t="str">
        <f t="shared" si="36"/>
        <v/>
      </c>
      <c r="F97" t="str">
        <f t="shared" si="31"/>
        <v/>
      </c>
      <c r="H97" t="str">
        <f t="shared" si="21"/>
        <v/>
      </c>
      <c r="J97" t="str">
        <f t="shared" si="22"/>
        <v/>
      </c>
      <c r="M97" s="5">
        <v>42831</v>
      </c>
      <c r="N97" s="6" t="s">
        <v>8</v>
      </c>
      <c r="O97" s="7">
        <v>21</v>
      </c>
      <c r="P97">
        <f t="shared" si="37"/>
        <v>166</v>
      </c>
      <c r="R97" t="str">
        <f t="shared" si="32"/>
        <v/>
      </c>
      <c r="T97">
        <f t="shared" si="23"/>
        <v>63</v>
      </c>
      <c r="V97" t="str">
        <f t="shared" si="24"/>
        <v/>
      </c>
      <c r="Y97" s="5">
        <v>43196</v>
      </c>
      <c r="Z97" s="6" t="s">
        <v>4</v>
      </c>
      <c r="AA97" s="7">
        <v>24</v>
      </c>
      <c r="AB97" t="str">
        <f t="shared" si="39"/>
        <v/>
      </c>
      <c r="AD97">
        <f t="shared" si="33"/>
        <v>41</v>
      </c>
      <c r="AF97" t="str">
        <f t="shared" si="25"/>
        <v/>
      </c>
      <c r="AH97" t="str">
        <f t="shared" si="26"/>
        <v/>
      </c>
      <c r="AK97" s="5">
        <v>43561</v>
      </c>
      <c r="AL97" s="6" t="s">
        <v>7</v>
      </c>
      <c r="AM97" s="7">
        <v>17</v>
      </c>
      <c r="AN97" t="str">
        <f t="shared" si="20"/>
        <v/>
      </c>
      <c r="AP97" t="str">
        <f t="shared" si="34"/>
        <v/>
      </c>
      <c r="AR97" t="str">
        <f t="shared" si="27"/>
        <v/>
      </c>
      <c r="AT97" t="str">
        <f t="shared" si="28"/>
        <v/>
      </c>
      <c r="AW97" s="5">
        <v>43926</v>
      </c>
      <c r="AX97" s="6" t="s">
        <v>9</v>
      </c>
      <c r="AY97" s="105">
        <f>'Boarding Tallies'!O6</f>
        <v>0</v>
      </c>
      <c r="AZ97" t="str">
        <f t="shared" si="38"/>
        <v/>
      </c>
      <c r="BB97" t="str">
        <f t="shared" si="35"/>
        <v/>
      </c>
      <c r="BD97" t="str">
        <f t="shared" si="30"/>
        <v/>
      </c>
      <c r="BF97">
        <f t="shared" si="29"/>
        <v>0</v>
      </c>
    </row>
    <row r="98" spans="1:58" x14ac:dyDescent="0.3">
      <c r="A98" s="10">
        <v>42466</v>
      </c>
      <c r="B98" s="11" t="s">
        <v>6</v>
      </c>
      <c r="C98" s="7">
        <v>11</v>
      </c>
      <c r="D98" t="str">
        <f t="shared" si="36"/>
        <v/>
      </c>
      <c r="F98" t="str">
        <f t="shared" si="31"/>
        <v/>
      </c>
      <c r="H98" t="str">
        <f t="shared" si="21"/>
        <v/>
      </c>
      <c r="J98" t="str">
        <f t="shared" si="22"/>
        <v/>
      </c>
      <c r="M98" s="5">
        <v>42832</v>
      </c>
      <c r="N98" s="6" t="s">
        <v>4</v>
      </c>
      <c r="O98" s="7">
        <v>33</v>
      </c>
      <c r="P98" t="str">
        <f t="shared" si="37"/>
        <v/>
      </c>
      <c r="R98">
        <f t="shared" si="32"/>
        <v>53</v>
      </c>
      <c r="T98" t="str">
        <f t="shared" si="23"/>
        <v/>
      </c>
      <c r="V98" t="str">
        <f t="shared" si="24"/>
        <v/>
      </c>
      <c r="Y98" s="5">
        <v>43197</v>
      </c>
      <c r="Z98" s="6" t="s">
        <v>7</v>
      </c>
      <c r="AA98" s="7">
        <v>34</v>
      </c>
      <c r="AB98" t="str">
        <f t="shared" si="39"/>
        <v/>
      </c>
      <c r="AD98" t="str">
        <f t="shared" si="33"/>
        <v/>
      </c>
      <c r="AF98" t="str">
        <f t="shared" si="25"/>
        <v/>
      </c>
      <c r="AH98" t="str">
        <f t="shared" si="26"/>
        <v/>
      </c>
      <c r="AK98" s="5">
        <v>43562</v>
      </c>
      <c r="AL98" s="6" t="s">
        <v>9</v>
      </c>
      <c r="AM98" s="20">
        <v>9</v>
      </c>
      <c r="AN98" t="str">
        <f t="shared" ref="AN98:AN161" si="40">IF(AL98="TH",SUM(AM92:AM98),"")</f>
        <v/>
      </c>
      <c r="AP98" t="str">
        <f t="shared" si="34"/>
        <v/>
      </c>
      <c r="AR98" t="str">
        <f t="shared" si="27"/>
        <v/>
      </c>
      <c r="AT98">
        <f t="shared" si="28"/>
        <v>44</v>
      </c>
      <c r="AW98" s="5">
        <v>43927</v>
      </c>
      <c r="AX98" s="6" t="s">
        <v>5</v>
      </c>
      <c r="AY98" s="105">
        <f>'Boarding Tallies'!O7</f>
        <v>0</v>
      </c>
      <c r="AZ98" t="str">
        <f t="shared" si="38"/>
        <v/>
      </c>
      <c r="BB98" t="str">
        <f t="shared" si="35"/>
        <v/>
      </c>
      <c r="BD98" t="str">
        <f t="shared" si="30"/>
        <v/>
      </c>
      <c r="BF98" t="str">
        <f t="shared" si="29"/>
        <v/>
      </c>
    </row>
    <row r="99" spans="1:58" x14ac:dyDescent="0.3">
      <c r="A99" s="10">
        <v>42467</v>
      </c>
      <c r="B99" s="11" t="s">
        <v>8</v>
      </c>
      <c r="C99" s="7">
        <v>12</v>
      </c>
      <c r="D99">
        <f t="shared" si="36"/>
        <v>105</v>
      </c>
      <c r="F99" t="str">
        <f t="shared" si="31"/>
        <v/>
      </c>
      <c r="H99">
        <f t="shared" si="21"/>
        <v>34</v>
      </c>
      <c r="J99" t="str">
        <f t="shared" si="22"/>
        <v/>
      </c>
      <c r="M99" s="5">
        <v>42833</v>
      </c>
      <c r="N99" s="6" t="s">
        <v>7</v>
      </c>
      <c r="O99" s="7">
        <v>32</v>
      </c>
      <c r="P99" t="str">
        <f t="shared" si="37"/>
        <v/>
      </c>
      <c r="R99" t="str">
        <f t="shared" si="32"/>
        <v/>
      </c>
      <c r="T99" t="str">
        <f t="shared" si="23"/>
        <v/>
      </c>
      <c r="V99" t="str">
        <f t="shared" si="24"/>
        <v/>
      </c>
      <c r="Y99" s="5">
        <v>43198</v>
      </c>
      <c r="Z99" s="6" t="s">
        <v>9</v>
      </c>
      <c r="AA99" s="7">
        <v>26</v>
      </c>
      <c r="AB99" t="str">
        <f t="shared" si="39"/>
        <v/>
      </c>
      <c r="AD99" t="str">
        <f t="shared" si="33"/>
        <v/>
      </c>
      <c r="AF99" t="str">
        <f t="shared" si="25"/>
        <v/>
      </c>
      <c r="AH99">
        <f t="shared" si="26"/>
        <v>84</v>
      </c>
      <c r="AK99" s="5">
        <v>43563</v>
      </c>
      <c r="AL99" s="6" t="s">
        <v>5</v>
      </c>
      <c r="AM99" s="7">
        <v>13</v>
      </c>
      <c r="AN99" t="str">
        <f t="shared" si="40"/>
        <v/>
      </c>
      <c r="AP99" t="str">
        <f t="shared" si="34"/>
        <v/>
      </c>
      <c r="AR99" t="str">
        <f t="shared" si="27"/>
        <v/>
      </c>
      <c r="AT99" t="str">
        <f t="shared" si="28"/>
        <v/>
      </c>
      <c r="AW99" s="5">
        <v>43928</v>
      </c>
      <c r="AX99" s="6" t="s">
        <v>3</v>
      </c>
      <c r="AY99" s="105">
        <f>'Boarding Tallies'!O8</f>
        <v>0</v>
      </c>
      <c r="AZ99" t="str">
        <f t="shared" si="38"/>
        <v/>
      </c>
      <c r="BB99" t="str">
        <f t="shared" si="35"/>
        <v/>
      </c>
      <c r="BD99" t="str">
        <f t="shared" si="30"/>
        <v/>
      </c>
      <c r="BF99" t="str">
        <f t="shared" si="29"/>
        <v/>
      </c>
    </row>
    <row r="100" spans="1:58" x14ac:dyDescent="0.3">
      <c r="A100" s="10">
        <v>42468</v>
      </c>
      <c r="B100" s="11" t="s">
        <v>4</v>
      </c>
      <c r="C100" s="7">
        <v>14</v>
      </c>
      <c r="D100" t="str">
        <f t="shared" si="36"/>
        <v/>
      </c>
      <c r="F100">
        <f t="shared" si="31"/>
        <v>28</v>
      </c>
      <c r="H100" t="str">
        <f t="shared" si="21"/>
        <v/>
      </c>
      <c r="J100" t="str">
        <f t="shared" si="22"/>
        <v/>
      </c>
      <c r="M100" s="5">
        <v>42834</v>
      </c>
      <c r="N100" s="6" t="s">
        <v>9</v>
      </c>
      <c r="O100" s="7">
        <v>19</v>
      </c>
      <c r="P100" t="str">
        <f t="shared" si="37"/>
        <v/>
      </c>
      <c r="R100" t="str">
        <f t="shared" si="32"/>
        <v/>
      </c>
      <c r="T100" t="str">
        <f t="shared" si="23"/>
        <v/>
      </c>
      <c r="V100">
        <f t="shared" si="24"/>
        <v>84</v>
      </c>
      <c r="Y100" s="5">
        <v>43199</v>
      </c>
      <c r="Z100" s="6" t="s">
        <v>5</v>
      </c>
      <c r="AA100" s="7">
        <v>23</v>
      </c>
      <c r="AB100" t="str">
        <f t="shared" si="39"/>
        <v/>
      </c>
      <c r="AD100" t="str">
        <f t="shared" si="33"/>
        <v/>
      </c>
      <c r="AF100" t="str">
        <f t="shared" si="25"/>
        <v/>
      </c>
      <c r="AH100" t="str">
        <f t="shared" si="26"/>
        <v/>
      </c>
      <c r="AK100" s="5">
        <v>43564</v>
      </c>
      <c r="AL100" s="6" t="s">
        <v>3</v>
      </c>
      <c r="AM100" s="7">
        <v>13</v>
      </c>
      <c r="AN100" t="str">
        <f t="shared" si="40"/>
        <v/>
      </c>
      <c r="AP100" t="str">
        <f t="shared" si="34"/>
        <v/>
      </c>
      <c r="AR100" t="str">
        <f t="shared" si="27"/>
        <v/>
      </c>
      <c r="AT100" t="str">
        <f t="shared" si="28"/>
        <v/>
      </c>
      <c r="AW100" s="5">
        <v>43929</v>
      </c>
      <c r="AX100" s="6" t="s">
        <v>6</v>
      </c>
      <c r="AY100" s="105">
        <f>'Boarding Tallies'!O9</f>
        <v>0</v>
      </c>
      <c r="AZ100" t="str">
        <f t="shared" si="38"/>
        <v/>
      </c>
      <c r="BB100" t="str">
        <f t="shared" si="35"/>
        <v/>
      </c>
      <c r="BD100" t="str">
        <f t="shared" si="30"/>
        <v/>
      </c>
      <c r="BF100" t="str">
        <f t="shared" si="29"/>
        <v/>
      </c>
    </row>
    <row r="101" spans="1:58" x14ac:dyDescent="0.3">
      <c r="A101" s="10">
        <v>42469</v>
      </c>
      <c r="B101" s="11" t="s">
        <v>7</v>
      </c>
      <c r="C101" s="7">
        <v>15</v>
      </c>
      <c r="D101" t="str">
        <f t="shared" si="36"/>
        <v/>
      </c>
      <c r="F101" t="str">
        <f t="shared" si="31"/>
        <v/>
      </c>
      <c r="H101" t="str">
        <f t="shared" si="21"/>
        <v/>
      </c>
      <c r="J101" t="str">
        <f t="shared" si="22"/>
        <v/>
      </c>
      <c r="M101" s="5">
        <v>42835</v>
      </c>
      <c r="N101" s="6" t="s">
        <v>5</v>
      </c>
      <c r="O101" s="7">
        <v>14</v>
      </c>
      <c r="P101" t="str">
        <f t="shared" si="37"/>
        <v/>
      </c>
      <c r="R101" t="str">
        <f t="shared" si="32"/>
        <v/>
      </c>
      <c r="T101" t="str">
        <f t="shared" si="23"/>
        <v/>
      </c>
      <c r="V101" t="str">
        <f t="shared" si="24"/>
        <v/>
      </c>
      <c r="Y101" s="5">
        <v>43200</v>
      </c>
      <c r="Z101" s="6" t="s">
        <v>3</v>
      </c>
      <c r="AA101" s="7">
        <v>21</v>
      </c>
      <c r="AB101" t="str">
        <f t="shared" si="39"/>
        <v/>
      </c>
      <c r="AD101" t="str">
        <f t="shared" si="33"/>
        <v/>
      </c>
      <c r="AF101" t="str">
        <f t="shared" si="25"/>
        <v/>
      </c>
      <c r="AH101" t="str">
        <f t="shared" si="26"/>
        <v/>
      </c>
      <c r="AK101" s="5">
        <v>43565</v>
      </c>
      <c r="AL101" s="6" t="s">
        <v>6</v>
      </c>
      <c r="AM101" s="7">
        <v>14</v>
      </c>
      <c r="AN101" t="str">
        <f t="shared" si="40"/>
        <v/>
      </c>
      <c r="AP101" t="str">
        <f t="shared" si="34"/>
        <v/>
      </c>
      <c r="AR101" t="str">
        <f t="shared" si="27"/>
        <v/>
      </c>
      <c r="AT101" t="str">
        <f t="shared" si="28"/>
        <v/>
      </c>
      <c r="AW101" s="5">
        <v>43930</v>
      </c>
      <c r="AX101" s="6" t="s">
        <v>8</v>
      </c>
      <c r="AY101" s="105">
        <f>'Boarding Tallies'!O10</f>
        <v>0</v>
      </c>
      <c r="AZ101">
        <f t="shared" si="38"/>
        <v>0</v>
      </c>
      <c r="BB101" t="str">
        <f t="shared" si="35"/>
        <v/>
      </c>
      <c r="BD101">
        <f t="shared" si="30"/>
        <v>0</v>
      </c>
      <c r="BF101" t="str">
        <f t="shared" si="29"/>
        <v/>
      </c>
    </row>
    <row r="102" spans="1:58" x14ac:dyDescent="0.3">
      <c r="A102" s="10">
        <v>42470</v>
      </c>
      <c r="B102" s="11" t="s">
        <v>9</v>
      </c>
      <c r="C102" s="7">
        <v>11</v>
      </c>
      <c r="D102" t="str">
        <f t="shared" si="36"/>
        <v/>
      </c>
      <c r="F102" t="str">
        <f t="shared" si="31"/>
        <v/>
      </c>
      <c r="H102" t="str">
        <f t="shared" si="21"/>
        <v/>
      </c>
      <c r="J102">
        <f t="shared" si="22"/>
        <v>40</v>
      </c>
      <c r="M102" s="5">
        <v>42836</v>
      </c>
      <c r="N102" s="6" t="s">
        <v>3</v>
      </c>
      <c r="O102" s="7">
        <v>19</v>
      </c>
      <c r="P102" t="str">
        <f t="shared" si="37"/>
        <v/>
      </c>
      <c r="R102" t="str">
        <f t="shared" si="32"/>
        <v/>
      </c>
      <c r="T102" t="str">
        <f t="shared" si="23"/>
        <v/>
      </c>
      <c r="V102" t="str">
        <f t="shared" si="24"/>
        <v/>
      </c>
      <c r="Y102" s="5">
        <v>43201</v>
      </c>
      <c r="Z102" s="6" t="s">
        <v>6</v>
      </c>
      <c r="AA102" s="7">
        <v>18</v>
      </c>
      <c r="AB102" t="str">
        <f t="shared" si="39"/>
        <v/>
      </c>
      <c r="AD102" t="str">
        <f t="shared" si="33"/>
        <v/>
      </c>
      <c r="AF102" t="str">
        <f t="shared" si="25"/>
        <v/>
      </c>
      <c r="AH102" t="str">
        <f t="shared" si="26"/>
        <v/>
      </c>
      <c r="AK102" s="5">
        <v>43566</v>
      </c>
      <c r="AL102" s="6" t="s">
        <v>8</v>
      </c>
      <c r="AM102" s="7">
        <v>26</v>
      </c>
      <c r="AN102">
        <f t="shared" si="40"/>
        <v>110</v>
      </c>
      <c r="AP102" t="str">
        <f t="shared" si="34"/>
        <v/>
      </c>
      <c r="AR102">
        <f t="shared" si="27"/>
        <v>53</v>
      </c>
      <c r="AT102" t="str">
        <f t="shared" si="28"/>
        <v/>
      </c>
      <c r="AW102" s="5">
        <v>43931</v>
      </c>
      <c r="AX102" s="6" t="s">
        <v>4</v>
      </c>
      <c r="AY102" s="105">
        <f>'Boarding Tallies'!O11</f>
        <v>0</v>
      </c>
      <c r="AZ102" t="str">
        <f t="shared" si="38"/>
        <v/>
      </c>
      <c r="BB102">
        <f t="shared" si="35"/>
        <v>0</v>
      </c>
      <c r="BD102" t="str">
        <f t="shared" si="30"/>
        <v/>
      </c>
      <c r="BF102" t="str">
        <f t="shared" si="29"/>
        <v/>
      </c>
    </row>
    <row r="103" spans="1:58" x14ac:dyDescent="0.3">
      <c r="A103" s="10">
        <v>42471</v>
      </c>
      <c r="B103" s="11" t="s">
        <v>5</v>
      </c>
      <c r="C103" s="20">
        <v>4</v>
      </c>
      <c r="D103" t="str">
        <f t="shared" si="36"/>
        <v/>
      </c>
      <c r="F103" t="str">
        <f t="shared" si="31"/>
        <v/>
      </c>
      <c r="H103" t="str">
        <f t="shared" si="21"/>
        <v/>
      </c>
      <c r="J103" t="str">
        <f t="shared" si="22"/>
        <v/>
      </c>
      <c r="M103" s="5">
        <v>42837</v>
      </c>
      <c r="N103" s="6" t="s">
        <v>6</v>
      </c>
      <c r="O103" s="7">
        <v>16</v>
      </c>
      <c r="P103" t="str">
        <f t="shared" si="37"/>
        <v/>
      </c>
      <c r="R103" t="str">
        <f t="shared" si="32"/>
        <v/>
      </c>
      <c r="T103" t="str">
        <f t="shared" si="23"/>
        <v/>
      </c>
      <c r="V103" t="str">
        <f t="shared" si="24"/>
        <v/>
      </c>
      <c r="Y103" s="5">
        <v>43202</v>
      </c>
      <c r="Z103" s="6" t="s">
        <v>8</v>
      </c>
      <c r="AA103" s="7">
        <v>20</v>
      </c>
      <c r="AB103">
        <f t="shared" si="39"/>
        <v>166</v>
      </c>
      <c r="AD103" t="str">
        <f t="shared" si="33"/>
        <v/>
      </c>
      <c r="AF103">
        <f t="shared" si="25"/>
        <v>59</v>
      </c>
      <c r="AH103" t="str">
        <f t="shared" si="26"/>
        <v/>
      </c>
      <c r="AK103" s="5">
        <v>43567</v>
      </c>
      <c r="AL103" s="6" t="s">
        <v>4</v>
      </c>
      <c r="AM103" s="7">
        <v>33</v>
      </c>
      <c r="AN103" t="str">
        <f t="shared" si="40"/>
        <v/>
      </c>
      <c r="AP103">
        <f t="shared" si="34"/>
        <v>46</v>
      </c>
      <c r="AR103" t="str">
        <f t="shared" si="27"/>
        <v/>
      </c>
      <c r="AT103" t="str">
        <f t="shared" si="28"/>
        <v/>
      </c>
      <c r="AW103" s="5">
        <v>43932</v>
      </c>
      <c r="AX103" s="6" t="s">
        <v>7</v>
      </c>
      <c r="AY103" s="105">
        <f>'Boarding Tallies'!O12</f>
        <v>0</v>
      </c>
      <c r="AZ103" t="str">
        <f t="shared" si="38"/>
        <v/>
      </c>
      <c r="BB103" t="str">
        <f t="shared" si="35"/>
        <v/>
      </c>
      <c r="BD103" t="str">
        <f t="shared" si="30"/>
        <v/>
      </c>
      <c r="BF103" t="str">
        <f t="shared" si="29"/>
        <v/>
      </c>
    </row>
    <row r="104" spans="1:58" x14ac:dyDescent="0.3">
      <c r="A104" s="10">
        <v>42472</v>
      </c>
      <c r="B104" s="11" t="s">
        <v>3</v>
      </c>
      <c r="C104" s="20">
        <v>4</v>
      </c>
      <c r="D104" t="str">
        <f t="shared" si="36"/>
        <v/>
      </c>
      <c r="F104" t="str">
        <f t="shared" si="31"/>
        <v/>
      </c>
      <c r="H104" t="str">
        <f t="shared" si="21"/>
        <v/>
      </c>
      <c r="J104" t="str">
        <f t="shared" si="22"/>
        <v/>
      </c>
      <c r="M104" s="5">
        <v>42838</v>
      </c>
      <c r="N104" s="6" t="s">
        <v>8</v>
      </c>
      <c r="O104" s="7">
        <v>20</v>
      </c>
      <c r="P104">
        <f t="shared" si="37"/>
        <v>153</v>
      </c>
      <c r="R104" t="str">
        <f t="shared" si="32"/>
        <v/>
      </c>
      <c r="T104">
        <f t="shared" si="23"/>
        <v>55</v>
      </c>
      <c r="V104" t="str">
        <f t="shared" si="24"/>
        <v/>
      </c>
      <c r="Y104" s="5">
        <v>43203</v>
      </c>
      <c r="Z104" s="6" t="s">
        <v>4</v>
      </c>
      <c r="AA104" s="7">
        <v>33</v>
      </c>
      <c r="AB104" t="str">
        <f t="shared" si="39"/>
        <v/>
      </c>
      <c r="AD104">
        <f t="shared" si="33"/>
        <v>56</v>
      </c>
      <c r="AF104" t="str">
        <f t="shared" si="25"/>
        <v/>
      </c>
      <c r="AH104" t="str">
        <f t="shared" si="26"/>
        <v/>
      </c>
      <c r="AK104" s="5">
        <v>43568</v>
      </c>
      <c r="AL104" s="6" t="s">
        <v>7</v>
      </c>
      <c r="AM104" s="7">
        <v>34</v>
      </c>
      <c r="AN104" t="str">
        <f t="shared" si="40"/>
        <v/>
      </c>
      <c r="AP104" t="str">
        <f t="shared" si="34"/>
        <v/>
      </c>
      <c r="AR104" t="str">
        <f t="shared" si="27"/>
        <v/>
      </c>
      <c r="AT104" t="str">
        <f t="shared" si="28"/>
        <v/>
      </c>
      <c r="AW104" s="5">
        <v>43933</v>
      </c>
      <c r="AX104" s="6" t="s">
        <v>9</v>
      </c>
      <c r="AY104" s="105">
        <f>'Boarding Tallies'!O13</f>
        <v>0</v>
      </c>
      <c r="AZ104" t="str">
        <f t="shared" si="38"/>
        <v/>
      </c>
      <c r="BB104" t="str">
        <f t="shared" si="35"/>
        <v/>
      </c>
      <c r="BD104" t="str">
        <f t="shared" si="30"/>
        <v/>
      </c>
      <c r="BF104">
        <f t="shared" si="29"/>
        <v>0</v>
      </c>
    </row>
    <row r="105" spans="1:58" x14ac:dyDescent="0.3">
      <c r="A105" s="10">
        <v>42473</v>
      </c>
      <c r="B105" s="11" t="s">
        <v>6</v>
      </c>
      <c r="C105" s="7">
        <v>7</v>
      </c>
      <c r="D105" t="str">
        <f t="shared" si="36"/>
        <v/>
      </c>
      <c r="F105" t="str">
        <f t="shared" si="31"/>
        <v/>
      </c>
      <c r="H105" t="str">
        <f t="shared" si="21"/>
        <v/>
      </c>
      <c r="J105" t="str">
        <f t="shared" si="22"/>
        <v/>
      </c>
      <c r="M105" s="5">
        <v>42839</v>
      </c>
      <c r="N105" s="6" t="s">
        <v>4</v>
      </c>
      <c r="O105" s="7">
        <v>24</v>
      </c>
      <c r="P105" t="str">
        <f t="shared" si="37"/>
        <v/>
      </c>
      <c r="R105">
        <f t="shared" si="32"/>
        <v>38</v>
      </c>
      <c r="T105" t="str">
        <f t="shared" si="23"/>
        <v/>
      </c>
      <c r="V105" t="str">
        <f t="shared" si="24"/>
        <v/>
      </c>
      <c r="Y105" s="5">
        <v>43204</v>
      </c>
      <c r="Z105" s="6" t="s">
        <v>7</v>
      </c>
      <c r="AA105" s="7">
        <v>37</v>
      </c>
      <c r="AB105" t="str">
        <f t="shared" si="39"/>
        <v/>
      </c>
      <c r="AD105" t="str">
        <f t="shared" si="33"/>
        <v/>
      </c>
      <c r="AF105" t="str">
        <f t="shared" si="25"/>
        <v/>
      </c>
      <c r="AH105" t="str">
        <f t="shared" si="26"/>
        <v/>
      </c>
      <c r="AK105" s="5">
        <v>43569</v>
      </c>
      <c r="AL105" s="6" t="s">
        <v>9</v>
      </c>
      <c r="AM105" s="7">
        <v>23</v>
      </c>
      <c r="AN105" t="str">
        <f t="shared" si="40"/>
        <v/>
      </c>
      <c r="AP105" t="str">
        <f t="shared" si="34"/>
        <v/>
      </c>
      <c r="AR105" t="str">
        <f t="shared" si="27"/>
        <v/>
      </c>
      <c r="AT105">
        <f t="shared" si="28"/>
        <v>90</v>
      </c>
      <c r="AW105" s="5">
        <v>43934</v>
      </c>
      <c r="AX105" s="6" t="s">
        <v>5</v>
      </c>
      <c r="AY105" s="105">
        <f>'Boarding Tallies'!O14</f>
        <v>0</v>
      </c>
      <c r="AZ105" t="str">
        <f t="shared" si="38"/>
        <v/>
      </c>
      <c r="BB105" t="str">
        <f t="shared" si="35"/>
        <v/>
      </c>
      <c r="BD105" t="str">
        <f t="shared" si="30"/>
        <v/>
      </c>
      <c r="BF105" t="str">
        <f t="shared" si="29"/>
        <v/>
      </c>
    </row>
    <row r="106" spans="1:58" x14ac:dyDescent="0.3">
      <c r="A106" s="10">
        <v>42474</v>
      </c>
      <c r="B106" s="11" t="s">
        <v>8</v>
      </c>
      <c r="C106" s="7">
        <v>7</v>
      </c>
      <c r="D106">
        <f t="shared" si="36"/>
        <v>62</v>
      </c>
      <c r="F106" t="str">
        <f t="shared" si="31"/>
        <v/>
      </c>
      <c r="H106">
        <f t="shared" si="21"/>
        <v>18</v>
      </c>
      <c r="J106" t="str">
        <f t="shared" si="22"/>
        <v/>
      </c>
      <c r="M106" s="5">
        <v>42840</v>
      </c>
      <c r="N106" s="6" t="s">
        <v>7</v>
      </c>
      <c r="O106" s="7">
        <v>29</v>
      </c>
      <c r="P106" t="str">
        <f t="shared" si="37"/>
        <v/>
      </c>
      <c r="R106" t="str">
        <f t="shared" si="32"/>
        <v/>
      </c>
      <c r="T106" t="str">
        <f t="shared" si="23"/>
        <v/>
      </c>
      <c r="V106" t="str">
        <f t="shared" si="24"/>
        <v/>
      </c>
      <c r="Y106" s="5">
        <v>43205</v>
      </c>
      <c r="Z106" s="6" t="s">
        <v>9</v>
      </c>
      <c r="AA106" s="7">
        <v>26</v>
      </c>
      <c r="AB106" t="str">
        <f t="shared" si="39"/>
        <v/>
      </c>
      <c r="AD106" t="str">
        <f t="shared" si="33"/>
        <v/>
      </c>
      <c r="AF106" t="str">
        <f t="shared" si="25"/>
        <v/>
      </c>
      <c r="AH106">
        <f t="shared" si="26"/>
        <v>96</v>
      </c>
      <c r="AK106" s="5">
        <v>43570</v>
      </c>
      <c r="AL106" s="6" t="s">
        <v>5</v>
      </c>
      <c r="AM106" s="7">
        <v>16</v>
      </c>
      <c r="AN106" t="str">
        <f t="shared" si="40"/>
        <v/>
      </c>
      <c r="AP106" t="str">
        <f t="shared" si="34"/>
        <v/>
      </c>
      <c r="AR106" t="str">
        <f t="shared" si="27"/>
        <v/>
      </c>
      <c r="AT106" t="str">
        <f t="shared" si="28"/>
        <v/>
      </c>
      <c r="AW106" s="5">
        <v>43935</v>
      </c>
      <c r="AX106" s="6" t="s">
        <v>3</v>
      </c>
      <c r="AY106" s="105">
        <f>'Boarding Tallies'!O15</f>
        <v>0</v>
      </c>
      <c r="AZ106" t="str">
        <f t="shared" si="38"/>
        <v/>
      </c>
      <c r="BB106" t="str">
        <f t="shared" si="35"/>
        <v/>
      </c>
      <c r="BD106" t="str">
        <f t="shared" si="30"/>
        <v/>
      </c>
      <c r="BF106" t="str">
        <f t="shared" si="29"/>
        <v/>
      </c>
    </row>
    <row r="107" spans="1:58" x14ac:dyDescent="0.3">
      <c r="A107" s="10">
        <v>42475</v>
      </c>
      <c r="B107" s="11" t="s">
        <v>4</v>
      </c>
      <c r="C107" s="7">
        <v>13</v>
      </c>
      <c r="D107" t="str">
        <f t="shared" si="36"/>
        <v/>
      </c>
      <c r="F107">
        <f t="shared" si="31"/>
        <v>17</v>
      </c>
      <c r="H107" t="str">
        <f t="shared" si="21"/>
        <v/>
      </c>
      <c r="J107" t="str">
        <f t="shared" si="22"/>
        <v/>
      </c>
      <c r="M107" s="5">
        <v>42841</v>
      </c>
      <c r="N107" s="6" t="s">
        <v>9</v>
      </c>
      <c r="O107" s="7">
        <v>22</v>
      </c>
      <c r="P107" t="str">
        <f t="shared" si="37"/>
        <v/>
      </c>
      <c r="R107" t="str">
        <f t="shared" si="32"/>
        <v/>
      </c>
      <c r="T107" t="str">
        <f t="shared" si="23"/>
        <v/>
      </c>
      <c r="V107">
        <f t="shared" si="24"/>
        <v>75</v>
      </c>
      <c r="Y107" s="5">
        <v>43206</v>
      </c>
      <c r="Z107" s="6" t="s">
        <v>5</v>
      </c>
      <c r="AA107" s="7">
        <v>21</v>
      </c>
      <c r="AB107" t="str">
        <f t="shared" si="39"/>
        <v/>
      </c>
      <c r="AD107" t="str">
        <f t="shared" si="33"/>
        <v/>
      </c>
      <c r="AF107" t="str">
        <f t="shared" si="25"/>
        <v/>
      </c>
      <c r="AH107" t="str">
        <f t="shared" si="26"/>
        <v/>
      </c>
      <c r="AK107" s="5">
        <v>43571</v>
      </c>
      <c r="AL107" s="6" t="s">
        <v>3</v>
      </c>
      <c r="AM107" s="7">
        <v>13</v>
      </c>
      <c r="AN107" t="str">
        <f t="shared" si="40"/>
        <v/>
      </c>
      <c r="AP107" t="str">
        <f t="shared" si="34"/>
        <v/>
      </c>
      <c r="AR107" t="str">
        <f t="shared" si="27"/>
        <v/>
      </c>
      <c r="AT107" t="str">
        <f t="shared" si="28"/>
        <v/>
      </c>
      <c r="AW107" s="5">
        <v>43936</v>
      </c>
      <c r="AX107" s="6" t="s">
        <v>6</v>
      </c>
      <c r="AY107" s="105">
        <f>'Boarding Tallies'!O16</f>
        <v>0</v>
      </c>
      <c r="AZ107" t="str">
        <f t="shared" si="38"/>
        <v/>
      </c>
      <c r="BB107" t="str">
        <f t="shared" si="35"/>
        <v/>
      </c>
      <c r="BD107" t="str">
        <f t="shared" si="30"/>
        <v/>
      </c>
      <c r="BF107" t="str">
        <f t="shared" si="29"/>
        <v/>
      </c>
    </row>
    <row r="108" spans="1:58" x14ac:dyDescent="0.3">
      <c r="A108" s="10">
        <v>42476</v>
      </c>
      <c r="B108" s="11" t="s">
        <v>7</v>
      </c>
      <c r="C108" s="7">
        <v>12</v>
      </c>
      <c r="D108" t="str">
        <f t="shared" si="36"/>
        <v/>
      </c>
      <c r="F108" t="str">
        <f t="shared" si="31"/>
        <v/>
      </c>
      <c r="H108" t="str">
        <f t="shared" si="21"/>
        <v/>
      </c>
      <c r="J108" t="str">
        <f t="shared" si="22"/>
        <v/>
      </c>
      <c r="M108" s="5">
        <v>42842</v>
      </c>
      <c r="N108" s="6" t="s">
        <v>5</v>
      </c>
      <c r="O108" s="21">
        <v>7</v>
      </c>
      <c r="P108" t="str">
        <f t="shared" si="37"/>
        <v/>
      </c>
      <c r="R108" t="str">
        <f t="shared" si="32"/>
        <v/>
      </c>
      <c r="T108" t="str">
        <f t="shared" si="23"/>
        <v/>
      </c>
      <c r="V108" t="str">
        <f t="shared" si="24"/>
        <v/>
      </c>
      <c r="Y108" s="5">
        <v>43207</v>
      </c>
      <c r="Z108" s="6" t="s">
        <v>3</v>
      </c>
      <c r="AA108" s="7">
        <v>24</v>
      </c>
      <c r="AB108" t="str">
        <f t="shared" si="39"/>
        <v/>
      </c>
      <c r="AD108" t="str">
        <f t="shared" si="33"/>
        <v/>
      </c>
      <c r="AF108" t="str">
        <f t="shared" si="25"/>
        <v/>
      </c>
      <c r="AH108" t="str">
        <f t="shared" si="26"/>
        <v/>
      </c>
      <c r="AK108" s="5">
        <v>43572</v>
      </c>
      <c r="AL108" s="6" t="s">
        <v>6</v>
      </c>
      <c r="AM108" s="7">
        <v>23</v>
      </c>
      <c r="AN108" t="str">
        <f t="shared" si="40"/>
        <v/>
      </c>
      <c r="AP108" t="str">
        <f t="shared" si="34"/>
        <v/>
      </c>
      <c r="AR108" t="str">
        <f t="shared" si="27"/>
        <v/>
      </c>
      <c r="AT108" t="str">
        <f t="shared" si="28"/>
        <v/>
      </c>
      <c r="AW108" s="5">
        <v>43937</v>
      </c>
      <c r="AX108" s="6" t="s">
        <v>8</v>
      </c>
      <c r="AY108" s="105">
        <f>'Boarding Tallies'!O17</f>
        <v>0</v>
      </c>
      <c r="AZ108">
        <f t="shared" si="38"/>
        <v>0</v>
      </c>
      <c r="BB108" t="str">
        <f t="shared" si="35"/>
        <v/>
      </c>
      <c r="BD108">
        <f t="shared" si="30"/>
        <v>0</v>
      </c>
      <c r="BF108" t="str">
        <f t="shared" si="29"/>
        <v/>
      </c>
    </row>
    <row r="109" spans="1:58" x14ac:dyDescent="0.3">
      <c r="A109" s="10">
        <v>42477</v>
      </c>
      <c r="B109" s="11" t="s">
        <v>9</v>
      </c>
      <c r="C109" s="7">
        <v>8</v>
      </c>
      <c r="D109" t="str">
        <f t="shared" si="36"/>
        <v/>
      </c>
      <c r="F109" t="str">
        <f t="shared" si="31"/>
        <v/>
      </c>
      <c r="H109" t="str">
        <f t="shared" si="21"/>
        <v/>
      </c>
      <c r="J109">
        <f t="shared" si="22"/>
        <v>33</v>
      </c>
      <c r="M109" s="5">
        <v>42843</v>
      </c>
      <c r="N109" s="6" t="s">
        <v>3</v>
      </c>
      <c r="O109" s="7">
        <v>13</v>
      </c>
      <c r="P109" t="str">
        <f t="shared" si="37"/>
        <v/>
      </c>
      <c r="R109" t="str">
        <f t="shared" si="32"/>
        <v/>
      </c>
      <c r="T109" t="str">
        <f t="shared" si="23"/>
        <v/>
      </c>
      <c r="V109" t="str">
        <f t="shared" si="24"/>
        <v/>
      </c>
      <c r="Y109" s="5">
        <v>43208</v>
      </c>
      <c r="Z109" s="6" t="s">
        <v>6</v>
      </c>
      <c r="AA109" s="7">
        <v>23</v>
      </c>
      <c r="AB109" t="str">
        <f t="shared" si="39"/>
        <v/>
      </c>
      <c r="AD109" t="str">
        <f t="shared" si="33"/>
        <v/>
      </c>
      <c r="AF109" t="str">
        <f t="shared" si="25"/>
        <v/>
      </c>
      <c r="AH109" t="str">
        <f t="shared" si="26"/>
        <v/>
      </c>
      <c r="AK109" s="5">
        <v>43573</v>
      </c>
      <c r="AL109" s="6" t="s">
        <v>8</v>
      </c>
      <c r="AM109" s="7">
        <v>31</v>
      </c>
      <c r="AN109">
        <f t="shared" si="40"/>
        <v>173</v>
      </c>
      <c r="AP109" t="str">
        <f t="shared" si="34"/>
        <v/>
      </c>
      <c r="AR109">
        <f t="shared" si="27"/>
        <v>67</v>
      </c>
      <c r="AT109" t="str">
        <f t="shared" si="28"/>
        <v/>
      </c>
      <c r="AW109" s="5">
        <v>43938</v>
      </c>
      <c r="AX109" s="6" t="s">
        <v>4</v>
      </c>
      <c r="AY109" s="105">
        <f>'Boarding Tallies'!O18</f>
        <v>0</v>
      </c>
      <c r="AZ109" t="str">
        <f t="shared" si="38"/>
        <v/>
      </c>
      <c r="BB109">
        <f t="shared" si="35"/>
        <v>0</v>
      </c>
      <c r="BD109" t="str">
        <f t="shared" si="30"/>
        <v/>
      </c>
      <c r="BF109" t="str">
        <f t="shared" si="29"/>
        <v/>
      </c>
    </row>
    <row r="110" spans="1:58" x14ac:dyDescent="0.3">
      <c r="A110" s="10">
        <v>42478</v>
      </c>
      <c r="B110" s="11" t="s">
        <v>5</v>
      </c>
      <c r="C110" s="20">
        <v>5</v>
      </c>
      <c r="D110" t="str">
        <f t="shared" si="36"/>
        <v/>
      </c>
      <c r="F110" t="str">
        <f t="shared" si="31"/>
        <v/>
      </c>
      <c r="H110" t="str">
        <f t="shared" si="21"/>
        <v/>
      </c>
      <c r="J110" t="str">
        <f t="shared" si="22"/>
        <v/>
      </c>
      <c r="M110" s="5">
        <v>42844</v>
      </c>
      <c r="N110" s="6" t="s">
        <v>6</v>
      </c>
      <c r="O110" s="7">
        <v>20</v>
      </c>
      <c r="P110" t="str">
        <f t="shared" si="37"/>
        <v/>
      </c>
      <c r="R110" t="str">
        <f t="shared" si="32"/>
        <v/>
      </c>
      <c r="T110" t="str">
        <f t="shared" si="23"/>
        <v/>
      </c>
      <c r="V110" t="str">
        <f t="shared" si="24"/>
        <v/>
      </c>
      <c r="Y110" s="5">
        <v>43209</v>
      </c>
      <c r="Z110" s="6" t="s">
        <v>8</v>
      </c>
      <c r="AA110" s="7">
        <v>36</v>
      </c>
      <c r="AB110">
        <f t="shared" si="39"/>
        <v>200</v>
      </c>
      <c r="AD110" t="str">
        <f t="shared" si="33"/>
        <v/>
      </c>
      <c r="AF110">
        <f t="shared" si="25"/>
        <v>83</v>
      </c>
      <c r="AH110" t="str">
        <f t="shared" si="26"/>
        <v/>
      </c>
      <c r="AK110" s="5">
        <v>43574</v>
      </c>
      <c r="AL110" s="6" t="s">
        <v>4</v>
      </c>
      <c r="AM110" s="7">
        <v>63</v>
      </c>
      <c r="AN110" t="str">
        <f t="shared" si="40"/>
        <v/>
      </c>
      <c r="AP110">
        <f t="shared" si="34"/>
        <v>79</v>
      </c>
      <c r="AR110" t="str">
        <f t="shared" si="27"/>
        <v/>
      </c>
      <c r="AT110" t="str">
        <f t="shared" si="28"/>
        <v/>
      </c>
      <c r="AW110" s="5">
        <v>43939</v>
      </c>
      <c r="AX110" s="6" t="s">
        <v>7</v>
      </c>
      <c r="AY110" s="105">
        <f>'Boarding Tallies'!O19</f>
        <v>0</v>
      </c>
      <c r="AZ110" t="str">
        <f t="shared" si="38"/>
        <v/>
      </c>
      <c r="BB110" t="str">
        <f t="shared" si="35"/>
        <v/>
      </c>
      <c r="BD110" t="str">
        <f t="shared" si="30"/>
        <v/>
      </c>
      <c r="BF110" t="str">
        <f t="shared" si="29"/>
        <v/>
      </c>
    </row>
    <row r="111" spans="1:58" x14ac:dyDescent="0.3">
      <c r="A111" s="10">
        <v>42479</v>
      </c>
      <c r="B111" s="11" t="s">
        <v>3</v>
      </c>
      <c r="C111" s="7">
        <v>6</v>
      </c>
      <c r="D111" t="str">
        <f t="shared" si="36"/>
        <v/>
      </c>
      <c r="F111" t="str">
        <f t="shared" si="31"/>
        <v/>
      </c>
      <c r="H111" t="str">
        <f t="shared" si="21"/>
        <v/>
      </c>
      <c r="J111" t="str">
        <f t="shared" si="22"/>
        <v/>
      </c>
      <c r="M111" s="5">
        <v>42845</v>
      </c>
      <c r="N111" s="6" t="s">
        <v>8</v>
      </c>
      <c r="O111" s="7">
        <v>27</v>
      </c>
      <c r="P111">
        <f t="shared" si="37"/>
        <v>142</v>
      </c>
      <c r="R111" t="str">
        <f t="shared" si="32"/>
        <v/>
      </c>
      <c r="T111">
        <f t="shared" si="23"/>
        <v>60</v>
      </c>
      <c r="V111" t="str">
        <f t="shared" si="24"/>
        <v/>
      </c>
      <c r="Y111" s="5">
        <v>43210</v>
      </c>
      <c r="Z111" s="6" t="s">
        <v>4</v>
      </c>
      <c r="AA111" s="7">
        <v>62</v>
      </c>
      <c r="AB111" t="str">
        <f t="shared" si="39"/>
        <v/>
      </c>
      <c r="AD111">
        <f t="shared" si="33"/>
        <v>83</v>
      </c>
      <c r="AF111" t="str">
        <f t="shared" si="25"/>
        <v/>
      </c>
      <c r="AH111" t="str">
        <f t="shared" si="26"/>
        <v/>
      </c>
      <c r="AK111" s="5">
        <v>43575</v>
      </c>
      <c r="AL111" s="6" t="s">
        <v>7</v>
      </c>
      <c r="AM111" s="7">
        <v>83</v>
      </c>
      <c r="AN111" t="str">
        <f t="shared" si="40"/>
        <v/>
      </c>
      <c r="AP111" t="str">
        <f t="shared" si="34"/>
        <v/>
      </c>
      <c r="AR111" t="str">
        <f t="shared" si="27"/>
        <v/>
      </c>
      <c r="AT111" t="str">
        <f t="shared" si="28"/>
        <v/>
      </c>
      <c r="AW111" s="5">
        <v>43940</v>
      </c>
      <c r="AX111" s="6" t="s">
        <v>9</v>
      </c>
      <c r="AY111" s="105">
        <f>'Boarding Tallies'!O20</f>
        <v>0</v>
      </c>
      <c r="AZ111" t="str">
        <f t="shared" si="38"/>
        <v/>
      </c>
      <c r="BB111" t="str">
        <f t="shared" si="35"/>
        <v/>
      </c>
      <c r="BD111" t="str">
        <f t="shared" si="30"/>
        <v/>
      </c>
      <c r="BF111">
        <f t="shared" si="29"/>
        <v>0</v>
      </c>
    </row>
    <row r="112" spans="1:58" x14ac:dyDescent="0.3">
      <c r="A112" s="10">
        <v>42480</v>
      </c>
      <c r="B112" s="11" t="s">
        <v>6</v>
      </c>
      <c r="C112" s="7">
        <v>7</v>
      </c>
      <c r="D112" t="str">
        <f t="shared" si="36"/>
        <v/>
      </c>
      <c r="F112" t="str">
        <f t="shared" si="31"/>
        <v/>
      </c>
      <c r="H112" t="str">
        <f t="shared" si="21"/>
        <v/>
      </c>
      <c r="J112" t="str">
        <f t="shared" si="22"/>
        <v/>
      </c>
      <c r="M112" s="5">
        <v>42846</v>
      </c>
      <c r="N112" s="6" t="s">
        <v>4</v>
      </c>
      <c r="O112" s="7">
        <v>52</v>
      </c>
      <c r="P112" t="str">
        <f t="shared" si="37"/>
        <v/>
      </c>
      <c r="R112">
        <f t="shared" si="32"/>
        <v>59</v>
      </c>
      <c r="T112" t="str">
        <f t="shared" si="23"/>
        <v/>
      </c>
      <c r="V112" t="str">
        <f t="shared" si="24"/>
        <v/>
      </c>
      <c r="Y112" s="5">
        <v>43211</v>
      </c>
      <c r="Z112" s="6" t="s">
        <v>7</v>
      </c>
      <c r="AA112" s="7">
        <v>71</v>
      </c>
      <c r="AB112" t="str">
        <f t="shared" si="39"/>
        <v/>
      </c>
      <c r="AD112" t="str">
        <f t="shared" si="33"/>
        <v/>
      </c>
      <c r="AF112" t="str">
        <f t="shared" si="25"/>
        <v/>
      </c>
      <c r="AH112" t="str">
        <f t="shared" si="26"/>
        <v/>
      </c>
      <c r="AK112" s="5">
        <v>43576</v>
      </c>
      <c r="AL112" s="6" t="s">
        <v>9</v>
      </c>
      <c r="AM112" s="7">
        <v>71</v>
      </c>
      <c r="AN112" t="str">
        <f t="shared" si="40"/>
        <v/>
      </c>
      <c r="AP112" t="str">
        <f t="shared" si="34"/>
        <v/>
      </c>
      <c r="AR112" t="str">
        <f t="shared" si="27"/>
        <v/>
      </c>
      <c r="AT112">
        <f t="shared" si="28"/>
        <v>217</v>
      </c>
      <c r="AW112" s="5">
        <v>43941</v>
      </c>
      <c r="AX112" s="6" t="s">
        <v>5</v>
      </c>
      <c r="AY112" s="105">
        <f>'Boarding Tallies'!O21</f>
        <v>0</v>
      </c>
      <c r="AZ112" t="str">
        <f t="shared" si="38"/>
        <v/>
      </c>
      <c r="BB112" t="str">
        <f t="shared" si="35"/>
        <v/>
      </c>
      <c r="BD112" t="str">
        <f t="shared" si="30"/>
        <v/>
      </c>
      <c r="BF112" t="str">
        <f t="shared" si="29"/>
        <v/>
      </c>
    </row>
    <row r="113" spans="1:58" x14ac:dyDescent="0.3">
      <c r="A113" s="10">
        <v>42481</v>
      </c>
      <c r="B113" s="11" t="s">
        <v>8</v>
      </c>
      <c r="C113" s="7">
        <v>15</v>
      </c>
      <c r="D113">
        <f t="shared" si="36"/>
        <v>66</v>
      </c>
      <c r="F113" t="str">
        <f t="shared" si="31"/>
        <v/>
      </c>
      <c r="H113">
        <f t="shared" si="21"/>
        <v>28</v>
      </c>
      <c r="J113" t="str">
        <f t="shared" si="22"/>
        <v/>
      </c>
      <c r="M113" s="5">
        <v>42847</v>
      </c>
      <c r="N113" s="6" t="s">
        <v>7</v>
      </c>
      <c r="O113" s="7">
        <v>62</v>
      </c>
      <c r="P113" t="str">
        <f t="shared" si="37"/>
        <v/>
      </c>
      <c r="R113" t="str">
        <f t="shared" si="32"/>
        <v/>
      </c>
      <c r="T113" t="str">
        <f t="shared" si="23"/>
        <v/>
      </c>
      <c r="V113" t="str">
        <f t="shared" si="24"/>
        <v/>
      </c>
      <c r="Y113" s="5">
        <v>43212</v>
      </c>
      <c r="Z113" s="6" t="s">
        <v>9</v>
      </c>
      <c r="AA113" s="7">
        <v>69</v>
      </c>
      <c r="AB113" t="str">
        <f t="shared" si="39"/>
        <v/>
      </c>
      <c r="AD113" t="str">
        <f t="shared" si="33"/>
        <v/>
      </c>
      <c r="AF113" t="str">
        <f t="shared" si="25"/>
        <v/>
      </c>
      <c r="AH113">
        <f t="shared" si="26"/>
        <v>202</v>
      </c>
      <c r="AK113" s="5">
        <v>43577</v>
      </c>
      <c r="AL113" s="6" t="s">
        <v>5</v>
      </c>
      <c r="AM113" s="7">
        <v>61</v>
      </c>
      <c r="AN113" t="str">
        <f t="shared" si="40"/>
        <v/>
      </c>
      <c r="AP113" t="str">
        <f t="shared" si="34"/>
        <v/>
      </c>
      <c r="AR113" t="str">
        <f t="shared" si="27"/>
        <v/>
      </c>
      <c r="AT113" t="str">
        <f t="shared" si="28"/>
        <v/>
      </c>
      <c r="AW113" s="5">
        <v>43942</v>
      </c>
      <c r="AX113" s="6" t="s">
        <v>3</v>
      </c>
      <c r="AY113" s="105">
        <f>'Boarding Tallies'!O22</f>
        <v>0</v>
      </c>
      <c r="AZ113" t="str">
        <f t="shared" si="38"/>
        <v/>
      </c>
      <c r="BB113" t="str">
        <f t="shared" si="35"/>
        <v/>
      </c>
      <c r="BD113" t="str">
        <f t="shared" si="30"/>
        <v/>
      </c>
      <c r="BF113" t="str">
        <f t="shared" si="29"/>
        <v/>
      </c>
    </row>
    <row r="114" spans="1:58" x14ac:dyDescent="0.3">
      <c r="A114" s="10">
        <v>42482</v>
      </c>
      <c r="B114" s="11" t="s">
        <v>4</v>
      </c>
      <c r="C114" s="7">
        <v>38</v>
      </c>
      <c r="D114" t="str">
        <f t="shared" si="36"/>
        <v/>
      </c>
      <c r="F114">
        <f t="shared" si="31"/>
        <v>43</v>
      </c>
      <c r="H114" t="str">
        <f t="shared" si="21"/>
        <v/>
      </c>
      <c r="J114" t="str">
        <f t="shared" si="22"/>
        <v/>
      </c>
      <c r="M114" s="5">
        <v>42848</v>
      </c>
      <c r="N114" s="6" t="s">
        <v>9</v>
      </c>
      <c r="O114" s="7">
        <v>66</v>
      </c>
      <c r="P114" t="str">
        <f t="shared" si="37"/>
        <v/>
      </c>
      <c r="R114" t="str">
        <f t="shared" si="32"/>
        <v/>
      </c>
      <c r="T114" t="str">
        <f t="shared" si="23"/>
        <v/>
      </c>
      <c r="V114">
        <f t="shared" si="24"/>
        <v>180</v>
      </c>
      <c r="Y114" s="5">
        <v>43213</v>
      </c>
      <c r="Z114" s="6" t="s">
        <v>5</v>
      </c>
      <c r="AA114" s="7">
        <v>71</v>
      </c>
      <c r="AB114" t="str">
        <f t="shared" si="39"/>
        <v/>
      </c>
      <c r="AD114" t="str">
        <f t="shared" si="33"/>
        <v/>
      </c>
      <c r="AF114" t="str">
        <f t="shared" si="25"/>
        <v/>
      </c>
      <c r="AH114" t="str">
        <f t="shared" si="26"/>
        <v/>
      </c>
      <c r="AK114" s="5">
        <v>43578</v>
      </c>
      <c r="AL114" s="6" t="s">
        <v>3</v>
      </c>
      <c r="AM114" s="7">
        <v>67</v>
      </c>
      <c r="AN114" t="str">
        <f t="shared" si="40"/>
        <v/>
      </c>
      <c r="AP114" t="str">
        <f t="shared" si="34"/>
        <v/>
      </c>
      <c r="AR114" t="str">
        <f t="shared" si="27"/>
        <v/>
      </c>
      <c r="AT114" t="str">
        <f t="shared" si="28"/>
        <v/>
      </c>
      <c r="AW114" s="5">
        <v>43943</v>
      </c>
      <c r="AX114" s="6" t="s">
        <v>6</v>
      </c>
      <c r="AY114" s="105">
        <f>'Boarding Tallies'!O23</f>
        <v>0</v>
      </c>
      <c r="AZ114" t="str">
        <f t="shared" si="38"/>
        <v/>
      </c>
      <c r="BB114" t="str">
        <f t="shared" si="35"/>
        <v/>
      </c>
      <c r="BD114" t="str">
        <f t="shared" si="30"/>
        <v/>
      </c>
      <c r="BF114" t="str">
        <f t="shared" si="29"/>
        <v/>
      </c>
    </row>
    <row r="115" spans="1:58" ht="15" thickBot="1" x14ac:dyDescent="0.35">
      <c r="A115" s="10">
        <v>42483</v>
      </c>
      <c r="B115" s="11" t="s">
        <v>7</v>
      </c>
      <c r="C115" s="7">
        <v>48</v>
      </c>
      <c r="D115" t="str">
        <f t="shared" si="36"/>
        <v/>
      </c>
      <c r="F115" t="str">
        <f t="shared" si="31"/>
        <v/>
      </c>
      <c r="H115" t="str">
        <f t="shared" si="21"/>
        <v/>
      </c>
      <c r="J115" t="str">
        <f t="shared" si="22"/>
        <v/>
      </c>
      <c r="M115" s="5">
        <v>42849</v>
      </c>
      <c r="N115" s="6" t="s">
        <v>5</v>
      </c>
      <c r="O115" s="7">
        <v>71</v>
      </c>
      <c r="P115" t="str">
        <f t="shared" si="37"/>
        <v/>
      </c>
      <c r="R115" t="str">
        <f t="shared" si="32"/>
        <v/>
      </c>
      <c r="T115" t="str">
        <f t="shared" si="23"/>
        <v/>
      </c>
      <c r="V115" t="str">
        <f t="shared" si="24"/>
        <v/>
      </c>
      <c r="Y115" s="5">
        <v>43214</v>
      </c>
      <c r="Z115" s="6" t="s">
        <v>3</v>
      </c>
      <c r="AA115" s="7">
        <v>77</v>
      </c>
      <c r="AB115" t="str">
        <f t="shared" si="39"/>
        <v/>
      </c>
      <c r="AD115" t="str">
        <f t="shared" si="33"/>
        <v/>
      </c>
      <c r="AF115" t="str">
        <f t="shared" si="25"/>
        <v/>
      </c>
      <c r="AH115" t="str">
        <f t="shared" si="26"/>
        <v/>
      </c>
      <c r="AK115" s="5">
        <v>43579</v>
      </c>
      <c r="AL115" s="6" t="s">
        <v>6</v>
      </c>
      <c r="AM115" s="7">
        <v>72</v>
      </c>
      <c r="AN115" t="str">
        <f t="shared" si="40"/>
        <v/>
      </c>
      <c r="AP115" t="str">
        <f t="shared" si="34"/>
        <v/>
      </c>
      <c r="AR115" t="str">
        <f t="shared" si="27"/>
        <v/>
      </c>
      <c r="AT115" t="str">
        <f t="shared" si="28"/>
        <v/>
      </c>
      <c r="AW115" s="5">
        <v>43944</v>
      </c>
      <c r="AX115" s="6" t="s">
        <v>8</v>
      </c>
      <c r="AY115" s="105">
        <f>'Boarding Tallies'!O24</f>
        <v>0</v>
      </c>
      <c r="AZ115">
        <f t="shared" si="38"/>
        <v>0</v>
      </c>
      <c r="BB115" t="str">
        <f t="shared" si="35"/>
        <v/>
      </c>
      <c r="BD115">
        <f t="shared" si="30"/>
        <v>0</v>
      </c>
      <c r="BF115" t="str">
        <f t="shared" si="29"/>
        <v/>
      </c>
    </row>
    <row r="116" spans="1:58" ht="15" thickBot="1" x14ac:dyDescent="0.35">
      <c r="A116" s="10">
        <v>42484</v>
      </c>
      <c r="B116" s="11" t="s">
        <v>9</v>
      </c>
      <c r="C116" s="7">
        <v>46</v>
      </c>
      <c r="D116" t="str">
        <f t="shared" si="36"/>
        <v/>
      </c>
      <c r="F116" t="str">
        <f t="shared" si="31"/>
        <v/>
      </c>
      <c r="H116" t="str">
        <f t="shared" si="21"/>
        <v/>
      </c>
      <c r="J116">
        <f t="shared" si="22"/>
        <v>132</v>
      </c>
      <c r="M116" s="5">
        <v>42850</v>
      </c>
      <c r="N116" s="6" t="s">
        <v>3</v>
      </c>
      <c r="O116" s="7">
        <v>70</v>
      </c>
      <c r="P116" t="str">
        <f t="shared" si="37"/>
        <v/>
      </c>
      <c r="R116" t="str">
        <f t="shared" si="32"/>
        <v/>
      </c>
      <c r="T116" t="str">
        <f t="shared" si="23"/>
        <v/>
      </c>
      <c r="V116" t="str">
        <f t="shared" si="24"/>
        <v/>
      </c>
      <c r="Y116" s="5">
        <v>43215</v>
      </c>
      <c r="Z116" s="6" t="s">
        <v>6</v>
      </c>
      <c r="AA116" s="18">
        <v>80</v>
      </c>
      <c r="AB116" t="str">
        <f t="shared" si="39"/>
        <v/>
      </c>
      <c r="AD116" t="str">
        <f t="shared" si="33"/>
        <v/>
      </c>
      <c r="AF116" t="str">
        <f t="shared" si="25"/>
        <v/>
      </c>
      <c r="AH116" t="str">
        <f t="shared" si="26"/>
        <v/>
      </c>
      <c r="AK116" s="5">
        <v>43580</v>
      </c>
      <c r="AL116" s="6" t="s">
        <v>8</v>
      </c>
      <c r="AM116" s="7">
        <v>66</v>
      </c>
      <c r="AN116">
        <f t="shared" si="40"/>
        <v>483</v>
      </c>
      <c r="AP116" t="str">
        <f t="shared" si="34"/>
        <v/>
      </c>
      <c r="AR116">
        <f t="shared" si="27"/>
        <v>205</v>
      </c>
      <c r="AT116" t="str">
        <f t="shared" si="28"/>
        <v/>
      </c>
      <c r="AW116" s="5">
        <v>43945</v>
      </c>
      <c r="AX116" s="6" t="s">
        <v>4</v>
      </c>
      <c r="AY116" s="105">
        <f>'Boarding Tallies'!O25</f>
        <v>0</v>
      </c>
      <c r="AZ116" t="str">
        <f t="shared" si="38"/>
        <v/>
      </c>
      <c r="BB116">
        <f t="shared" si="35"/>
        <v>0</v>
      </c>
      <c r="BD116" t="str">
        <f t="shared" si="30"/>
        <v/>
      </c>
      <c r="BF116" t="str">
        <f t="shared" si="29"/>
        <v/>
      </c>
    </row>
    <row r="117" spans="1:58" x14ac:dyDescent="0.3">
      <c r="A117" s="10">
        <v>42485</v>
      </c>
      <c r="B117" s="11" t="s">
        <v>5</v>
      </c>
      <c r="C117" s="7">
        <v>51</v>
      </c>
      <c r="D117" t="str">
        <f t="shared" si="36"/>
        <v/>
      </c>
      <c r="F117" t="str">
        <f t="shared" si="31"/>
        <v/>
      </c>
      <c r="H117" t="str">
        <f t="shared" si="21"/>
        <v/>
      </c>
      <c r="J117" t="str">
        <f t="shared" si="22"/>
        <v/>
      </c>
      <c r="M117" s="5">
        <v>42851</v>
      </c>
      <c r="N117" s="6" t="s">
        <v>6</v>
      </c>
      <c r="O117" s="7">
        <v>69</v>
      </c>
      <c r="P117" t="str">
        <f t="shared" si="37"/>
        <v/>
      </c>
      <c r="R117" t="str">
        <f t="shared" si="32"/>
        <v/>
      </c>
      <c r="T117" t="str">
        <f t="shared" si="23"/>
        <v/>
      </c>
      <c r="V117" t="str">
        <f t="shared" si="24"/>
        <v/>
      </c>
      <c r="Y117" s="5">
        <v>43216</v>
      </c>
      <c r="Z117" s="6" t="s">
        <v>8</v>
      </c>
      <c r="AA117" s="7">
        <v>74</v>
      </c>
      <c r="AB117">
        <f t="shared" si="39"/>
        <v>504</v>
      </c>
      <c r="AD117" t="str">
        <f t="shared" si="33"/>
        <v/>
      </c>
      <c r="AF117">
        <f t="shared" si="25"/>
        <v>231</v>
      </c>
      <c r="AH117" t="str">
        <f t="shared" si="26"/>
        <v/>
      </c>
      <c r="AK117" s="5">
        <v>43581</v>
      </c>
      <c r="AL117" s="6" t="s">
        <v>4</v>
      </c>
      <c r="AM117" s="7">
        <v>67</v>
      </c>
      <c r="AN117" t="str">
        <f t="shared" si="40"/>
        <v/>
      </c>
      <c r="AP117">
        <f t="shared" si="34"/>
        <v>128</v>
      </c>
      <c r="AR117" t="str">
        <f t="shared" si="27"/>
        <v/>
      </c>
      <c r="AT117" t="str">
        <f t="shared" si="28"/>
        <v/>
      </c>
      <c r="AW117" s="5">
        <v>43946</v>
      </c>
      <c r="AX117" s="6" t="s">
        <v>7</v>
      </c>
      <c r="AY117" s="105">
        <f>'Boarding Tallies'!O26</f>
        <v>0</v>
      </c>
      <c r="AZ117" t="str">
        <f t="shared" si="38"/>
        <v/>
      </c>
      <c r="BB117" t="str">
        <f t="shared" si="35"/>
        <v/>
      </c>
      <c r="BD117" t="str">
        <f t="shared" si="30"/>
        <v/>
      </c>
      <c r="BF117" t="str">
        <f t="shared" si="29"/>
        <v/>
      </c>
    </row>
    <row r="118" spans="1:58" x14ac:dyDescent="0.3">
      <c r="A118" s="10">
        <v>42486</v>
      </c>
      <c r="B118" s="11" t="s">
        <v>3</v>
      </c>
      <c r="C118" s="7">
        <v>44</v>
      </c>
      <c r="D118" t="str">
        <f t="shared" si="36"/>
        <v/>
      </c>
      <c r="F118" t="str">
        <f t="shared" si="31"/>
        <v/>
      </c>
      <c r="H118" t="str">
        <f t="shared" si="21"/>
        <v/>
      </c>
      <c r="J118" t="str">
        <f t="shared" si="22"/>
        <v/>
      </c>
      <c r="M118" s="5">
        <v>42852</v>
      </c>
      <c r="N118" s="6" t="s">
        <v>8</v>
      </c>
      <c r="O118" s="7">
        <v>73</v>
      </c>
      <c r="P118">
        <f t="shared" si="37"/>
        <v>463</v>
      </c>
      <c r="R118" t="str">
        <f t="shared" si="32"/>
        <v/>
      </c>
      <c r="T118">
        <f t="shared" si="23"/>
        <v>212</v>
      </c>
      <c r="V118" t="str">
        <f t="shared" si="24"/>
        <v/>
      </c>
      <c r="Y118" s="5">
        <v>43217</v>
      </c>
      <c r="Z118" s="6" t="s">
        <v>4</v>
      </c>
      <c r="AA118" s="7">
        <v>68</v>
      </c>
      <c r="AB118" t="str">
        <f t="shared" si="39"/>
        <v/>
      </c>
      <c r="AD118">
        <f t="shared" si="33"/>
        <v>139</v>
      </c>
      <c r="AF118" t="str">
        <f t="shared" si="25"/>
        <v/>
      </c>
      <c r="AH118" t="str">
        <f t="shared" si="26"/>
        <v/>
      </c>
      <c r="AK118" s="5">
        <v>43582</v>
      </c>
      <c r="AL118" s="6" t="s">
        <v>7</v>
      </c>
      <c r="AM118" s="7">
        <v>46</v>
      </c>
      <c r="AN118" t="str">
        <f t="shared" si="40"/>
        <v/>
      </c>
      <c r="AP118" t="str">
        <f t="shared" si="34"/>
        <v/>
      </c>
      <c r="AR118" t="str">
        <f t="shared" si="27"/>
        <v/>
      </c>
      <c r="AT118" t="str">
        <f t="shared" si="28"/>
        <v/>
      </c>
      <c r="AW118" s="5">
        <v>43947</v>
      </c>
      <c r="AX118" s="6" t="s">
        <v>9</v>
      </c>
      <c r="AY118" s="105">
        <f>'Boarding Tallies'!O27</f>
        <v>0</v>
      </c>
      <c r="AZ118" t="str">
        <f t="shared" si="38"/>
        <v/>
      </c>
      <c r="BB118" t="str">
        <f t="shared" si="35"/>
        <v/>
      </c>
      <c r="BD118" t="str">
        <f t="shared" si="30"/>
        <v/>
      </c>
      <c r="BF118">
        <f t="shared" si="29"/>
        <v>0</v>
      </c>
    </row>
    <row r="119" spans="1:58" x14ac:dyDescent="0.3">
      <c r="A119" s="10">
        <v>42487</v>
      </c>
      <c r="B119" s="11" t="s">
        <v>6</v>
      </c>
      <c r="C119" s="7">
        <v>48</v>
      </c>
      <c r="D119" t="str">
        <f t="shared" si="36"/>
        <v/>
      </c>
      <c r="F119" t="str">
        <f t="shared" si="31"/>
        <v/>
      </c>
      <c r="H119" t="str">
        <f t="shared" si="21"/>
        <v/>
      </c>
      <c r="J119" t="str">
        <f t="shared" si="22"/>
        <v/>
      </c>
      <c r="M119" s="5">
        <v>42853</v>
      </c>
      <c r="N119" s="6" t="s">
        <v>4</v>
      </c>
      <c r="O119" s="7">
        <v>76</v>
      </c>
      <c r="P119" t="str">
        <f t="shared" si="37"/>
        <v/>
      </c>
      <c r="R119">
        <f t="shared" si="32"/>
        <v>147</v>
      </c>
      <c r="T119" t="str">
        <f t="shared" si="23"/>
        <v/>
      </c>
      <c r="V119" t="str">
        <f t="shared" si="24"/>
        <v/>
      </c>
      <c r="Y119" s="5">
        <v>43218</v>
      </c>
      <c r="Z119" s="6" t="s">
        <v>7</v>
      </c>
      <c r="AA119" s="7">
        <v>68</v>
      </c>
      <c r="AB119" t="str">
        <f t="shared" si="39"/>
        <v/>
      </c>
      <c r="AD119" t="str">
        <f t="shared" si="33"/>
        <v/>
      </c>
      <c r="AF119" t="str">
        <f t="shared" si="25"/>
        <v/>
      </c>
      <c r="AH119" t="str">
        <f t="shared" si="26"/>
        <v/>
      </c>
      <c r="AK119" s="5">
        <v>43583</v>
      </c>
      <c r="AL119" s="6" t="s">
        <v>9</v>
      </c>
      <c r="AM119" s="7">
        <v>25</v>
      </c>
      <c r="AN119" t="str">
        <f t="shared" si="40"/>
        <v/>
      </c>
      <c r="AP119" t="str">
        <f t="shared" si="34"/>
        <v/>
      </c>
      <c r="AR119" t="str">
        <f t="shared" si="27"/>
        <v/>
      </c>
      <c r="AT119">
        <f t="shared" si="28"/>
        <v>138</v>
      </c>
      <c r="AW119" s="5">
        <v>43948</v>
      </c>
      <c r="AX119" s="6" t="s">
        <v>5</v>
      </c>
      <c r="AY119" s="105">
        <f>'Boarding Tallies'!O28</f>
        <v>0</v>
      </c>
      <c r="AZ119" t="str">
        <f t="shared" si="38"/>
        <v/>
      </c>
      <c r="BB119" t="str">
        <f t="shared" si="35"/>
        <v/>
      </c>
      <c r="BD119" t="str">
        <f t="shared" si="30"/>
        <v/>
      </c>
      <c r="BF119" t="str">
        <f t="shared" si="29"/>
        <v/>
      </c>
    </row>
    <row r="120" spans="1:58" x14ac:dyDescent="0.3">
      <c r="A120" s="10">
        <v>42488</v>
      </c>
      <c r="B120" s="11" t="s">
        <v>8</v>
      </c>
      <c r="C120" s="7">
        <v>46</v>
      </c>
      <c r="D120">
        <f t="shared" si="36"/>
        <v>321</v>
      </c>
      <c r="F120" t="str">
        <f t="shared" si="31"/>
        <v/>
      </c>
      <c r="H120">
        <f t="shared" si="21"/>
        <v>138</v>
      </c>
      <c r="J120" t="str">
        <f t="shared" si="22"/>
        <v/>
      </c>
      <c r="M120" s="5">
        <v>42854</v>
      </c>
      <c r="N120" s="6" t="s">
        <v>7</v>
      </c>
      <c r="O120" s="7">
        <v>72</v>
      </c>
      <c r="P120" t="str">
        <f t="shared" si="37"/>
        <v/>
      </c>
      <c r="R120" t="str">
        <f t="shared" si="32"/>
        <v/>
      </c>
      <c r="T120" t="str">
        <f t="shared" si="23"/>
        <v/>
      </c>
      <c r="V120" t="str">
        <f t="shared" si="24"/>
        <v/>
      </c>
      <c r="Y120" s="5">
        <v>43219</v>
      </c>
      <c r="Z120" s="6" t="s">
        <v>9</v>
      </c>
      <c r="AA120" s="7">
        <v>34</v>
      </c>
      <c r="AB120" t="str">
        <f t="shared" si="39"/>
        <v/>
      </c>
      <c r="AD120" t="str">
        <f t="shared" si="33"/>
        <v/>
      </c>
      <c r="AF120" t="str">
        <f t="shared" si="25"/>
        <v/>
      </c>
      <c r="AH120">
        <f t="shared" si="26"/>
        <v>170</v>
      </c>
      <c r="AK120" s="5">
        <v>43584</v>
      </c>
      <c r="AL120" s="6" t="s">
        <v>5</v>
      </c>
      <c r="AM120" s="7">
        <v>19</v>
      </c>
      <c r="AN120" t="str">
        <f t="shared" si="40"/>
        <v/>
      </c>
      <c r="AP120" t="str">
        <f t="shared" si="34"/>
        <v/>
      </c>
      <c r="AR120" t="str">
        <f t="shared" si="27"/>
        <v/>
      </c>
      <c r="AT120" t="str">
        <f t="shared" si="28"/>
        <v/>
      </c>
      <c r="AW120" s="5">
        <v>43949</v>
      </c>
      <c r="AX120" s="6" t="s">
        <v>3</v>
      </c>
      <c r="AY120" s="105">
        <f>'Boarding Tallies'!O29</f>
        <v>0</v>
      </c>
      <c r="AZ120" t="str">
        <f t="shared" si="38"/>
        <v/>
      </c>
      <c r="BB120" t="str">
        <f t="shared" si="35"/>
        <v/>
      </c>
      <c r="BD120" t="str">
        <f t="shared" si="30"/>
        <v/>
      </c>
      <c r="BF120" t="str">
        <f t="shared" si="29"/>
        <v/>
      </c>
    </row>
    <row r="121" spans="1:58" x14ac:dyDescent="0.3">
      <c r="A121" s="10">
        <v>42489</v>
      </c>
      <c r="B121" s="11" t="s">
        <v>4</v>
      </c>
      <c r="C121" s="7">
        <v>37</v>
      </c>
      <c r="D121" t="str">
        <f t="shared" si="36"/>
        <v/>
      </c>
      <c r="F121">
        <f t="shared" si="31"/>
        <v>88</v>
      </c>
      <c r="H121" t="str">
        <f t="shared" si="21"/>
        <v/>
      </c>
      <c r="J121" t="str">
        <f t="shared" si="22"/>
        <v/>
      </c>
      <c r="M121" s="5">
        <v>42855</v>
      </c>
      <c r="N121" s="6" t="s">
        <v>9</v>
      </c>
      <c r="O121" s="7">
        <v>35</v>
      </c>
      <c r="P121" t="str">
        <f t="shared" si="37"/>
        <v/>
      </c>
      <c r="R121" t="str">
        <f t="shared" si="32"/>
        <v/>
      </c>
      <c r="T121" t="str">
        <f t="shared" si="23"/>
        <v/>
      </c>
      <c r="V121">
        <f t="shared" si="24"/>
        <v>183</v>
      </c>
      <c r="Y121" s="5">
        <v>43220</v>
      </c>
      <c r="Z121" s="6" t="s">
        <v>5</v>
      </c>
      <c r="AA121" s="7">
        <v>15</v>
      </c>
      <c r="AB121" t="str">
        <f t="shared" si="39"/>
        <v/>
      </c>
      <c r="AD121" t="str">
        <f t="shared" si="33"/>
        <v/>
      </c>
      <c r="AF121" t="str">
        <f t="shared" si="25"/>
        <v/>
      </c>
      <c r="AH121" t="str">
        <f t="shared" si="26"/>
        <v/>
      </c>
      <c r="AK121" s="5">
        <v>43585</v>
      </c>
      <c r="AL121" s="6" t="s">
        <v>3</v>
      </c>
      <c r="AM121" s="7">
        <v>22</v>
      </c>
      <c r="AN121" t="str">
        <f t="shared" si="40"/>
        <v/>
      </c>
      <c r="AP121" t="str">
        <f t="shared" si="34"/>
        <v/>
      </c>
      <c r="AR121" t="str">
        <f t="shared" si="27"/>
        <v/>
      </c>
      <c r="AT121" t="str">
        <f t="shared" si="28"/>
        <v/>
      </c>
      <c r="AW121" s="5">
        <v>43950</v>
      </c>
      <c r="AX121" s="6" t="s">
        <v>6</v>
      </c>
      <c r="AY121" s="105">
        <f>'Boarding Tallies'!O30</f>
        <v>0</v>
      </c>
      <c r="AZ121" t="str">
        <f t="shared" si="38"/>
        <v/>
      </c>
      <c r="BB121" t="str">
        <f t="shared" si="35"/>
        <v/>
      </c>
      <c r="BD121" t="str">
        <f t="shared" si="30"/>
        <v/>
      </c>
      <c r="BF121" t="str">
        <f t="shared" si="29"/>
        <v/>
      </c>
    </row>
    <row r="122" spans="1:58" x14ac:dyDescent="0.3">
      <c r="A122" s="10">
        <v>42490</v>
      </c>
      <c r="B122" s="11" t="s">
        <v>7</v>
      </c>
      <c r="C122" s="7">
        <v>33</v>
      </c>
      <c r="D122" t="str">
        <f t="shared" si="36"/>
        <v/>
      </c>
      <c r="F122" t="str">
        <f t="shared" si="31"/>
        <v/>
      </c>
      <c r="H122" t="str">
        <f t="shared" si="21"/>
        <v/>
      </c>
      <c r="J122" t="str">
        <f t="shared" si="22"/>
        <v/>
      </c>
      <c r="M122" s="5">
        <v>42856</v>
      </c>
      <c r="N122" s="6" t="s">
        <v>5</v>
      </c>
      <c r="O122" s="7">
        <v>22</v>
      </c>
      <c r="P122" t="str">
        <f t="shared" si="37"/>
        <v/>
      </c>
      <c r="R122" t="str">
        <f t="shared" si="32"/>
        <v/>
      </c>
      <c r="T122" t="str">
        <f t="shared" si="23"/>
        <v/>
      </c>
      <c r="V122" t="str">
        <f t="shared" si="24"/>
        <v/>
      </c>
      <c r="Y122" s="5">
        <v>43221</v>
      </c>
      <c r="Z122" s="6" t="s">
        <v>3</v>
      </c>
      <c r="AA122" s="7">
        <v>12</v>
      </c>
      <c r="AB122" t="str">
        <f t="shared" si="39"/>
        <v/>
      </c>
      <c r="AD122" t="str">
        <f t="shared" si="33"/>
        <v/>
      </c>
      <c r="AF122" t="str">
        <f t="shared" si="25"/>
        <v/>
      </c>
      <c r="AH122" t="str">
        <f t="shared" si="26"/>
        <v/>
      </c>
      <c r="AK122" s="5">
        <v>43586</v>
      </c>
      <c r="AL122" s="6" t="s">
        <v>6</v>
      </c>
      <c r="AM122" s="7">
        <v>17</v>
      </c>
      <c r="AN122" t="str">
        <f t="shared" si="40"/>
        <v/>
      </c>
      <c r="AP122" t="str">
        <f t="shared" si="34"/>
        <v/>
      </c>
      <c r="AR122" t="str">
        <f t="shared" si="27"/>
        <v/>
      </c>
      <c r="AT122" t="str">
        <f t="shared" si="28"/>
        <v/>
      </c>
      <c r="AW122" s="5">
        <v>43951</v>
      </c>
      <c r="AX122" s="6" t="s">
        <v>8</v>
      </c>
      <c r="AY122" s="105">
        <f>'Boarding Tallies'!O31</f>
        <v>0</v>
      </c>
      <c r="AZ122">
        <f t="shared" si="38"/>
        <v>0</v>
      </c>
      <c r="BB122" t="str">
        <f t="shared" si="35"/>
        <v/>
      </c>
      <c r="BD122">
        <f t="shared" si="30"/>
        <v>0</v>
      </c>
      <c r="BF122" t="str">
        <f t="shared" si="29"/>
        <v/>
      </c>
    </row>
    <row r="123" spans="1:58" x14ac:dyDescent="0.3">
      <c r="A123" s="10">
        <v>42491</v>
      </c>
      <c r="B123" s="11" t="s">
        <v>9</v>
      </c>
      <c r="C123" s="7">
        <v>14</v>
      </c>
      <c r="D123" t="str">
        <f t="shared" si="36"/>
        <v/>
      </c>
      <c r="F123" t="str">
        <f t="shared" si="31"/>
        <v/>
      </c>
      <c r="H123" t="str">
        <f t="shared" si="21"/>
        <v/>
      </c>
      <c r="J123">
        <f t="shared" si="22"/>
        <v>84</v>
      </c>
      <c r="M123" s="5">
        <v>42857</v>
      </c>
      <c r="N123" s="6" t="s">
        <v>3</v>
      </c>
      <c r="O123" s="7">
        <v>17</v>
      </c>
      <c r="P123" t="str">
        <f t="shared" si="37"/>
        <v/>
      </c>
      <c r="R123" t="str">
        <f t="shared" si="32"/>
        <v/>
      </c>
      <c r="T123" t="str">
        <f t="shared" si="23"/>
        <v/>
      </c>
      <c r="V123" t="str">
        <f t="shared" si="24"/>
        <v/>
      </c>
      <c r="Y123" s="5">
        <v>43222</v>
      </c>
      <c r="Z123" s="6" t="s">
        <v>6</v>
      </c>
      <c r="AA123" s="7">
        <v>13</v>
      </c>
      <c r="AB123" t="str">
        <f t="shared" si="39"/>
        <v/>
      </c>
      <c r="AD123" t="str">
        <f t="shared" si="33"/>
        <v/>
      </c>
      <c r="AF123" t="str">
        <f t="shared" si="25"/>
        <v/>
      </c>
      <c r="AH123" t="str">
        <f t="shared" si="26"/>
        <v/>
      </c>
      <c r="AK123" s="5">
        <v>43587</v>
      </c>
      <c r="AL123" s="6" t="s">
        <v>8</v>
      </c>
      <c r="AM123" s="7">
        <v>14</v>
      </c>
      <c r="AN123">
        <f t="shared" si="40"/>
        <v>210</v>
      </c>
      <c r="AP123" t="str">
        <f t="shared" si="34"/>
        <v/>
      </c>
      <c r="AR123">
        <f t="shared" si="27"/>
        <v>53</v>
      </c>
      <c r="AT123" t="str">
        <f t="shared" si="28"/>
        <v/>
      </c>
      <c r="AW123" s="5">
        <v>43952</v>
      </c>
      <c r="AX123" s="6" t="s">
        <v>4</v>
      </c>
      <c r="AY123" s="105">
        <f>'Boarding Tallies'!S2</f>
        <v>0</v>
      </c>
      <c r="AZ123" t="str">
        <f t="shared" si="38"/>
        <v/>
      </c>
      <c r="BB123">
        <f t="shared" si="35"/>
        <v>0</v>
      </c>
      <c r="BD123" t="str">
        <f t="shared" si="30"/>
        <v/>
      </c>
      <c r="BF123" t="str">
        <f t="shared" si="29"/>
        <v/>
      </c>
    </row>
    <row r="124" spans="1:58" x14ac:dyDescent="0.3">
      <c r="A124" s="10">
        <v>42492</v>
      </c>
      <c r="B124" s="11" t="s">
        <v>5</v>
      </c>
      <c r="C124" s="7">
        <v>7</v>
      </c>
      <c r="D124" t="str">
        <f t="shared" si="36"/>
        <v/>
      </c>
      <c r="F124" t="str">
        <f t="shared" si="31"/>
        <v/>
      </c>
      <c r="H124" t="str">
        <f t="shared" si="21"/>
        <v/>
      </c>
      <c r="J124" t="str">
        <f t="shared" si="22"/>
        <v/>
      </c>
      <c r="M124" s="5">
        <v>42858</v>
      </c>
      <c r="N124" s="6" t="s">
        <v>6</v>
      </c>
      <c r="O124" s="7">
        <v>18</v>
      </c>
      <c r="P124" t="str">
        <f t="shared" si="37"/>
        <v/>
      </c>
      <c r="R124" t="str">
        <f t="shared" si="32"/>
        <v/>
      </c>
      <c r="T124" t="str">
        <f t="shared" si="23"/>
        <v/>
      </c>
      <c r="V124" t="str">
        <f t="shared" si="24"/>
        <v/>
      </c>
      <c r="Y124" s="5">
        <v>43223</v>
      </c>
      <c r="Z124" s="6" t="s">
        <v>8</v>
      </c>
      <c r="AA124" s="7">
        <v>16</v>
      </c>
      <c r="AB124">
        <f t="shared" si="39"/>
        <v>226</v>
      </c>
      <c r="AD124" t="str">
        <f t="shared" si="33"/>
        <v/>
      </c>
      <c r="AF124">
        <f t="shared" si="25"/>
        <v>41</v>
      </c>
      <c r="AH124" t="str">
        <f t="shared" si="26"/>
        <v/>
      </c>
      <c r="AK124" s="5">
        <v>43588</v>
      </c>
      <c r="AL124" s="6" t="s">
        <v>4</v>
      </c>
      <c r="AM124" s="7">
        <v>23</v>
      </c>
      <c r="AN124" t="str">
        <f t="shared" si="40"/>
        <v/>
      </c>
      <c r="AP124">
        <f t="shared" si="34"/>
        <v>42</v>
      </c>
      <c r="AR124" t="str">
        <f t="shared" si="27"/>
        <v/>
      </c>
      <c r="AT124" t="str">
        <f t="shared" si="28"/>
        <v/>
      </c>
      <c r="AW124" s="5">
        <v>43953</v>
      </c>
      <c r="AX124" s="6" t="s">
        <v>7</v>
      </c>
      <c r="AY124" s="105">
        <f>'Boarding Tallies'!S3</f>
        <v>0</v>
      </c>
      <c r="AZ124" t="str">
        <f t="shared" si="38"/>
        <v/>
      </c>
      <c r="BB124" t="str">
        <f t="shared" si="35"/>
        <v/>
      </c>
      <c r="BD124" t="str">
        <f t="shared" si="30"/>
        <v/>
      </c>
      <c r="BF124" t="str">
        <f t="shared" si="29"/>
        <v/>
      </c>
    </row>
    <row r="125" spans="1:58" x14ac:dyDescent="0.3">
      <c r="A125" s="10">
        <v>42493</v>
      </c>
      <c r="B125" s="11" t="s">
        <v>3</v>
      </c>
      <c r="C125" s="7">
        <v>10</v>
      </c>
      <c r="D125" t="str">
        <f t="shared" si="36"/>
        <v/>
      </c>
      <c r="F125" t="str">
        <f t="shared" si="31"/>
        <v/>
      </c>
      <c r="H125" t="str">
        <f t="shared" si="21"/>
        <v/>
      </c>
      <c r="J125" t="str">
        <f t="shared" si="22"/>
        <v/>
      </c>
      <c r="M125" s="5">
        <v>42859</v>
      </c>
      <c r="N125" s="6" t="s">
        <v>8</v>
      </c>
      <c r="O125" s="7">
        <v>21</v>
      </c>
      <c r="P125">
        <f t="shared" si="37"/>
        <v>261</v>
      </c>
      <c r="R125" t="str">
        <f t="shared" si="32"/>
        <v/>
      </c>
      <c r="T125">
        <f t="shared" si="23"/>
        <v>56</v>
      </c>
      <c r="V125" t="str">
        <f t="shared" si="24"/>
        <v/>
      </c>
      <c r="Y125" s="5">
        <v>43224</v>
      </c>
      <c r="Z125" s="6" t="s">
        <v>4</v>
      </c>
      <c r="AA125" s="7">
        <v>24</v>
      </c>
      <c r="AB125" t="str">
        <f t="shared" si="39"/>
        <v/>
      </c>
      <c r="AD125">
        <f t="shared" si="33"/>
        <v>39</v>
      </c>
      <c r="AF125" t="str">
        <f t="shared" si="25"/>
        <v/>
      </c>
      <c r="AH125" t="str">
        <f t="shared" si="26"/>
        <v/>
      </c>
      <c r="AK125" s="5">
        <v>43589</v>
      </c>
      <c r="AL125" s="6" t="s">
        <v>7</v>
      </c>
      <c r="AM125" s="7">
        <v>24</v>
      </c>
      <c r="AN125" t="str">
        <f t="shared" si="40"/>
        <v/>
      </c>
      <c r="AP125" t="str">
        <f t="shared" si="34"/>
        <v/>
      </c>
      <c r="AR125" t="str">
        <f t="shared" si="27"/>
        <v/>
      </c>
      <c r="AT125" t="str">
        <f t="shared" si="28"/>
        <v/>
      </c>
      <c r="AW125" s="5">
        <v>43954</v>
      </c>
      <c r="AX125" s="6" t="s">
        <v>9</v>
      </c>
      <c r="AY125" s="105">
        <f>'Boarding Tallies'!S4</f>
        <v>0</v>
      </c>
      <c r="AZ125" t="str">
        <f t="shared" si="38"/>
        <v/>
      </c>
      <c r="BB125" t="str">
        <f t="shared" si="35"/>
        <v/>
      </c>
      <c r="BD125" t="str">
        <f t="shared" si="30"/>
        <v/>
      </c>
      <c r="BF125">
        <f t="shared" si="29"/>
        <v>0</v>
      </c>
    </row>
    <row r="126" spans="1:58" x14ac:dyDescent="0.3">
      <c r="A126" s="10">
        <v>42494</v>
      </c>
      <c r="B126" s="11" t="s">
        <v>6</v>
      </c>
      <c r="C126" s="7">
        <v>10</v>
      </c>
      <c r="D126" t="str">
        <f t="shared" si="36"/>
        <v/>
      </c>
      <c r="F126" t="str">
        <f t="shared" si="31"/>
        <v/>
      </c>
      <c r="H126" t="str">
        <f t="shared" si="21"/>
        <v/>
      </c>
      <c r="J126" t="str">
        <f t="shared" si="22"/>
        <v/>
      </c>
      <c r="M126" s="5">
        <v>42860</v>
      </c>
      <c r="N126" s="6" t="s">
        <v>4</v>
      </c>
      <c r="O126" s="7">
        <v>28</v>
      </c>
      <c r="P126" t="str">
        <f t="shared" si="37"/>
        <v/>
      </c>
      <c r="R126">
        <f t="shared" si="32"/>
        <v>50</v>
      </c>
      <c r="T126" t="str">
        <f t="shared" si="23"/>
        <v/>
      </c>
      <c r="V126" t="str">
        <f t="shared" si="24"/>
        <v/>
      </c>
      <c r="Y126" s="5">
        <v>43225</v>
      </c>
      <c r="Z126" s="6" t="s">
        <v>7</v>
      </c>
      <c r="AA126" s="7">
        <v>32</v>
      </c>
      <c r="AB126" t="str">
        <f t="shared" si="39"/>
        <v/>
      </c>
      <c r="AD126" t="str">
        <f t="shared" si="33"/>
        <v/>
      </c>
      <c r="AF126" t="str">
        <f t="shared" si="25"/>
        <v/>
      </c>
      <c r="AH126" t="str">
        <f t="shared" si="26"/>
        <v/>
      </c>
      <c r="AK126" s="5">
        <v>43590</v>
      </c>
      <c r="AL126" s="6" t="s">
        <v>9</v>
      </c>
      <c r="AM126" s="7">
        <v>16</v>
      </c>
      <c r="AN126" t="str">
        <f t="shared" si="40"/>
        <v/>
      </c>
      <c r="AP126" t="str">
        <f t="shared" si="34"/>
        <v/>
      </c>
      <c r="AR126" t="str">
        <f t="shared" si="27"/>
        <v/>
      </c>
      <c r="AT126">
        <f t="shared" si="28"/>
        <v>63</v>
      </c>
      <c r="AW126" s="5">
        <v>43955</v>
      </c>
      <c r="AX126" s="6" t="s">
        <v>5</v>
      </c>
      <c r="AY126" s="105">
        <f>'Boarding Tallies'!S5</f>
        <v>0</v>
      </c>
      <c r="AZ126" t="str">
        <f t="shared" si="38"/>
        <v/>
      </c>
      <c r="BB126" t="str">
        <f t="shared" si="35"/>
        <v/>
      </c>
      <c r="BD126" t="str">
        <f t="shared" si="30"/>
        <v/>
      </c>
      <c r="BF126" t="str">
        <f t="shared" si="29"/>
        <v/>
      </c>
    </row>
    <row r="127" spans="1:58" x14ac:dyDescent="0.3">
      <c r="A127" s="10">
        <v>42495</v>
      </c>
      <c r="B127" s="11" t="s">
        <v>8</v>
      </c>
      <c r="C127" s="7">
        <v>9</v>
      </c>
      <c r="D127">
        <f t="shared" si="36"/>
        <v>120</v>
      </c>
      <c r="F127" t="str">
        <f t="shared" si="31"/>
        <v/>
      </c>
      <c r="H127">
        <f t="shared" si="21"/>
        <v>29</v>
      </c>
      <c r="J127" t="str">
        <f t="shared" si="22"/>
        <v/>
      </c>
      <c r="M127" s="5">
        <v>42861</v>
      </c>
      <c r="N127" s="6" t="s">
        <v>7</v>
      </c>
      <c r="O127" s="7">
        <v>29</v>
      </c>
      <c r="P127" t="str">
        <f t="shared" si="37"/>
        <v/>
      </c>
      <c r="R127" t="str">
        <f t="shared" si="32"/>
        <v/>
      </c>
      <c r="T127" t="str">
        <f t="shared" si="23"/>
        <v/>
      </c>
      <c r="V127" t="str">
        <f t="shared" si="24"/>
        <v/>
      </c>
      <c r="Y127" s="5">
        <v>43226</v>
      </c>
      <c r="Z127" s="6" t="s">
        <v>9</v>
      </c>
      <c r="AA127" s="7">
        <v>14</v>
      </c>
      <c r="AB127" t="str">
        <f t="shared" si="39"/>
        <v/>
      </c>
      <c r="AD127" t="str">
        <f t="shared" si="33"/>
        <v/>
      </c>
      <c r="AF127" t="str">
        <f t="shared" si="25"/>
        <v/>
      </c>
      <c r="AH127">
        <f t="shared" si="26"/>
        <v>70</v>
      </c>
      <c r="AK127" s="5">
        <v>43591</v>
      </c>
      <c r="AL127" s="6" t="s">
        <v>5</v>
      </c>
      <c r="AM127" s="7">
        <v>14</v>
      </c>
      <c r="AN127" t="str">
        <f t="shared" si="40"/>
        <v/>
      </c>
      <c r="AP127" t="str">
        <f t="shared" si="34"/>
        <v/>
      </c>
      <c r="AR127" t="str">
        <f t="shared" si="27"/>
        <v/>
      </c>
      <c r="AT127" t="str">
        <f t="shared" si="28"/>
        <v/>
      </c>
      <c r="AW127" s="5">
        <v>43956</v>
      </c>
      <c r="AX127" s="6" t="s">
        <v>3</v>
      </c>
      <c r="AY127" s="105">
        <f>'Boarding Tallies'!S6</f>
        <v>0</v>
      </c>
      <c r="AZ127" t="str">
        <f t="shared" si="38"/>
        <v/>
      </c>
      <c r="BB127" t="str">
        <f t="shared" si="35"/>
        <v/>
      </c>
      <c r="BD127" t="str">
        <f t="shared" si="30"/>
        <v/>
      </c>
      <c r="BF127" t="str">
        <f t="shared" si="29"/>
        <v/>
      </c>
    </row>
    <row r="128" spans="1:58" x14ac:dyDescent="0.3">
      <c r="A128" s="10">
        <v>42496</v>
      </c>
      <c r="B128" s="11" t="s">
        <v>4</v>
      </c>
      <c r="C128" s="7">
        <v>12</v>
      </c>
      <c r="D128" t="str">
        <f t="shared" si="36"/>
        <v/>
      </c>
      <c r="F128">
        <f t="shared" si="31"/>
        <v>19</v>
      </c>
      <c r="H128" t="str">
        <f t="shared" si="21"/>
        <v/>
      </c>
      <c r="J128" t="str">
        <f t="shared" si="22"/>
        <v/>
      </c>
      <c r="M128" s="5">
        <v>42862</v>
      </c>
      <c r="N128" s="6" t="s">
        <v>9</v>
      </c>
      <c r="O128" s="7">
        <v>21</v>
      </c>
      <c r="P128" t="str">
        <f t="shared" si="37"/>
        <v/>
      </c>
      <c r="R128" t="str">
        <f t="shared" si="32"/>
        <v/>
      </c>
      <c r="T128" t="str">
        <f t="shared" si="23"/>
        <v/>
      </c>
      <c r="V128">
        <f t="shared" si="24"/>
        <v>78</v>
      </c>
      <c r="Y128" s="5">
        <v>43227</v>
      </c>
      <c r="Z128" s="6" t="s">
        <v>5</v>
      </c>
      <c r="AA128" s="7">
        <v>14</v>
      </c>
      <c r="AB128" t="str">
        <f t="shared" si="39"/>
        <v/>
      </c>
      <c r="AD128" t="str">
        <f t="shared" si="33"/>
        <v/>
      </c>
      <c r="AF128" t="str">
        <f t="shared" si="25"/>
        <v/>
      </c>
      <c r="AH128" t="str">
        <f t="shared" si="26"/>
        <v/>
      </c>
      <c r="AK128" s="5">
        <v>43592</v>
      </c>
      <c r="AL128" s="6" t="s">
        <v>3</v>
      </c>
      <c r="AM128" s="7">
        <v>14</v>
      </c>
      <c r="AN128" t="str">
        <f t="shared" si="40"/>
        <v/>
      </c>
      <c r="AP128" t="str">
        <f t="shared" si="34"/>
        <v/>
      </c>
      <c r="AR128" t="str">
        <f t="shared" si="27"/>
        <v/>
      </c>
      <c r="AT128" t="str">
        <f t="shared" si="28"/>
        <v/>
      </c>
      <c r="AW128" s="5">
        <v>43957</v>
      </c>
      <c r="AX128" s="6" t="s">
        <v>6</v>
      </c>
      <c r="AY128" s="105">
        <f>'Boarding Tallies'!S7</f>
        <v>0</v>
      </c>
      <c r="AZ128" t="str">
        <f t="shared" si="38"/>
        <v/>
      </c>
      <c r="BB128" t="str">
        <f t="shared" si="35"/>
        <v/>
      </c>
      <c r="BD128" t="str">
        <f t="shared" si="30"/>
        <v/>
      </c>
      <c r="BF128" t="str">
        <f t="shared" si="29"/>
        <v/>
      </c>
    </row>
    <row r="129" spans="1:58" x14ac:dyDescent="0.3">
      <c r="A129" s="10">
        <v>42497</v>
      </c>
      <c r="B129" s="11" t="s">
        <v>7</v>
      </c>
      <c r="C129" s="7">
        <v>22</v>
      </c>
      <c r="D129" t="str">
        <f t="shared" si="36"/>
        <v/>
      </c>
      <c r="F129" t="str">
        <f t="shared" si="31"/>
        <v/>
      </c>
      <c r="H129" t="str">
        <f t="shared" si="21"/>
        <v/>
      </c>
      <c r="J129" t="str">
        <f t="shared" si="22"/>
        <v/>
      </c>
      <c r="M129" s="5">
        <v>42863</v>
      </c>
      <c r="N129" s="6" t="s">
        <v>5</v>
      </c>
      <c r="O129" s="7">
        <v>11</v>
      </c>
      <c r="P129" t="str">
        <f t="shared" si="37"/>
        <v/>
      </c>
      <c r="R129" t="str">
        <f t="shared" si="32"/>
        <v/>
      </c>
      <c r="T129" t="str">
        <f t="shared" si="23"/>
        <v/>
      </c>
      <c r="V129" t="str">
        <f t="shared" si="24"/>
        <v/>
      </c>
      <c r="Y129" s="5">
        <v>43228</v>
      </c>
      <c r="Z129" s="6" t="s">
        <v>3</v>
      </c>
      <c r="AA129" s="7">
        <v>16</v>
      </c>
      <c r="AB129" t="str">
        <f t="shared" si="39"/>
        <v/>
      </c>
      <c r="AD129" t="str">
        <f t="shared" si="33"/>
        <v/>
      </c>
      <c r="AF129" t="str">
        <f t="shared" si="25"/>
        <v/>
      </c>
      <c r="AH129" t="str">
        <f t="shared" si="26"/>
        <v/>
      </c>
      <c r="AK129" s="5">
        <v>43593</v>
      </c>
      <c r="AL129" s="6" t="s">
        <v>6</v>
      </c>
      <c r="AM129" s="7">
        <v>24</v>
      </c>
      <c r="AN129" t="str">
        <f t="shared" si="40"/>
        <v/>
      </c>
      <c r="AP129" t="str">
        <f t="shared" si="34"/>
        <v/>
      </c>
      <c r="AR129" t="str">
        <f t="shared" si="27"/>
        <v/>
      </c>
      <c r="AT129" t="str">
        <f t="shared" si="28"/>
        <v/>
      </c>
      <c r="AW129" s="5">
        <v>43958</v>
      </c>
      <c r="AX129" s="6" t="s">
        <v>8</v>
      </c>
      <c r="AY129" s="105">
        <f>'Boarding Tallies'!S8</f>
        <v>0</v>
      </c>
      <c r="AZ129">
        <f t="shared" si="38"/>
        <v>0</v>
      </c>
      <c r="BB129" t="str">
        <f t="shared" si="35"/>
        <v/>
      </c>
      <c r="BD129">
        <f t="shared" si="30"/>
        <v>0</v>
      </c>
      <c r="BF129" t="str">
        <f t="shared" si="29"/>
        <v/>
      </c>
    </row>
    <row r="130" spans="1:58" x14ac:dyDescent="0.3">
      <c r="A130" s="10">
        <v>42498</v>
      </c>
      <c r="B130" s="11" t="s">
        <v>9</v>
      </c>
      <c r="C130" s="7">
        <v>14</v>
      </c>
      <c r="D130" t="str">
        <f t="shared" si="36"/>
        <v/>
      </c>
      <c r="F130" t="str">
        <f t="shared" si="31"/>
        <v/>
      </c>
      <c r="H130" t="str">
        <f t="shared" si="21"/>
        <v/>
      </c>
      <c r="J130">
        <f t="shared" si="22"/>
        <v>48</v>
      </c>
      <c r="M130" s="5">
        <v>42864</v>
      </c>
      <c r="N130" s="6" t="s">
        <v>3</v>
      </c>
      <c r="O130" s="7">
        <v>11</v>
      </c>
      <c r="P130" t="str">
        <f t="shared" si="37"/>
        <v/>
      </c>
      <c r="R130" t="str">
        <f t="shared" si="32"/>
        <v/>
      </c>
      <c r="T130" t="str">
        <f t="shared" si="23"/>
        <v/>
      </c>
      <c r="V130" t="str">
        <f t="shared" si="24"/>
        <v/>
      </c>
      <c r="Y130" s="5">
        <v>43229</v>
      </c>
      <c r="Z130" s="6" t="s">
        <v>6</v>
      </c>
      <c r="AA130" s="7">
        <v>14</v>
      </c>
      <c r="AB130" t="str">
        <f t="shared" si="39"/>
        <v/>
      </c>
      <c r="AD130" t="str">
        <f t="shared" si="33"/>
        <v/>
      </c>
      <c r="AF130" t="str">
        <f t="shared" si="25"/>
        <v/>
      </c>
      <c r="AH130" t="str">
        <f t="shared" si="26"/>
        <v/>
      </c>
      <c r="AK130" s="5">
        <v>43594</v>
      </c>
      <c r="AL130" s="6" t="s">
        <v>8</v>
      </c>
      <c r="AM130" s="7">
        <v>25</v>
      </c>
      <c r="AN130">
        <f t="shared" si="40"/>
        <v>140</v>
      </c>
      <c r="AP130" t="str">
        <f t="shared" si="34"/>
        <v/>
      </c>
      <c r="AR130">
        <f t="shared" si="27"/>
        <v>63</v>
      </c>
      <c r="AT130" t="str">
        <f t="shared" si="28"/>
        <v/>
      </c>
      <c r="AW130" s="5">
        <v>43959</v>
      </c>
      <c r="AX130" s="6" t="s">
        <v>4</v>
      </c>
      <c r="AY130" s="105">
        <f>'Boarding Tallies'!S9</f>
        <v>0</v>
      </c>
      <c r="AZ130" t="str">
        <f t="shared" si="38"/>
        <v/>
      </c>
      <c r="BB130">
        <f t="shared" si="35"/>
        <v>0</v>
      </c>
      <c r="BD130" t="str">
        <f t="shared" si="30"/>
        <v/>
      </c>
      <c r="BF130" t="str">
        <f t="shared" si="29"/>
        <v/>
      </c>
    </row>
    <row r="131" spans="1:58" x14ac:dyDescent="0.3">
      <c r="A131" s="10">
        <v>42499</v>
      </c>
      <c r="B131" s="11" t="s">
        <v>5</v>
      </c>
      <c r="C131" s="7">
        <v>12</v>
      </c>
      <c r="D131" t="str">
        <f t="shared" si="36"/>
        <v/>
      </c>
      <c r="F131" t="str">
        <f t="shared" si="31"/>
        <v/>
      </c>
      <c r="H131" t="str">
        <f t="shared" ref="H131:H194" si="41">IF(B131="TH",SUM(C129:C131),"")</f>
        <v/>
      </c>
      <c r="J131" t="str">
        <f t="shared" ref="J131:J194" si="42">IF(B131="SU",SUM(C129:C131),"")</f>
        <v/>
      </c>
      <c r="M131" s="5">
        <v>42865</v>
      </c>
      <c r="N131" s="6" t="s">
        <v>6</v>
      </c>
      <c r="O131" s="7">
        <v>18</v>
      </c>
      <c r="P131" t="str">
        <f t="shared" si="37"/>
        <v/>
      </c>
      <c r="R131" t="str">
        <f t="shared" si="32"/>
        <v/>
      </c>
      <c r="T131" t="str">
        <f t="shared" ref="T131:T194" si="43">IF(N131="TH",SUM(O129:O131),"")</f>
        <v/>
      </c>
      <c r="V131" t="str">
        <f t="shared" ref="V131:V194" si="44">IF(N131="SU",SUM(O129:O131),"")</f>
        <v/>
      </c>
      <c r="Y131" s="5">
        <v>43230</v>
      </c>
      <c r="Z131" s="6" t="s">
        <v>8</v>
      </c>
      <c r="AA131" s="7">
        <v>17</v>
      </c>
      <c r="AB131">
        <f t="shared" si="39"/>
        <v>131</v>
      </c>
      <c r="AD131" t="str">
        <f t="shared" si="33"/>
        <v/>
      </c>
      <c r="AF131">
        <f t="shared" ref="AF131:AF194" si="45">IF(Z131="TH",SUM(AA129:AA131),"")</f>
        <v>47</v>
      </c>
      <c r="AH131" t="str">
        <f t="shared" ref="AH131:AH194" si="46">IF(Z131="SU",SUM(AA129:AA131),"")</f>
        <v/>
      </c>
      <c r="AK131" s="5">
        <v>43595</v>
      </c>
      <c r="AL131" s="6" t="s">
        <v>4</v>
      </c>
      <c r="AM131" s="7">
        <v>28</v>
      </c>
      <c r="AN131" t="str">
        <f t="shared" si="40"/>
        <v/>
      </c>
      <c r="AP131">
        <f t="shared" si="34"/>
        <v>42</v>
      </c>
      <c r="AR131" t="str">
        <f t="shared" ref="AR131:AR194" si="47">IF(AL131="TH",SUM(AM129:AM131),"")</f>
        <v/>
      </c>
      <c r="AT131" t="str">
        <f t="shared" ref="AT131:AT194" si="48">IF(AL131="SU",SUM(AM129:AM131),"")</f>
        <v/>
      </c>
      <c r="AW131" s="5">
        <v>43960</v>
      </c>
      <c r="AX131" s="6" t="s">
        <v>7</v>
      </c>
      <c r="AY131" s="105">
        <f>'Boarding Tallies'!S10</f>
        <v>0</v>
      </c>
      <c r="AZ131" t="str">
        <f t="shared" si="38"/>
        <v/>
      </c>
      <c r="BB131" t="str">
        <f t="shared" si="35"/>
        <v/>
      </c>
      <c r="BD131" t="str">
        <f t="shared" si="30"/>
        <v/>
      </c>
      <c r="BF131" t="str">
        <f t="shared" ref="BF131:BF194" si="49">IF(AX131="SU",SUM(AY129:AY131),"")</f>
        <v/>
      </c>
    </row>
    <row r="132" spans="1:58" x14ac:dyDescent="0.3">
      <c r="A132" s="10">
        <v>42500</v>
      </c>
      <c r="B132" s="11" t="s">
        <v>3</v>
      </c>
      <c r="C132" s="7">
        <v>16</v>
      </c>
      <c r="D132" t="str">
        <f t="shared" si="36"/>
        <v/>
      </c>
      <c r="F132" t="str">
        <f t="shared" si="31"/>
        <v/>
      </c>
      <c r="H132" t="str">
        <f t="shared" si="41"/>
        <v/>
      </c>
      <c r="J132" t="str">
        <f t="shared" si="42"/>
        <v/>
      </c>
      <c r="M132" s="5">
        <v>42866</v>
      </c>
      <c r="N132" s="6" t="s">
        <v>8</v>
      </c>
      <c r="O132" s="7">
        <v>18</v>
      </c>
      <c r="P132">
        <f t="shared" si="37"/>
        <v>136</v>
      </c>
      <c r="R132" t="str">
        <f t="shared" si="32"/>
        <v/>
      </c>
      <c r="T132">
        <f t="shared" si="43"/>
        <v>47</v>
      </c>
      <c r="V132" t="str">
        <f t="shared" si="44"/>
        <v/>
      </c>
      <c r="Y132" s="5">
        <v>43231</v>
      </c>
      <c r="Z132" s="6" t="s">
        <v>4</v>
      </c>
      <c r="AA132" s="7">
        <v>26</v>
      </c>
      <c r="AB132" t="str">
        <f t="shared" si="39"/>
        <v/>
      </c>
      <c r="AD132">
        <f t="shared" si="33"/>
        <v>40</v>
      </c>
      <c r="AF132" t="str">
        <f t="shared" si="45"/>
        <v/>
      </c>
      <c r="AH132" t="str">
        <f t="shared" si="46"/>
        <v/>
      </c>
      <c r="AK132" s="5">
        <v>43596</v>
      </c>
      <c r="AL132" s="6" t="s">
        <v>7</v>
      </c>
      <c r="AM132" s="7">
        <v>37</v>
      </c>
      <c r="AN132" t="str">
        <f t="shared" si="40"/>
        <v/>
      </c>
      <c r="AP132" t="str">
        <f t="shared" si="34"/>
        <v/>
      </c>
      <c r="AR132" t="str">
        <f t="shared" si="47"/>
        <v/>
      </c>
      <c r="AT132" t="str">
        <f t="shared" si="48"/>
        <v/>
      </c>
      <c r="AW132" s="5">
        <v>43961</v>
      </c>
      <c r="AX132" s="6" t="s">
        <v>9</v>
      </c>
      <c r="AY132" s="105">
        <f>'Boarding Tallies'!S11</f>
        <v>0</v>
      </c>
      <c r="AZ132" t="str">
        <f t="shared" si="38"/>
        <v/>
      </c>
      <c r="BB132" t="str">
        <f t="shared" si="35"/>
        <v/>
      </c>
      <c r="BD132" t="str">
        <f t="shared" ref="BD132:BD195" si="50">IF(AX132="TH",SUM(AY130:AY132),"")</f>
        <v/>
      </c>
      <c r="BF132">
        <f t="shared" si="49"/>
        <v>0</v>
      </c>
    </row>
    <row r="133" spans="1:58" x14ac:dyDescent="0.3">
      <c r="A133" s="10">
        <v>42501</v>
      </c>
      <c r="B133" s="11" t="s">
        <v>6</v>
      </c>
      <c r="C133" s="7">
        <v>14</v>
      </c>
      <c r="D133" t="str">
        <f t="shared" si="36"/>
        <v/>
      </c>
      <c r="F133" t="str">
        <f t="shared" ref="F133:F196" si="51">IF(B133="FR",SUM(C133,C129),"")</f>
        <v/>
      </c>
      <c r="H133" t="str">
        <f t="shared" si="41"/>
        <v/>
      </c>
      <c r="J133" t="str">
        <f t="shared" si="42"/>
        <v/>
      </c>
      <c r="M133" s="5">
        <v>42867</v>
      </c>
      <c r="N133" s="6" t="s">
        <v>4</v>
      </c>
      <c r="O133" s="7">
        <v>26</v>
      </c>
      <c r="P133" t="str">
        <f t="shared" si="37"/>
        <v/>
      </c>
      <c r="R133">
        <f t="shared" ref="R133:R196" si="52">IF(N133="FR",SUM(O133,O129),"")</f>
        <v>37</v>
      </c>
      <c r="T133" t="str">
        <f t="shared" si="43"/>
        <v/>
      </c>
      <c r="V133" t="str">
        <f t="shared" si="44"/>
        <v/>
      </c>
      <c r="Y133" s="5">
        <v>43232</v>
      </c>
      <c r="Z133" s="6" t="s">
        <v>7</v>
      </c>
      <c r="AA133" s="7">
        <v>26</v>
      </c>
      <c r="AB133" t="str">
        <f t="shared" si="39"/>
        <v/>
      </c>
      <c r="AD133" t="str">
        <f t="shared" ref="AD133:AD196" si="53">IF(Z133="FR",SUM(AA133,AA129),"")</f>
        <v/>
      </c>
      <c r="AF133" t="str">
        <f t="shared" si="45"/>
        <v/>
      </c>
      <c r="AH133" t="str">
        <f t="shared" si="46"/>
        <v/>
      </c>
      <c r="AK133" s="5">
        <v>43597</v>
      </c>
      <c r="AL133" s="6" t="s">
        <v>9</v>
      </c>
      <c r="AM133" s="7">
        <v>29</v>
      </c>
      <c r="AN133" t="str">
        <f t="shared" si="40"/>
        <v/>
      </c>
      <c r="AP133" t="str">
        <f t="shared" si="34"/>
        <v/>
      </c>
      <c r="AR133" t="str">
        <f t="shared" si="47"/>
        <v/>
      </c>
      <c r="AT133">
        <f t="shared" si="48"/>
        <v>94</v>
      </c>
      <c r="AW133" s="5">
        <v>43962</v>
      </c>
      <c r="AX133" s="6" t="s">
        <v>5</v>
      </c>
      <c r="AY133" s="105">
        <f>'Boarding Tallies'!S12</f>
        <v>0</v>
      </c>
      <c r="AZ133" t="str">
        <f t="shared" si="38"/>
        <v/>
      </c>
      <c r="BB133" t="str">
        <f t="shared" si="35"/>
        <v/>
      </c>
      <c r="BD133" t="str">
        <f t="shared" si="50"/>
        <v/>
      </c>
      <c r="BF133" t="str">
        <f t="shared" si="49"/>
        <v/>
      </c>
    </row>
    <row r="134" spans="1:58" x14ac:dyDescent="0.3">
      <c r="A134" s="10">
        <v>42502</v>
      </c>
      <c r="B134" s="11" t="s">
        <v>8</v>
      </c>
      <c r="C134" s="7">
        <v>14</v>
      </c>
      <c r="D134">
        <f t="shared" si="36"/>
        <v>104</v>
      </c>
      <c r="F134" t="str">
        <f t="shared" si="51"/>
        <v/>
      </c>
      <c r="H134">
        <f t="shared" si="41"/>
        <v>44</v>
      </c>
      <c r="J134" t="str">
        <f t="shared" si="42"/>
        <v/>
      </c>
      <c r="M134" s="5">
        <v>42868</v>
      </c>
      <c r="N134" s="6" t="s">
        <v>7</v>
      </c>
      <c r="O134" s="7">
        <v>24</v>
      </c>
      <c r="P134" t="str">
        <f t="shared" si="37"/>
        <v/>
      </c>
      <c r="R134" t="str">
        <f t="shared" si="52"/>
        <v/>
      </c>
      <c r="T134" t="str">
        <f t="shared" si="43"/>
        <v/>
      </c>
      <c r="V134" t="str">
        <f t="shared" si="44"/>
        <v/>
      </c>
      <c r="Y134" s="5">
        <v>43233</v>
      </c>
      <c r="Z134" s="6" t="s">
        <v>9</v>
      </c>
      <c r="AA134" s="7">
        <v>18</v>
      </c>
      <c r="AB134" t="str">
        <f t="shared" si="39"/>
        <v/>
      </c>
      <c r="AD134" t="str">
        <f t="shared" si="53"/>
        <v/>
      </c>
      <c r="AF134" t="str">
        <f t="shared" si="45"/>
        <v/>
      </c>
      <c r="AH134">
        <f t="shared" si="46"/>
        <v>70</v>
      </c>
      <c r="AK134" s="5">
        <v>43598</v>
      </c>
      <c r="AL134" s="6" t="s">
        <v>5</v>
      </c>
      <c r="AM134" s="7">
        <v>20</v>
      </c>
      <c r="AN134" t="str">
        <f t="shared" si="40"/>
        <v/>
      </c>
      <c r="AP134" t="str">
        <f t="shared" ref="AP134:AP197" si="54">IF(AL134="FR",SUM(AM134,AM130),"")</f>
        <v/>
      </c>
      <c r="AR134" t="str">
        <f t="shared" si="47"/>
        <v/>
      </c>
      <c r="AT134" t="str">
        <f t="shared" si="48"/>
        <v/>
      </c>
      <c r="AW134" s="5">
        <v>43963</v>
      </c>
      <c r="AX134" s="6" t="s">
        <v>3</v>
      </c>
      <c r="AY134" s="105">
        <f>'Boarding Tallies'!S13</f>
        <v>0</v>
      </c>
      <c r="AZ134" t="str">
        <f t="shared" si="38"/>
        <v/>
      </c>
      <c r="BB134" t="str">
        <f t="shared" ref="BB134:BB197" si="55">IF(AX134="FR",SUM(AY134,AY130),"")</f>
        <v/>
      </c>
      <c r="BD134" t="str">
        <f t="shared" si="50"/>
        <v/>
      </c>
      <c r="BF134" t="str">
        <f t="shared" si="49"/>
        <v/>
      </c>
    </row>
    <row r="135" spans="1:58" x14ac:dyDescent="0.3">
      <c r="A135" s="10">
        <v>42503</v>
      </c>
      <c r="B135" s="11" t="s">
        <v>4</v>
      </c>
      <c r="C135" s="7">
        <v>18</v>
      </c>
      <c r="D135" t="str">
        <f t="shared" ref="D135:D198" si="56">IF(B135="TH",SUM(C129:C135),"")</f>
        <v/>
      </c>
      <c r="F135">
        <f t="shared" si="51"/>
        <v>30</v>
      </c>
      <c r="H135" t="str">
        <f t="shared" si="41"/>
        <v/>
      </c>
      <c r="J135" t="str">
        <f t="shared" si="42"/>
        <v/>
      </c>
      <c r="M135" s="5">
        <v>42869</v>
      </c>
      <c r="N135" s="6" t="s">
        <v>9</v>
      </c>
      <c r="O135" s="7">
        <v>14</v>
      </c>
      <c r="P135" t="str">
        <f t="shared" ref="P135:P198" si="57">IF(N135="TH",SUM(O129:O135),"")</f>
        <v/>
      </c>
      <c r="R135" t="str">
        <f t="shared" si="52"/>
        <v/>
      </c>
      <c r="T135" t="str">
        <f t="shared" si="43"/>
        <v/>
      </c>
      <c r="V135">
        <f t="shared" si="44"/>
        <v>64</v>
      </c>
      <c r="Y135" s="5">
        <v>43234</v>
      </c>
      <c r="Z135" s="6" t="s">
        <v>5</v>
      </c>
      <c r="AA135" s="7">
        <v>16</v>
      </c>
      <c r="AB135" t="str">
        <f t="shared" si="39"/>
        <v/>
      </c>
      <c r="AD135" t="str">
        <f t="shared" si="53"/>
        <v/>
      </c>
      <c r="AF135" t="str">
        <f t="shared" si="45"/>
        <v/>
      </c>
      <c r="AH135" t="str">
        <f t="shared" si="46"/>
        <v/>
      </c>
      <c r="AK135" s="5">
        <v>43599</v>
      </c>
      <c r="AL135" s="6" t="s">
        <v>3</v>
      </c>
      <c r="AM135" s="7">
        <v>18</v>
      </c>
      <c r="AN135" t="str">
        <f t="shared" si="40"/>
        <v/>
      </c>
      <c r="AP135" t="str">
        <f t="shared" si="54"/>
        <v/>
      </c>
      <c r="AR135" t="str">
        <f t="shared" si="47"/>
        <v/>
      </c>
      <c r="AT135" t="str">
        <f t="shared" si="48"/>
        <v/>
      </c>
      <c r="AW135" s="5">
        <v>43964</v>
      </c>
      <c r="AX135" s="6" t="s">
        <v>6</v>
      </c>
      <c r="AY135" s="105">
        <f>'Boarding Tallies'!S14</f>
        <v>0</v>
      </c>
      <c r="AZ135" t="str">
        <f t="shared" si="38"/>
        <v/>
      </c>
      <c r="BB135" t="str">
        <f t="shared" si="55"/>
        <v/>
      </c>
      <c r="BD135" t="str">
        <f t="shared" si="50"/>
        <v/>
      </c>
      <c r="BF135" t="str">
        <f t="shared" si="49"/>
        <v/>
      </c>
    </row>
    <row r="136" spans="1:58" x14ac:dyDescent="0.3">
      <c r="A136" s="10">
        <v>42504</v>
      </c>
      <c r="B136" s="11" t="s">
        <v>7</v>
      </c>
      <c r="C136" s="7">
        <v>17</v>
      </c>
      <c r="D136" t="str">
        <f t="shared" si="56"/>
        <v/>
      </c>
      <c r="F136" t="str">
        <f t="shared" si="51"/>
        <v/>
      </c>
      <c r="H136" t="str">
        <f t="shared" si="41"/>
        <v/>
      </c>
      <c r="J136" t="str">
        <f t="shared" si="42"/>
        <v/>
      </c>
      <c r="M136" s="5">
        <v>42870</v>
      </c>
      <c r="N136" s="6" t="s">
        <v>5</v>
      </c>
      <c r="O136" s="7">
        <v>12</v>
      </c>
      <c r="P136" t="str">
        <f t="shared" si="57"/>
        <v/>
      </c>
      <c r="R136" t="str">
        <f t="shared" si="52"/>
        <v/>
      </c>
      <c r="T136" t="str">
        <f t="shared" si="43"/>
        <v/>
      </c>
      <c r="V136" t="str">
        <f t="shared" si="44"/>
        <v/>
      </c>
      <c r="Y136" s="5">
        <v>43235</v>
      </c>
      <c r="Z136" s="6" t="s">
        <v>3</v>
      </c>
      <c r="AA136" s="20">
        <v>8</v>
      </c>
      <c r="AB136" t="str">
        <f t="shared" si="39"/>
        <v/>
      </c>
      <c r="AD136" t="str">
        <f t="shared" si="53"/>
        <v/>
      </c>
      <c r="AF136" t="str">
        <f t="shared" si="45"/>
        <v/>
      </c>
      <c r="AH136" t="str">
        <f t="shared" si="46"/>
        <v/>
      </c>
      <c r="AK136" s="5">
        <v>43600</v>
      </c>
      <c r="AL136" s="6" t="s">
        <v>6</v>
      </c>
      <c r="AM136" s="7">
        <v>17</v>
      </c>
      <c r="AN136" t="str">
        <f t="shared" si="40"/>
        <v/>
      </c>
      <c r="AP136" t="str">
        <f t="shared" si="54"/>
        <v/>
      </c>
      <c r="AR136" t="str">
        <f t="shared" si="47"/>
        <v/>
      </c>
      <c r="AT136" t="str">
        <f t="shared" si="48"/>
        <v/>
      </c>
      <c r="AW136" s="5">
        <v>43965</v>
      </c>
      <c r="AX136" s="6" t="s">
        <v>8</v>
      </c>
      <c r="AY136" s="105">
        <f>'Boarding Tallies'!S15</f>
        <v>0</v>
      </c>
      <c r="AZ136">
        <f t="shared" ref="AZ136:AZ199" si="58">IF(AX136="TH",SUM(AY130:AY136),"")</f>
        <v>0</v>
      </c>
      <c r="BB136" t="str">
        <f t="shared" si="55"/>
        <v/>
      </c>
      <c r="BD136">
        <f t="shared" si="50"/>
        <v>0</v>
      </c>
      <c r="BF136" t="str">
        <f t="shared" si="49"/>
        <v/>
      </c>
    </row>
    <row r="137" spans="1:58" x14ac:dyDescent="0.3">
      <c r="A137" s="10">
        <v>42505</v>
      </c>
      <c r="B137" s="11" t="s">
        <v>9</v>
      </c>
      <c r="C137" s="7">
        <v>10</v>
      </c>
      <c r="D137" t="str">
        <f t="shared" si="56"/>
        <v/>
      </c>
      <c r="F137" t="str">
        <f t="shared" si="51"/>
        <v/>
      </c>
      <c r="H137" t="str">
        <f t="shared" si="41"/>
        <v/>
      </c>
      <c r="J137">
        <f t="shared" si="42"/>
        <v>45</v>
      </c>
      <c r="M137" s="5">
        <v>42871</v>
      </c>
      <c r="N137" s="6" t="s">
        <v>3</v>
      </c>
      <c r="O137" s="7">
        <v>13</v>
      </c>
      <c r="P137" t="str">
        <f t="shared" si="57"/>
        <v/>
      </c>
      <c r="R137" t="str">
        <f t="shared" si="52"/>
        <v/>
      </c>
      <c r="T137" t="str">
        <f t="shared" si="43"/>
        <v/>
      </c>
      <c r="V137" t="str">
        <f t="shared" si="44"/>
        <v/>
      </c>
      <c r="Y137" s="5">
        <v>43236</v>
      </c>
      <c r="Z137" s="6" t="s">
        <v>6</v>
      </c>
      <c r="AA137" s="7">
        <v>11</v>
      </c>
      <c r="AB137" t="str">
        <f t="shared" si="39"/>
        <v/>
      </c>
      <c r="AD137" t="str">
        <f t="shared" si="53"/>
        <v/>
      </c>
      <c r="AF137" t="str">
        <f t="shared" si="45"/>
        <v/>
      </c>
      <c r="AH137" t="str">
        <f t="shared" si="46"/>
        <v/>
      </c>
      <c r="AK137" s="5">
        <v>43601</v>
      </c>
      <c r="AL137" s="6" t="s">
        <v>8</v>
      </c>
      <c r="AM137" s="7">
        <v>24</v>
      </c>
      <c r="AN137">
        <f t="shared" si="40"/>
        <v>173</v>
      </c>
      <c r="AP137" t="str">
        <f t="shared" si="54"/>
        <v/>
      </c>
      <c r="AR137">
        <f t="shared" si="47"/>
        <v>59</v>
      </c>
      <c r="AT137" t="str">
        <f t="shared" si="48"/>
        <v/>
      </c>
      <c r="AW137" s="5">
        <v>43966</v>
      </c>
      <c r="AX137" s="6" t="s">
        <v>4</v>
      </c>
      <c r="AY137" s="105">
        <f>'Boarding Tallies'!S16</f>
        <v>0</v>
      </c>
      <c r="AZ137" t="str">
        <f t="shared" si="58"/>
        <v/>
      </c>
      <c r="BB137">
        <f t="shared" si="55"/>
        <v>0</v>
      </c>
      <c r="BD137" t="str">
        <f t="shared" si="50"/>
        <v/>
      </c>
      <c r="BF137" t="str">
        <f t="shared" si="49"/>
        <v/>
      </c>
    </row>
    <row r="138" spans="1:58" x14ac:dyDescent="0.3">
      <c r="A138" s="10">
        <v>42506</v>
      </c>
      <c r="B138" s="11" t="s">
        <v>5</v>
      </c>
      <c r="C138" s="7">
        <v>6</v>
      </c>
      <c r="D138" t="str">
        <f t="shared" si="56"/>
        <v/>
      </c>
      <c r="F138" t="str">
        <f t="shared" si="51"/>
        <v/>
      </c>
      <c r="H138" t="str">
        <f t="shared" si="41"/>
        <v/>
      </c>
      <c r="J138" t="str">
        <f t="shared" si="42"/>
        <v/>
      </c>
      <c r="M138" s="5">
        <v>42872</v>
      </c>
      <c r="N138" s="6" t="s">
        <v>6</v>
      </c>
      <c r="O138" s="7">
        <v>13</v>
      </c>
      <c r="P138" t="str">
        <f t="shared" si="57"/>
        <v/>
      </c>
      <c r="R138" t="str">
        <f t="shared" si="52"/>
        <v/>
      </c>
      <c r="T138" t="str">
        <f t="shared" si="43"/>
        <v/>
      </c>
      <c r="V138" t="str">
        <f t="shared" si="44"/>
        <v/>
      </c>
      <c r="Y138" s="5">
        <v>43237</v>
      </c>
      <c r="Z138" s="6" t="s">
        <v>8</v>
      </c>
      <c r="AA138" s="20">
        <v>8</v>
      </c>
      <c r="AB138">
        <f t="shared" ref="AB138:AB201" si="59">IF(Z138="TH",SUM(AA132:AA138),"")</f>
        <v>113</v>
      </c>
      <c r="AD138" t="str">
        <f t="shared" si="53"/>
        <v/>
      </c>
      <c r="AF138">
        <f t="shared" si="45"/>
        <v>27</v>
      </c>
      <c r="AH138" t="str">
        <f t="shared" si="46"/>
        <v/>
      </c>
      <c r="AK138" s="5">
        <v>43602</v>
      </c>
      <c r="AL138" s="6" t="s">
        <v>4</v>
      </c>
      <c r="AM138" s="7">
        <v>42</v>
      </c>
      <c r="AN138" t="str">
        <f t="shared" si="40"/>
        <v/>
      </c>
      <c r="AP138">
        <f t="shared" si="54"/>
        <v>62</v>
      </c>
      <c r="AR138" t="str">
        <f t="shared" si="47"/>
        <v/>
      </c>
      <c r="AT138" t="str">
        <f t="shared" si="48"/>
        <v/>
      </c>
      <c r="AW138" s="5">
        <v>43967</v>
      </c>
      <c r="AX138" s="6" t="s">
        <v>7</v>
      </c>
      <c r="AY138" s="105">
        <f>'Boarding Tallies'!S17</f>
        <v>0</v>
      </c>
      <c r="AZ138" t="str">
        <f t="shared" si="58"/>
        <v/>
      </c>
      <c r="BB138" t="str">
        <f t="shared" si="55"/>
        <v/>
      </c>
      <c r="BD138" t="str">
        <f t="shared" si="50"/>
        <v/>
      </c>
      <c r="BF138" t="str">
        <f t="shared" si="49"/>
        <v/>
      </c>
    </row>
    <row r="139" spans="1:58" x14ac:dyDescent="0.3">
      <c r="A139" s="10">
        <v>42507</v>
      </c>
      <c r="B139" s="11" t="s">
        <v>3</v>
      </c>
      <c r="C139" s="7">
        <v>10</v>
      </c>
      <c r="D139" t="str">
        <f t="shared" si="56"/>
        <v/>
      </c>
      <c r="F139" t="str">
        <f t="shared" si="51"/>
        <v/>
      </c>
      <c r="H139" t="str">
        <f t="shared" si="41"/>
        <v/>
      </c>
      <c r="J139" t="str">
        <f t="shared" si="42"/>
        <v/>
      </c>
      <c r="M139" s="5">
        <v>42873</v>
      </c>
      <c r="N139" s="6" t="s">
        <v>8</v>
      </c>
      <c r="O139" s="7">
        <v>19</v>
      </c>
      <c r="P139">
        <f t="shared" si="57"/>
        <v>121</v>
      </c>
      <c r="R139" t="str">
        <f t="shared" si="52"/>
        <v/>
      </c>
      <c r="T139">
        <f t="shared" si="43"/>
        <v>45</v>
      </c>
      <c r="V139" t="str">
        <f t="shared" si="44"/>
        <v/>
      </c>
      <c r="Y139" s="5">
        <v>43238</v>
      </c>
      <c r="Z139" s="6" t="s">
        <v>4</v>
      </c>
      <c r="AA139" s="7">
        <v>23</v>
      </c>
      <c r="AB139" t="str">
        <f t="shared" si="59"/>
        <v/>
      </c>
      <c r="AD139">
        <f t="shared" si="53"/>
        <v>39</v>
      </c>
      <c r="AF139" t="str">
        <f t="shared" si="45"/>
        <v/>
      </c>
      <c r="AH139" t="str">
        <f t="shared" si="46"/>
        <v/>
      </c>
      <c r="AK139" s="5">
        <v>43603</v>
      </c>
      <c r="AL139" s="6" t="s">
        <v>7</v>
      </c>
      <c r="AM139" s="7">
        <v>42</v>
      </c>
      <c r="AN139" t="str">
        <f t="shared" si="40"/>
        <v/>
      </c>
      <c r="AP139" t="str">
        <f t="shared" si="54"/>
        <v/>
      </c>
      <c r="AR139" t="str">
        <f t="shared" si="47"/>
        <v/>
      </c>
      <c r="AT139" t="str">
        <f t="shared" si="48"/>
        <v/>
      </c>
      <c r="AW139" s="5">
        <v>43968</v>
      </c>
      <c r="AX139" s="6" t="s">
        <v>9</v>
      </c>
      <c r="AY139" s="105">
        <f>'Boarding Tallies'!S18</f>
        <v>0</v>
      </c>
      <c r="AZ139" t="str">
        <f t="shared" si="58"/>
        <v/>
      </c>
      <c r="BB139" t="str">
        <f t="shared" si="55"/>
        <v/>
      </c>
      <c r="BD139" t="str">
        <f t="shared" si="50"/>
        <v/>
      </c>
      <c r="BF139">
        <f t="shared" si="49"/>
        <v>0</v>
      </c>
    </row>
    <row r="140" spans="1:58" x14ac:dyDescent="0.3">
      <c r="A140" s="10">
        <v>42508</v>
      </c>
      <c r="B140" s="11" t="s">
        <v>6</v>
      </c>
      <c r="C140" s="7">
        <v>11</v>
      </c>
      <c r="D140" t="str">
        <f t="shared" si="56"/>
        <v/>
      </c>
      <c r="F140" t="str">
        <f t="shared" si="51"/>
        <v/>
      </c>
      <c r="H140" t="str">
        <f t="shared" si="41"/>
        <v/>
      </c>
      <c r="J140" t="str">
        <f t="shared" si="42"/>
        <v/>
      </c>
      <c r="M140" s="5">
        <v>42874</v>
      </c>
      <c r="N140" s="6" t="s">
        <v>4</v>
      </c>
      <c r="O140" s="7">
        <v>24</v>
      </c>
      <c r="P140" t="str">
        <f t="shared" si="57"/>
        <v/>
      </c>
      <c r="R140">
        <f t="shared" si="52"/>
        <v>36</v>
      </c>
      <c r="T140" t="str">
        <f t="shared" si="43"/>
        <v/>
      </c>
      <c r="V140" t="str">
        <f t="shared" si="44"/>
        <v/>
      </c>
      <c r="Y140" s="5">
        <v>43239</v>
      </c>
      <c r="Z140" s="6" t="s">
        <v>7</v>
      </c>
      <c r="AA140" s="7">
        <v>40</v>
      </c>
      <c r="AB140" t="str">
        <f t="shared" si="59"/>
        <v/>
      </c>
      <c r="AD140" t="str">
        <f t="shared" si="53"/>
        <v/>
      </c>
      <c r="AF140" t="str">
        <f t="shared" si="45"/>
        <v/>
      </c>
      <c r="AH140" t="str">
        <f t="shared" si="46"/>
        <v/>
      </c>
      <c r="AK140" s="5">
        <v>43604</v>
      </c>
      <c r="AL140" s="6" t="s">
        <v>9</v>
      </c>
      <c r="AM140" s="7">
        <v>29</v>
      </c>
      <c r="AN140" t="str">
        <f t="shared" si="40"/>
        <v/>
      </c>
      <c r="AP140" t="str">
        <f t="shared" si="54"/>
        <v/>
      </c>
      <c r="AR140" t="str">
        <f t="shared" si="47"/>
        <v/>
      </c>
      <c r="AT140">
        <f t="shared" si="48"/>
        <v>113</v>
      </c>
      <c r="AW140" s="5">
        <v>43969</v>
      </c>
      <c r="AX140" s="6" t="s">
        <v>5</v>
      </c>
      <c r="AY140" s="105">
        <f>'Boarding Tallies'!S19</f>
        <v>0</v>
      </c>
      <c r="AZ140" t="str">
        <f t="shared" si="58"/>
        <v/>
      </c>
      <c r="BB140" t="str">
        <f t="shared" si="55"/>
        <v/>
      </c>
      <c r="BD140" t="str">
        <f t="shared" si="50"/>
        <v/>
      </c>
      <c r="BF140" t="str">
        <f t="shared" si="49"/>
        <v/>
      </c>
    </row>
    <row r="141" spans="1:58" x14ac:dyDescent="0.3">
      <c r="A141" s="10">
        <v>42509</v>
      </c>
      <c r="B141" s="11" t="s">
        <v>8</v>
      </c>
      <c r="C141" s="7">
        <v>13</v>
      </c>
      <c r="D141">
        <f t="shared" si="56"/>
        <v>85</v>
      </c>
      <c r="F141" t="str">
        <f t="shared" si="51"/>
        <v/>
      </c>
      <c r="H141">
        <f t="shared" si="41"/>
        <v>34</v>
      </c>
      <c r="J141" t="str">
        <f t="shared" si="42"/>
        <v/>
      </c>
      <c r="M141" s="5">
        <v>42875</v>
      </c>
      <c r="N141" s="6" t="s">
        <v>7</v>
      </c>
      <c r="O141" s="7">
        <v>26</v>
      </c>
      <c r="P141" t="str">
        <f t="shared" si="57"/>
        <v/>
      </c>
      <c r="R141" t="str">
        <f t="shared" si="52"/>
        <v/>
      </c>
      <c r="T141" t="str">
        <f t="shared" si="43"/>
        <v/>
      </c>
      <c r="V141" t="str">
        <f t="shared" si="44"/>
        <v/>
      </c>
      <c r="Y141" s="5">
        <v>43240</v>
      </c>
      <c r="Z141" s="6" t="s">
        <v>9</v>
      </c>
      <c r="AA141" s="7">
        <v>29</v>
      </c>
      <c r="AB141" t="str">
        <f t="shared" si="59"/>
        <v/>
      </c>
      <c r="AD141" t="str">
        <f t="shared" si="53"/>
        <v/>
      </c>
      <c r="AF141" t="str">
        <f t="shared" si="45"/>
        <v/>
      </c>
      <c r="AH141">
        <f t="shared" si="46"/>
        <v>92</v>
      </c>
      <c r="AK141" s="5">
        <v>43605</v>
      </c>
      <c r="AL141" s="6" t="s">
        <v>5</v>
      </c>
      <c r="AM141" s="7">
        <v>17</v>
      </c>
      <c r="AN141" t="str">
        <f t="shared" si="40"/>
        <v/>
      </c>
      <c r="AP141" t="str">
        <f t="shared" si="54"/>
        <v/>
      </c>
      <c r="AR141" t="str">
        <f t="shared" si="47"/>
        <v/>
      </c>
      <c r="AT141" t="str">
        <f t="shared" si="48"/>
        <v/>
      </c>
      <c r="AW141" s="5">
        <v>43970</v>
      </c>
      <c r="AX141" s="6" t="s">
        <v>3</v>
      </c>
      <c r="AY141" s="105">
        <f>'Boarding Tallies'!S20</f>
        <v>0</v>
      </c>
      <c r="AZ141" t="str">
        <f t="shared" si="58"/>
        <v/>
      </c>
      <c r="BB141" t="str">
        <f t="shared" si="55"/>
        <v/>
      </c>
      <c r="BD141" t="str">
        <f t="shared" si="50"/>
        <v/>
      </c>
      <c r="BF141" t="str">
        <f t="shared" si="49"/>
        <v/>
      </c>
    </row>
    <row r="142" spans="1:58" x14ac:dyDescent="0.3">
      <c r="A142" s="10">
        <v>42510</v>
      </c>
      <c r="B142" s="11" t="s">
        <v>4</v>
      </c>
      <c r="C142" s="7">
        <v>27</v>
      </c>
      <c r="D142" t="str">
        <f t="shared" si="56"/>
        <v/>
      </c>
      <c r="F142">
        <f t="shared" si="51"/>
        <v>33</v>
      </c>
      <c r="H142" t="str">
        <f t="shared" si="41"/>
        <v/>
      </c>
      <c r="J142" t="str">
        <f t="shared" si="42"/>
        <v/>
      </c>
      <c r="M142" s="5">
        <v>42876</v>
      </c>
      <c r="N142" s="6" t="s">
        <v>9</v>
      </c>
      <c r="O142" s="7">
        <v>19</v>
      </c>
      <c r="P142" t="str">
        <f t="shared" si="57"/>
        <v/>
      </c>
      <c r="R142" t="str">
        <f t="shared" si="52"/>
        <v/>
      </c>
      <c r="T142" t="str">
        <f t="shared" si="43"/>
        <v/>
      </c>
      <c r="V142">
        <f t="shared" si="44"/>
        <v>69</v>
      </c>
      <c r="Y142" s="5">
        <v>43241</v>
      </c>
      <c r="Z142" s="6" t="s">
        <v>5</v>
      </c>
      <c r="AA142" s="7">
        <v>12</v>
      </c>
      <c r="AB142" t="str">
        <f t="shared" si="59"/>
        <v/>
      </c>
      <c r="AD142" t="str">
        <f t="shared" si="53"/>
        <v/>
      </c>
      <c r="AF142" t="str">
        <f t="shared" si="45"/>
        <v/>
      </c>
      <c r="AH142" t="str">
        <f t="shared" si="46"/>
        <v/>
      </c>
      <c r="AK142" s="5">
        <v>43606</v>
      </c>
      <c r="AL142" s="6" t="s">
        <v>3</v>
      </c>
      <c r="AM142" s="7">
        <v>20</v>
      </c>
      <c r="AN142" t="str">
        <f t="shared" si="40"/>
        <v/>
      </c>
      <c r="AP142" t="str">
        <f t="shared" si="54"/>
        <v/>
      </c>
      <c r="AR142" t="str">
        <f t="shared" si="47"/>
        <v/>
      </c>
      <c r="AT142" t="str">
        <f t="shared" si="48"/>
        <v/>
      </c>
      <c r="AW142" s="5">
        <v>43971</v>
      </c>
      <c r="AX142" s="6" t="s">
        <v>6</v>
      </c>
      <c r="AY142" s="105">
        <f>'Boarding Tallies'!S21</f>
        <v>0</v>
      </c>
      <c r="AZ142" t="str">
        <f t="shared" si="58"/>
        <v/>
      </c>
      <c r="BB142" t="str">
        <f t="shared" si="55"/>
        <v/>
      </c>
      <c r="BD142" t="str">
        <f t="shared" si="50"/>
        <v/>
      </c>
      <c r="BF142" t="str">
        <f t="shared" si="49"/>
        <v/>
      </c>
    </row>
    <row r="143" spans="1:58" x14ac:dyDescent="0.3">
      <c r="A143" s="10">
        <v>42511</v>
      </c>
      <c r="B143" s="11" t="s">
        <v>7</v>
      </c>
      <c r="C143" s="7">
        <v>32</v>
      </c>
      <c r="D143" t="str">
        <f t="shared" si="56"/>
        <v/>
      </c>
      <c r="F143" t="str">
        <f t="shared" si="51"/>
        <v/>
      </c>
      <c r="H143" t="str">
        <f t="shared" si="41"/>
        <v/>
      </c>
      <c r="J143" t="str">
        <f t="shared" si="42"/>
        <v/>
      </c>
      <c r="M143" s="5">
        <v>42877</v>
      </c>
      <c r="N143" s="6" t="s">
        <v>5</v>
      </c>
      <c r="O143" s="7">
        <v>17</v>
      </c>
      <c r="P143" t="str">
        <f t="shared" si="57"/>
        <v/>
      </c>
      <c r="R143" t="str">
        <f t="shared" si="52"/>
        <v/>
      </c>
      <c r="T143" t="str">
        <f t="shared" si="43"/>
        <v/>
      </c>
      <c r="V143" t="str">
        <f t="shared" si="44"/>
        <v/>
      </c>
      <c r="Y143" s="5">
        <v>43242</v>
      </c>
      <c r="Z143" s="6" t="s">
        <v>3</v>
      </c>
      <c r="AA143" s="19">
        <v>9</v>
      </c>
      <c r="AB143" t="str">
        <f t="shared" si="59"/>
        <v/>
      </c>
      <c r="AD143" t="str">
        <f t="shared" si="53"/>
        <v/>
      </c>
      <c r="AF143" t="str">
        <f t="shared" si="45"/>
        <v/>
      </c>
      <c r="AH143" t="str">
        <f t="shared" si="46"/>
        <v/>
      </c>
      <c r="AK143" s="5">
        <v>43607</v>
      </c>
      <c r="AL143" s="6" t="s">
        <v>6</v>
      </c>
      <c r="AM143" s="7">
        <v>14</v>
      </c>
      <c r="AN143" t="str">
        <f t="shared" si="40"/>
        <v/>
      </c>
      <c r="AP143" t="str">
        <f t="shared" si="54"/>
        <v/>
      </c>
      <c r="AR143" t="str">
        <f t="shared" si="47"/>
        <v/>
      </c>
      <c r="AT143" t="str">
        <f t="shared" si="48"/>
        <v/>
      </c>
      <c r="AW143" s="5">
        <v>43972</v>
      </c>
      <c r="AX143" s="6" t="s">
        <v>8</v>
      </c>
      <c r="AY143" s="105">
        <f>'Boarding Tallies'!S22</f>
        <v>0</v>
      </c>
      <c r="AZ143">
        <f t="shared" si="58"/>
        <v>0</v>
      </c>
      <c r="BB143" t="str">
        <f t="shared" si="55"/>
        <v/>
      </c>
      <c r="BD143">
        <f t="shared" si="50"/>
        <v>0</v>
      </c>
      <c r="BF143" t="str">
        <f t="shared" si="49"/>
        <v/>
      </c>
    </row>
    <row r="144" spans="1:58" x14ac:dyDescent="0.3">
      <c r="A144" s="10">
        <v>42512</v>
      </c>
      <c r="B144" s="11" t="s">
        <v>9</v>
      </c>
      <c r="C144" s="7">
        <v>18</v>
      </c>
      <c r="D144" t="str">
        <f t="shared" si="56"/>
        <v/>
      </c>
      <c r="F144" t="str">
        <f t="shared" si="51"/>
        <v/>
      </c>
      <c r="H144" t="str">
        <f t="shared" si="41"/>
        <v/>
      </c>
      <c r="J144">
        <f t="shared" si="42"/>
        <v>77</v>
      </c>
      <c r="M144" s="5">
        <v>42878</v>
      </c>
      <c r="N144" s="6" t="s">
        <v>3</v>
      </c>
      <c r="O144" s="7">
        <v>16</v>
      </c>
      <c r="P144" t="str">
        <f t="shared" si="57"/>
        <v/>
      </c>
      <c r="R144" t="str">
        <f t="shared" si="52"/>
        <v/>
      </c>
      <c r="T144" t="str">
        <f t="shared" si="43"/>
        <v/>
      </c>
      <c r="V144" t="str">
        <f t="shared" si="44"/>
        <v/>
      </c>
      <c r="Y144" s="5">
        <v>43243</v>
      </c>
      <c r="Z144" s="6" t="s">
        <v>6</v>
      </c>
      <c r="AA144" s="7">
        <v>17</v>
      </c>
      <c r="AB144" t="str">
        <f t="shared" si="59"/>
        <v/>
      </c>
      <c r="AD144" t="str">
        <f t="shared" si="53"/>
        <v/>
      </c>
      <c r="AF144" t="str">
        <f t="shared" si="45"/>
        <v/>
      </c>
      <c r="AH144" t="str">
        <f t="shared" si="46"/>
        <v/>
      </c>
      <c r="AK144" s="5">
        <v>43608</v>
      </c>
      <c r="AL144" s="6" t="s">
        <v>8</v>
      </c>
      <c r="AM144" s="7">
        <v>25</v>
      </c>
      <c r="AN144">
        <f t="shared" si="40"/>
        <v>189</v>
      </c>
      <c r="AP144" t="str">
        <f t="shared" si="54"/>
        <v/>
      </c>
      <c r="AR144">
        <f t="shared" si="47"/>
        <v>59</v>
      </c>
      <c r="AT144" t="str">
        <f t="shared" si="48"/>
        <v/>
      </c>
      <c r="AW144" s="5">
        <v>43973</v>
      </c>
      <c r="AX144" s="6" t="s">
        <v>4</v>
      </c>
      <c r="AY144" s="105">
        <f>'Boarding Tallies'!S23</f>
        <v>0</v>
      </c>
      <c r="AZ144" t="str">
        <f t="shared" si="58"/>
        <v/>
      </c>
      <c r="BB144">
        <f t="shared" si="55"/>
        <v>0</v>
      </c>
      <c r="BD144" t="str">
        <f t="shared" si="50"/>
        <v/>
      </c>
      <c r="BF144" t="str">
        <f t="shared" si="49"/>
        <v/>
      </c>
    </row>
    <row r="145" spans="1:58" x14ac:dyDescent="0.3">
      <c r="A145" s="10">
        <v>42513</v>
      </c>
      <c r="B145" s="11" t="s">
        <v>5</v>
      </c>
      <c r="C145" s="7">
        <v>10</v>
      </c>
      <c r="D145" t="str">
        <f t="shared" si="56"/>
        <v/>
      </c>
      <c r="F145" t="str">
        <f t="shared" si="51"/>
        <v/>
      </c>
      <c r="H145" t="str">
        <f t="shared" si="41"/>
        <v/>
      </c>
      <c r="J145" t="str">
        <f t="shared" si="42"/>
        <v/>
      </c>
      <c r="M145" s="5">
        <v>42879</v>
      </c>
      <c r="N145" s="6" t="s">
        <v>6</v>
      </c>
      <c r="O145" s="7">
        <v>16</v>
      </c>
      <c r="P145" t="str">
        <f t="shared" si="57"/>
        <v/>
      </c>
      <c r="R145" t="str">
        <f t="shared" si="52"/>
        <v/>
      </c>
      <c r="T145" t="str">
        <f t="shared" si="43"/>
        <v/>
      </c>
      <c r="V145" t="str">
        <f t="shared" si="44"/>
        <v/>
      </c>
      <c r="Y145" s="5">
        <v>43244</v>
      </c>
      <c r="Z145" s="6" t="s">
        <v>8</v>
      </c>
      <c r="AA145" s="7">
        <v>27</v>
      </c>
      <c r="AB145">
        <f t="shared" si="59"/>
        <v>157</v>
      </c>
      <c r="AD145" t="str">
        <f t="shared" si="53"/>
        <v/>
      </c>
      <c r="AF145">
        <f t="shared" si="45"/>
        <v>53</v>
      </c>
      <c r="AH145" t="str">
        <f t="shared" si="46"/>
        <v/>
      </c>
      <c r="AK145" s="5">
        <v>43609</v>
      </c>
      <c r="AL145" s="6" t="s">
        <v>4</v>
      </c>
      <c r="AM145" s="7">
        <v>44</v>
      </c>
      <c r="AN145" t="str">
        <f t="shared" si="40"/>
        <v/>
      </c>
      <c r="AP145">
        <f t="shared" si="54"/>
        <v>61</v>
      </c>
      <c r="AR145" t="str">
        <f t="shared" si="47"/>
        <v/>
      </c>
      <c r="AT145" t="str">
        <f t="shared" si="48"/>
        <v/>
      </c>
      <c r="AW145" s="5">
        <v>43974</v>
      </c>
      <c r="AX145" s="6" t="s">
        <v>7</v>
      </c>
      <c r="AY145" s="105">
        <f>'Boarding Tallies'!S24</f>
        <v>0</v>
      </c>
      <c r="AZ145" t="str">
        <f t="shared" si="58"/>
        <v/>
      </c>
      <c r="BB145" t="str">
        <f t="shared" si="55"/>
        <v/>
      </c>
      <c r="BD145" t="str">
        <f t="shared" si="50"/>
        <v/>
      </c>
      <c r="BF145" t="str">
        <f t="shared" si="49"/>
        <v/>
      </c>
    </row>
    <row r="146" spans="1:58" x14ac:dyDescent="0.3">
      <c r="A146" s="10">
        <v>42514</v>
      </c>
      <c r="B146" s="11" t="s">
        <v>3</v>
      </c>
      <c r="C146" s="7">
        <v>13</v>
      </c>
      <c r="D146" t="str">
        <f t="shared" si="56"/>
        <v/>
      </c>
      <c r="F146" t="str">
        <f t="shared" si="51"/>
        <v/>
      </c>
      <c r="H146" t="str">
        <f t="shared" si="41"/>
        <v/>
      </c>
      <c r="J146" t="str">
        <f t="shared" si="42"/>
        <v/>
      </c>
      <c r="M146" s="5">
        <v>42880</v>
      </c>
      <c r="N146" s="6" t="s">
        <v>8</v>
      </c>
      <c r="O146" s="7">
        <v>26</v>
      </c>
      <c r="P146">
        <f t="shared" si="57"/>
        <v>144</v>
      </c>
      <c r="R146" t="str">
        <f t="shared" si="52"/>
        <v/>
      </c>
      <c r="T146">
        <f t="shared" si="43"/>
        <v>58</v>
      </c>
      <c r="V146" t="str">
        <f t="shared" si="44"/>
        <v/>
      </c>
      <c r="Y146" s="5">
        <v>43245</v>
      </c>
      <c r="Z146" s="6" t="s">
        <v>4</v>
      </c>
      <c r="AA146" s="7">
        <v>38</v>
      </c>
      <c r="AB146" t="str">
        <f t="shared" si="59"/>
        <v/>
      </c>
      <c r="AD146">
        <f t="shared" si="53"/>
        <v>50</v>
      </c>
      <c r="AF146" t="str">
        <f t="shared" si="45"/>
        <v/>
      </c>
      <c r="AH146" t="str">
        <f t="shared" si="46"/>
        <v/>
      </c>
      <c r="AK146" s="5">
        <v>43610</v>
      </c>
      <c r="AL146" s="6" t="s">
        <v>7</v>
      </c>
      <c r="AM146" s="7">
        <v>56</v>
      </c>
      <c r="AN146" t="str">
        <f t="shared" si="40"/>
        <v/>
      </c>
      <c r="AP146" t="str">
        <f t="shared" si="54"/>
        <v/>
      </c>
      <c r="AR146" t="str">
        <f t="shared" si="47"/>
        <v/>
      </c>
      <c r="AT146" t="str">
        <f t="shared" si="48"/>
        <v/>
      </c>
      <c r="AW146" s="5">
        <v>43975</v>
      </c>
      <c r="AX146" s="6" t="s">
        <v>9</v>
      </c>
      <c r="AY146" s="105">
        <f>'Boarding Tallies'!S25</f>
        <v>0</v>
      </c>
      <c r="AZ146" t="str">
        <f t="shared" si="58"/>
        <v/>
      </c>
      <c r="BB146" t="str">
        <f t="shared" si="55"/>
        <v/>
      </c>
      <c r="BD146" t="str">
        <f t="shared" si="50"/>
        <v/>
      </c>
      <c r="BF146">
        <f t="shared" si="49"/>
        <v>0</v>
      </c>
    </row>
    <row r="147" spans="1:58" x14ac:dyDescent="0.3">
      <c r="A147" s="10">
        <v>42515</v>
      </c>
      <c r="B147" s="11" t="s">
        <v>6</v>
      </c>
      <c r="C147" s="7">
        <v>13</v>
      </c>
      <c r="D147" t="str">
        <f t="shared" si="56"/>
        <v/>
      </c>
      <c r="F147" t="str">
        <f t="shared" si="51"/>
        <v/>
      </c>
      <c r="H147" t="str">
        <f t="shared" si="41"/>
        <v/>
      </c>
      <c r="J147" t="str">
        <f t="shared" si="42"/>
        <v/>
      </c>
      <c r="M147" s="5">
        <v>42881</v>
      </c>
      <c r="N147" s="6" t="s">
        <v>4</v>
      </c>
      <c r="O147" s="7">
        <v>38</v>
      </c>
      <c r="P147" t="str">
        <f t="shared" si="57"/>
        <v/>
      </c>
      <c r="R147">
        <f t="shared" si="52"/>
        <v>55</v>
      </c>
      <c r="T147" t="str">
        <f t="shared" si="43"/>
        <v/>
      </c>
      <c r="V147" t="str">
        <f t="shared" si="44"/>
        <v/>
      </c>
      <c r="Y147" s="5">
        <v>43246</v>
      </c>
      <c r="Z147" s="6" t="s">
        <v>7</v>
      </c>
      <c r="AA147" s="7">
        <v>45</v>
      </c>
      <c r="AB147" t="str">
        <f t="shared" si="59"/>
        <v/>
      </c>
      <c r="AD147" t="str">
        <f t="shared" si="53"/>
        <v/>
      </c>
      <c r="AF147" t="str">
        <f t="shared" si="45"/>
        <v/>
      </c>
      <c r="AH147" t="str">
        <f t="shared" si="46"/>
        <v/>
      </c>
      <c r="AK147" s="5">
        <v>43611</v>
      </c>
      <c r="AL147" s="6" t="s">
        <v>9</v>
      </c>
      <c r="AM147" s="7">
        <v>49</v>
      </c>
      <c r="AN147" t="str">
        <f t="shared" si="40"/>
        <v/>
      </c>
      <c r="AP147" t="str">
        <f t="shared" si="54"/>
        <v/>
      </c>
      <c r="AR147" t="str">
        <f t="shared" si="47"/>
        <v/>
      </c>
      <c r="AT147">
        <f t="shared" si="48"/>
        <v>149</v>
      </c>
      <c r="AW147" s="5">
        <v>43976</v>
      </c>
      <c r="AX147" s="6" t="s">
        <v>5</v>
      </c>
      <c r="AY147" s="105">
        <f>'Boarding Tallies'!S26</f>
        <v>0</v>
      </c>
      <c r="AZ147" t="str">
        <f t="shared" si="58"/>
        <v/>
      </c>
      <c r="BB147" t="str">
        <f t="shared" si="55"/>
        <v/>
      </c>
      <c r="BD147" t="str">
        <f t="shared" si="50"/>
        <v/>
      </c>
      <c r="BF147" t="str">
        <f t="shared" si="49"/>
        <v/>
      </c>
    </row>
    <row r="148" spans="1:58" x14ac:dyDescent="0.3">
      <c r="A148" s="10">
        <v>42516</v>
      </c>
      <c r="B148" s="11" t="s">
        <v>8</v>
      </c>
      <c r="C148" s="7">
        <v>15</v>
      </c>
      <c r="D148">
        <f t="shared" si="56"/>
        <v>128</v>
      </c>
      <c r="F148" t="str">
        <f t="shared" si="51"/>
        <v/>
      </c>
      <c r="H148">
        <f t="shared" si="41"/>
        <v>41</v>
      </c>
      <c r="J148" t="str">
        <f t="shared" si="42"/>
        <v/>
      </c>
      <c r="M148" s="5">
        <v>42882</v>
      </c>
      <c r="N148" s="6" t="s">
        <v>7</v>
      </c>
      <c r="O148" s="7">
        <v>42</v>
      </c>
      <c r="P148" t="str">
        <f t="shared" si="57"/>
        <v/>
      </c>
      <c r="R148" t="str">
        <f t="shared" si="52"/>
        <v/>
      </c>
      <c r="T148" t="str">
        <f t="shared" si="43"/>
        <v/>
      </c>
      <c r="V148" t="str">
        <f t="shared" si="44"/>
        <v/>
      </c>
      <c r="Y148" s="5">
        <v>43247</v>
      </c>
      <c r="Z148" s="6" t="s">
        <v>9</v>
      </c>
      <c r="AA148" s="7">
        <v>42</v>
      </c>
      <c r="AB148" t="str">
        <f t="shared" si="59"/>
        <v/>
      </c>
      <c r="AD148" t="str">
        <f t="shared" si="53"/>
        <v/>
      </c>
      <c r="AF148" t="str">
        <f t="shared" si="45"/>
        <v/>
      </c>
      <c r="AH148">
        <f t="shared" si="46"/>
        <v>125</v>
      </c>
      <c r="AK148" s="5">
        <v>43612</v>
      </c>
      <c r="AL148" s="6" t="s">
        <v>5</v>
      </c>
      <c r="AM148" s="7">
        <v>27</v>
      </c>
      <c r="AN148" t="str">
        <f t="shared" si="40"/>
        <v/>
      </c>
      <c r="AP148" t="str">
        <f t="shared" si="54"/>
        <v/>
      </c>
      <c r="AR148" t="str">
        <f t="shared" si="47"/>
        <v/>
      </c>
      <c r="AT148" t="str">
        <f t="shared" si="48"/>
        <v/>
      </c>
      <c r="AW148" s="5">
        <v>43977</v>
      </c>
      <c r="AX148" s="6" t="s">
        <v>3</v>
      </c>
      <c r="AY148" s="105">
        <f>'Boarding Tallies'!S27</f>
        <v>0</v>
      </c>
      <c r="AZ148" t="str">
        <f t="shared" si="58"/>
        <v/>
      </c>
      <c r="BB148" t="str">
        <f t="shared" si="55"/>
        <v/>
      </c>
      <c r="BD148" t="str">
        <f t="shared" si="50"/>
        <v/>
      </c>
      <c r="BF148" t="str">
        <f t="shared" si="49"/>
        <v/>
      </c>
    </row>
    <row r="149" spans="1:58" x14ac:dyDescent="0.3">
      <c r="A149" s="10">
        <v>42517</v>
      </c>
      <c r="B149" s="11" t="s">
        <v>4</v>
      </c>
      <c r="C149" s="7">
        <v>28</v>
      </c>
      <c r="D149" t="str">
        <f t="shared" si="56"/>
        <v/>
      </c>
      <c r="F149">
        <f t="shared" si="51"/>
        <v>38</v>
      </c>
      <c r="H149" t="str">
        <f t="shared" si="41"/>
        <v/>
      </c>
      <c r="J149" t="str">
        <f t="shared" si="42"/>
        <v/>
      </c>
      <c r="M149" s="5">
        <v>42883</v>
      </c>
      <c r="N149" s="6" t="s">
        <v>9</v>
      </c>
      <c r="O149" s="7">
        <v>36</v>
      </c>
      <c r="P149" t="str">
        <f t="shared" si="57"/>
        <v/>
      </c>
      <c r="R149" t="str">
        <f t="shared" si="52"/>
        <v/>
      </c>
      <c r="T149" t="str">
        <f t="shared" si="43"/>
        <v/>
      </c>
      <c r="V149">
        <f t="shared" si="44"/>
        <v>116</v>
      </c>
      <c r="Y149" s="5">
        <v>43248</v>
      </c>
      <c r="Z149" s="6" t="s">
        <v>5</v>
      </c>
      <c r="AA149" s="7">
        <v>22</v>
      </c>
      <c r="AB149" t="str">
        <f t="shared" si="59"/>
        <v/>
      </c>
      <c r="AD149" t="str">
        <f t="shared" si="53"/>
        <v/>
      </c>
      <c r="AF149" t="str">
        <f t="shared" si="45"/>
        <v/>
      </c>
      <c r="AH149" t="str">
        <f t="shared" si="46"/>
        <v/>
      </c>
      <c r="AK149" s="5">
        <v>43613</v>
      </c>
      <c r="AL149" s="6" t="s">
        <v>3</v>
      </c>
      <c r="AM149" s="7">
        <v>17</v>
      </c>
      <c r="AN149" t="str">
        <f t="shared" si="40"/>
        <v/>
      </c>
      <c r="AP149" t="str">
        <f t="shared" si="54"/>
        <v/>
      </c>
      <c r="AR149" t="str">
        <f t="shared" si="47"/>
        <v/>
      </c>
      <c r="AT149" t="str">
        <f t="shared" si="48"/>
        <v/>
      </c>
      <c r="AW149" s="5">
        <v>43978</v>
      </c>
      <c r="AX149" s="6" t="s">
        <v>6</v>
      </c>
      <c r="AY149" s="105">
        <f>'Boarding Tallies'!S28</f>
        <v>0</v>
      </c>
      <c r="AZ149" t="str">
        <f t="shared" si="58"/>
        <v/>
      </c>
      <c r="BB149" t="str">
        <f t="shared" si="55"/>
        <v/>
      </c>
      <c r="BD149" t="str">
        <f t="shared" si="50"/>
        <v/>
      </c>
      <c r="BF149" t="str">
        <f t="shared" si="49"/>
        <v/>
      </c>
    </row>
    <row r="150" spans="1:58" x14ac:dyDescent="0.3">
      <c r="A150" s="10">
        <v>42518</v>
      </c>
      <c r="B150" s="11" t="s">
        <v>7</v>
      </c>
      <c r="C150" s="7">
        <v>34</v>
      </c>
      <c r="D150" t="str">
        <f t="shared" si="56"/>
        <v/>
      </c>
      <c r="F150" t="str">
        <f t="shared" si="51"/>
        <v/>
      </c>
      <c r="H150" t="str">
        <f t="shared" si="41"/>
        <v/>
      </c>
      <c r="J150" t="str">
        <f t="shared" si="42"/>
        <v/>
      </c>
      <c r="M150" s="5">
        <v>42884</v>
      </c>
      <c r="N150" s="6" t="s">
        <v>5</v>
      </c>
      <c r="O150" s="7">
        <v>21</v>
      </c>
      <c r="P150" t="str">
        <f t="shared" si="57"/>
        <v/>
      </c>
      <c r="R150" t="str">
        <f t="shared" si="52"/>
        <v/>
      </c>
      <c r="T150" t="str">
        <f t="shared" si="43"/>
        <v/>
      </c>
      <c r="V150" t="str">
        <f t="shared" si="44"/>
        <v/>
      </c>
      <c r="Y150" s="5">
        <v>43249</v>
      </c>
      <c r="Z150" s="6" t="s">
        <v>3</v>
      </c>
      <c r="AA150" s="7">
        <v>11</v>
      </c>
      <c r="AB150" t="str">
        <f t="shared" si="59"/>
        <v/>
      </c>
      <c r="AD150" t="str">
        <f t="shared" si="53"/>
        <v/>
      </c>
      <c r="AF150" t="str">
        <f t="shared" si="45"/>
        <v/>
      </c>
      <c r="AH150" t="str">
        <f t="shared" si="46"/>
        <v/>
      </c>
      <c r="AK150" s="5">
        <v>43614</v>
      </c>
      <c r="AL150" s="6" t="s">
        <v>6</v>
      </c>
      <c r="AM150" s="7">
        <v>15</v>
      </c>
      <c r="AN150" t="str">
        <f t="shared" si="40"/>
        <v/>
      </c>
      <c r="AP150" t="str">
        <f t="shared" si="54"/>
        <v/>
      </c>
      <c r="AR150" t="str">
        <f t="shared" si="47"/>
        <v/>
      </c>
      <c r="AT150" t="str">
        <f t="shared" si="48"/>
        <v/>
      </c>
      <c r="AW150" s="5">
        <v>43979</v>
      </c>
      <c r="AX150" s="6" t="s">
        <v>8</v>
      </c>
      <c r="AY150" s="105">
        <f>'Boarding Tallies'!S29</f>
        <v>0</v>
      </c>
      <c r="AZ150">
        <f t="shared" si="58"/>
        <v>0</v>
      </c>
      <c r="BB150" t="str">
        <f t="shared" si="55"/>
        <v/>
      </c>
      <c r="BD150">
        <f t="shared" si="50"/>
        <v>0</v>
      </c>
      <c r="BF150" t="str">
        <f t="shared" si="49"/>
        <v/>
      </c>
    </row>
    <row r="151" spans="1:58" x14ac:dyDescent="0.3">
      <c r="A151" s="10">
        <v>42519</v>
      </c>
      <c r="B151" s="11" t="s">
        <v>9</v>
      </c>
      <c r="C151" s="7">
        <v>28</v>
      </c>
      <c r="D151" t="str">
        <f t="shared" si="56"/>
        <v/>
      </c>
      <c r="F151" t="str">
        <f t="shared" si="51"/>
        <v/>
      </c>
      <c r="H151" t="str">
        <f t="shared" si="41"/>
        <v/>
      </c>
      <c r="J151">
        <f t="shared" si="42"/>
        <v>90</v>
      </c>
      <c r="M151" s="5">
        <v>42885</v>
      </c>
      <c r="N151" s="6" t="s">
        <v>3</v>
      </c>
      <c r="O151" s="7">
        <v>12</v>
      </c>
      <c r="P151" t="str">
        <f t="shared" si="57"/>
        <v/>
      </c>
      <c r="R151" t="str">
        <f t="shared" si="52"/>
        <v/>
      </c>
      <c r="T151" t="str">
        <f t="shared" si="43"/>
        <v/>
      </c>
      <c r="V151" t="str">
        <f t="shared" si="44"/>
        <v/>
      </c>
      <c r="Y151" s="5">
        <v>43250</v>
      </c>
      <c r="Z151" s="6" t="s">
        <v>6</v>
      </c>
      <c r="AA151" s="7">
        <v>13</v>
      </c>
      <c r="AB151" t="str">
        <f t="shared" si="59"/>
        <v/>
      </c>
      <c r="AD151" t="str">
        <f t="shared" si="53"/>
        <v/>
      </c>
      <c r="AF151" t="str">
        <f t="shared" si="45"/>
        <v/>
      </c>
      <c r="AH151" t="str">
        <f t="shared" si="46"/>
        <v/>
      </c>
      <c r="AK151" s="5">
        <v>43615</v>
      </c>
      <c r="AL151" s="6" t="s">
        <v>8</v>
      </c>
      <c r="AM151" s="7">
        <v>18</v>
      </c>
      <c r="AN151">
        <f t="shared" si="40"/>
        <v>226</v>
      </c>
      <c r="AP151" t="str">
        <f t="shared" si="54"/>
        <v/>
      </c>
      <c r="AR151">
        <f t="shared" si="47"/>
        <v>50</v>
      </c>
      <c r="AT151" t="str">
        <f t="shared" si="48"/>
        <v/>
      </c>
      <c r="AW151" s="5">
        <v>43980</v>
      </c>
      <c r="AX151" s="6" t="s">
        <v>4</v>
      </c>
      <c r="AY151" s="105">
        <f>'Boarding Tallies'!S30</f>
        <v>0</v>
      </c>
      <c r="AZ151" t="str">
        <f t="shared" si="58"/>
        <v/>
      </c>
      <c r="BB151">
        <f t="shared" si="55"/>
        <v>0</v>
      </c>
      <c r="BD151" t="str">
        <f t="shared" si="50"/>
        <v/>
      </c>
      <c r="BF151" t="str">
        <f t="shared" si="49"/>
        <v/>
      </c>
    </row>
    <row r="152" spans="1:58" x14ac:dyDescent="0.3">
      <c r="A152" s="10">
        <v>42520</v>
      </c>
      <c r="B152" s="11" t="s">
        <v>5</v>
      </c>
      <c r="C152" s="7">
        <v>12</v>
      </c>
      <c r="D152" t="str">
        <f t="shared" si="56"/>
        <v/>
      </c>
      <c r="F152" t="str">
        <f t="shared" si="51"/>
        <v/>
      </c>
      <c r="H152" t="str">
        <f t="shared" si="41"/>
        <v/>
      </c>
      <c r="J152" t="str">
        <f t="shared" si="42"/>
        <v/>
      </c>
      <c r="M152" s="5">
        <v>42886</v>
      </c>
      <c r="N152" s="6" t="s">
        <v>6</v>
      </c>
      <c r="O152" s="7">
        <v>18</v>
      </c>
      <c r="P152" t="str">
        <f t="shared" si="57"/>
        <v/>
      </c>
      <c r="R152" t="str">
        <f t="shared" si="52"/>
        <v/>
      </c>
      <c r="T152" t="str">
        <f t="shared" si="43"/>
        <v/>
      </c>
      <c r="V152" t="str">
        <f t="shared" si="44"/>
        <v/>
      </c>
      <c r="Y152" s="5">
        <v>43251</v>
      </c>
      <c r="Z152" s="6" t="s">
        <v>8</v>
      </c>
      <c r="AA152" s="7">
        <v>18</v>
      </c>
      <c r="AB152">
        <f t="shared" si="59"/>
        <v>189</v>
      </c>
      <c r="AD152" t="str">
        <f t="shared" si="53"/>
        <v/>
      </c>
      <c r="AF152">
        <f t="shared" si="45"/>
        <v>42</v>
      </c>
      <c r="AH152" t="str">
        <f t="shared" si="46"/>
        <v/>
      </c>
      <c r="AK152" s="5">
        <v>43616</v>
      </c>
      <c r="AL152" s="6" t="s">
        <v>4</v>
      </c>
      <c r="AM152" s="7">
        <v>21</v>
      </c>
      <c r="AN152" t="str">
        <f t="shared" si="40"/>
        <v/>
      </c>
      <c r="AP152">
        <f t="shared" si="54"/>
        <v>48</v>
      </c>
      <c r="AR152" t="str">
        <f t="shared" si="47"/>
        <v/>
      </c>
      <c r="AT152" t="str">
        <f t="shared" si="48"/>
        <v/>
      </c>
      <c r="AW152" s="5">
        <v>43981</v>
      </c>
      <c r="AX152" s="6" t="s">
        <v>7</v>
      </c>
      <c r="AY152" s="105">
        <f>'Boarding Tallies'!S31</f>
        <v>0</v>
      </c>
      <c r="AZ152" t="str">
        <f t="shared" si="58"/>
        <v/>
      </c>
      <c r="BB152" t="str">
        <f t="shared" si="55"/>
        <v/>
      </c>
      <c r="BD152" t="str">
        <f t="shared" si="50"/>
        <v/>
      </c>
      <c r="BF152" t="str">
        <f t="shared" si="49"/>
        <v/>
      </c>
    </row>
    <row r="153" spans="1:58" x14ac:dyDescent="0.3">
      <c r="A153" s="10">
        <v>42521</v>
      </c>
      <c r="B153" s="11" t="s">
        <v>3</v>
      </c>
      <c r="C153" s="7">
        <v>5</v>
      </c>
      <c r="D153" t="str">
        <f t="shared" si="56"/>
        <v/>
      </c>
      <c r="F153" t="str">
        <f t="shared" si="51"/>
        <v/>
      </c>
      <c r="H153" t="str">
        <f t="shared" si="41"/>
        <v/>
      </c>
      <c r="J153" t="str">
        <f t="shared" si="42"/>
        <v/>
      </c>
      <c r="M153" s="5">
        <v>42887</v>
      </c>
      <c r="N153" s="6" t="s">
        <v>8</v>
      </c>
      <c r="O153" s="7">
        <v>16</v>
      </c>
      <c r="P153">
        <f t="shared" si="57"/>
        <v>183</v>
      </c>
      <c r="R153" t="str">
        <f t="shared" si="52"/>
        <v/>
      </c>
      <c r="T153">
        <f t="shared" si="43"/>
        <v>46</v>
      </c>
      <c r="V153" t="str">
        <f t="shared" si="44"/>
        <v/>
      </c>
      <c r="Y153" s="5">
        <v>43252</v>
      </c>
      <c r="Z153" s="6" t="s">
        <v>4</v>
      </c>
      <c r="AA153" s="7">
        <v>17</v>
      </c>
      <c r="AB153" t="str">
        <f t="shared" si="59"/>
        <v/>
      </c>
      <c r="AD153">
        <f t="shared" si="53"/>
        <v>39</v>
      </c>
      <c r="AF153" t="str">
        <f t="shared" si="45"/>
        <v/>
      </c>
      <c r="AH153" t="str">
        <f t="shared" si="46"/>
        <v/>
      </c>
      <c r="AK153" s="5">
        <v>43617</v>
      </c>
      <c r="AL153" s="6" t="s">
        <v>7</v>
      </c>
      <c r="AM153" s="7">
        <v>28</v>
      </c>
      <c r="AN153" t="str">
        <f t="shared" si="40"/>
        <v/>
      </c>
      <c r="AP153" t="str">
        <f t="shared" si="54"/>
        <v/>
      </c>
      <c r="AR153" t="str">
        <f t="shared" si="47"/>
        <v/>
      </c>
      <c r="AT153" t="str">
        <f t="shared" si="48"/>
        <v/>
      </c>
      <c r="AW153" s="5">
        <v>43982</v>
      </c>
      <c r="AX153" s="6" t="s">
        <v>9</v>
      </c>
      <c r="AY153" s="105">
        <f>'Boarding Tallies'!S32</f>
        <v>0</v>
      </c>
      <c r="AZ153" t="str">
        <f t="shared" si="58"/>
        <v/>
      </c>
      <c r="BB153" t="str">
        <f t="shared" si="55"/>
        <v/>
      </c>
      <c r="BD153" t="str">
        <f t="shared" si="50"/>
        <v/>
      </c>
      <c r="BF153">
        <f t="shared" si="49"/>
        <v>0</v>
      </c>
    </row>
    <row r="154" spans="1:58" x14ac:dyDescent="0.3">
      <c r="A154" s="10">
        <v>42522</v>
      </c>
      <c r="B154" s="11" t="s">
        <v>6</v>
      </c>
      <c r="C154" s="7">
        <v>7</v>
      </c>
      <c r="D154" t="str">
        <f t="shared" si="56"/>
        <v/>
      </c>
      <c r="F154" t="str">
        <f t="shared" si="51"/>
        <v/>
      </c>
      <c r="H154" t="str">
        <f t="shared" si="41"/>
        <v/>
      </c>
      <c r="J154" t="str">
        <f t="shared" si="42"/>
        <v/>
      </c>
      <c r="M154" s="5">
        <v>42888</v>
      </c>
      <c r="N154" s="6" t="s">
        <v>4</v>
      </c>
      <c r="O154" s="7">
        <v>22</v>
      </c>
      <c r="P154" t="str">
        <f t="shared" si="57"/>
        <v/>
      </c>
      <c r="R154">
        <f t="shared" si="52"/>
        <v>43</v>
      </c>
      <c r="T154" t="str">
        <f t="shared" si="43"/>
        <v/>
      </c>
      <c r="V154" t="str">
        <f t="shared" si="44"/>
        <v/>
      </c>
      <c r="Y154" s="5">
        <v>43253</v>
      </c>
      <c r="Z154" s="6" t="s">
        <v>7</v>
      </c>
      <c r="AA154" s="7">
        <v>26</v>
      </c>
      <c r="AB154" t="str">
        <f t="shared" si="59"/>
        <v/>
      </c>
      <c r="AD154" t="str">
        <f t="shared" si="53"/>
        <v/>
      </c>
      <c r="AF154" t="str">
        <f t="shared" si="45"/>
        <v/>
      </c>
      <c r="AH154" t="str">
        <f t="shared" si="46"/>
        <v/>
      </c>
      <c r="AK154" s="5">
        <v>43618</v>
      </c>
      <c r="AL154" s="6" t="s">
        <v>9</v>
      </c>
      <c r="AM154" s="7">
        <v>17</v>
      </c>
      <c r="AN154" t="str">
        <f t="shared" si="40"/>
        <v/>
      </c>
      <c r="AP154" t="str">
        <f t="shared" si="54"/>
        <v/>
      </c>
      <c r="AR154" t="str">
        <f t="shared" si="47"/>
        <v/>
      </c>
      <c r="AT154">
        <f t="shared" si="48"/>
        <v>66</v>
      </c>
      <c r="AW154" s="5">
        <v>43983</v>
      </c>
      <c r="AX154" s="6" t="s">
        <v>5</v>
      </c>
      <c r="AY154" s="105">
        <f>'Boarding Tallies'!W2</f>
        <v>0</v>
      </c>
      <c r="AZ154" t="str">
        <f t="shared" si="58"/>
        <v/>
      </c>
      <c r="BB154" t="str">
        <f t="shared" si="55"/>
        <v/>
      </c>
      <c r="BD154" t="str">
        <f t="shared" si="50"/>
        <v/>
      </c>
      <c r="BF154" t="str">
        <f t="shared" si="49"/>
        <v/>
      </c>
    </row>
    <row r="155" spans="1:58" x14ac:dyDescent="0.3">
      <c r="A155" s="10">
        <v>42523</v>
      </c>
      <c r="B155" s="11" t="s">
        <v>8</v>
      </c>
      <c r="C155" s="7">
        <v>16</v>
      </c>
      <c r="D155">
        <f t="shared" si="56"/>
        <v>130</v>
      </c>
      <c r="F155" t="str">
        <f t="shared" si="51"/>
        <v/>
      </c>
      <c r="H155">
        <f t="shared" si="41"/>
        <v>28</v>
      </c>
      <c r="J155" t="str">
        <f t="shared" si="42"/>
        <v/>
      </c>
      <c r="M155" s="5">
        <v>42889</v>
      </c>
      <c r="N155" s="6" t="s">
        <v>7</v>
      </c>
      <c r="O155" s="7">
        <v>25</v>
      </c>
      <c r="P155" t="str">
        <f t="shared" si="57"/>
        <v/>
      </c>
      <c r="R155" t="str">
        <f t="shared" si="52"/>
        <v/>
      </c>
      <c r="T155" t="str">
        <f t="shared" si="43"/>
        <v/>
      </c>
      <c r="V155" t="str">
        <f t="shared" si="44"/>
        <v/>
      </c>
      <c r="Y155" s="5">
        <v>43254</v>
      </c>
      <c r="Z155" s="6" t="s">
        <v>9</v>
      </c>
      <c r="AA155" s="7">
        <v>17</v>
      </c>
      <c r="AB155" t="str">
        <f t="shared" si="59"/>
        <v/>
      </c>
      <c r="AD155" t="str">
        <f t="shared" si="53"/>
        <v/>
      </c>
      <c r="AF155" t="str">
        <f t="shared" si="45"/>
        <v/>
      </c>
      <c r="AH155">
        <f t="shared" si="46"/>
        <v>60</v>
      </c>
      <c r="AK155" s="5">
        <v>43619</v>
      </c>
      <c r="AL155" s="6" t="s">
        <v>5</v>
      </c>
      <c r="AM155" s="7">
        <v>14</v>
      </c>
      <c r="AN155" t="str">
        <f t="shared" si="40"/>
        <v/>
      </c>
      <c r="AP155" t="str">
        <f t="shared" si="54"/>
        <v/>
      </c>
      <c r="AR155" t="str">
        <f t="shared" si="47"/>
        <v/>
      </c>
      <c r="AT155" t="str">
        <f t="shared" si="48"/>
        <v/>
      </c>
      <c r="AW155" s="5">
        <v>43984</v>
      </c>
      <c r="AX155" s="6" t="s">
        <v>3</v>
      </c>
      <c r="AY155" s="105">
        <f>'Boarding Tallies'!W3</f>
        <v>0</v>
      </c>
      <c r="AZ155" t="str">
        <f t="shared" si="58"/>
        <v/>
      </c>
      <c r="BB155" t="str">
        <f t="shared" si="55"/>
        <v/>
      </c>
      <c r="BD155" t="str">
        <f t="shared" si="50"/>
        <v/>
      </c>
      <c r="BF155" t="str">
        <f t="shared" si="49"/>
        <v/>
      </c>
    </row>
    <row r="156" spans="1:58" x14ac:dyDescent="0.3">
      <c r="A156" s="10">
        <v>42524</v>
      </c>
      <c r="B156" s="11" t="s">
        <v>4</v>
      </c>
      <c r="C156" s="7">
        <v>18</v>
      </c>
      <c r="D156" t="str">
        <f t="shared" si="56"/>
        <v/>
      </c>
      <c r="F156">
        <f t="shared" si="51"/>
        <v>30</v>
      </c>
      <c r="H156" t="str">
        <f t="shared" si="41"/>
        <v/>
      </c>
      <c r="J156" t="str">
        <f t="shared" si="42"/>
        <v/>
      </c>
      <c r="M156" s="5">
        <v>42890</v>
      </c>
      <c r="N156" s="6" t="s">
        <v>9</v>
      </c>
      <c r="O156" s="7">
        <v>17</v>
      </c>
      <c r="P156" t="str">
        <f t="shared" si="57"/>
        <v/>
      </c>
      <c r="R156" t="str">
        <f t="shared" si="52"/>
        <v/>
      </c>
      <c r="T156" t="str">
        <f t="shared" si="43"/>
        <v/>
      </c>
      <c r="V156">
        <f t="shared" si="44"/>
        <v>64</v>
      </c>
      <c r="Y156" s="5">
        <v>43255</v>
      </c>
      <c r="Z156" s="6" t="s">
        <v>5</v>
      </c>
      <c r="AA156" s="7">
        <v>12</v>
      </c>
      <c r="AB156" t="str">
        <f t="shared" si="59"/>
        <v/>
      </c>
      <c r="AD156" t="str">
        <f t="shared" si="53"/>
        <v/>
      </c>
      <c r="AF156" t="str">
        <f t="shared" si="45"/>
        <v/>
      </c>
      <c r="AH156" t="str">
        <f t="shared" si="46"/>
        <v/>
      </c>
      <c r="AK156" s="5">
        <v>43620</v>
      </c>
      <c r="AL156" s="6" t="s">
        <v>3</v>
      </c>
      <c r="AM156" s="7">
        <v>21</v>
      </c>
      <c r="AN156" t="str">
        <f t="shared" si="40"/>
        <v/>
      </c>
      <c r="AP156" t="str">
        <f t="shared" si="54"/>
        <v/>
      </c>
      <c r="AR156" t="str">
        <f t="shared" si="47"/>
        <v/>
      </c>
      <c r="AT156" t="str">
        <f t="shared" si="48"/>
        <v/>
      </c>
      <c r="AW156" s="5">
        <v>43985</v>
      </c>
      <c r="AX156" s="6" t="s">
        <v>6</v>
      </c>
      <c r="AY156" s="105">
        <f>'Boarding Tallies'!W4</f>
        <v>0</v>
      </c>
      <c r="AZ156" t="str">
        <f t="shared" si="58"/>
        <v/>
      </c>
      <c r="BB156" t="str">
        <f t="shared" si="55"/>
        <v/>
      </c>
      <c r="BD156" t="str">
        <f t="shared" si="50"/>
        <v/>
      </c>
      <c r="BF156" t="str">
        <f t="shared" si="49"/>
        <v/>
      </c>
    </row>
    <row r="157" spans="1:58" x14ac:dyDescent="0.3">
      <c r="A157" s="10">
        <v>42525</v>
      </c>
      <c r="B157" s="11" t="s">
        <v>7</v>
      </c>
      <c r="C157" s="7">
        <v>23</v>
      </c>
      <c r="D157" t="str">
        <f t="shared" si="56"/>
        <v/>
      </c>
      <c r="F157" t="str">
        <f t="shared" si="51"/>
        <v/>
      </c>
      <c r="H157" t="str">
        <f t="shared" si="41"/>
        <v/>
      </c>
      <c r="J157" t="str">
        <f t="shared" si="42"/>
        <v/>
      </c>
      <c r="M157" s="5">
        <v>42891</v>
      </c>
      <c r="N157" s="6" t="s">
        <v>5</v>
      </c>
      <c r="O157" s="7">
        <v>13</v>
      </c>
      <c r="P157" t="str">
        <f t="shared" si="57"/>
        <v/>
      </c>
      <c r="R157" t="str">
        <f t="shared" si="52"/>
        <v/>
      </c>
      <c r="T157" t="str">
        <f t="shared" si="43"/>
        <v/>
      </c>
      <c r="V157" t="str">
        <f t="shared" si="44"/>
        <v/>
      </c>
      <c r="Y157" s="5">
        <v>43256</v>
      </c>
      <c r="Z157" s="6" t="s">
        <v>3</v>
      </c>
      <c r="AA157" s="7">
        <v>12</v>
      </c>
      <c r="AB157" t="str">
        <f t="shared" si="59"/>
        <v/>
      </c>
      <c r="AD157" t="str">
        <f t="shared" si="53"/>
        <v/>
      </c>
      <c r="AF157" t="str">
        <f t="shared" si="45"/>
        <v/>
      </c>
      <c r="AH157" t="str">
        <f t="shared" si="46"/>
        <v/>
      </c>
      <c r="AK157" s="5">
        <v>43621</v>
      </c>
      <c r="AL157" s="6" t="s">
        <v>6</v>
      </c>
      <c r="AM157" s="7">
        <v>20</v>
      </c>
      <c r="AN157" t="str">
        <f t="shared" si="40"/>
        <v/>
      </c>
      <c r="AP157" t="str">
        <f t="shared" si="54"/>
        <v/>
      </c>
      <c r="AR157" t="str">
        <f t="shared" si="47"/>
        <v/>
      </c>
      <c r="AT157" t="str">
        <f t="shared" si="48"/>
        <v/>
      </c>
      <c r="AW157" s="5">
        <v>43986</v>
      </c>
      <c r="AX157" s="6" t="s">
        <v>8</v>
      </c>
      <c r="AY157" s="105">
        <f>'Boarding Tallies'!W5</f>
        <v>0</v>
      </c>
      <c r="AZ157">
        <f t="shared" si="58"/>
        <v>0</v>
      </c>
      <c r="BB157" t="str">
        <f t="shared" si="55"/>
        <v/>
      </c>
      <c r="BD157">
        <f t="shared" si="50"/>
        <v>0</v>
      </c>
      <c r="BF157" t="str">
        <f t="shared" si="49"/>
        <v/>
      </c>
    </row>
    <row r="158" spans="1:58" x14ac:dyDescent="0.3">
      <c r="A158" s="10">
        <v>42526</v>
      </c>
      <c r="B158" s="11" t="s">
        <v>9</v>
      </c>
      <c r="C158" s="7">
        <v>17</v>
      </c>
      <c r="D158" t="str">
        <f t="shared" si="56"/>
        <v/>
      </c>
      <c r="F158" t="str">
        <f t="shared" si="51"/>
        <v/>
      </c>
      <c r="H158" t="str">
        <f t="shared" si="41"/>
        <v/>
      </c>
      <c r="J158">
        <f t="shared" si="42"/>
        <v>58</v>
      </c>
      <c r="M158" s="5">
        <v>42892</v>
      </c>
      <c r="N158" s="6" t="s">
        <v>3</v>
      </c>
      <c r="O158" s="7">
        <v>13</v>
      </c>
      <c r="P158" t="str">
        <f t="shared" si="57"/>
        <v/>
      </c>
      <c r="R158" t="str">
        <f t="shared" si="52"/>
        <v/>
      </c>
      <c r="T158" t="str">
        <f t="shared" si="43"/>
        <v/>
      </c>
      <c r="V158" t="str">
        <f t="shared" si="44"/>
        <v/>
      </c>
      <c r="Y158" s="5">
        <v>43257</v>
      </c>
      <c r="Z158" s="6" t="s">
        <v>6</v>
      </c>
      <c r="AA158" s="7">
        <v>11</v>
      </c>
      <c r="AB158" t="str">
        <f t="shared" si="59"/>
        <v/>
      </c>
      <c r="AD158" t="str">
        <f t="shared" si="53"/>
        <v/>
      </c>
      <c r="AF158" t="str">
        <f t="shared" si="45"/>
        <v/>
      </c>
      <c r="AH158" t="str">
        <f t="shared" si="46"/>
        <v/>
      </c>
      <c r="AK158" s="5">
        <v>43622</v>
      </c>
      <c r="AL158" s="6" t="s">
        <v>8</v>
      </c>
      <c r="AM158" s="7">
        <v>24</v>
      </c>
      <c r="AN158">
        <f t="shared" si="40"/>
        <v>145</v>
      </c>
      <c r="AP158" t="str">
        <f t="shared" si="54"/>
        <v/>
      </c>
      <c r="AR158">
        <f t="shared" si="47"/>
        <v>65</v>
      </c>
      <c r="AT158" t="str">
        <f t="shared" si="48"/>
        <v/>
      </c>
      <c r="AW158" s="5">
        <v>43987</v>
      </c>
      <c r="AX158" s="6" t="s">
        <v>4</v>
      </c>
      <c r="AY158" s="105">
        <f>'Boarding Tallies'!W6</f>
        <v>0</v>
      </c>
      <c r="AZ158" t="str">
        <f t="shared" si="58"/>
        <v/>
      </c>
      <c r="BB158">
        <f t="shared" si="55"/>
        <v>0</v>
      </c>
      <c r="BD158" t="str">
        <f t="shared" si="50"/>
        <v/>
      </c>
      <c r="BF158" t="str">
        <f t="shared" si="49"/>
        <v/>
      </c>
    </row>
    <row r="159" spans="1:58" x14ac:dyDescent="0.3">
      <c r="A159" s="10">
        <v>42527</v>
      </c>
      <c r="B159" s="11" t="s">
        <v>5</v>
      </c>
      <c r="C159" s="7">
        <v>14</v>
      </c>
      <c r="D159" t="str">
        <f t="shared" si="56"/>
        <v/>
      </c>
      <c r="F159" t="str">
        <f t="shared" si="51"/>
        <v/>
      </c>
      <c r="H159" t="str">
        <f t="shared" si="41"/>
        <v/>
      </c>
      <c r="J159" t="str">
        <f t="shared" si="42"/>
        <v/>
      </c>
      <c r="M159" s="5">
        <v>42893</v>
      </c>
      <c r="N159" s="6" t="s">
        <v>6</v>
      </c>
      <c r="O159" s="7">
        <v>10</v>
      </c>
      <c r="P159" t="str">
        <f t="shared" si="57"/>
        <v/>
      </c>
      <c r="R159" t="str">
        <f t="shared" si="52"/>
        <v/>
      </c>
      <c r="T159" t="str">
        <f t="shared" si="43"/>
        <v/>
      </c>
      <c r="V159" t="str">
        <f t="shared" si="44"/>
        <v/>
      </c>
      <c r="Y159" s="5">
        <v>43258</v>
      </c>
      <c r="Z159" s="6" t="s">
        <v>8</v>
      </c>
      <c r="AA159" s="7">
        <v>13</v>
      </c>
      <c r="AB159">
        <f t="shared" si="59"/>
        <v>108</v>
      </c>
      <c r="AD159" t="str">
        <f t="shared" si="53"/>
        <v/>
      </c>
      <c r="AF159">
        <f t="shared" si="45"/>
        <v>36</v>
      </c>
      <c r="AH159" t="str">
        <f t="shared" si="46"/>
        <v/>
      </c>
      <c r="AK159" s="5">
        <v>43623</v>
      </c>
      <c r="AL159" s="6" t="s">
        <v>4</v>
      </c>
      <c r="AM159" s="7">
        <v>37</v>
      </c>
      <c r="AN159" t="str">
        <f t="shared" si="40"/>
        <v/>
      </c>
      <c r="AP159">
        <f t="shared" si="54"/>
        <v>51</v>
      </c>
      <c r="AR159" t="str">
        <f t="shared" si="47"/>
        <v/>
      </c>
      <c r="AT159" t="str">
        <f t="shared" si="48"/>
        <v/>
      </c>
      <c r="AW159" s="5">
        <v>43988</v>
      </c>
      <c r="AX159" s="6" t="s">
        <v>7</v>
      </c>
      <c r="AY159" s="105">
        <f>'Boarding Tallies'!W7</f>
        <v>0</v>
      </c>
      <c r="AZ159" t="str">
        <f t="shared" si="58"/>
        <v/>
      </c>
      <c r="BB159" t="str">
        <f t="shared" si="55"/>
        <v/>
      </c>
      <c r="BD159" t="str">
        <f t="shared" si="50"/>
        <v/>
      </c>
      <c r="BF159" t="str">
        <f t="shared" si="49"/>
        <v/>
      </c>
    </row>
    <row r="160" spans="1:58" x14ac:dyDescent="0.3">
      <c r="A160" s="10">
        <v>42528</v>
      </c>
      <c r="B160" s="11" t="s">
        <v>3</v>
      </c>
      <c r="C160" s="7">
        <v>18</v>
      </c>
      <c r="D160" t="str">
        <f t="shared" si="56"/>
        <v/>
      </c>
      <c r="F160" t="str">
        <f t="shared" si="51"/>
        <v/>
      </c>
      <c r="H160" t="str">
        <f t="shared" si="41"/>
        <v/>
      </c>
      <c r="J160" t="str">
        <f t="shared" si="42"/>
        <v/>
      </c>
      <c r="M160" s="5">
        <v>42894</v>
      </c>
      <c r="N160" s="6" t="s">
        <v>8</v>
      </c>
      <c r="O160" s="7">
        <v>14</v>
      </c>
      <c r="P160">
        <f t="shared" si="57"/>
        <v>114</v>
      </c>
      <c r="R160" t="str">
        <f t="shared" si="52"/>
        <v/>
      </c>
      <c r="T160">
        <f t="shared" si="43"/>
        <v>37</v>
      </c>
      <c r="V160" t="str">
        <f t="shared" si="44"/>
        <v/>
      </c>
      <c r="Y160" s="5">
        <v>43259</v>
      </c>
      <c r="Z160" s="6" t="s">
        <v>4</v>
      </c>
      <c r="AA160" s="7">
        <v>21</v>
      </c>
      <c r="AB160" t="str">
        <f t="shared" si="59"/>
        <v/>
      </c>
      <c r="AD160">
        <f t="shared" si="53"/>
        <v>33</v>
      </c>
      <c r="AF160" t="str">
        <f t="shared" si="45"/>
        <v/>
      </c>
      <c r="AH160" t="str">
        <f t="shared" si="46"/>
        <v/>
      </c>
      <c r="AK160" s="5">
        <v>43624</v>
      </c>
      <c r="AL160" s="6" t="s">
        <v>7</v>
      </c>
      <c r="AM160" s="7">
        <v>42</v>
      </c>
      <c r="AN160" t="str">
        <f t="shared" si="40"/>
        <v/>
      </c>
      <c r="AP160" t="str">
        <f t="shared" si="54"/>
        <v/>
      </c>
      <c r="AR160" t="str">
        <f t="shared" si="47"/>
        <v/>
      </c>
      <c r="AT160" t="str">
        <f t="shared" si="48"/>
        <v/>
      </c>
      <c r="AW160" s="5">
        <v>43989</v>
      </c>
      <c r="AX160" s="6" t="s">
        <v>9</v>
      </c>
      <c r="AY160" s="105">
        <f>'Boarding Tallies'!W8</f>
        <v>0</v>
      </c>
      <c r="AZ160" t="str">
        <f t="shared" si="58"/>
        <v/>
      </c>
      <c r="BB160" t="str">
        <f t="shared" si="55"/>
        <v/>
      </c>
      <c r="BD160" t="str">
        <f t="shared" si="50"/>
        <v/>
      </c>
      <c r="BF160">
        <f t="shared" si="49"/>
        <v>0</v>
      </c>
    </row>
    <row r="161" spans="1:58" x14ac:dyDescent="0.3">
      <c r="A161" s="10">
        <v>42529</v>
      </c>
      <c r="B161" s="11" t="s">
        <v>6</v>
      </c>
      <c r="C161" s="7">
        <v>23</v>
      </c>
      <c r="D161" t="str">
        <f t="shared" si="56"/>
        <v/>
      </c>
      <c r="F161" t="str">
        <f t="shared" si="51"/>
        <v/>
      </c>
      <c r="H161" t="str">
        <f t="shared" si="41"/>
        <v/>
      </c>
      <c r="J161" t="str">
        <f t="shared" si="42"/>
        <v/>
      </c>
      <c r="M161" s="5">
        <v>42895</v>
      </c>
      <c r="N161" s="6" t="s">
        <v>4</v>
      </c>
      <c r="O161" s="7">
        <v>20</v>
      </c>
      <c r="P161" t="str">
        <f t="shared" si="57"/>
        <v/>
      </c>
      <c r="R161">
        <f t="shared" si="52"/>
        <v>33</v>
      </c>
      <c r="T161" t="str">
        <f t="shared" si="43"/>
        <v/>
      </c>
      <c r="V161" t="str">
        <f t="shared" si="44"/>
        <v/>
      </c>
      <c r="Y161" s="5">
        <v>43260</v>
      </c>
      <c r="Z161" s="6" t="s">
        <v>7</v>
      </c>
      <c r="AA161" s="7">
        <v>24</v>
      </c>
      <c r="AB161" t="str">
        <f t="shared" si="59"/>
        <v/>
      </c>
      <c r="AD161" t="str">
        <f t="shared" si="53"/>
        <v/>
      </c>
      <c r="AF161" t="str">
        <f t="shared" si="45"/>
        <v/>
      </c>
      <c r="AH161" t="str">
        <f t="shared" si="46"/>
        <v/>
      </c>
      <c r="AK161" s="5">
        <v>43625</v>
      </c>
      <c r="AL161" s="6" t="s">
        <v>9</v>
      </c>
      <c r="AM161" s="7">
        <v>36</v>
      </c>
      <c r="AN161" t="str">
        <f t="shared" si="40"/>
        <v/>
      </c>
      <c r="AP161" t="str">
        <f t="shared" si="54"/>
        <v/>
      </c>
      <c r="AR161" t="str">
        <f t="shared" si="47"/>
        <v/>
      </c>
      <c r="AT161">
        <f t="shared" si="48"/>
        <v>115</v>
      </c>
      <c r="AW161" s="5">
        <v>43990</v>
      </c>
      <c r="AX161" s="6" t="s">
        <v>5</v>
      </c>
      <c r="AY161" s="105">
        <f>'Boarding Tallies'!W9</f>
        <v>0</v>
      </c>
      <c r="AZ161" t="str">
        <f t="shared" si="58"/>
        <v/>
      </c>
      <c r="BB161" t="str">
        <f t="shared" si="55"/>
        <v/>
      </c>
      <c r="BD161" t="str">
        <f t="shared" si="50"/>
        <v/>
      </c>
      <c r="BF161" t="str">
        <f t="shared" si="49"/>
        <v/>
      </c>
    </row>
    <row r="162" spans="1:58" x14ac:dyDescent="0.3">
      <c r="A162" s="10">
        <v>42530</v>
      </c>
      <c r="B162" s="11" t="s">
        <v>8</v>
      </c>
      <c r="C162" s="7">
        <v>18</v>
      </c>
      <c r="D162">
        <f t="shared" si="56"/>
        <v>131</v>
      </c>
      <c r="F162" t="str">
        <f t="shared" si="51"/>
        <v/>
      </c>
      <c r="H162">
        <f t="shared" si="41"/>
        <v>59</v>
      </c>
      <c r="J162" t="str">
        <f t="shared" si="42"/>
        <v/>
      </c>
      <c r="M162" s="5">
        <v>42896</v>
      </c>
      <c r="N162" s="6" t="s">
        <v>7</v>
      </c>
      <c r="O162" s="7">
        <v>24</v>
      </c>
      <c r="P162" t="str">
        <f t="shared" si="57"/>
        <v/>
      </c>
      <c r="R162" t="str">
        <f t="shared" si="52"/>
        <v/>
      </c>
      <c r="T162" t="str">
        <f t="shared" si="43"/>
        <v/>
      </c>
      <c r="V162" t="str">
        <f t="shared" si="44"/>
        <v/>
      </c>
      <c r="Y162" s="5">
        <v>43261</v>
      </c>
      <c r="Z162" s="6" t="s">
        <v>9</v>
      </c>
      <c r="AA162" s="7">
        <v>17</v>
      </c>
      <c r="AB162" t="str">
        <f t="shared" si="59"/>
        <v/>
      </c>
      <c r="AD162" t="str">
        <f t="shared" si="53"/>
        <v/>
      </c>
      <c r="AF162" t="str">
        <f t="shared" si="45"/>
        <v/>
      </c>
      <c r="AH162">
        <f t="shared" si="46"/>
        <v>62</v>
      </c>
      <c r="AK162" s="5">
        <v>43626</v>
      </c>
      <c r="AL162" s="6" t="s">
        <v>5</v>
      </c>
      <c r="AM162" s="7">
        <v>22</v>
      </c>
      <c r="AN162" t="str">
        <f t="shared" ref="AN162:AN225" si="60">IF(AL162="TH",SUM(AM156:AM162),"")</f>
        <v/>
      </c>
      <c r="AP162" t="str">
        <f t="shared" si="54"/>
        <v/>
      </c>
      <c r="AR162" t="str">
        <f t="shared" si="47"/>
        <v/>
      </c>
      <c r="AT162" t="str">
        <f t="shared" si="48"/>
        <v/>
      </c>
      <c r="AW162" s="5">
        <v>43991</v>
      </c>
      <c r="AX162" s="6" t="s">
        <v>3</v>
      </c>
      <c r="AY162" s="105">
        <f>'Boarding Tallies'!W10</f>
        <v>0</v>
      </c>
      <c r="AZ162" t="str">
        <f t="shared" si="58"/>
        <v/>
      </c>
      <c r="BB162" t="str">
        <f t="shared" si="55"/>
        <v/>
      </c>
      <c r="BD162" t="str">
        <f t="shared" si="50"/>
        <v/>
      </c>
      <c r="BF162" t="str">
        <f t="shared" si="49"/>
        <v/>
      </c>
    </row>
    <row r="163" spans="1:58" x14ac:dyDescent="0.3">
      <c r="A163" s="10">
        <v>42531</v>
      </c>
      <c r="B163" s="11" t="s">
        <v>4</v>
      </c>
      <c r="C163" s="7">
        <v>29</v>
      </c>
      <c r="D163" t="str">
        <f t="shared" si="56"/>
        <v/>
      </c>
      <c r="F163">
        <f t="shared" si="51"/>
        <v>43</v>
      </c>
      <c r="H163" t="str">
        <f t="shared" si="41"/>
        <v/>
      </c>
      <c r="J163" t="str">
        <f t="shared" si="42"/>
        <v/>
      </c>
      <c r="M163" s="5">
        <v>42897</v>
      </c>
      <c r="N163" s="6" t="s">
        <v>9</v>
      </c>
      <c r="O163" s="7">
        <v>20</v>
      </c>
      <c r="P163" t="str">
        <f t="shared" si="57"/>
        <v/>
      </c>
      <c r="R163" t="str">
        <f t="shared" si="52"/>
        <v/>
      </c>
      <c r="T163" t="str">
        <f t="shared" si="43"/>
        <v/>
      </c>
      <c r="V163">
        <f t="shared" si="44"/>
        <v>64</v>
      </c>
      <c r="Y163" s="5">
        <v>43262</v>
      </c>
      <c r="Z163" s="6" t="s">
        <v>5</v>
      </c>
      <c r="AA163" s="7">
        <v>15</v>
      </c>
      <c r="AB163" t="str">
        <f t="shared" si="59"/>
        <v/>
      </c>
      <c r="AD163" t="str">
        <f t="shared" si="53"/>
        <v/>
      </c>
      <c r="AF163" t="str">
        <f t="shared" si="45"/>
        <v/>
      </c>
      <c r="AH163" t="str">
        <f t="shared" si="46"/>
        <v/>
      </c>
      <c r="AK163" s="5">
        <v>43627</v>
      </c>
      <c r="AL163" s="6" t="s">
        <v>3</v>
      </c>
      <c r="AM163" s="7">
        <v>17</v>
      </c>
      <c r="AN163" t="str">
        <f t="shared" si="60"/>
        <v/>
      </c>
      <c r="AP163" t="str">
        <f t="shared" si="54"/>
        <v/>
      </c>
      <c r="AR163" t="str">
        <f t="shared" si="47"/>
        <v/>
      </c>
      <c r="AT163" t="str">
        <f t="shared" si="48"/>
        <v/>
      </c>
      <c r="AW163" s="5">
        <v>43992</v>
      </c>
      <c r="AX163" s="6" t="s">
        <v>6</v>
      </c>
      <c r="AY163" s="105">
        <f>'Boarding Tallies'!W11</f>
        <v>0</v>
      </c>
      <c r="AZ163" t="str">
        <f t="shared" si="58"/>
        <v/>
      </c>
      <c r="BB163" t="str">
        <f t="shared" si="55"/>
        <v/>
      </c>
      <c r="BD163" t="str">
        <f t="shared" si="50"/>
        <v/>
      </c>
      <c r="BF163" t="str">
        <f t="shared" si="49"/>
        <v/>
      </c>
    </row>
    <row r="164" spans="1:58" x14ac:dyDescent="0.3">
      <c r="A164" s="10">
        <v>42532</v>
      </c>
      <c r="B164" s="11" t="s">
        <v>7</v>
      </c>
      <c r="C164" s="7">
        <v>33</v>
      </c>
      <c r="D164" t="str">
        <f t="shared" si="56"/>
        <v/>
      </c>
      <c r="F164" t="str">
        <f t="shared" si="51"/>
        <v/>
      </c>
      <c r="H164" t="str">
        <f t="shared" si="41"/>
        <v/>
      </c>
      <c r="J164" t="str">
        <f t="shared" si="42"/>
        <v/>
      </c>
      <c r="M164" s="5">
        <v>42898</v>
      </c>
      <c r="N164" s="6" t="s">
        <v>5</v>
      </c>
      <c r="O164" s="7">
        <v>16</v>
      </c>
      <c r="P164" t="str">
        <f t="shared" si="57"/>
        <v/>
      </c>
      <c r="R164" t="str">
        <f t="shared" si="52"/>
        <v/>
      </c>
      <c r="T164" t="str">
        <f t="shared" si="43"/>
        <v/>
      </c>
      <c r="V164" t="str">
        <f t="shared" si="44"/>
        <v/>
      </c>
      <c r="Y164" s="5">
        <v>43263</v>
      </c>
      <c r="Z164" s="6" t="s">
        <v>3</v>
      </c>
      <c r="AA164" s="7">
        <v>15</v>
      </c>
      <c r="AB164" t="str">
        <f t="shared" si="59"/>
        <v/>
      </c>
      <c r="AD164" t="str">
        <f t="shared" si="53"/>
        <v/>
      </c>
      <c r="AF164" t="str">
        <f t="shared" si="45"/>
        <v/>
      </c>
      <c r="AH164" t="str">
        <f t="shared" si="46"/>
        <v/>
      </c>
      <c r="AK164" s="5">
        <v>43628</v>
      </c>
      <c r="AL164" s="6" t="s">
        <v>6</v>
      </c>
      <c r="AM164" s="7">
        <v>20</v>
      </c>
      <c r="AN164" t="str">
        <f t="shared" si="60"/>
        <v/>
      </c>
      <c r="AP164" t="str">
        <f t="shared" si="54"/>
        <v/>
      </c>
      <c r="AR164" t="str">
        <f t="shared" si="47"/>
        <v/>
      </c>
      <c r="AT164" t="str">
        <f t="shared" si="48"/>
        <v/>
      </c>
      <c r="AW164" s="5">
        <v>43993</v>
      </c>
      <c r="AX164" s="6" t="s">
        <v>8</v>
      </c>
      <c r="AY164" s="105">
        <f>'Boarding Tallies'!W12</f>
        <v>0</v>
      </c>
      <c r="AZ164">
        <f t="shared" si="58"/>
        <v>0</v>
      </c>
      <c r="BB164" t="str">
        <f t="shared" si="55"/>
        <v/>
      </c>
      <c r="BD164">
        <f t="shared" si="50"/>
        <v>0</v>
      </c>
      <c r="BF164" t="str">
        <f t="shared" si="49"/>
        <v/>
      </c>
    </row>
    <row r="165" spans="1:58" x14ac:dyDescent="0.3">
      <c r="A165" s="10">
        <v>42533</v>
      </c>
      <c r="B165" s="11" t="s">
        <v>9</v>
      </c>
      <c r="C165" s="7">
        <v>16</v>
      </c>
      <c r="D165" t="str">
        <f t="shared" si="56"/>
        <v/>
      </c>
      <c r="F165" t="str">
        <f t="shared" si="51"/>
        <v/>
      </c>
      <c r="H165" t="str">
        <f t="shared" si="41"/>
        <v/>
      </c>
      <c r="J165">
        <f t="shared" si="42"/>
        <v>78</v>
      </c>
      <c r="M165" s="5">
        <v>42899</v>
      </c>
      <c r="N165" s="6" t="s">
        <v>3</v>
      </c>
      <c r="O165" s="7">
        <v>20</v>
      </c>
      <c r="P165" t="str">
        <f t="shared" si="57"/>
        <v/>
      </c>
      <c r="R165" t="str">
        <f t="shared" si="52"/>
        <v/>
      </c>
      <c r="T165" t="str">
        <f t="shared" si="43"/>
        <v/>
      </c>
      <c r="V165" t="str">
        <f t="shared" si="44"/>
        <v/>
      </c>
      <c r="Y165" s="5">
        <v>43264</v>
      </c>
      <c r="Z165" s="6" t="s">
        <v>6</v>
      </c>
      <c r="AA165" s="7">
        <v>21</v>
      </c>
      <c r="AB165" t="str">
        <f t="shared" si="59"/>
        <v/>
      </c>
      <c r="AD165" t="str">
        <f t="shared" si="53"/>
        <v/>
      </c>
      <c r="AF165" t="str">
        <f t="shared" si="45"/>
        <v/>
      </c>
      <c r="AH165" t="str">
        <f t="shared" si="46"/>
        <v/>
      </c>
      <c r="AK165" s="5">
        <v>43629</v>
      </c>
      <c r="AL165" s="6" t="s">
        <v>8</v>
      </c>
      <c r="AM165" s="7">
        <v>34</v>
      </c>
      <c r="AN165">
        <f t="shared" si="60"/>
        <v>208</v>
      </c>
      <c r="AP165" t="str">
        <f t="shared" si="54"/>
        <v/>
      </c>
      <c r="AR165">
        <f t="shared" si="47"/>
        <v>71</v>
      </c>
      <c r="AT165" t="str">
        <f t="shared" si="48"/>
        <v/>
      </c>
      <c r="AW165" s="5">
        <v>43994</v>
      </c>
      <c r="AX165" s="6" t="s">
        <v>4</v>
      </c>
      <c r="AY165" s="105">
        <f>'Boarding Tallies'!W13</f>
        <v>0</v>
      </c>
      <c r="AZ165" t="str">
        <f t="shared" si="58"/>
        <v/>
      </c>
      <c r="BB165">
        <f t="shared" si="55"/>
        <v>0</v>
      </c>
      <c r="BD165" t="str">
        <f t="shared" si="50"/>
        <v/>
      </c>
      <c r="BF165" t="str">
        <f t="shared" si="49"/>
        <v/>
      </c>
    </row>
    <row r="166" spans="1:58" x14ac:dyDescent="0.3">
      <c r="A166" s="10">
        <v>42534</v>
      </c>
      <c r="B166" s="11" t="s">
        <v>5</v>
      </c>
      <c r="C166" s="20">
        <v>4</v>
      </c>
      <c r="D166" t="str">
        <f t="shared" si="56"/>
        <v/>
      </c>
      <c r="F166" t="str">
        <f t="shared" si="51"/>
        <v/>
      </c>
      <c r="H166" t="str">
        <f t="shared" si="41"/>
        <v/>
      </c>
      <c r="J166" t="str">
        <f t="shared" si="42"/>
        <v/>
      </c>
      <c r="M166" s="5">
        <v>42900</v>
      </c>
      <c r="N166" s="6" t="s">
        <v>6</v>
      </c>
      <c r="O166" s="7">
        <v>20</v>
      </c>
      <c r="P166" t="str">
        <f t="shared" si="57"/>
        <v/>
      </c>
      <c r="R166" t="str">
        <f t="shared" si="52"/>
        <v/>
      </c>
      <c r="T166" t="str">
        <f t="shared" si="43"/>
        <v/>
      </c>
      <c r="V166" t="str">
        <f t="shared" si="44"/>
        <v/>
      </c>
      <c r="Y166" s="5">
        <v>43265</v>
      </c>
      <c r="Z166" s="6" t="s">
        <v>8</v>
      </c>
      <c r="AA166" s="7">
        <v>19</v>
      </c>
      <c r="AB166">
        <f t="shared" si="59"/>
        <v>132</v>
      </c>
      <c r="AD166" t="str">
        <f t="shared" si="53"/>
        <v/>
      </c>
      <c r="AF166">
        <f t="shared" si="45"/>
        <v>55</v>
      </c>
      <c r="AH166" t="str">
        <f t="shared" si="46"/>
        <v/>
      </c>
      <c r="AK166" s="5">
        <v>43630</v>
      </c>
      <c r="AL166" s="6" t="s">
        <v>4</v>
      </c>
      <c r="AM166" s="7">
        <v>44</v>
      </c>
      <c r="AN166" t="str">
        <f t="shared" si="60"/>
        <v/>
      </c>
      <c r="AP166">
        <f t="shared" si="54"/>
        <v>66</v>
      </c>
      <c r="AR166" t="str">
        <f t="shared" si="47"/>
        <v/>
      </c>
      <c r="AT166" t="str">
        <f t="shared" si="48"/>
        <v/>
      </c>
      <c r="AW166" s="5">
        <v>43995</v>
      </c>
      <c r="AX166" s="6" t="s">
        <v>7</v>
      </c>
      <c r="AY166" s="105">
        <f>'Boarding Tallies'!W14</f>
        <v>0</v>
      </c>
      <c r="AZ166" t="str">
        <f t="shared" si="58"/>
        <v/>
      </c>
      <c r="BB166" t="str">
        <f t="shared" si="55"/>
        <v/>
      </c>
      <c r="BD166" t="str">
        <f t="shared" si="50"/>
        <v/>
      </c>
      <c r="BF166" t="str">
        <f t="shared" si="49"/>
        <v/>
      </c>
    </row>
    <row r="167" spans="1:58" x14ac:dyDescent="0.3">
      <c r="A167" s="10">
        <v>42535</v>
      </c>
      <c r="B167" s="11" t="s">
        <v>3</v>
      </c>
      <c r="C167" s="7">
        <v>6</v>
      </c>
      <c r="D167" t="str">
        <f t="shared" si="56"/>
        <v/>
      </c>
      <c r="F167" t="str">
        <f t="shared" si="51"/>
        <v/>
      </c>
      <c r="H167" t="str">
        <f t="shared" si="41"/>
        <v/>
      </c>
      <c r="J167" t="str">
        <f t="shared" si="42"/>
        <v/>
      </c>
      <c r="M167" s="5">
        <v>42901</v>
      </c>
      <c r="N167" s="6" t="s">
        <v>8</v>
      </c>
      <c r="O167" s="7">
        <v>20</v>
      </c>
      <c r="P167">
        <f t="shared" si="57"/>
        <v>140</v>
      </c>
      <c r="R167" t="str">
        <f t="shared" si="52"/>
        <v/>
      </c>
      <c r="T167">
        <f t="shared" si="43"/>
        <v>60</v>
      </c>
      <c r="V167" t="str">
        <f t="shared" si="44"/>
        <v/>
      </c>
      <c r="Y167" s="5">
        <v>43266</v>
      </c>
      <c r="Z167" s="6" t="s">
        <v>4</v>
      </c>
      <c r="AA167" s="7">
        <v>29</v>
      </c>
      <c r="AB167" t="str">
        <f t="shared" si="59"/>
        <v/>
      </c>
      <c r="AD167">
        <f t="shared" si="53"/>
        <v>44</v>
      </c>
      <c r="AF167" t="str">
        <f t="shared" si="45"/>
        <v/>
      </c>
      <c r="AH167" t="str">
        <f t="shared" si="46"/>
        <v/>
      </c>
      <c r="AK167" s="5">
        <v>43631</v>
      </c>
      <c r="AL167" s="6" t="s">
        <v>7</v>
      </c>
      <c r="AM167" s="7">
        <v>47</v>
      </c>
      <c r="AN167" t="str">
        <f t="shared" si="60"/>
        <v/>
      </c>
      <c r="AP167" t="str">
        <f t="shared" si="54"/>
        <v/>
      </c>
      <c r="AR167" t="str">
        <f t="shared" si="47"/>
        <v/>
      </c>
      <c r="AT167" t="str">
        <f t="shared" si="48"/>
        <v/>
      </c>
      <c r="AW167" s="5">
        <v>43996</v>
      </c>
      <c r="AX167" s="6" t="s">
        <v>9</v>
      </c>
      <c r="AY167" s="105">
        <f>'Boarding Tallies'!W15</f>
        <v>0</v>
      </c>
      <c r="AZ167" t="str">
        <f t="shared" si="58"/>
        <v/>
      </c>
      <c r="BB167" t="str">
        <f t="shared" si="55"/>
        <v/>
      </c>
      <c r="BD167" t="str">
        <f t="shared" si="50"/>
        <v/>
      </c>
      <c r="BF167">
        <f t="shared" si="49"/>
        <v>0</v>
      </c>
    </row>
    <row r="168" spans="1:58" x14ac:dyDescent="0.3">
      <c r="A168" s="10">
        <v>42536</v>
      </c>
      <c r="B168" s="11" t="s">
        <v>6</v>
      </c>
      <c r="C168" s="7">
        <v>9</v>
      </c>
      <c r="D168" t="str">
        <f t="shared" si="56"/>
        <v/>
      </c>
      <c r="F168" t="str">
        <f t="shared" si="51"/>
        <v/>
      </c>
      <c r="H168" t="str">
        <f t="shared" si="41"/>
        <v/>
      </c>
      <c r="J168" t="str">
        <f t="shared" si="42"/>
        <v/>
      </c>
      <c r="M168" s="5">
        <v>42902</v>
      </c>
      <c r="N168" s="6" t="s">
        <v>4</v>
      </c>
      <c r="O168" s="7">
        <v>42</v>
      </c>
      <c r="P168" t="str">
        <f t="shared" si="57"/>
        <v/>
      </c>
      <c r="R168">
        <f t="shared" si="52"/>
        <v>58</v>
      </c>
      <c r="T168" t="str">
        <f t="shared" si="43"/>
        <v/>
      </c>
      <c r="V168" t="str">
        <f t="shared" si="44"/>
        <v/>
      </c>
      <c r="Y168" s="5">
        <v>43267</v>
      </c>
      <c r="Z168" s="6" t="s">
        <v>7</v>
      </c>
      <c r="AA168" s="7">
        <v>40</v>
      </c>
      <c r="AB168" t="str">
        <f t="shared" si="59"/>
        <v/>
      </c>
      <c r="AD168" t="str">
        <f t="shared" si="53"/>
        <v/>
      </c>
      <c r="AF168" t="str">
        <f t="shared" si="45"/>
        <v/>
      </c>
      <c r="AH168" t="str">
        <f t="shared" si="46"/>
        <v/>
      </c>
      <c r="AK168" s="5">
        <v>43632</v>
      </c>
      <c r="AL168" s="6" t="s">
        <v>9</v>
      </c>
      <c r="AM168" s="7">
        <v>24</v>
      </c>
      <c r="AN168" t="str">
        <f t="shared" si="60"/>
        <v/>
      </c>
      <c r="AP168" t="str">
        <f t="shared" si="54"/>
        <v/>
      </c>
      <c r="AR168" t="str">
        <f t="shared" si="47"/>
        <v/>
      </c>
      <c r="AT168">
        <f t="shared" si="48"/>
        <v>115</v>
      </c>
      <c r="AW168" s="5">
        <v>43997</v>
      </c>
      <c r="AX168" s="6" t="s">
        <v>5</v>
      </c>
      <c r="AY168" s="105">
        <f>'Boarding Tallies'!W16</f>
        <v>0</v>
      </c>
      <c r="AZ168" t="str">
        <f t="shared" si="58"/>
        <v/>
      </c>
      <c r="BB168" t="str">
        <f t="shared" si="55"/>
        <v/>
      </c>
      <c r="BD168" t="str">
        <f t="shared" si="50"/>
        <v/>
      </c>
      <c r="BF168" t="str">
        <f t="shared" si="49"/>
        <v/>
      </c>
    </row>
    <row r="169" spans="1:58" x14ac:dyDescent="0.3">
      <c r="A169" s="10">
        <v>42537</v>
      </c>
      <c r="B169" s="11" t="s">
        <v>8</v>
      </c>
      <c r="C169" s="7">
        <v>11</v>
      </c>
      <c r="D169">
        <f t="shared" si="56"/>
        <v>108</v>
      </c>
      <c r="F169" t="str">
        <f t="shared" si="51"/>
        <v/>
      </c>
      <c r="H169">
        <f t="shared" si="41"/>
        <v>26</v>
      </c>
      <c r="J169" t="str">
        <f t="shared" si="42"/>
        <v/>
      </c>
      <c r="M169" s="5">
        <v>42903</v>
      </c>
      <c r="N169" s="6" t="s">
        <v>7</v>
      </c>
      <c r="O169" s="7">
        <v>49</v>
      </c>
      <c r="P169" t="str">
        <f t="shared" si="57"/>
        <v/>
      </c>
      <c r="R169" t="str">
        <f t="shared" si="52"/>
        <v/>
      </c>
      <c r="T169" t="str">
        <f t="shared" si="43"/>
        <v/>
      </c>
      <c r="V169" t="str">
        <f t="shared" si="44"/>
        <v/>
      </c>
      <c r="Y169" s="5">
        <v>43268</v>
      </c>
      <c r="Z169" s="6" t="s">
        <v>9</v>
      </c>
      <c r="AA169" s="7">
        <v>27</v>
      </c>
      <c r="AB169" t="str">
        <f t="shared" si="59"/>
        <v/>
      </c>
      <c r="AD169" t="str">
        <f t="shared" si="53"/>
        <v/>
      </c>
      <c r="AF169" t="str">
        <f t="shared" si="45"/>
        <v/>
      </c>
      <c r="AH169">
        <f t="shared" si="46"/>
        <v>96</v>
      </c>
      <c r="AK169" s="5">
        <v>43633</v>
      </c>
      <c r="AL169" s="6" t="s">
        <v>5</v>
      </c>
      <c r="AM169" s="7">
        <v>19</v>
      </c>
      <c r="AN169" t="str">
        <f t="shared" si="60"/>
        <v/>
      </c>
      <c r="AP169" t="str">
        <f t="shared" si="54"/>
        <v/>
      </c>
      <c r="AR169" t="str">
        <f t="shared" si="47"/>
        <v/>
      </c>
      <c r="AT169" t="str">
        <f t="shared" si="48"/>
        <v/>
      </c>
      <c r="AW169" s="5">
        <v>43998</v>
      </c>
      <c r="AX169" s="6" t="s">
        <v>3</v>
      </c>
      <c r="AY169" s="105">
        <f>'Boarding Tallies'!W17</f>
        <v>0</v>
      </c>
      <c r="AZ169" t="str">
        <f t="shared" si="58"/>
        <v/>
      </c>
      <c r="BB169" t="str">
        <f t="shared" si="55"/>
        <v/>
      </c>
      <c r="BD169" t="str">
        <f t="shared" si="50"/>
        <v/>
      </c>
      <c r="BF169" t="str">
        <f t="shared" si="49"/>
        <v/>
      </c>
    </row>
    <row r="170" spans="1:58" x14ac:dyDescent="0.3">
      <c r="A170" s="10">
        <v>42538</v>
      </c>
      <c r="B170" s="11" t="s">
        <v>4</v>
      </c>
      <c r="C170" s="7">
        <v>20</v>
      </c>
      <c r="D170" t="str">
        <f t="shared" si="56"/>
        <v/>
      </c>
      <c r="F170">
        <f t="shared" si="51"/>
        <v>24</v>
      </c>
      <c r="H170" t="str">
        <f t="shared" si="41"/>
        <v/>
      </c>
      <c r="J170" t="str">
        <f t="shared" si="42"/>
        <v/>
      </c>
      <c r="M170" s="5">
        <v>42904</v>
      </c>
      <c r="N170" s="6" t="s">
        <v>9</v>
      </c>
      <c r="O170" s="7">
        <v>31</v>
      </c>
      <c r="P170" t="str">
        <f t="shared" si="57"/>
        <v/>
      </c>
      <c r="R170" t="str">
        <f t="shared" si="52"/>
        <v/>
      </c>
      <c r="T170" t="str">
        <f t="shared" si="43"/>
        <v/>
      </c>
      <c r="V170">
        <f t="shared" si="44"/>
        <v>122</v>
      </c>
      <c r="Y170" s="5">
        <v>43269</v>
      </c>
      <c r="Z170" s="6" t="s">
        <v>5</v>
      </c>
      <c r="AA170" s="7">
        <v>20</v>
      </c>
      <c r="AB170" t="str">
        <f t="shared" si="59"/>
        <v/>
      </c>
      <c r="AD170" t="str">
        <f t="shared" si="53"/>
        <v/>
      </c>
      <c r="AF170" t="str">
        <f t="shared" si="45"/>
        <v/>
      </c>
      <c r="AH170" t="str">
        <f t="shared" si="46"/>
        <v/>
      </c>
      <c r="AK170" s="5">
        <v>43634</v>
      </c>
      <c r="AL170" s="6" t="s">
        <v>3</v>
      </c>
      <c r="AM170" s="7">
        <v>20</v>
      </c>
      <c r="AN170" t="str">
        <f t="shared" si="60"/>
        <v/>
      </c>
      <c r="AP170" t="str">
        <f t="shared" si="54"/>
        <v/>
      </c>
      <c r="AR170" t="str">
        <f t="shared" si="47"/>
        <v/>
      </c>
      <c r="AT170" t="str">
        <f t="shared" si="48"/>
        <v/>
      </c>
      <c r="AW170" s="5">
        <v>43999</v>
      </c>
      <c r="AX170" s="6" t="s">
        <v>6</v>
      </c>
      <c r="AY170" s="105">
        <f>'Boarding Tallies'!W18</f>
        <v>0</v>
      </c>
      <c r="AZ170" t="str">
        <f t="shared" si="58"/>
        <v/>
      </c>
      <c r="BB170" t="str">
        <f t="shared" si="55"/>
        <v/>
      </c>
      <c r="BD170" t="str">
        <f t="shared" si="50"/>
        <v/>
      </c>
      <c r="BF170" t="str">
        <f t="shared" si="49"/>
        <v/>
      </c>
    </row>
    <row r="171" spans="1:58" x14ac:dyDescent="0.3">
      <c r="A171" s="10">
        <v>42539</v>
      </c>
      <c r="B171" s="11" t="s">
        <v>7</v>
      </c>
      <c r="C171" s="7">
        <v>26</v>
      </c>
      <c r="D171" t="str">
        <f t="shared" si="56"/>
        <v/>
      </c>
      <c r="F171" t="str">
        <f t="shared" si="51"/>
        <v/>
      </c>
      <c r="H171" t="str">
        <f t="shared" si="41"/>
        <v/>
      </c>
      <c r="J171" t="str">
        <f t="shared" si="42"/>
        <v/>
      </c>
      <c r="M171" s="5">
        <v>42905</v>
      </c>
      <c r="N171" s="6" t="s">
        <v>5</v>
      </c>
      <c r="O171" s="7">
        <v>26</v>
      </c>
      <c r="P171" t="str">
        <f t="shared" si="57"/>
        <v/>
      </c>
      <c r="R171" t="str">
        <f t="shared" si="52"/>
        <v/>
      </c>
      <c r="T171" t="str">
        <f t="shared" si="43"/>
        <v/>
      </c>
      <c r="V171" t="str">
        <f t="shared" si="44"/>
        <v/>
      </c>
      <c r="Y171" s="5">
        <v>43270</v>
      </c>
      <c r="Z171" s="6" t="s">
        <v>3</v>
      </c>
      <c r="AA171" s="7">
        <v>20</v>
      </c>
      <c r="AB171" t="str">
        <f t="shared" si="59"/>
        <v/>
      </c>
      <c r="AD171" t="str">
        <f t="shared" si="53"/>
        <v/>
      </c>
      <c r="AF171" t="str">
        <f t="shared" si="45"/>
        <v/>
      </c>
      <c r="AH171" t="str">
        <f t="shared" si="46"/>
        <v/>
      </c>
      <c r="AK171" s="5">
        <v>43635</v>
      </c>
      <c r="AL171" s="6" t="s">
        <v>6</v>
      </c>
      <c r="AM171" s="7">
        <v>21</v>
      </c>
      <c r="AN171" t="str">
        <f t="shared" si="60"/>
        <v/>
      </c>
      <c r="AP171" t="str">
        <f t="shared" si="54"/>
        <v/>
      </c>
      <c r="AR171" t="str">
        <f t="shared" si="47"/>
        <v/>
      </c>
      <c r="AT171" t="str">
        <f t="shared" si="48"/>
        <v/>
      </c>
      <c r="AW171" s="5">
        <v>44000</v>
      </c>
      <c r="AX171" s="6" t="s">
        <v>8</v>
      </c>
      <c r="AY171" s="105">
        <f>'Boarding Tallies'!W19</f>
        <v>0</v>
      </c>
      <c r="AZ171">
        <f t="shared" si="58"/>
        <v>0</v>
      </c>
      <c r="BB171" t="str">
        <f t="shared" si="55"/>
        <v/>
      </c>
      <c r="BD171">
        <f t="shared" si="50"/>
        <v>0</v>
      </c>
      <c r="BF171" t="str">
        <f t="shared" si="49"/>
        <v/>
      </c>
    </row>
    <row r="172" spans="1:58" x14ac:dyDescent="0.3">
      <c r="A172" s="10">
        <v>42540</v>
      </c>
      <c r="B172" s="11" t="s">
        <v>9</v>
      </c>
      <c r="C172" s="7">
        <v>19</v>
      </c>
      <c r="D172" t="str">
        <f t="shared" si="56"/>
        <v/>
      </c>
      <c r="F172" t="str">
        <f t="shared" si="51"/>
        <v/>
      </c>
      <c r="H172" t="str">
        <f t="shared" si="41"/>
        <v/>
      </c>
      <c r="J172">
        <f t="shared" si="42"/>
        <v>65</v>
      </c>
      <c r="M172" s="5">
        <v>42906</v>
      </c>
      <c r="N172" s="6" t="s">
        <v>3</v>
      </c>
      <c r="O172" s="7">
        <v>31</v>
      </c>
      <c r="P172" t="str">
        <f t="shared" si="57"/>
        <v/>
      </c>
      <c r="R172" t="str">
        <f t="shared" si="52"/>
        <v/>
      </c>
      <c r="T172" t="str">
        <f t="shared" si="43"/>
        <v/>
      </c>
      <c r="V172" t="str">
        <f t="shared" si="44"/>
        <v/>
      </c>
      <c r="Y172" s="5">
        <v>43271</v>
      </c>
      <c r="Z172" s="6" t="s">
        <v>6</v>
      </c>
      <c r="AA172" s="7">
        <v>20</v>
      </c>
      <c r="AB172" t="str">
        <f t="shared" si="59"/>
        <v/>
      </c>
      <c r="AD172" t="str">
        <f t="shared" si="53"/>
        <v/>
      </c>
      <c r="AF172" t="str">
        <f t="shared" si="45"/>
        <v/>
      </c>
      <c r="AH172" t="str">
        <f t="shared" si="46"/>
        <v/>
      </c>
      <c r="AK172" s="5">
        <v>43636</v>
      </c>
      <c r="AL172" s="6" t="s">
        <v>8</v>
      </c>
      <c r="AM172" s="7">
        <v>27</v>
      </c>
      <c r="AN172">
        <f t="shared" si="60"/>
        <v>202</v>
      </c>
      <c r="AP172" t="str">
        <f t="shared" si="54"/>
        <v/>
      </c>
      <c r="AR172">
        <f t="shared" si="47"/>
        <v>68</v>
      </c>
      <c r="AT172" t="str">
        <f t="shared" si="48"/>
        <v/>
      </c>
      <c r="AW172" s="5">
        <v>44001</v>
      </c>
      <c r="AX172" s="6" t="s">
        <v>4</v>
      </c>
      <c r="AY172" s="105">
        <f>'Boarding Tallies'!W20</f>
        <v>0</v>
      </c>
      <c r="AZ172" t="str">
        <f t="shared" si="58"/>
        <v/>
      </c>
      <c r="BB172">
        <f t="shared" si="55"/>
        <v>0</v>
      </c>
      <c r="BD172" t="str">
        <f t="shared" si="50"/>
        <v/>
      </c>
      <c r="BF172" t="str">
        <f t="shared" si="49"/>
        <v/>
      </c>
    </row>
    <row r="173" spans="1:58" x14ac:dyDescent="0.3">
      <c r="A173" s="10">
        <v>42541</v>
      </c>
      <c r="B173" s="11" t="s">
        <v>5</v>
      </c>
      <c r="C173" s="7">
        <v>14</v>
      </c>
      <c r="D173" t="str">
        <f t="shared" si="56"/>
        <v/>
      </c>
      <c r="F173" t="str">
        <f t="shared" si="51"/>
        <v/>
      </c>
      <c r="H173" t="str">
        <f t="shared" si="41"/>
        <v/>
      </c>
      <c r="J173" t="str">
        <f t="shared" si="42"/>
        <v/>
      </c>
      <c r="M173" s="5">
        <v>42907</v>
      </c>
      <c r="N173" s="6" t="s">
        <v>6</v>
      </c>
      <c r="O173" s="7">
        <v>42</v>
      </c>
      <c r="P173" t="str">
        <f t="shared" si="57"/>
        <v/>
      </c>
      <c r="R173" t="str">
        <f t="shared" si="52"/>
        <v/>
      </c>
      <c r="T173" t="str">
        <f t="shared" si="43"/>
        <v/>
      </c>
      <c r="V173" t="str">
        <f t="shared" si="44"/>
        <v/>
      </c>
      <c r="Y173" s="5">
        <v>43272</v>
      </c>
      <c r="Z173" s="6" t="s">
        <v>8</v>
      </c>
      <c r="AA173" s="7">
        <v>25</v>
      </c>
      <c r="AB173">
        <f t="shared" si="59"/>
        <v>181</v>
      </c>
      <c r="AD173" t="str">
        <f t="shared" si="53"/>
        <v/>
      </c>
      <c r="AF173">
        <f t="shared" si="45"/>
        <v>65</v>
      </c>
      <c r="AH173" t="str">
        <f t="shared" si="46"/>
        <v/>
      </c>
      <c r="AK173" s="5">
        <v>43637</v>
      </c>
      <c r="AL173" s="6" t="s">
        <v>4</v>
      </c>
      <c r="AM173" s="7">
        <v>40</v>
      </c>
      <c r="AN173" t="str">
        <f t="shared" si="60"/>
        <v/>
      </c>
      <c r="AP173">
        <f t="shared" si="54"/>
        <v>59</v>
      </c>
      <c r="AR173" t="str">
        <f t="shared" si="47"/>
        <v/>
      </c>
      <c r="AT173" t="str">
        <f t="shared" si="48"/>
        <v/>
      </c>
      <c r="AW173" s="5">
        <v>44002</v>
      </c>
      <c r="AX173" s="6" t="s">
        <v>7</v>
      </c>
      <c r="AY173" s="105">
        <f>'Boarding Tallies'!W21</f>
        <v>0</v>
      </c>
      <c r="AZ173" t="str">
        <f t="shared" si="58"/>
        <v/>
      </c>
      <c r="BB173" t="str">
        <f t="shared" si="55"/>
        <v/>
      </c>
      <c r="BD173" t="str">
        <f t="shared" si="50"/>
        <v/>
      </c>
      <c r="BF173" t="str">
        <f t="shared" si="49"/>
        <v/>
      </c>
    </row>
    <row r="174" spans="1:58" x14ac:dyDescent="0.3">
      <c r="A174" s="10">
        <v>42542</v>
      </c>
      <c r="B174" s="11" t="s">
        <v>3</v>
      </c>
      <c r="C174" s="7">
        <v>14</v>
      </c>
      <c r="D174" t="str">
        <f t="shared" si="56"/>
        <v/>
      </c>
      <c r="F174" t="str">
        <f t="shared" si="51"/>
        <v/>
      </c>
      <c r="H174" t="str">
        <f t="shared" si="41"/>
        <v/>
      </c>
      <c r="J174" t="str">
        <f t="shared" si="42"/>
        <v/>
      </c>
      <c r="M174" s="5">
        <v>42908</v>
      </c>
      <c r="N174" s="6" t="s">
        <v>8</v>
      </c>
      <c r="O174" s="7">
        <v>47</v>
      </c>
      <c r="P174">
        <f t="shared" si="57"/>
        <v>268</v>
      </c>
      <c r="R174" t="str">
        <f t="shared" si="52"/>
        <v/>
      </c>
      <c r="T174">
        <f t="shared" si="43"/>
        <v>120</v>
      </c>
      <c r="V174" t="str">
        <f t="shared" si="44"/>
        <v/>
      </c>
      <c r="Y174" s="5">
        <v>43273</v>
      </c>
      <c r="Z174" s="6" t="s">
        <v>4</v>
      </c>
      <c r="AA174" s="7">
        <v>30</v>
      </c>
      <c r="AB174" t="str">
        <f t="shared" si="59"/>
        <v/>
      </c>
      <c r="AD174">
        <f t="shared" si="53"/>
        <v>50</v>
      </c>
      <c r="AF174" t="str">
        <f t="shared" si="45"/>
        <v/>
      </c>
      <c r="AH174" t="str">
        <f t="shared" si="46"/>
        <v/>
      </c>
      <c r="AK174" s="5">
        <v>43638</v>
      </c>
      <c r="AL174" s="6" t="s">
        <v>7</v>
      </c>
      <c r="AM174" s="7">
        <v>42</v>
      </c>
      <c r="AN174" t="str">
        <f t="shared" si="60"/>
        <v/>
      </c>
      <c r="AP174" t="str">
        <f t="shared" si="54"/>
        <v/>
      </c>
      <c r="AR174" t="str">
        <f t="shared" si="47"/>
        <v/>
      </c>
      <c r="AT174" t="str">
        <f t="shared" si="48"/>
        <v/>
      </c>
      <c r="AW174" s="5">
        <v>44003</v>
      </c>
      <c r="AX174" s="6" t="s">
        <v>9</v>
      </c>
      <c r="AY174" s="105">
        <f>'Boarding Tallies'!W22</f>
        <v>0</v>
      </c>
      <c r="AZ174" t="str">
        <f t="shared" si="58"/>
        <v/>
      </c>
      <c r="BB174" t="str">
        <f t="shared" si="55"/>
        <v/>
      </c>
      <c r="BD174" t="str">
        <f t="shared" si="50"/>
        <v/>
      </c>
      <c r="BF174">
        <f t="shared" si="49"/>
        <v>0</v>
      </c>
    </row>
    <row r="175" spans="1:58" x14ac:dyDescent="0.3">
      <c r="A175" s="10">
        <v>42543</v>
      </c>
      <c r="B175" s="11" t="s">
        <v>6</v>
      </c>
      <c r="C175" s="7">
        <v>17</v>
      </c>
      <c r="D175" t="str">
        <f t="shared" si="56"/>
        <v/>
      </c>
      <c r="F175" t="str">
        <f t="shared" si="51"/>
        <v/>
      </c>
      <c r="H175" t="str">
        <f t="shared" si="41"/>
        <v/>
      </c>
      <c r="J175" t="str">
        <f t="shared" si="42"/>
        <v/>
      </c>
      <c r="M175" s="5">
        <v>42909</v>
      </c>
      <c r="N175" s="6" t="s">
        <v>4</v>
      </c>
      <c r="O175" s="7">
        <v>54</v>
      </c>
      <c r="P175" t="str">
        <f t="shared" si="57"/>
        <v/>
      </c>
      <c r="R175">
        <f t="shared" si="52"/>
        <v>80</v>
      </c>
      <c r="T175" t="str">
        <f t="shared" si="43"/>
        <v/>
      </c>
      <c r="V175" t="str">
        <f t="shared" si="44"/>
        <v/>
      </c>
      <c r="Y175" s="5">
        <v>43274</v>
      </c>
      <c r="Z175" s="6" t="s">
        <v>7</v>
      </c>
      <c r="AA175" s="7">
        <v>32</v>
      </c>
      <c r="AB175" t="str">
        <f t="shared" si="59"/>
        <v/>
      </c>
      <c r="AD175" t="str">
        <f t="shared" si="53"/>
        <v/>
      </c>
      <c r="AF175" t="str">
        <f t="shared" si="45"/>
        <v/>
      </c>
      <c r="AH175" t="str">
        <f t="shared" si="46"/>
        <v/>
      </c>
      <c r="AK175" s="5">
        <v>43639</v>
      </c>
      <c r="AL175" s="6" t="s">
        <v>9</v>
      </c>
      <c r="AM175" s="7">
        <v>26</v>
      </c>
      <c r="AN175" t="str">
        <f t="shared" si="60"/>
        <v/>
      </c>
      <c r="AP175" t="str">
        <f t="shared" si="54"/>
        <v/>
      </c>
      <c r="AR175" t="str">
        <f t="shared" si="47"/>
        <v/>
      </c>
      <c r="AT175">
        <f t="shared" si="48"/>
        <v>108</v>
      </c>
      <c r="AW175" s="5">
        <v>44004</v>
      </c>
      <c r="AX175" s="6" t="s">
        <v>5</v>
      </c>
      <c r="AY175" s="105">
        <f>'Boarding Tallies'!W23</f>
        <v>0</v>
      </c>
      <c r="AZ175" t="str">
        <f t="shared" si="58"/>
        <v/>
      </c>
      <c r="BB175" t="str">
        <f t="shared" si="55"/>
        <v/>
      </c>
      <c r="BD175" t="str">
        <f t="shared" si="50"/>
        <v/>
      </c>
      <c r="BF175" t="str">
        <f t="shared" si="49"/>
        <v/>
      </c>
    </row>
    <row r="176" spans="1:58" x14ac:dyDescent="0.3">
      <c r="A176" s="10">
        <v>42544</v>
      </c>
      <c r="B176" s="11" t="s">
        <v>8</v>
      </c>
      <c r="C176" s="7">
        <v>20</v>
      </c>
      <c r="D176">
        <f t="shared" si="56"/>
        <v>130</v>
      </c>
      <c r="F176" t="str">
        <f t="shared" si="51"/>
        <v/>
      </c>
      <c r="H176">
        <f t="shared" si="41"/>
        <v>51</v>
      </c>
      <c r="J176" t="str">
        <f t="shared" si="42"/>
        <v/>
      </c>
      <c r="M176" s="5">
        <v>42910</v>
      </c>
      <c r="N176" s="6" t="s">
        <v>7</v>
      </c>
      <c r="O176" s="7">
        <v>66</v>
      </c>
      <c r="P176" t="str">
        <f t="shared" si="57"/>
        <v/>
      </c>
      <c r="R176" t="str">
        <f t="shared" si="52"/>
        <v/>
      </c>
      <c r="T176" t="str">
        <f t="shared" si="43"/>
        <v/>
      </c>
      <c r="V176" t="str">
        <f t="shared" si="44"/>
        <v/>
      </c>
      <c r="Y176" s="5">
        <v>43275</v>
      </c>
      <c r="Z176" s="6" t="s">
        <v>9</v>
      </c>
      <c r="AA176" s="7">
        <v>24</v>
      </c>
      <c r="AB176" t="str">
        <f t="shared" si="59"/>
        <v/>
      </c>
      <c r="AD176" t="str">
        <f t="shared" si="53"/>
        <v/>
      </c>
      <c r="AF176" t="str">
        <f t="shared" si="45"/>
        <v/>
      </c>
      <c r="AH176">
        <f t="shared" si="46"/>
        <v>86</v>
      </c>
      <c r="AK176" s="5">
        <v>43640</v>
      </c>
      <c r="AL176" s="6" t="s">
        <v>5</v>
      </c>
      <c r="AM176" s="7">
        <v>21</v>
      </c>
      <c r="AN176" t="str">
        <f t="shared" si="60"/>
        <v/>
      </c>
      <c r="AP176" t="str">
        <f t="shared" si="54"/>
        <v/>
      </c>
      <c r="AR176" t="str">
        <f t="shared" si="47"/>
        <v/>
      </c>
      <c r="AT176" t="str">
        <f t="shared" si="48"/>
        <v/>
      </c>
      <c r="AW176" s="5">
        <v>44005</v>
      </c>
      <c r="AX176" s="6" t="s">
        <v>3</v>
      </c>
      <c r="AY176" s="105">
        <f>'Boarding Tallies'!W24</f>
        <v>0</v>
      </c>
      <c r="AZ176" t="str">
        <f t="shared" si="58"/>
        <v/>
      </c>
      <c r="BB176" t="str">
        <f t="shared" si="55"/>
        <v/>
      </c>
      <c r="BD176" t="str">
        <f t="shared" si="50"/>
        <v/>
      </c>
      <c r="BF176" t="str">
        <f t="shared" si="49"/>
        <v/>
      </c>
    </row>
    <row r="177" spans="1:58" x14ac:dyDescent="0.3">
      <c r="A177" s="10">
        <v>42545</v>
      </c>
      <c r="B177" s="11" t="s">
        <v>4</v>
      </c>
      <c r="C177" s="7">
        <v>29</v>
      </c>
      <c r="D177" t="str">
        <f t="shared" si="56"/>
        <v/>
      </c>
      <c r="F177">
        <f t="shared" si="51"/>
        <v>43</v>
      </c>
      <c r="H177" t="str">
        <f t="shared" si="41"/>
        <v/>
      </c>
      <c r="J177" t="str">
        <f t="shared" si="42"/>
        <v/>
      </c>
      <c r="M177" s="5">
        <v>42911</v>
      </c>
      <c r="N177" s="6" t="s">
        <v>9</v>
      </c>
      <c r="O177" s="7">
        <v>45</v>
      </c>
      <c r="P177" t="str">
        <f t="shared" si="57"/>
        <v/>
      </c>
      <c r="R177" t="str">
        <f t="shared" si="52"/>
        <v/>
      </c>
      <c r="T177" t="str">
        <f t="shared" si="43"/>
        <v/>
      </c>
      <c r="V177">
        <f t="shared" si="44"/>
        <v>165</v>
      </c>
      <c r="Y177" s="5">
        <v>43276</v>
      </c>
      <c r="Z177" s="6" t="s">
        <v>5</v>
      </c>
      <c r="AA177" s="7">
        <v>24</v>
      </c>
      <c r="AB177" t="str">
        <f t="shared" si="59"/>
        <v/>
      </c>
      <c r="AD177" t="str">
        <f t="shared" si="53"/>
        <v/>
      </c>
      <c r="AF177" t="str">
        <f t="shared" si="45"/>
        <v/>
      </c>
      <c r="AH177" t="str">
        <f t="shared" si="46"/>
        <v/>
      </c>
      <c r="AK177" s="5">
        <v>43641</v>
      </c>
      <c r="AL177" s="6" t="s">
        <v>3</v>
      </c>
      <c r="AM177" s="7">
        <v>25</v>
      </c>
      <c r="AN177" t="str">
        <f t="shared" si="60"/>
        <v/>
      </c>
      <c r="AP177" t="str">
        <f t="shared" si="54"/>
        <v/>
      </c>
      <c r="AR177" t="str">
        <f t="shared" si="47"/>
        <v/>
      </c>
      <c r="AT177" t="str">
        <f t="shared" si="48"/>
        <v/>
      </c>
      <c r="AW177" s="5">
        <v>44006</v>
      </c>
      <c r="AX177" s="6" t="s">
        <v>6</v>
      </c>
      <c r="AY177" s="105">
        <f>'Boarding Tallies'!W25</f>
        <v>0</v>
      </c>
      <c r="AZ177" t="str">
        <f t="shared" si="58"/>
        <v/>
      </c>
      <c r="BB177" t="str">
        <f t="shared" si="55"/>
        <v/>
      </c>
      <c r="BD177" t="str">
        <f t="shared" si="50"/>
        <v/>
      </c>
      <c r="BF177" t="str">
        <f t="shared" si="49"/>
        <v/>
      </c>
    </row>
    <row r="178" spans="1:58" x14ac:dyDescent="0.3">
      <c r="A178" s="10">
        <v>42546</v>
      </c>
      <c r="B178" s="11" t="s">
        <v>7</v>
      </c>
      <c r="C178" s="7">
        <v>30</v>
      </c>
      <c r="D178" t="str">
        <f t="shared" si="56"/>
        <v/>
      </c>
      <c r="F178" t="str">
        <f t="shared" si="51"/>
        <v/>
      </c>
      <c r="H178" t="str">
        <f t="shared" si="41"/>
        <v/>
      </c>
      <c r="J178" t="str">
        <f t="shared" si="42"/>
        <v/>
      </c>
      <c r="M178" s="5">
        <v>42912</v>
      </c>
      <c r="N178" s="6" t="s">
        <v>5</v>
      </c>
      <c r="O178" s="7">
        <v>38</v>
      </c>
      <c r="P178" t="str">
        <f t="shared" si="57"/>
        <v/>
      </c>
      <c r="R178" t="str">
        <f t="shared" si="52"/>
        <v/>
      </c>
      <c r="T178" t="str">
        <f t="shared" si="43"/>
        <v/>
      </c>
      <c r="V178" t="str">
        <f t="shared" si="44"/>
        <v/>
      </c>
      <c r="Y178" s="5">
        <v>43277</v>
      </c>
      <c r="Z178" s="6" t="s">
        <v>3</v>
      </c>
      <c r="AA178" s="7">
        <v>23</v>
      </c>
      <c r="AB178" t="str">
        <f t="shared" si="59"/>
        <v/>
      </c>
      <c r="AD178" t="str">
        <f t="shared" si="53"/>
        <v/>
      </c>
      <c r="AF178" t="str">
        <f t="shared" si="45"/>
        <v/>
      </c>
      <c r="AH178" t="str">
        <f t="shared" si="46"/>
        <v/>
      </c>
      <c r="AK178" s="5">
        <v>43642</v>
      </c>
      <c r="AL178" s="6" t="s">
        <v>6</v>
      </c>
      <c r="AM178" s="7">
        <v>21</v>
      </c>
      <c r="AN178" t="str">
        <f t="shared" si="60"/>
        <v/>
      </c>
      <c r="AP178" t="str">
        <f t="shared" si="54"/>
        <v/>
      </c>
      <c r="AR178" t="str">
        <f t="shared" si="47"/>
        <v/>
      </c>
      <c r="AT178" t="str">
        <f t="shared" si="48"/>
        <v/>
      </c>
      <c r="AW178" s="5">
        <v>44007</v>
      </c>
      <c r="AX178" s="6" t="s">
        <v>8</v>
      </c>
      <c r="AY178" s="105">
        <f>'Boarding Tallies'!W26</f>
        <v>0</v>
      </c>
      <c r="AZ178">
        <f t="shared" si="58"/>
        <v>0</v>
      </c>
      <c r="BB178" t="str">
        <f t="shared" si="55"/>
        <v/>
      </c>
      <c r="BD178">
        <f t="shared" si="50"/>
        <v>0</v>
      </c>
      <c r="BF178" t="str">
        <f t="shared" si="49"/>
        <v/>
      </c>
    </row>
    <row r="179" spans="1:58" x14ac:dyDescent="0.3">
      <c r="A179" s="10">
        <v>42547</v>
      </c>
      <c r="B179" s="11" t="s">
        <v>9</v>
      </c>
      <c r="C179" s="7">
        <v>23</v>
      </c>
      <c r="D179" t="str">
        <f t="shared" si="56"/>
        <v/>
      </c>
      <c r="F179" t="str">
        <f t="shared" si="51"/>
        <v/>
      </c>
      <c r="H179" t="str">
        <f t="shared" si="41"/>
        <v/>
      </c>
      <c r="J179">
        <f t="shared" si="42"/>
        <v>82</v>
      </c>
      <c r="M179" s="5">
        <v>42913</v>
      </c>
      <c r="N179" s="6" t="s">
        <v>3</v>
      </c>
      <c r="O179" s="7">
        <v>41</v>
      </c>
      <c r="P179" t="str">
        <f t="shared" si="57"/>
        <v/>
      </c>
      <c r="R179" t="str">
        <f t="shared" si="52"/>
        <v/>
      </c>
      <c r="T179" t="str">
        <f t="shared" si="43"/>
        <v/>
      </c>
      <c r="V179" t="str">
        <f t="shared" si="44"/>
        <v/>
      </c>
      <c r="Y179" s="5">
        <v>43278</v>
      </c>
      <c r="Z179" s="6" t="s">
        <v>6</v>
      </c>
      <c r="AA179" s="7">
        <v>25</v>
      </c>
      <c r="AB179" t="str">
        <f t="shared" si="59"/>
        <v/>
      </c>
      <c r="AD179" t="str">
        <f t="shared" si="53"/>
        <v/>
      </c>
      <c r="AF179" t="str">
        <f t="shared" si="45"/>
        <v/>
      </c>
      <c r="AH179" t="str">
        <f t="shared" si="46"/>
        <v/>
      </c>
      <c r="AK179" s="5">
        <v>43643</v>
      </c>
      <c r="AL179" s="6" t="s">
        <v>8</v>
      </c>
      <c r="AM179" s="7">
        <v>20</v>
      </c>
      <c r="AN179">
        <f t="shared" si="60"/>
        <v>195</v>
      </c>
      <c r="AP179" t="str">
        <f t="shared" si="54"/>
        <v/>
      </c>
      <c r="AR179">
        <f t="shared" si="47"/>
        <v>66</v>
      </c>
      <c r="AT179" t="str">
        <f t="shared" si="48"/>
        <v/>
      </c>
      <c r="AW179" s="5">
        <v>44008</v>
      </c>
      <c r="AX179" s="6" t="s">
        <v>4</v>
      </c>
      <c r="AY179" s="105">
        <f>'Boarding Tallies'!W27</f>
        <v>0</v>
      </c>
      <c r="AZ179" t="str">
        <f t="shared" si="58"/>
        <v/>
      </c>
      <c r="BB179">
        <f t="shared" si="55"/>
        <v>0</v>
      </c>
      <c r="BD179" t="str">
        <f t="shared" si="50"/>
        <v/>
      </c>
      <c r="BF179" t="str">
        <f t="shared" si="49"/>
        <v/>
      </c>
    </row>
    <row r="180" spans="1:58" x14ac:dyDescent="0.3">
      <c r="A180" s="10">
        <v>42548</v>
      </c>
      <c r="B180" s="11" t="s">
        <v>5</v>
      </c>
      <c r="C180" s="7">
        <v>19</v>
      </c>
      <c r="D180" t="str">
        <f t="shared" si="56"/>
        <v/>
      </c>
      <c r="F180" t="str">
        <f t="shared" si="51"/>
        <v/>
      </c>
      <c r="H180" t="str">
        <f t="shared" si="41"/>
        <v/>
      </c>
      <c r="J180" t="str">
        <f t="shared" si="42"/>
        <v/>
      </c>
      <c r="M180" s="5">
        <v>42914</v>
      </c>
      <c r="N180" s="6" t="s">
        <v>6</v>
      </c>
      <c r="O180" s="7">
        <v>43</v>
      </c>
      <c r="P180" t="str">
        <f t="shared" si="57"/>
        <v/>
      </c>
      <c r="R180" t="str">
        <f t="shared" si="52"/>
        <v/>
      </c>
      <c r="T180" t="str">
        <f t="shared" si="43"/>
        <v/>
      </c>
      <c r="V180" t="str">
        <f t="shared" si="44"/>
        <v/>
      </c>
      <c r="Y180" s="5">
        <v>43279</v>
      </c>
      <c r="Z180" s="6" t="s">
        <v>8</v>
      </c>
      <c r="AA180" s="7">
        <v>21</v>
      </c>
      <c r="AB180">
        <f t="shared" si="59"/>
        <v>179</v>
      </c>
      <c r="AD180" t="str">
        <f t="shared" si="53"/>
        <v/>
      </c>
      <c r="AF180">
        <f t="shared" si="45"/>
        <v>69</v>
      </c>
      <c r="AH180" t="str">
        <f t="shared" si="46"/>
        <v/>
      </c>
      <c r="AK180" s="5">
        <v>43644</v>
      </c>
      <c r="AL180" s="6" t="s">
        <v>4</v>
      </c>
      <c r="AM180" s="7">
        <v>29</v>
      </c>
      <c r="AN180" t="str">
        <f t="shared" si="60"/>
        <v/>
      </c>
      <c r="AP180">
        <f t="shared" si="54"/>
        <v>50</v>
      </c>
      <c r="AR180" t="str">
        <f t="shared" si="47"/>
        <v/>
      </c>
      <c r="AT180" t="str">
        <f t="shared" si="48"/>
        <v/>
      </c>
      <c r="AW180" s="5">
        <v>44009</v>
      </c>
      <c r="AX180" s="6" t="s">
        <v>7</v>
      </c>
      <c r="AY180" s="105">
        <f>'Boarding Tallies'!W28</f>
        <v>0</v>
      </c>
      <c r="AZ180" t="str">
        <f t="shared" si="58"/>
        <v/>
      </c>
      <c r="BB180" t="str">
        <f t="shared" si="55"/>
        <v/>
      </c>
      <c r="BD180" t="str">
        <f t="shared" si="50"/>
        <v/>
      </c>
      <c r="BF180" t="str">
        <f t="shared" si="49"/>
        <v/>
      </c>
    </row>
    <row r="181" spans="1:58" x14ac:dyDescent="0.3">
      <c r="A181" s="10">
        <v>42549</v>
      </c>
      <c r="B181" s="11" t="s">
        <v>3</v>
      </c>
      <c r="C181" s="7">
        <v>25</v>
      </c>
      <c r="D181" t="str">
        <f t="shared" si="56"/>
        <v/>
      </c>
      <c r="F181" t="str">
        <f t="shared" si="51"/>
        <v/>
      </c>
      <c r="H181" t="str">
        <f t="shared" si="41"/>
        <v/>
      </c>
      <c r="J181" t="str">
        <f t="shared" si="42"/>
        <v/>
      </c>
      <c r="M181" s="5">
        <v>42915</v>
      </c>
      <c r="N181" s="6" t="s">
        <v>8</v>
      </c>
      <c r="O181" s="7">
        <v>41</v>
      </c>
      <c r="P181">
        <f t="shared" si="57"/>
        <v>328</v>
      </c>
      <c r="R181" t="str">
        <f t="shared" si="52"/>
        <v/>
      </c>
      <c r="T181">
        <f t="shared" si="43"/>
        <v>125</v>
      </c>
      <c r="V181" t="str">
        <f t="shared" si="44"/>
        <v/>
      </c>
      <c r="Y181" s="5">
        <v>43280</v>
      </c>
      <c r="Z181" s="6" t="s">
        <v>4</v>
      </c>
      <c r="AA181" s="7">
        <v>45</v>
      </c>
      <c r="AB181" t="str">
        <f t="shared" si="59"/>
        <v/>
      </c>
      <c r="AD181">
        <f t="shared" si="53"/>
        <v>69</v>
      </c>
      <c r="AF181" t="str">
        <f t="shared" si="45"/>
        <v/>
      </c>
      <c r="AH181" t="str">
        <f t="shared" si="46"/>
        <v/>
      </c>
      <c r="AK181" s="5">
        <v>43645</v>
      </c>
      <c r="AL181" s="6" t="s">
        <v>7</v>
      </c>
      <c r="AM181" s="7">
        <v>52</v>
      </c>
      <c r="AN181" t="str">
        <f t="shared" si="60"/>
        <v/>
      </c>
      <c r="AP181" t="str">
        <f t="shared" si="54"/>
        <v/>
      </c>
      <c r="AR181" t="str">
        <f t="shared" si="47"/>
        <v/>
      </c>
      <c r="AT181" t="str">
        <f t="shared" si="48"/>
        <v/>
      </c>
      <c r="AW181" s="5">
        <v>44010</v>
      </c>
      <c r="AX181" s="6" t="s">
        <v>9</v>
      </c>
      <c r="AY181" s="105">
        <f>'Boarding Tallies'!W29</f>
        <v>0</v>
      </c>
      <c r="AZ181" t="str">
        <f t="shared" si="58"/>
        <v/>
      </c>
      <c r="BB181" t="str">
        <f t="shared" si="55"/>
        <v/>
      </c>
      <c r="BD181" t="str">
        <f t="shared" si="50"/>
        <v/>
      </c>
      <c r="BF181">
        <f t="shared" si="49"/>
        <v>0</v>
      </c>
    </row>
    <row r="182" spans="1:58" x14ac:dyDescent="0.3">
      <c r="A182" s="10">
        <v>42550</v>
      </c>
      <c r="B182" s="11" t="s">
        <v>6</v>
      </c>
      <c r="C182" s="7">
        <v>21</v>
      </c>
      <c r="D182" t="str">
        <f t="shared" si="56"/>
        <v/>
      </c>
      <c r="F182" t="str">
        <f t="shared" si="51"/>
        <v/>
      </c>
      <c r="H182" t="str">
        <f t="shared" si="41"/>
        <v/>
      </c>
      <c r="J182" t="str">
        <f t="shared" si="42"/>
        <v/>
      </c>
      <c r="M182" s="5">
        <v>42916</v>
      </c>
      <c r="N182" s="6" t="s">
        <v>4</v>
      </c>
      <c r="O182" s="7">
        <v>52</v>
      </c>
      <c r="P182" t="str">
        <f t="shared" si="57"/>
        <v/>
      </c>
      <c r="R182">
        <f t="shared" si="52"/>
        <v>90</v>
      </c>
      <c r="T182" t="str">
        <f t="shared" si="43"/>
        <v/>
      </c>
      <c r="V182" t="str">
        <f t="shared" si="44"/>
        <v/>
      </c>
      <c r="Y182" s="5">
        <v>43281</v>
      </c>
      <c r="Z182" s="6" t="s">
        <v>7</v>
      </c>
      <c r="AA182" s="7">
        <v>63</v>
      </c>
      <c r="AB182" t="str">
        <f t="shared" si="59"/>
        <v/>
      </c>
      <c r="AD182" t="str">
        <f t="shared" si="53"/>
        <v/>
      </c>
      <c r="AF182" t="str">
        <f t="shared" si="45"/>
        <v/>
      </c>
      <c r="AH182" t="str">
        <f t="shared" si="46"/>
        <v/>
      </c>
      <c r="AK182" s="5">
        <v>43646</v>
      </c>
      <c r="AL182" s="6" t="s">
        <v>9</v>
      </c>
      <c r="AM182" s="7">
        <v>31</v>
      </c>
      <c r="AN182" t="str">
        <f t="shared" si="60"/>
        <v/>
      </c>
      <c r="AP182" t="str">
        <f t="shared" si="54"/>
        <v/>
      </c>
      <c r="AR182" t="str">
        <f t="shared" si="47"/>
        <v/>
      </c>
      <c r="AT182">
        <f t="shared" si="48"/>
        <v>112</v>
      </c>
      <c r="AW182" s="5">
        <v>44011</v>
      </c>
      <c r="AX182" s="6" t="s">
        <v>5</v>
      </c>
      <c r="AY182" s="105">
        <f>'Boarding Tallies'!W30</f>
        <v>0</v>
      </c>
      <c r="AZ182" t="str">
        <f t="shared" si="58"/>
        <v/>
      </c>
      <c r="BB182" t="str">
        <f t="shared" si="55"/>
        <v/>
      </c>
      <c r="BD182" t="str">
        <f t="shared" si="50"/>
        <v/>
      </c>
      <c r="BF182" t="str">
        <f t="shared" si="49"/>
        <v/>
      </c>
    </row>
    <row r="183" spans="1:58" x14ac:dyDescent="0.3">
      <c r="A183" s="10">
        <v>42551</v>
      </c>
      <c r="B183" s="11" t="s">
        <v>8</v>
      </c>
      <c r="C183" s="7">
        <v>26</v>
      </c>
      <c r="D183">
        <f t="shared" si="56"/>
        <v>173</v>
      </c>
      <c r="F183" t="str">
        <f t="shared" si="51"/>
        <v/>
      </c>
      <c r="H183">
        <f t="shared" si="41"/>
        <v>72</v>
      </c>
      <c r="J183" t="str">
        <f t="shared" si="42"/>
        <v/>
      </c>
      <c r="M183" s="5">
        <v>42917</v>
      </c>
      <c r="N183" s="6" t="s">
        <v>7</v>
      </c>
      <c r="O183" s="7">
        <v>78</v>
      </c>
      <c r="P183" t="str">
        <f t="shared" si="57"/>
        <v/>
      </c>
      <c r="R183" t="str">
        <f t="shared" si="52"/>
        <v/>
      </c>
      <c r="T183" t="str">
        <f t="shared" si="43"/>
        <v/>
      </c>
      <c r="V183" t="str">
        <f t="shared" si="44"/>
        <v/>
      </c>
      <c r="Y183" s="5">
        <v>43282</v>
      </c>
      <c r="Z183" s="6" t="s">
        <v>9</v>
      </c>
      <c r="AA183" s="7">
        <v>43</v>
      </c>
      <c r="AB183" t="str">
        <f t="shared" si="59"/>
        <v/>
      </c>
      <c r="AD183" t="str">
        <f t="shared" si="53"/>
        <v/>
      </c>
      <c r="AF183" t="str">
        <f t="shared" si="45"/>
        <v/>
      </c>
      <c r="AH183">
        <f t="shared" si="46"/>
        <v>151</v>
      </c>
      <c r="AK183" s="5">
        <v>43647</v>
      </c>
      <c r="AL183" s="6" t="s">
        <v>5</v>
      </c>
      <c r="AM183" s="7">
        <v>29</v>
      </c>
      <c r="AN183" t="str">
        <f t="shared" si="60"/>
        <v/>
      </c>
      <c r="AP183" t="str">
        <f t="shared" si="54"/>
        <v/>
      </c>
      <c r="AR183" t="str">
        <f t="shared" si="47"/>
        <v/>
      </c>
      <c r="AT183" t="str">
        <f t="shared" si="48"/>
        <v/>
      </c>
      <c r="AW183" s="5">
        <v>44012</v>
      </c>
      <c r="AX183" s="6" t="s">
        <v>3</v>
      </c>
      <c r="AY183" s="105">
        <f>'Boarding Tallies'!W31</f>
        <v>0</v>
      </c>
      <c r="AZ183" t="str">
        <f t="shared" si="58"/>
        <v/>
      </c>
      <c r="BB183" t="str">
        <f t="shared" si="55"/>
        <v/>
      </c>
      <c r="BD183" t="str">
        <f t="shared" si="50"/>
        <v/>
      </c>
      <c r="BF183" t="str">
        <f t="shared" si="49"/>
        <v/>
      </c>
    </row>
    <row r="184" spans="1:58" x14ac:dyDescent="0.3">
      <c r="A184" s="10">
        <v>42552</v>
      </c>
      <c r="B184" s="11" t="s">
        <v>4</v>
      </c>
      <c r="C184" s="7">
        <v>44</v>
      </c>
      <c r="D184" t="str">
        <f t="shared" si="56"/>
        <v/>
      </c>
      <c r="F184">
        <f t="shared" si="51"/>
        <v>63</v>
      </c>
      <c r="H184" t="str">
        <f t="shared" si="41"/>
        <v/>
      </c>
      <c r="J184" t="str">
        <f t="shared" si="42"/>
        <v/>
      </c>
      <c r="M184" s="5">
        <v>42918</v>
      </c>
      <c r="N184" s="6" t="s">
        <v>9</v>
      </c>
      <c r="O184" s="7">
        <v>70</v>
      </c>
      <c r="P184" t="str">
        <f t="shared" si="57"/>
        <v/>
      </c>
      <c r="R184" t="str">
        <f t="shared" si="52"/>
        <v/>
      </c>
      <c r="T184" t="str">
        <f t="shared" si="43"/>
        <v/>
      </c>
      <c r="V184">
        <f t="shared" si="44"/>
        <v>200</v>
      </c>
      <c r="Y184" s="5">
        <v>43283</v>
      </c>
      <c r="Z184" s="6" t="s">
        <v>5</v>
      </c>
      <c r="AA184" s="7">
        <v>50</v>
      </c>
      <c r="AB184" t="str">
        <f t="shared" si="59"/>
        <v/>
      </c>
      <c r="AD184" t="str">
        <f t="shared" si="53"/>
        <v/>
      </c>
      <c r="AF184" t="str">
        <f t="shared" si="45"/>
        <v/>
      </c>
      <c r="AH184" t="str">
        <f t="shared" si="46"/>
        <v/>
      </c>
      <c r="AK184" s="5">
        <v>43648</v>
      </c>
      <c r="AL184" s="6" t="s">
        <v>3</v>
      </c>
      <c r="AM184" s="7">
        <v>28</v>
      </c>
      <c r="AN184" t="str">
        <f t="shared" si="60"/>
        <v/>
      </c>
      <c r="AP184" t="str">
        <f t="shared" si="54"/>
        <v/>
      </c>
      <c r="AR184" t="str">
        <f t="shared" si="47"/>
        <v/>
      </c>
      <c r="AT184" t="str">
        <f t="shared" si="48"/>
        <v/>
      </c>
      <c r="AW184" s="5">
        <v>44013</v>
      </c>
      <c r="AX184" s="6" t="s">
        <v>6</v>
      </c>
      <c r="AY184" s="105">
        <f>'Boarding Tallies'!AA2</f>
        <v>0</v>
      </c>
      <c r="AZ184" t="str">
        <f t="shared" si="58"/>
        <v/>
      </c>
      <c r="BB184" t="str">
        <f t="shared" si="55"/>
        <v/>
      </c>
      <c r="BD184" t="str">
        <f t="shared" si="50"/>
        <v/>
      </c>
      <c r="BF184" t="str">
        <f t="shared" si="49"/>
        <v/>
      </c>
    </row>
    <row r="185" spans="1:58" x14ac:dyDescent="0.3">
      <c r="A185" s="10">
        <v>42553</v>
      </c>
      <c r="B185" s="11" t="s">
        <v>7</v>
      </c>
      <c r="C185" s="7">
        <v>48</v>
      </c>
      <c r="D185" t="str">
        <f t="shared" si="56"/>
        <v/>
      </c>
      <c r="F185" t="str">
        <f t="shared" si="51"/>
        <v/>
      </c>
      <c r="H185" t="str">
        <f t="shared" si="41"/>
        <v/>
      </c>
      <c r="J185" t="str">
        <f t="shared" si="42"/>
        <v/>
      </c>
      <c r="M185" s="5">
        <v>42919</v>
      </c>
      <c r="N185" s="6" t="s">
        <v>5</v>
      </c>
      <c r="O185" s="7">
        <v>69</v>
      </c>
      <c r="P185" t="str">
        <f t="shared" si="57"/>
        <v/>
      </c>
      <c r="R185" t="str">
        <f t="shared" si="52"/>
        <v/>
      </c>
      <c r="T185" t="str">
        <f t="shared" si="43"/>
        <v/>
      </c>
      <c r="V185" t="str">
        <f t="shared" si="44"/>
        <v/>
      </c>
      <c r="Y185" s="5">
        <v>43284</v>
      </c>
      <c r="Z185" s="6" t="s">
        <v>3</v>
      </c>
      <c r="AA185" s="7">
        <v>64</v>
      </c>
      <c r="AB185" t="str">
        <f t="shared" si="59"/>
        <v/>
      </c>
      <c r="AD185" t="str">
        <f t="shared" si="53"/>
        <v/>
      </c>
      <c r="AF185" t="str">
        <f t="shared" si="45"/>
        <v/>
      </c>
      <c r="AH185" t="str">
        <f t="shared" si="46"/>
        <v/>
      </c>
      <c r="AK185" s="5">
        <v>43649</v>
      </c>
      <c r="AL185" s="6" t="s">
        <v>6</v>
      </c>
      <c r="AM185" s="7">
        <v>57</v>
      </c>
      <c r="AN185" t="str">
        <f t="shared" si="60"/>
        <v/>
      </c>
      <c r="AP185" t="str">
        <f t="shared" si="54"/>
        <v/>
      </c>
      <c r="AR185" t="str">
        <f t="shared" si="47"/>
        <v/>
      </c>
      <c r="AT185" t="str">
        <f t="shared" si="48"/>
        <v/>
      </c>
      <c r="AW185" s="5">
        <v>44014</v>
      </c>
      <c r="AX185" s="6" t="s">
        <v>8</v>
      </c>
      <c r="AY185" s="105">
        <f>'Boarding Tallies'!AA3</f>
        <v>0</v>
      </c>
      <c r="AZ185">
        <f t="shared" si="58"/>
        <v>0</v>
      </c>
      <c r="BB185" t="str">
        <f t="shared" si="55"/>
        <v/>
      </c>
      <c r="BD185">
        <f t="shared" si="50"/>
        <v>0</v>
      </c>
      <c r="BF185" t="str">
        <f t="shared" si="49"/>
        <v/>
      </c>
    </row>
    <row r="186" spans="1:58" x14ac:dyDescent="0.3">
      <c r="A186" s="10">
        <v>42554</v>
      </c>
      <c r="B186" s="11" t="s">
        <v>9</v>
      </c>
      <c r="C186" s="7">
        <v>44</v>
      </c>
      <c r="D186" t="str">
        <f t="shared" si="56"/>
        <v/>
      </c>
      <c r="F186" t="str">
        <f t="shared" si="51"/>
        <v/>
      </c>
      <c r="H186" t="str">
        <f t="shared" si="41"/>
        <v/>
      </c>
      <c r="J186">
        <f t="shared" si="42"/>
        <v>136</v>
      </c>
      <c r="M186" s="5">
        <v>42920</v>
      </c>
      <c r="N186" s="6" t="s">
        <v>3</v>
      </c>
      <c r="O186" s="7">
        <v>60</v>
      </c>
      <c r="P186" t="str">
        <f t="shared" si="57"/>
        <v/>
      </c>
      <c r="R186" t="str">
        <f t="shared" si="52"/>
        <v/>
      </c>
      <c r="T186" t="str">
        <f t="shared" si="43"/>
        <v/>
      </c>
      <c r="V186" t="str">
        <f t="shared" si="44"/>
        <v/>
      </c>
      <c r="Y186" s="5">
        <v>43285</v>
      </c>
      <c r="Z186" s="6" t="s">
        <v>6</v>
      </c>
      <c r="AA186" s="7">
        <v>69</v>
      </c>
      <c r="AB186" t="str">
        <f t="shared" si="59"/>
        <v/>
      </c>
      <c r="AD186" t="str">
        <f t="shared" si="53"/>
        <v/>
      </c>
      <c r="AF186" t="str">
        <f t="shared" si="45"/>
        <v/>
      </c>
      <c r="AH186" t="str">
        <f t="shared" si="46"/>
        <v/>
      </c>
      <c r="AK186" s="5">
        <v>43650</v>
      </c>
      <c r="AL186" s="6" t="s">
        <v>8</v>
      </c>
      <c r="AM186" s="7">
        <v>70</v>
      </c>
      <c r="AN186">
        <f t="shared" si="60"/>
        <v>296</v>
      </c>
      <c r="AP186" t="str">
        <f t="shared" si="54"/>
        <v/>
      </c>
      <c r="AR186">
        <f t="shared" si="47"/>
        <v>155</v>
      </c>
      <c r="AT186" t="str">
        <f t="shared" si="48"/>
        <v/>
      </c>
      <c r="AW186" s="5">
        <v>44015</v>
      </c>
      <c r="AX186" s="6" t="s">
        <v>4</v>
      </c>
      <c r="AY186" s="105">
        <f>'Boarding Tallies'!AA4</f>
        <v>0</v>
      </c>
      <c r="AZ186" t="str">
        <f t="shared" si="58"/>
        <v/>
      </c>
      <c r="BB186">
        <f t="shared" si="55"/>
        <v>0</v>
      </c>
      <c r="BD186" t="str">
        <f t="shared" si="50"/>
        <v/>
      </c>
      <c r="BF186" t="str">
        <f t="shared" si="49"/>
        <v/>
      </c>
    </row>
    <row r="187" spans="1:58" x14ac:dyDescent="0.3">
      <c r="A187" s="10">
        <v>42555</v>
      </c>
      <c r="B187" s="11" t="s">
        <v>5</v>
      </c>
      <c r="C187" s="7">
        <v>36</v>
      </c>
      <c r="D187" t="str">
        <f t="shared" si="56"/>
        <v/>
      </c>
      <c r="F187" t="str">
        <f t="shared" si="51"/>
        <v/>
      </c>
      <c r="H187" t="str">
        <f t="shared" si="41"/>
        <v/>
      </c>
      <c r="J187" t="str">
        <f t="shared" si="42"/>
        <v/>
      </c>
      <c r="M187" s="5">
        <v>42921</v>
      </c>
      <c r="N187" s="6" t="s">
        <v>6</v>
      </c>
      <c r="O187" s="7">
        <v>34</v>
      </c>
      <c r="P187" t="str">
        <f t="shared" si="57"/>
        <v/>
      </c>
      <c r="R187" t="str">
        <f t="shared" si="52"/>
        <v/>
      </c>
      <c r="T187" t="str">
        <f t="shared" si="43"/>
        <v/>
      </c>
      <c r="V187" t="str">
        <f t="shared" si="44"/>
        <v/>
      </c>
      <c r="Y187" s="5">
        <v>43286</v>
      </c>
      <c r="Z187" s="6" t="s">
        <v>8</v>
      </c>
      <c r="AA187" s="7">
        <v>53</v>
      </c>
      <c r="AB187">
        <f t="shared" si="59"/>
        <v>387</v>
      </c>
      <c r="AD187" t="str">
        <f t="shared" si="53"/>
        <v/>
      </c>
      <c r="AF187">
        <f t="shared" si="45"/>
        <v>186</v>
      </c>
      <c r="AH187" t="str">
        <f t="shared" si="46"/>
        <v/>
      </c>
      <c r="AK187" s="5">
        <v>43651</v>
      </c>
      <c r="AL187" s="6" t="s">
        <v>4</v>
      </c>
      <c r="AM187" s="7">
        <v>72</v>
      </c>
      <c r="AN187" t="str">
        <f t="shared" si="60"/>
        <v/>
      </c>
      <c r="AP187">
        <f t="shared" si="54"/>
        <v>101</v>
      </c>
      <c r="AR187" t="str">
        <f t="shared" si="47"/>
        <v/>
      </c>
      <c r="AT187" t="str">
        <f t="shared" si="48"/>
        <v/>
      </c>
      <c r="AW187" s="5">
        <v>44016</v>
      </c>
      <c r="AX187" s="6" t="s">
        <v>7</v>
      </c>
      <c r="AY187" s="105">
        <f>'Boarding Tallies'!AA5</f>
        <v>0</v>
      </c>
      <c r="AZ187" t="str">
        <f t="shared" si="58"/>
        <v/>
      </c>
      <c r="BB187" t="str">
        <f t="shared" si="55"/>
        <v/>
      </c>
      <c r="BD187" t="str">
        <f t="shared" si="50"/>
        <v/>
      </c>
      <c r="BF187" t="str">
        <f t="shared" si="49"/>
        <v/>
      </c>
    </row>
    <row r="188" spans="1:58" x14ac:dyDescent="0.3">
      <c r="A188" s="10">
        <v>42556</v>
      </c>
      <c r="B188" s="11" t="s">
        <v>3</v>
      </c>
      <c r="C188" s="7">
        <v>19</v>
      </c>
      <c r="D188" t="str">
        <f t="shared" si="56"/>
        <v/>
      </c>
      <c r="F188" t="str">
        <f t="shared" si="51"/>
        <v/>
      </c>
      <c r="H188" t="str">
        <f t="shared" si="41"/>
        <v/>
      </c>
      <c r="J188" t="str">
        <f t="shared" si="42"/>
        <v/>
      </c>
      <c r="M188" s="5">
        <v>42922</v>
      </c>
      <c r="N188" s="6" t="s">
        <v>8</v>
      </c>
      <c r="O188" s="7">
        <v>32</v>
      </c>
      <c r="P188">
        <f t="shared" si="57"/>
        <v>395</v>
      </c>
      <c r="R188" t="str">
        <f t="shared" si="52"/>
        <v/>
      </c>
      <c r="T188">
        <f t="shared" si="43"/>
        <v>126</v>
      </c>
      <c r="V188" t="str">
        <f t="shared" si="44"/>
        <v/>
      </c>
      <c r="Y188" s="5">
        <v>43287</v>
      </c>
      <c r="Z188" s="6" t="s">
        <v>4</v>
      </c>
      <c r="AA188" s="7">
        <v>52</v>
      </c>
      <c r="AB188" t="str">
        <f t="shared" si="59"/>
        <v/>
      </c>
      <c r="AD188">
        <f t="shared" si="53"/>
        <v>102</v>
      </c>
      <c r="AF188" t="str">
        <f t="shared" si="45"/>
        <v/>
      </c>
      <c r="AH188" t="str">
        <f t="shared" si="46"/>
        <v/>
      </c>
      <c r="AK188" s="5">
        <v>43652</v>
      </c>
      <c r="AL188" s="6" t="s">
        <v>7</v>
      </c>
      <c r="AM188" s="7">
        <v>55</v>
      </c>
      <c r="AN188" t="str">
        <f t="shared" si="60"/>
        <v/>
      </c>
      <c r="AP188" t="str">
        <f t="shared" si="54"/>
        <v/>
      </c>
      <c r="AR188" t="str">
        <f t="shared" si="47"/>
        <v/>
      </c>
      <c r="AT188" t="str">
        <f t="shared" si="48"/>
        <v/>
      </c>
      <c r="AW188" s="5">
        <v>44017</v>
      </c>
      <c r="AX188" s="6" t="s">
        <v>9</v>
      </c>
      <c r="AY188" s="105">
        <f>'Boarding Tallies'!AA6</f>
        <v>0</v>
      </c>
      <c r="AZ188" t="str">
        <f t="shared" si="58"/>
        <v/>
      </c>
      <c r="BB188" t="str">
        <f t="shared" si="55"/>
        <v/>
      </c>
      <c r="BD188" t="str">
        <f t="shared" si="50"/>
        <v/>
      </c>
      <c r="BF188">
        <f t="shared" si="49"/>
        <v>0</v>
      </c>
    </row>
    <row r="189" spans="1:58" x14ac:dyDescent="0.3">
      <c r="A189" s="10">
        <v>42557</v>
      </c>
      <c r="B189" s="11" t="s">
        <v>6</v>
      </c>
      <c r="C189" s="7">
        <v>20</v>
      </c>
      <c r="D189" t="str">
        <f t="shared" si="56"/>
        <v/>
      </c>
      <c r="F189" t="str">
        <f t="shared" si="51"/>
        <v/>
      </c>
      <c r="H189" t="str">
        <f t="shared" si="41"/>
        <v/>
      </c>
      <c r="J189" t="str">
        <f t="shared" si="42"/>
        <v/>
      </c>
      <c r="M189" s="5">
        <v>42923</v>
      </c>
      <c r="N189" s="6" t="s">
        <v>4</v>
      </c>
      <c r="O189" s="7">
        <v>35</v>
      </c>
      <c r="P189" t="str">
        <f t="shared" si="57"/>
        <v/>
      </c>
      <c r="R189">
        <f t="shared" si="52"/>
        <v>104</v>
      </c>
      <c r="T189" t="str">
        <f t="shared" si="43"/>
        <v/>
      </c>
      <c r="V189" t="str">
        <f t="shared" si="44"/>
        <v/>
      </c>
      <c r="Y189" s="5">
        <v>43288</v>
      </c>
      <c r="Z189" s="6" t="s">
        <v>7</v>
      </c>
      <c r="AA189" s="7">
        <v>72</v>
      </c>
      <c r="AB189" t="str">
        <f t="shared" si="59"/>
        <v/>
      </c>
      <c r="AD189" t="str">
        <f t="shared" si="53"/>
        <v/>
      </c>
      <c r="AF189" t="str">
        <f t="shared" si="45"/>
        <v/>
      </c>
      <c r="AH189" t="str">
        <f t="shared" si="46"/>
        <v/>
      </c>
      <c r="AK189" s="5">
        <v>43653</v>
      </c>
      <c r="AL189" s="6" t="s">
        <v>9</v>
      </c>
      <c r="AM189" s="7">
        <v>33</v>
      </c>
      <c r="AN189" t="str">
        <f t="shared" si="60"/>
        <v/>
      </c>
      <c r="AP189" t="str">
        <f t="shared" si="54"/>
        <v/>
      </c>
      <c r="AR189" t="str">
        <f t="shared" si="47"/>
        <v/>
      </c>
      <c r="AT189">
        <f t="shared" si="48"/>
        <v>160</v>
      </c>
      <c r="AW189" s="5">
        <v>44018</v>
      </c>
      <c r="AX189" s="6" t="s">
        <v>5</v>
      </c>
      <c r="AY189" s="105">
        <f>'Boarding Tallies'!AA7</f>
        <v>0</v>
      </c>
      <c r="AZ189" t="str">
        <f t="shared" si="58"/>
        <v/>
      </c>
      <c r="BB189" t="str">
        <f t="shared" si="55"/>
        <v/>
      </c>
      <c r="BD189" t="str">
        <f t="shared" si="50"/>
        <v/>
      </c>
      <c r="BF189" t="str">
        <f t="shared" si="49"/>
        <v/>
      </c>
    </row>
    <row r="190" spans="1:58" x14ac:dyDescent="0.3">
      <c r="A190" s="10">
        <v>42558</v>
      </c>
      <c r="B190" s="11" t="s">
        <v>8</v>
      </c>
      <c r="C190" s="7">
        <v>29</v>
      </c>
      <c r="D190">
        <f t="shared" si="56"/>
        <v>240</v>
      </c>
      <c r="F190" t="str">
        <f t="shared" si="51"/>
        <v/>
      </c>
      <c r="H190">
        <f t="shared" si="41"/>
        <v>68</v>
      </c>
      <c r="J190" t="str">
        <f t="shared" si="42"/>
        <v/>
      </c>
      <c r="M190" s="5">
        <v>42924</v>
      </c>
      <c r="N190" s="6" t="s">
        <v>7</v>
      </c>
      <c r="O190" s="7">
        <v>49</v>
      </c>
      <c r="P190" t="str">
        <f t="shared" si="57"/>
        <v/>
      </c>
      <c r="R190" t="str">
        <f t="shared" si="52"/>
        <v/>
      </c>
      <c r="T190" t="str">
        <f t="shared" si="43"/>
        <v/>
      </c>
      <c r="V190" t="str">
        <f t="shared" si="44"/>
        <v/>
      </c>
      <c r="Y190" s="5">
        <v>43289</v>
      </c>
      <c r="Z190" s="6" t="s">
        <v>9</v>
      </c>
      <c r="AA190" s="7">
        <v>47</v>
      </c>
      <c r="AB190" t="str">
        <f t="shared" si="59"/>
        <v/>
      </c>
      <c r="AD190" t="str">
        <f t="shared" si="53"/>
        <v/>
      </c>
      <c r="AF190" t="str">
        <f t="shared" si="45"/>
        <v/>
      </c>
      <c r="AH190">
        <f t="shared" si="46"/>
        <v>171</v>
      </c>
      <c r="AK190" s="5">
        <v>43654</v>
      </c>
      <c r="AL190" s="6" t="s">
        <v>5</v>
      </c>
      <c r="AM190" s="7">
        <v>32</v>
      </c>
      <c r="AN190" t="str">
        <f t="shared" si="60"/>
        <v/>
      </c>
      <c r="AP190" t="str">
        <f t="shared" si="54"/>
        <v/>
      </c>
      <c r="AR190" t="str">
        <f t="shared" si="47"/>
        <v/>
      </c>
      <c r="AT190" t="str">
        <f t="shared" si="48"/>
        <v/>
      </c>
      <c r="AW190" s="5">
        <v>44019</v>
      </c>
      <c r="AX190" s="6" t="s">
        <v>3</v>
      </c>
      <c r="AY190" s="105">
        <f>'Boarding Tallies'!AA8</f>
        <v>0</v>
      </c>
      <c r="AZ190" t="str">
        <f t="shared" si="58"/>
        <v/>
      </c>
      <c r="BB190" t="str">
        <f t="shared" si="55"/>
        <v/>
      </c>
      <c r="BD190" t="str">
        <f t="shared" si="50"/>
        <v/>
      </c>
      <c r="BF190" t="str">
        <f t="shared" si="49"/>
        <v/>
      </c>
    </row>
    <row r="191" spans="1:58" x14ac:dyDescent="0.3">
      <c r="A191" s="10">
        <v>42559</v>
      </c>
      <c r="B191" s="11" t="s">
        <v>4</v>
      </c>
      <c r="C191" s="7">
        <v>37</v>
      </c>
      <c r="D191" t="str">
        <f t="shared" si="56"/>
        <v/>
      </c>
      <c r="F191">
        <f t="shared" si="51"/>
        <v>73</v>
      </c>
      <c r="H191" t="str">
        <f t="shared" si="41"/>
        <v/>
      </c>
      <c r="J191" t="str">
        <f t="shared" si="42"/>
        <v/>
      </c>
      <c r="M191" s="5">
        <v>42925</v>
      </c>
      <c r="N191" s="6" t="s">
        <v>9</v>
      </c>
      <c r="O191" s="7">
        <v>31</v>
      </c>
      <c r="P191" t="str">
        <f t="shared" si="57"/>
        <v/>
      </c>
      <c r="R191" t="str">
        <f t="shared" si="52"/>
        <v/>
      </c>
      <c r="T191" t="str">
        <f t="shared" si="43"/>
        <v/>
      </c>
      <c r="V191">
        <f t="shared" si="44"/>
        <v>115</v>
      </c>
      <c r="Y191" s="5">
        <v>43290</v>
      </c>
      <c r="Z191" s="6" t="s">
        <v>5</v>
      </c>
      <c r="AA191" s="7">
        <v>32</v>
      </c>
      <c r="AB191" t="str">
        <f t="shared" si="59"/>
        <v/>
      </c>
      <c r="AD191" t="str">
        <f t="shared" si="53"/>
        <v/>
      </c>
      <c r="AF191" t="str">
        <f t="shared" si="45"/>
        <v/>
      </c>
      <c r="AH191" t="str">
        <f t="shared" si="46"/>
        <v/>
      </c>
      <c r="AK191" s="5">
        <v>43655</v>
      </c>
      <c r="AL191" s="6" t="s">
        <v>3</v>
      </c>
      <c r="AM191" s="7">
        <v>37</v>
      </c>
      <c r="AN191" t="str">
        <f t="shared" si="60"/>
        <v/>
      </c>
      <c r="AP191" t="str">
        <f t="shared" si="54"/>
        <v/>
      </c>
      <c r="AR191" t="str">
        <f t="shared" si="47"/>
        <v/>
      </c>
      <c r="AT191" t="str">
        <f t="shared" si="48"/>
        <v/>
      </c>
      <c r="AW191" s="5">
        <v>44020</v>
      </c>
      <c r="AX191" s="6" t="s">
        <v>6</v>
      </c>
      <c r="AY191" s="105">
        <f>'Boarding Tallies'!AA9</f>
        <v>0</v>
      </c>
      <c r="AZ191" t="str">
        <f t="shared" si="58"/>
        <v/>
      </c>
      <c r="BB191" t="str">
        <f t="shared" si="55"/>
        <v/>
      </c>
      <c r="BD191" t="str">
        <f t="shared" si="50"/>
        <v/>
      </c>
      <c r="BF191" t="str">
        <f t="shared" si="49"/>
        <v/>
      </c>
    </row>
    <row r="192" spans="1:58" x14ac:dyDescent="0.3">
      <c r="A192" s="10">
        <v>42560</v>
      </c>
      <c r="B192" s="11" t="s">
        <v>7</v>
      </c>
      <c r="C192" s="7">
        <v>40</v>
      </c>
      <c r="D192" t="str">
        <f t="shared" si="56"/>
        <v/>
      </c>
      <c r="F192" t="str">
        <f t="shared" si="51"/>
        <v/>
      </c>
      <c r="H192" t="str">
        <f t="shared" si="41"/>
        <v/>
      </c>
      <c r="J192" t="str">
        <f t="shared" si="42"/>
        <v/>
      </c>
      <c r="M192" s="5">
        <v>42926</v>
      </c>
      <c r="N192" s="6" t="s">
        <v>5</v>
      </c>
      <c r="O192" s="7">
        <v>21</v>
      </c>
      <c r="P192" t="str">
        <f t="shared" si="57"/>
        <v/>
      </c>
      <c r="R192" t="str">
        <f t="shared" si="52"/>
        <v/>
      </c>
      <c r="T192" t="str">
        <f t="shared" si="43"/>
        <v/>
      </c>
      <c r="V192" t="str">
        <f t="shared" si="44"/>
        <v/>
      </c>
      <c r="Y192" s="5">
        <v>43291</v>
      </c>
      <c r="Z192" s="6" t="s">
        <v>3</v>
      </c>
      <c r="AA192" s="7">
        <v>33</v>
      </c>
      <c r="AB192" t="str">
        <f t="shared" si="59"/>
        <v/>
      </c>
      <c r="AD192" t="str">
        <f t="shared" si="53"/>
        <v/>
      </c>
      <c r="AF192" t="str">
        <f t="shared" si="45"/>
        <v/>
      </c>
      <c r="AH192" t="str">
        <f t="shared" si="46"/>
        <v/>
      </c>
      <c r="AK192" s="5">
        <v>43656</v>
      </c>
      <c r="AL192" s="6" t="s">
        <v>6</v>
      </c>
      <c r="AM192" s="7">
        <v>37</v>
      </c>
      <c r="AN192" t="str">
        <f t="shared" si="60"/>
        <v/>
      </c>
      <c r="AP192" t="str">
        <f t="shared" si="54"/>
        <v/>
      </c>
      <c r="AR192" t="str">
        <f t="shared" si="47"/>
        <v/>
      </c>
      <c r="AT192" t="str">
        <f t="shared" si="48"/>
        <v/>
      </c>
      <c r="AW192" s="5">
        <v>44021</v>
      </c>
      <c r="AX192" s="6" t="s">
        <v>8</v>
      </c>
      <c r="AY192" s="105">
        <f>'Boarding Tallies'!AA10</f>
        <v>0</v>
      </c>
      <c r="AZ192">
        <f t="shared" si="58"/>
        <v>0</v>
      </c>
      <c r="BB192" t="str">
        <f t="shared" si="55"/>
        <v/>
      </c>
      <c r="BD192">
        <f t="shared" si="50"/>
        <v>0</v>
      </c>
      <c r="BF192" t="str">
        <f t="shared" si="49"/>
        <v/>
      </c>
    </row>
    <row r="193" spans="1:58" x14ac:dyDescent="0.3">
      <c r="A193" s="10">
        <v>42561</v>
      </c>
      <c r="B193" s="11" t="s">
        <v>9</v>
      </c>
      <c r="C193" s="7">
        <v>26</v>
      </c>
      <c r="D193" t="str">
        <f t="shared" si="56"/>
        <v/>
      </c>
      <c r="F193" t="str">
        <f t="shared" si="51"/>
        <v/>
      </c>
      <c r="H193" t="str">
        <f t="shared" si="41"/>
        <v/>
      </c>
      <c r="J193">
        <f t="shared" si="42"/>
        <v>103</v>
      </c>
      <c r="M193" s="5">
        <v>42927</v>
      </c>
      <c r="N193" s="6" t="s">
        <v>3</v>
      </c>
      <c r="O193" s="7">
        <v>21</v>
      </c>
      <c r="P193" t="str">
        <f t="shared" si="57"/>
        <v/>
      </c>
      <c r="R193" t="str">
        <f t="shared" si="52"/>
        <v/>
      </c>
      <c r="T193" t="str">
        <f t="shared" si="43"/>
        <v/>
      </c>
      <c r="V193" t="str">
        <f t="shared" si="44"/>
        <v/>
      </c>
      <c r="Y193" s="5">
        <v>43292</v>
      </c>
      <c r="Z193" s="6" t="s">
        <v>6</v>
      </c>
      <c r="AA193" s="7">
        <v>30</v>
      </c>
      <c r="AB193" t="str">
        <f t="shared" si="59"/>
        <v/>
      </c>
      <c r="AD193" t="str">
        <f t="shared" si="53"/>
        <v/>
      </c>
      <c r="AF193" t="str">
        <f t="shared" si="45"/>
        <v/>
      </c>
      <c r="AH193" t="str">
        <f t="shared" si="46"/>
        <v/>
      </c>
      <c r="AK193" s="5">
        <v>43657</v>
      </c>
      <c r="AL193" s="6" t="s">
        <v>8</v>
      </c>
      <c r="AM193" s="7">
        <v>38</v>
      </c>
      <c r="AN193">
        <f t="shared" si="60"/>
        <v>304</v>
      </c>
      <c r="AP193" t="str">
        <f t="shared" si="54"/>
        <v/>
      </c>
      <c r="AR193">
        <f t="shared" si="47"/>
        <v>112</v>
      </c>
      <c r="AT193" t="str">
        <f t="shared" si="48"/>
        <v/>
      </c>
      <c r="AW193" s="5">
        <v>44022</v>
      </c>
      <c r="AX193" s="6" t="s">
        <v>4</v>
      </c>
      <c r="AY193" s="105">
        <f>'Boarding Tallies'!AA11</f>
        <v>0</v>
      </c>
      <c r="AZ193" t="str">
        <f t="shared" si="58"/>
        <v/>
      </c>
      <c r="BB193">
        <f t="shared" si="55"/>
        <v>0</v>
      </c>
      <c r="BD193" t="str">
        <f t="shared" si="50"/>
        <v/>
      </c>
      <c r="BF193" t="str">
        <f t="shared" si="49"/>
        <v/>
      </c>
    </row>
    <row r="194" spans="1:58" x14ac:dyDescent="0.3">
      <c r="A194" s="10">
        <v>42562</v>
      </c>
      <c r="B194" s="11" t="s">
        <v>5</v>
      </c>
      <c r="C194" s="7">
        <v>28</v>
      </c>
      <c r="D194" t="str">
        <f t="shared" si="56"/>
        <v/>
      </c>
      <c r="F194" t="str">
        <f t="shared" si="51"/>
        <v/>
      </c>
      <c r="H194" t="str">
        <f t="shared" si="41"/>
        <v/>
      </c>
      <c r="J194" t="str">
        <f t="shared" si="42"/>
        <v/>
      </c>
      <c r="M194" s="5">
        <v>42928</v>
      </c>
      <c r="N194" s="6" t="s">
        <v>6</v>
      </c>
      <c r="O194" s="7">
        <v>27</v>
      </c>
      <c r="P194" t="str">
        <f t="shared" si="57"/>
        <v/>
      </c>
      <c r="R194" t="str">
        <f t="shared" si="52"/>
        <v/>
      </c>
      <c r="T194" t="str">
        <f t="shared" si="43"/>
        <v/>
      </c>
      <c r="V194" t="str">
        <f t="shared" si="44"/>
        <v/>
      </c>
      <c r="Y194" s="5">
        <v>43293</v>
      </c>
      <c r="Z194" s="6" t="s">
        <v>8</v>
      </c>
      <c r="AA194" s="7">
        <v>29</v>
      </c>
      <c r="AB194">
        <f t="shared" si="59"/>
        <v>295</v>
      </c>
      <c r="AD194" t="str">
        <f t="shared" si="53"/>
        <v/>
      </c>
      <c r="AF194">
        <f t="shared" si="45"/>
        <v>92</v>
      </c>
      <c r="AH194" t="str">
        <f t="shared" si="46"/>
        <v/>
      </c>
      <c r="AK194" s="5">
        <v>43658</v>
      </c>
      <c r="AL194" s="6" t="s">
        <v>4</v>
      </c>
      <c r="AM194" s="7">
        <v>43</v>
      </c>
      <c r="AN194" t="str">
        <f t="shared" si="60"/>
        <v/>
      </c>
      <c r="AP194">
        <f t="shared" si="54"/>
        <v>75</v>
      </c>
      <c r="AR194" t="str">
        <f t="shared" si="47"/>
        <v/>
      </c>
      <c r="AT194" t="str">
        <f t="shared" si="48"/>
        <v/>
      </c>
      <c r="AW194" s="5">
        <v>44023</v>
      </c>
      <c r="AX194" s="6" t="s">
        <v>7</v>
      </c>
      <c r="AY194" s="105">
        <f>'Boarding Tallies'!AA12</f>
        <v>0</v>
      </c>
      <c r="AZ194" t="str">
        <f t="shared" si="58"/>
        <v/>
      </c>
      <c r="BB194" t="str">
        <f t="shared" si="55"/>
        <v/>
      </c>
      <c r="BD194" t="str">
        <f t="shared" si="50"/>
        <v/>
      </c>
      <c r="BF194" t="str">
        <f t="shared" si="49"/>
        <v/>
      </c>
    </row>
    <row r="195" spans="1:58" x14ac:dyDescent="0.3">
      <c r="A195" s="10">
        <v>42563</v>
      </c>
      <c r="B195" s="11" t="s">
        <v>3</v>
      </c>
      <c r="C195" s="7">
        <v>25</v>
      </c>
      <c r="D195" t="str">
        <f t="shared" si="56"/>
        <v/>
      </c>
      <c r="F195" t="str">
        <f t="shared" si="51"/>
        <v/>
      </c>
      <c r="H195" t="str">
        <f t="shared" ref="H195:H258" si="61">IF(B195="TH",SUM(C193:C195),"")</f>
        <v/>
      </c>
      <c r="J195" t="str">
        <f t="shared" ref="J195:J258" si="62">IF(B195="SU",SUM(C193:C195),"")</f>
        <v/>
      </c>
      <c r="M195" s="5">
        <v>42929</v>
      </c>
      <c r="N195" s="6" t="s">
        <v>8</v>
      </c>
      <c r="O195" s="7">
        <v>26</v>
      </c>
      <c r="P195">
        <f t="shared" si="57"/>
        <v>210</v>
      </c>
      <c r="R195" t="str">
        <f t="shared" si="52"/>
        <v/>
      </c>
      <c r="T195">
        <f t="shared" ref="T195:T258" si="63">IF(N195="TH",SUM(O193:O195),"")</f>
        <v>74</v>
      </c>
      <c r="V195" t="str">
        <f t="shared" ref="V195:V258" si="64">IF(N195="SU",SUM(O193:O195),"")</f>
        <v/>
      </c>
      <c r="Y195" s="5">
        <v>43294</v>
      </c>
      <c r="Z195" s="6" t="s">
        <v>4</v>
      </c>
      <c r="AA195" s="7">
        <v>56</v>
      </c>
      <c r="AB195" t="str">
        <f t="shared" si="59"/>
        <v/>
      </c>
      <c r="AD195">
        <f t="shared" si="53"/>
        <v>88</v>
      </c>
      <c r="AF195" t="str">
        <f t="shared" ref="AF195:AF258" si="65">IF(Z195="TH",SUM(AA193:AA195),"")</f>
        <v/>
      </c>
      <c r="AH195" t="str">
        <f t="shared" ref="AH195:AH258" si="66">IF(Z195="SU",SUM(AA193:AA195),"")</f>
        <v/>
      </c>
      <c r="AK195" s="5">
        <v>43659</v>
      </c>
      <c r="AL195" s="6" t="s">
        <v>7</v>
      </c>
      <c r="AM195" s="7">
        <v>58</v>
      </c>
      <c r="AN195" t="str">
        <f t="shared" si="60"/>
        <v/>
      </c>
      <c r="AP195" t="str">
        <f t="shared" si="54"/>
        <v/>
      </c>
      <c r="AR195" t="str">
        <f t="shared" ref="AR195:AR258" si="67">IF(AL195="TH",SUM(AM193:AM195),"")</f>
        <v/>
      </c>
      <c r="AT195" t="str">
        <f t="shared" ref="AT195:AT258" si="68">IF(AL195="SU",SUM(AM193:AM195),"")</f>
        <v/>
      </c>
      <c r="AW195" s="5">
        <v>44024</v>
      </c>
      <c r="AX195" s="6" t="s">
        <v>9</v>
      </c>
      <c r="AY195" s="105">
        <f>'Boarding Tallies'!AA13</f>
        <v>0</v>
      </c>
      <c r="AZ195" t="str">
        <f t="shared" si="58"/>
        <v/>
      </c>
      <c r="BB195" t="str">
        <f t="shared" si="55"/>
        <v/>
      </c>
      <c r="BD195" t="str">
        <f t="shared" si="50"/>
        <v/>
      </c>
      <c r="BF195">
        <f t="shared" ref="BF195:BF258" si="69">IF(AX195="SU",SUM(AY193:AY195),"")</f>
        <v>0</v>
      </c>
    </row>
    <row r="196" spans="1:58" x14ac:dyDescent="0.3">
      <c r="A196" s="10">
        <v>42564</v>
      </c>
      <c r="B196" s="11" t="s">
        <v>6</v>
      </c>
      <c r="C196" s="7">
        <v>22</v>
      </c>
      <c r="D196" t="str">
        <f t="shared" si="56"/>
        <v/>
      </c>
      <c r="F196" t="str">
        <f t="shared" si="51"/>
        <v/>
      </c>
      <c r="H196" t="str">
        <f t="shared" si="61"/>
        <v/>
      </c>
      <c r="J196" t="str">
        <f t="shared" si="62"/>
        <v/>
      </c>
      <c r="M196" s="5">
        <v>42930</v>
      </c>
      <c r="N196" s="6" t="s">
        <v>4</v>
      </c>
      <c r="O196" s="7">
        <v>42</v>
      </c>
      <c r="P196" t="str">
        <f t="shared" si="57"/>
        <v/>
      </c>
      <c r="R196">
        <f t="shared" si="52"/>
        <v>63</v>
      </c>
      <c r="T196" t="str">
        <f t="shared" si="63"/>
        <v/>
      </c>
      <c r="V196" t="str">
        <f t="shared" si="64"/>
        <v/>
      </c>
      <c r="Y196" s="5">
        <v>43295</v>
      </c>
      <c r="Z196" s="6" t="s">
        <v>7</v>
      </c>
      <c r="AA196" s="7">
        <v>57</v>
      </c>
      <c r="AB196" t="str">
        <f t="shared" si="59"/>
        <v/>
      </c>
      <c r="AD196" t="str">
        <f t="shared" si="53"/>
        <v/>
      </c>
      <c r="AF196" t="str">
        <f t="shared" si="65"/>
        <v/>
      </c>
      <c r="AH196" t="str">
        <f t="shared" si="66"/>
        <v/>
      </c>
      <c r="AK196" s="5">
        <v>43660</v>
      </c>
      <c r="AL196" s="6" t="s">
        <v>9</v>
      </c>
      <c r="AM196" s="7">
        <v>31</v>
      </c>
      <c r="AN196" t="str">
        <f t="shared" si="60"/>
        <v/>
      </c>
      <c r="AP196" t="str">
        <f t="shared" si="54"/>
        <v/>
      </c>
      <c r="AR196" t="str">
        <f t="shared" si="67"/>
        <v/>
      </c>
      <c r="AT196">
        <f t="shared" si="68"/>
        <v>132</v>
      </c>
      <c r="AW196" s="5">
        <v>44025</v>
      </c>
      <c r="AX196" s="6" t="s">
        <v>5</v>
      </c>
      <c r="AY196" s="105">
        <f>'Boarding Tallies'!AA14</f>
        <v>0</v>
      </c>
      <c r="AZ196" t="str">
        <f t="shared" si="58"/>
        <v/>
      </c>
      <c r="BB196" t="str">
        <f t="shared" si="55"/>
        <v/>
      </c>
      <c r="BD196" t="str">
        <f t="shared" ref="BD196:BD259" si="70">IF(AX196="TH",SUM(AY194:AY196),"")</f>
        <v/>
      </c>
      <c r="BF196" t="str">
        <f t="shared" si="69"/>
        <v/>
      </c>
    </row>
    <row r="197" spans="1:58" x14ac:dyDescent="0.3">
      <c r="A197" s="10">
        <v>42565</v>
      </c>
      <c r="B197" s="11" t="s">
        <v>8</v>
      </c>
      <c r="C197" s="7">
        <v>25</v>
      </c>
      <c r="D197">
        <f t="shared" si="56"/>
        <v>203</v>
      </c>
      <c r="F197" t="str">
        <f t="shared" ref="F197:F260" si="71">IF(B197="FR",SUM(C197,C193),"")</f>
        <v/>
      </c>
      <c r="H197">
        <f t="shared" si="61"/>
        <v>72</v>
      </c>
      <c r="J197" t="str">
        <f t="shared" si="62"/>
        <v/>
      </c>
      <c r="M197" s="5">
        <v>42931</v>
      </c>
      <c r="N197" s="6" t="s">
        <v>7</v>
      </c>
      <c r="O197" s="7">
        <v>47</v>
      </c>
      <c r="P197" t="str">
        <f t="shared" si="57"/>
        <v/>
      </c>
      <c r="R197" t="str">
        <f t="shared" ref="R197:R260" si="72">IF(N197="FR",SUM(O197,O193),"")</f>
        <v/>
      </c>
      <c r="T197" t="str">
        <f t="shared" si="63"/>
        <v/>
      </c>
      <c r="V197" t="str">
        <f t="shared" si="64"/>
        <v/>
      </c>
      <c r="Y197" s="5">
        <v>43296</v>
      </c>
      <c r="Z197" s="6" t="s">
        <v>9</v>
      </c>
      <c r="AA197" s="7">
        <v>31</v>
      </c>
      <c r="AB197" t="str">
        <f t="shared" si="59"/>
        <v/>
      </c>
      <c r="AD197" t="str">
        <f t="shared" ref="AD197:AD260" si="73">IF(Z197="FR",SUM(AA197,AA193),"")</f>
        <v/>
      </c>
      <c r="AF197" t="str">
        <f t="shared" si="65"/>
        <v/>
      </c>
      <c r="AH197">
        <f t="shared" si="66"/>
        <v>144</v>
      </c>
      <c r="AK197" s="5">
        <v>43661</v>
      </c>
      <c r="AL197" s="6" t="s">
        <v>5</v>
      </c>
      <c r="AM197" s="7">
        <v>26</v>
      </c>
      <c r="AN197" t="str">
        <f t="shared" si="60"/>
        <v/>
      </c>
      <c r="AP197" t="str">
        <f t="shared" si="54"/>
        <v/>
      </c>
      <c r="AR197" t="str">
        <f t="shared" si="67"/>
        <v/>
      </c>
      <c r="AT197" t="str">
        <f t="shared" si="68"/>
        <v/>
      </c>
      <c r="AW197" s="5">
        <v>44026</v>
      </c>
      <c r="AX197" s="6" t="s">
        <v>3</v>
      </c>
      <c r="AY197" s="105">
        <f>'Boarding Tallies'!AA15</f>
        <v>0</v>
      </c>
      <c r="AZ197" t="str">
        <f t="shared" si="58"/>
        <v/>
      </c>
      <c r="BB197" t="str">
        <f t="shared" si="55"/>
        <v/>
      </c>
      <c r="BD197" t="str">
        <f t="shared" si="70"/>
        <v/>
      </c>
      <c r="BF197" t="str">
        <f t="shared" si="69"/>
        <v/>
      </c>
    </row>
    <row r="198" spans="1:58" x14ac:dyDescent="0.3">
      <c r="A198" s="10">
        <v>42566</v>
      </c>
      <c r="B198" s="11" t="s">
        <v>4</v>
      </c>
      <c r="C198" s="7">
        <v>39</v>
      </c>
      <c r="D198" t="str">
        <f t="shared" si="56"/>
        <v/>
      </c>
      <c r="F198">
        <f t="shared" si="71"/>
        <v>67</v>
      </c>
      <c r="H198" t="str">
        <f t="shared" si="61"/>
        <v/>
      </c>
      <c r="J198" t="str">
        <f t="shared" si="62"/>
        <v/>
      </c>
      <c r="M198" s="5">
        <v>42932</v>
      </c>
      <c r="N198" s="6" t="s">
        <v>9</v>
      </c>
      <c r="O198" s="7">
        <v>27</v>
      </c>
      <c r="P198" t="str">
        <f t="shared" si="57"/>
        <v/>
      </c>
      <c r="R198" t="str">
        <f t="shared" si="72"/>
        <v/>
      </c>
      <c r="T198" t="str">
        <f t="shared" si="63"/>
        <v/>
      </c>
      <c r="V198">
        <f t="shared" si="64"/>
        <v>116</v>
      </c>
      <c r="Y198" s="5">
        <v>43297</v>
      </c>
      <c r="Z198" s="6" t="s">
        <v>5</v>
      </c>
      <c r="AA198" s="7">
        <v>16</v>
      </c>
      <c r="AB198" t="str">
        <f t="shared" si="59"/>
        <v/>
      </c>
      <c r="AD198" t="str">
        <f t="shared" si="73"/>
        <v/>
      </c>
      <c r="AF198" t="str">
        <f t="shared" si="65"/>
        <v/>
      </c>
      <c r="AH198" t="str">
        <f t="shared" si="66"/>
        <v/>
      </c>
      <c r="AK198" s="5">
        <v>43662</v>
      </c>
      <c r="AL198" s="6" t="s">
        <v>3</v>
      </c>
      <c r="AM198" s="7">
        <v>27</v>
      </c>
      <c r="AN198" t="str">
        <f t="shared" si="60"/>
        <v/>
      </c>
      <c r="AP198" t="str">
        <f t="shared" ref="AP198:AP261" si="74">IF(AL198="FR",SUM(AM198,AM194),"")</f>
        <v/>
      </c>
      <c r="AR198" t="str">
        <f t="shared" si="67"/>
        <v/>
      </c>
      <c r="AT198" t="str">
        <f t="shared" si="68"/>
        <v/>
      </c>
      <c r="AW198" s="5">
        <v>44027</v>
      </c>
      <c r="AX198" s="6" t="s">
        <v>6</v>
      </c>
      <c r="AY198" s="105">
        <f>'Boarding Tallies'!AA16</f>
        <v>0</v>
      </c>
      <c r="AZ198" t="str">
        <f t="shared" si="58"/>
        <v/>
      </c>
      <c r="BB198" t="str">
        <f t="shared" ref="BB198:BB261" si="75">IF(AX198="FR",SUM(AY198,AY194),"")</f>
        <v/>
      </c>
      <c r="BD198" t="str">
        <f t="shared" si="70"/>
        <v/>
      </c>
      <c r="BF198" t="str">
        <f t="shared" si="69"/>
        <v/>
      </c>
    </row>
    <row r="199" spans="1:58" x14ac:dyDescent="0.3">
      <c r="A199" s="10">
        <v>42567</v>
      </c>
      <c r="B199" s="11" t="s">
        <v>7</v>
      </c>
      <c r="C199" s="7">
        <v>50</v>
      </c>
      <c r="D199" t="str">
        <f t="shared" ref="D199:D262" si="76">IF(B199="TH",SUM(C193:C199),"")</f>
        <v/>
      </c>
      <c r="F199" t="str">
        <f t="shared" si="71"/>
        <v/>
      </c>
      <c r="H199" t="str">
        <f t="shared" si="61"/>
        <v/>
      </c>
      <c r="J199" t="str">
        <f t="shared" si="62"/>
        <v/>
      </c>
      <c r="M199" s="5">
        <v>42933</v>
      </c>
      <c r="N199" s="6" t="s">
        <v>5</v>
      </c>
      <c r="O199" s="7">
        <v>16</v>
      </c>
      <c r="P199" t="str">
        <f t="shared" ref="P199:P262" si="77">IF(N199="TH",SUM(O193:O199),"")</f>
        <v/>
      </c>
      <c r="R199" t="str">
        <f t="shared" si="72"/>
        <v/>
      </c>
      <c r="T199" t="str">
        <f t="shared" si="63"/>
        <v/>
      </c>
      <c r="V199" t="str">
        <f t="shared" si="64"/>
        <v/>
      </c>
      <c r="Y199" s="5">
        <v>43298</v>
      </c>
      <c r="Z199" s="6" t="s">
        <v>3</v>
      </c>
      <c r="AA199" s="7">
        <v>14</v>
      </c>
      <c r="AB199" t="str">
        <f t="shared" si="59"/>
        <v/>
      </c>
      <c r="AD199" t="str">
        <f t="shared" si="73"/>
        <v/>
      </c>
      <c r="AF199" t="str">
        <f t="shared" si="65"/>
        <v/>
      </c>
      <c r="AH199" t="str">
        <f t="shared" si="66"/>
        <v/>
      </c>
      <c r="AK199" s="5">
        <v>43663</v>
      </c>
      <c r="AL199" s="6" t="s">
        <v>6</v>
      </c>
      <c r="AM199" s="7">
        <v>30</v>
      </c>
      <c r="AN199" t="str">
        <f t="shared" si="60"/>
        <v/>
      </c>
      <c r="AP199" t="str">
        <f t="shared" si="74"/>
        <v/>
      </c>
      <c r="AR199" t="str">
        <f t="shared" si="67"/>
        <v/>
      </c>
      <c r="AT199" t="str">
        <f t="shared" si="68"/>
        <v/>
      </c>
      <c r="AW199" s="5">
        <v>44028</v>
      </c>
      <c r="AX199" s="6" t="s">
        <v>8</v>
      </c>
      <c r="AY199" s="105">
        <f>'Boarding Tallies'!AA17</f>
        <v>0</v>
      </c>
      <c r="AZ199">
        <f t="shared" si="58"/>
        <v>0</v>
      </c>
      <c r="BB199" t="str">
        <f t="shared" si="75"/>
        <v/>
      </c>
      <c r="BD199">
        <f t="shared" si="70"/>
        <v>0</v>
      </c>
      <c r="BF199" t="str">
        <f t="shared" si="69"/>
        <v/>
      </c>
    </row>
    <row r="200" spans="1:58" x14ac:dyDescent="0.3">
      <c r="A200" s="10">
        <v>42568</v>
      </c>
      <c r="B200" s="11" t="s">
        <v>9</v>
      </c>
      <c r="C200" s="7">
        <v>25</v>
      </c>
      <c r="D200" t="str">
        <f t="shared" si="76"/>
        <v/>
      </c>
      <c r="F200" t="str">
        <f t="shared" si="71"/>
        <v/>
      </c>
      <c r="H200" t="str">
        <f t="shared" si="61"/>
        <v/>
      </c>
      <c r="J200">
        <f t="shared" si="62"/>
        <v>114</v>
      </c>
      <c r="M200" s="5">
        <v>42934</v>
      </c>
      <c r="N200" s="6" t="s">
        <v>3</v>
      </c>
      <c r="O200" s="7">
        <v>15</v>
      </c>
      <c r="P200" t="str">
        <f t="shared" si="77"/>
        <v/>
      </c>
      <c r="R200" t="str">
        <f t="shared" si="72"/>
        <v/>
      </c>
      <c r="T200" t="str">
        <f t="shared" si="63"/>
        <v/>
      </c>
      <c r="V200" t="str">
        <f t="shared" si="64"/>
        <v/>
      </c>
      <c r="Y200" s="5">
        <v>43299</v>
      </c>
      <c r="Z200" s="6" t="s">
        <v>6</v>
      </c>
      <c r="AA200" s="7">
        <v>28</v>
      </c>
      <c r="AB200" t="str">
        <f t="shared" si="59"/>
        <v/>
      </c>
      <c r="AD200" t="str">
        <f t="shared" si="73"/>
        <v/>
      </c>
      <c r="AF200" t="str">
        <f t="shared" si="65"/>
        <v/>
      </c>
      <c r="AH200" t="str">
        <f t="shared" si="66"/>
        <v/>
      </c>
      <c r="AK200" s="5">
        <v>43664</v>
      </c>
      <c r="AL200" s="6" t="s">
        <v>8</v>
      </c>
      <c r="AM200" s="7">
        <v>38</v>
      </c>
      <c r="AN200">
        <f t="shared" si="60"/>
        <v>253</v>
      </c>
      <c r="AP200" t="str">
        <f t="shared" si="74"/>
        <v/>
      </c>
      <c r="AR200">
        <f t="shared" si="67"/>
        <v>95</v>
      </c>
      <c r="AT200" t="str">
        <f t="shared" si="68"/>
        <v/>
      </c>
      <c r="AW200" s="5">
        <v>44029</v>
      </c>
      <c r="AX200" s="6" t="s">
        <v>4</v>
      </c>
      <c r="AY200" s="105">
        <f>'Boarding Tallies'!AA18</f>
        <v>0</v>
      </c>
      <c r="AZ200" t="str">
        <f t="shared" ref="AZ200:AZ263" si="78">IF(AX200="TH",SUM(AY194:AY200),"")</f>
        <v/>
      </c>
      <c r="BB200">
        <f t="shared" si="75"/>
        <v>0</v>
      </c>
      <c r="BD200" t="str">
        <f t="shared" si="70"/>
        <v/>
      </c>
      <c r="BF200" t="str">
        <f t="shared" si="69"/>
        <v/>
      </c>
    </row>
    <row r="201" spans="1:58" x14ac:dyDescent="0.3">
      <c r="A201" s="10">
        <v>42569</v>
      </c>
      <c r="B201" s="11" t="s">
        <v>5</v>
      </c>
      <c r="C201" s="7">
        <v>15</v>
      </c>
      <c r="D201" t="str">
        <f t="shared" si="76"/>
        <v/>
      </c>
      <c r="F201" t="str">
        <f t="shared" si="71"/>
        <v/>
      </c>
      <c r="H201" t="str">
        <f t="shared" si="61"/>
        <v/>
      </c>
      <c r="J201" t="str">
        <f t="shared" si="62"/>
        <v/>
      </c>
      <c r="M201" s="5">
        <v>42935</v>
      </c>
      <c r="N201" s="6" t="s">
        <v>6</v>
      </c>
      <c r="O201" s="7">
        <v>17</v>
      </c>
      <c r="P201" t="str">
        <f t="shared" si="77"/>
        <v/>
      </c>
      <c r="R201" t="str">
        <f t="shared" si="72"/>
        <v/>
      </c>
      <c r="T201" t="str">
        <f t="shared" si="63"/>
        <v/>
      </c>
      <c r="V201" t="str">
        <f t="shared" si="64"/>
        <v/>
      </c>
      <c r="Y201" s="5">
        <v>43300</v>
      </c>
      <c r="Z201" s="6" t="s">
        <v>8</v>
      </c>
      <c r="AA201" s="7">
        <v>28</v>
      </c>
      <c r="AB201">
        <f t="shared" si="59"/>
        <v>230</v>
      </c>
      <c r="AD201" t="str">
        <f t="shared" si="73"/>
        <v/>
      </c>
      <c r="AF201">
        <f t="shared" si="65"/>
        <v>70</v>
      </c>
      <c r="AH201" t="str">
        <f t="shared" si="66"/>
        <v/>
      </c>
      <c r="AK201" s="5">
        <v>43665</v>
      </c>
      <c r="AL201" s="6" t="s">
        <v>4</v>
      </c>
      <c r="AM201" s="7">
        <v>51</v>
      </c>
      <c r="AN201" t="str">
        <f t="shared" si="60"/>
        <v/>
      </c>
      <c r="AP201">
        <f t="shared" si="74"/>
        <v>77</v>
      </c>
      <c r="AR201" t="str">
        <f t="shared" si="67"/>
        <v/>
      </c>
      <c r="AT201" t="str">
        <f t="shared" si="68"/>
        <v/>
      </c>
      <c r="AW201" s="5">
        <v>44030</v>
      </c>
      <c r="AX201" s="6" t="s">
        <v>7</v>
      </c>
      <c r="AY201" s="105">
        <f>'Boarding Tallies'!AA19</f>
        <v>0</v>
      </c>
      <c r="AZ201" t="str">
        <f t="shared" si="78"/>
        <v/>
      </c>
      <c r="BB201" t="str">
        <f t="shared" si="75"/>
        <v/>
      </c>
      <c r="BD201" t="str">
        <f t="shared" si="70"/>
        <v/>
      </c>
      <c r="BF201" t="str">
        <f t="shared" si="69"/>
        <v/>
      </c>
    </row>
    <row r="202" spans="1:58" x14ac:dyDescent="0.3">
      <c r="A202" s="10">
        <v>42570</v>
      </c>
      <c r="B202" s="11" t="s">
        <v>3</v>
      </c>
      <c r="C202" s="7">
        <v>18</v>
      </c>
      <c r="D202" t="str">
        <f t="shared" si="76"/>
        <v/>
      </c>
      <c r="F202" t="str">
        <f t="shared" si="71"/>
        <v/>
      </c>
      <c r="H202" t="str">
        <f t="shared" si="61"/>
        <v/>
      </c>
      <c r="J202" t="str">
        <f t="shared" si="62"/>
        <v/>
      </c>
      <c r="M202" s="5">
        <v>42936</v>
      </c>
      <c r="N202" s="6" t="s">
        <v>8</v>
      </c>
      <c r="O202" s="7">
        <v>26</v>
      </c>
      <c r="P202">
        <f t="shared" si="77"/>
        <v>190</v>
      </c>
      <c r="R202" t="str">
        <f t="shared" si="72"/>
        <v/>
      </c>
      <c r="T202">
        <f t="shared" si="63"/>
        <v>58</v>
      </c>
      <c r="V202" t="str">
        <f t="shared" si="64"/>
        <v/>
      </c>
      <c r="Y202" s="5">
        <v>43301</v>
      </c>
      <c r="Z202" s="6" t="s">
        <v>4</v>
      </c>
      <c r="AA202" s="7">
        <v>51</v>
      </c>
      <c r="AB202" t="str">
        <f t="shared" ref="AB202:AB265" si="79">IF(Z202="TH",SUM(AA196:AA202),"")</f>
        <v/>
      </c>
      <c r="AD202">
        <f t="shared" si="73"/>
        <v>67</v>
      </c>
      <c r="AF202" t="str">
        <f t="shared" si="65"/>
        <v/>
      </c>
      <c r="AH202" t="str">
        <f t="shared" si="66"/>
        <v/>
      </c>
      <c r="AK202" s="5">
        <v>43666</v>
      </c>
      <c r="AL202" s="6" t="s">
        <v>7</v>
      </c>
      <c r="AM202" s="7">
        <v>60</v>
      </c>
      <c r="AN202" t="str">
        <f t="shared" si="60"/>
        <v/>
      </c>
      <c r="AP202" t="str">
        <f t="shared" si="74"/>
        <v/>
      </c>
      <c r="AR202" t="str">
        <f t="shared" si="67"/>
        <v/>
      </c>
      <c r="AT202" t="str">
        <f t="shared" si="68"/>
        <v/>
      </c>
      <c r="AW202" s="5">
        <v>44031</v>
      </c>
      <c r="AX202" s="6" t="s">
        <v>9</v>
      </c>
      <c r="AY202" s="105">
        <f>'Boarding Tallies'!AA20</f>
        <v>0</v>
      </c>
      <c r="AZ202" t="str">
        <f t="shared" si="78"/>
        <v/>
      </c>
      <c r="BB202" t="str">
        <f t="shared" si="75"/>
        <v/>
      </c>
      <c r="BD202" t="str">
        <f t="shared" si="70"/>
        <v/>
      </c>
      <c r="BF202">
        <f t="shared" si="69"/>
        <v>0</v>
      </c>
    </row>
    <row r="203" spans="1:58" x14ac:dyDescent="0.3">
      <c r="A203" s="10">
        <v>42571</v>
      </c>
      <c r="B203" s="11" t="s">
        <v>6</v>
      </c>
      <c r="C203" s="7">
        <v>20</v>
      </c>
      <c r="D203" t="str">
        <f t="shared" si="76"/>
        <v/>
      </c>
      <c r="F203" t="str">
        <f t="shared" si="71"/>
        <v/>
      </c>
      <c r="H203" t="str">
        <f t="shared" si="61"/>
        <v/>
      </c>
      <c r="J203" t="str">
        <f t="shared" si="62"/>
        <v/>
      </c>
      <c r="M203" s="5">
        <v>42937</v>
      </c>
      <c r="N203" s="6" t="s">
        <v>4</v>
      </c>
      <c r="O203" s="7">
        <v>43</v>
      </c>
      <c r="P203" t="str">
        <f t="shared" si="77"/>
        <v/>
      </c>
      <c r="R203">
        <f t="shared" si="72"/>
        <v>59</v>
      </c>
      <c r="T203" t="str">
        <f t="shared" si="63"/>
        <v/>
      </c>
      <c r="V203" t="str">
        <f t="shared" si="64"/>
        <v/>
      </c>
      <c r="Y203" s="5">
        <v>43302</v>
      </c>
      <c r="Z203" s="6" t="s">
        <v>7</v>
      </c>
      <c r="AA203" s="7">
        <v>57</v>
      </c>
      <c r="AB203" t="str">
        <f t="shared" si="79"/>
        <v/>
      </c>
      <c r="AD203" t="str">
        <f t="shared" si="73"/>
        <v/>
      </c>
      <c r="AF203" t="str">
        <f t="shared" si="65"/>
        <v/>
      </c>
      <c r="AH203" t="str">
        <f t="shared" si="66"/>
        <v/>
      </c>
      <c r="AK203" s="5">
        <v>43667</v>
      </c>
      <c r="AL203" s="6" t="s">
        <v>9</v>
      </c>
      <c r="AM203" s="7">
        <v>39</v>
      </c>
      <c r="AN203" t="str">
        <f t="shared" si="60"/>
        <v/>
      </c>
      <c r="AP203" t="str">
        <f t="shared" si="74"/>
        <v/>
      </c>
      <c r="AR203" t="str">
        <f t="shared" si="67"/>
        <v/>
      </c>
      <c r="AT203">
        <f t="shared" si="68"/>
        <v>150</v>
      </c>
      <c r="AW203" s="5">
        <v>44032</v>
      </c>
      <c r="AX203" s="6" t="s">
        <v>5</v>
      </c>
      <c r="AY203" s="105">
        <f>'Boarding Tallies'!AA21</f>
        <v>0</v>
      </c>
      <c r="AZ203" t="str">
        <f t="shared" si="78"/>
        <v/>
      </c>
      <c r="BB203" t="str">
        <f t="shared" si="75"/>
        <v/>
      </c>
      <c r="BD203" t="str">
        <f t="shared" si="70"/>
        <v/>
      </c>
      <c r="BF203" t="str">
        <f t="shared" si="69"/>
        <v/>
      </c>
    </row>
    <row r="204" spans="1:58" x14ac:dyDescent="0.3">
      <c r="A204" s="10">
        <v>42572</v>
      </c>
      <c r="B204" s="11" t="s">
        <v>8</v>
      </c>
      <c r="C204" s="7">
        <v>20</v>
      </c>
      <c r="D204">
        <f t="shared" si="76"/>
        <v>187</v>
      </c>
      <c r="F204" t="str">
        <f t="shared" si="71"/>
        <v/>
      </c>
      <c r="H204">
        <f t="shared" si="61"/>
        <v>58</v>
      </c>
      <c r="J204" t="str">
        <f t="shared" si="62"/>
        <v/>
      </c>
      <c r="M204" s="5">
        <v>42938</v>
      </c>
      <c r="N204" s="6" t="s">
        <v>7</v>
      </c>
      <c r="O204" s="7">
        <v>47</v>
      </c>
      <c r="P204" t="str">
        <f t="shared" si="77"/>
        <v/>
      </c>
      <c r="R204" t="str">
        <f t="shared" si="72"/>
        <v/>
      </c>
      <c r="T204" t="str">
        <f t="shared" si="63"/>
        <v/>
      </c>
      <c r="V204" t="str">
        <f t="shared" si="64"/>
        <v/>
      </c>
      <c r="Y204" s="5">
        <v>43303</v>
      </c>
      <c r="Z204" s="6" t="s">
        <v>9</v>
      </c>
      <c r="AA204" s="7">
        <v>32</v>
      </c>
      <c r="AB204" t="str">
        <f t="shared" si="79"/>
        <v/>
      </c>
      <c r="AD204" t="str">
        <f t="shared" si="73"/>
        <v/>
      </c>
      <c r="AF204" t="str">
        <f t="shared" si="65"/>
        <v/>
      </c>
      <c r="AH204">
        <f t="shared" si="66"/>
        <v>140</v>
      </c>
      <c r="AK204" s="5">
        <v>43668</v>
      </c>
      <c r="AL204" s="6" t="s">
        <v>5</v>
      </c>
      <c r="AM204" s="7">
        <v>27</v>
      </c>
      <c r="AN204" t="str">
        <f t="shared" si="60"/>
        <v/>
      </c>
      <c r="AP204" t="str">
        <f t="shared" si="74"/>
        <v/>
      </c>
      <c r="AR204" t="str">
        <f t="shared" si="67"/>
        <v/>
      </c>
      <c r="AT204" t="str">
        <f t="shared" si="68"/>
        <v/>
      </c>
      <c r="AW204" s="5">
        <v>44033</v>
      </c>
      <c r="AX204" s="6" t="s">
        <v>3</v>
      </c>
      <c r="AY204" s="105">
        <f>'Boarding Tallies'!AA22</f>
        <v>0</v>
      </c>
      <c r="AZ204" t="str">
        <f t="shared" si="78"/>
        <v/>
      </c>
      <c r="BB204" t="str">
        <f t="shared" si="75"/>
        <v/>
      </c>
      <c r="BD204" t="str">
        <f t="shared" si="70"/>
        <v/>
      </c>
      <c r="BF204" t="str">
        <f t="shared" si="69"/>
        <v/>
      </c>
    </row>
    <row r="205" spans="1:58" x14ac:dyDescent="0.3">
      <c r="A205" s="10">
        <v>42573</v>
      </c>
      <c r="B205" s="11" t="s">
        <v>4</v>
      </c>
      <c r="C205" s="7">
        <v>22</v>
      </c>
      <c r="D205" t="str">
        <f t="shared" si="76"/>
        <v/>
      </c>
      <c r="F205">
        <f t="shared" si="71"/>
        <v>37</v>
      </c>
      <c r="H205" t="str">
        <f t="shared" si="61"/>
        <v/>
      </c>
      <c r="J205" t="str">
        <f t="shared" si="62"/>
        <v/>
      </c>
      <c r="M205" s="5">
        <v>42939</v>
      </c>
      <c r="N205" s="6" t="s">
        <v>9</v>
      </c>
      <c r="O205" s="7">
        <v>36</v>
      </c>
      <c r="P205" t="str">
        <f t="shared" si="77"/>
        <v/>
      </c>
      <c r="R205" t="str">
        <f t="shared" si="72"/>
        <v/>
      </c>
      <c r="T205" t="str">
        <f t="shared" si="63"/>
        <v/>
      </c>
      <c r="V205">
        <f t="shared" si="64"/>
        <v>126</v>
      </c>
      <c r="Y205" s="5">
        <v>43304</v>
      </c>
      <c r="Z205" s="6" t="s">
        <v>5</v>
      </c>
      <c r="AA205" s="7">
        <v>25</v>
      </c>
      <c r="AB205" t="str">
        <f t="shared" si="79"/>
        <v/>
      </c>
      <c r="AD205" t="str">
        <f t="shared" si="73"/>
        <v/>
      </c>
      <c r="AF205" t="str">
        <f t="shared" si="65"/>
        <v/>
      </c>
      <c r="AH205" t="str">
        <f t="shared" si="66"/>
        <v/>
      </c>
      <c r="AK205" s="5">
        <v>43669</v>
      </c>
      <c r="AL205" s="6" t="s">
        <v>3</v>
      </c>
      <c r="AM205" s="7">
        <v>22</v>
      </c>
      <c r="AN205" t="str">
        <f t="shared" si="60"/>
        <v/>
      </c>
      <c r="AP205" t="str">
        <f t="shared" si="74"/>
        <v/>
      </c>
      <c r="AR205" t="str">
        <f t="shared" si="67"/>
        <v/>
      </c>
      <c r="AT205" t="str">
        <f t="shared" si="68"/>
        <v/>
      </c>
      <c r="AW205" s="5">
        <v>44034</v>
      </c>
      <c r="AX205" s="6" t="s">
        <v>6</v>
      </c>
      <c r="AY205" s="105">
        <f>'Boarding Tallies'!AA23</f>
        <v>0</v>
      </c>
      <c r="AZ205" t="str">
        <f t="shared" si="78"/>
        <v/>
      </c>
      <c r="BB205" t="str">
        <f t="shared" si="75"/>
        <v/>
      </c>
      <c r="BD205" t="str">
        <f t="shared" si="70"/>
        <v/>
      </c>
      <c r="BF205" t="str">
        <f t="shared" si="69"/>
        <v/>
      </c>
    </row>
    <row r="206" spans="1:58" x14ac:dyDescent="0.3">
      <c r="A206" s="10">
        <v>42574</v>
      </c>
      <c r="B206" s="11" t="s">
        <v>7</v>
      </c>
      <c r="C206" s="7">
        <v>36</v>
      </c>
      <c r="D206" t="str">
        <f t="shared" si="76"/>
        <v/>
      </c>
      <c r="F206" t="str">
        <f t="shared" si="71"/>
        <v/>
      </c>
      <c r="H206" t="str">
        <f t="shared" si="61"/>
        <v/>
      </c>
      <c r="J206" t="str">
        <f t="shared" si="62"/>
        <v/>
      </c>
      <c r="M206" s="5">
        <v>42940</v>
      </c>
      <c r="N206" s="6" t="s">
        <v>5</v>
      </c>
      <c r="O206" s="7">
        <v>33</v>
      </c>
      <c r="P206" t="str">
        <f t="shared" si="77"/>
        <v/>
      </c>
      <c r="R206" t="str">
        <f t="shared" si="72"/>
        <v/>
      </c>
      <c r="T206" t="str">
        <f t="shared" si="63"/>
        <v/>
      </c>
      <c r="V206" t="str">
        <f t="shared" si="64"/>
        <v/>
      </c>
      <c r="Y206" s="5">
        <v>43305</v>
      </c>
      <c r="Z206" s="6" t="s">
        <v>3</v>
      </c>
      <c r="AA206" s="7">
        <v>24</v>
      </c>
      <c r="AB206" t="str">
        <f t="shared" si="79"/>
        <v/>
      </c>
      <c r="AD206" t="str">
        <f t="shared" si="73"/>
        <v/>
      </c>
      <c r="AF206" t="str">
        <f t="shared" si="65"/>
        <v/>
      </c>
      <c r="AH206" t="str">
        <f t="shared" si="66"/>
        <v/>
      </c>
      <c r="AK206" s="5">
        <v>43670</v>
      </c>
      <c r="AL206" s="6" t="s">
        <v>6</v>
      </c>
      <c r="AM206" s="7">
        <v>20</v>
      </c>
      <c r="AN206" t="str">
        <f t="shared" si="60"/>
        <v/>
      </c>
      <c r="AP206" t="str">
        <f t="shared" si="74"/>
        <v/>
      </c>
      <c r="AR206" t="str">
        <f t="shared" si="67"/>
        <v/>
      </c>
      <c r="AT206" t="str">
        <f t="shared" si="68"/>
        <v/>
      </c>
      <c r="AW206" s="5">
        <v>44035</v>
      </c>
      <c r="AX206" s="6" t="s">
        <v>8</v>
      </c>
      <c r="AY206" s="105">
        <f>'Boarding Tallies'!AA24</f>
        <v>0</v>
      </c>
      <c r="AZ206">
        <f t="shared" si="78"/>
        <v>0</v>
      </c>
      <c r="BB206" t="str">
        <f t="shared" si="75"/>
        <v/>
      </c>
      <c r="BD206">
        <f t="shared" si="70"/>
        <v>0</v>
      </c>
      <c r="BF206" t="str">
        <f t="shared" si="69"/>
        <v/>
      </c>
    </row>
    <row r="207" spans="1:58" x14ac:dyDescent="0.3">
      <c r="A207" s="10">
        <v>42575</v>
      </c>
      <c r="B207" s="11" t="s">
        <v>9</v>
      </c>
      <c r="C207" s="7">
        <v>23</v>
      </c>
      <c r="D207" t="str">
        <f t="shared" si="76"/>
        <v/>
      </c>
      <c r="F207" t="str">
        <f t="shared" si="71"/>
        <v/>
      </c>
      <c r="H207" t="str">
        <f t="shared" si="61"/>
        <v/>
      </c>
      <c r="J207">
        <f t="shared" si="62"/>
        <v>81</v>
      </c>
      <c r="M207" s="5">
        <v>42941</v>
      </c>
      <c r="N207" s="6" t="s">
        <v>3</v>
      </c>
      <c r="O207" s="7">
        <v>34</v>
      </c>
      <c r="P207" t="str">
        <f t="shared" si="77"/>
        <v/>
      </c>
      <c r="R207" t="str">
        <f t="shared" si="72"/>
        <v/>
      </c>
      <c r="T207" t="str">
        <f t="shared" si="63"/>
        <v/>
      </c>
      <c r="V207" t="str">
        <f t="shared" si="64"/>
        <v/>
      </c>
      <c r="Y207" s="5">
        <v>43306</v>
      </c>
      <c r="Z207" s="6" t="s">
        <v>6</v>
      </c>
      <c r="AA207" s="7">
        <v>23</v>
      </c>
      <c r="AB207" t="str">
        <f t="shared" si="79"/>
        <v/>
      </c>
      <c r="AD207" t="str">
        <f t="shared" si="73"/>
        <v/>
      </c>
      <c r="AF207" t="str">
        <f t="shared" si="65"/>
        <v/>
      </c>
      <c r="AH207" t="str">
        <f t="shared" si="66"/>
        <v/>
      </c>
      <c r="AK207" s="5">
        <v>43671</v>
      </c>
      <c r="AL207" s="6" t="s">
        <v>8</v>
      </c>
      <c r="AM207" s="7">
        <v>35</v>
      </c>
      <c r="AN207">
        <f t="shared" si="60"/>
        <v>254</v>
      </c>
      <c r="AP207" t="str">
        <f t="shared" si="74"/>
        <v/>
      </c>
      <c r="AR207">
        <f t="shared" si="67"/>
        <v>77</v>
      </c>
      <c r="AT207" t="str">
        <f t="shared" si="68"/>
        <v/>
      </c>
      <c r="AW207" s="5">
        <v>44036</v>
      </c>
      <c r="AX207" s="6" t="s">
        <v>4</v>
      </c>
      <c r="AY207" s="105">
        <f>'Boarding Tallies'!AA25</f>
        <v>0</v>
      </c>
      <c r="AZ207" t="str">
        <f t="shared" si="78"/>
        <v/>
      </c>
      <c r="BB207">
        <f t="shared" si="75"/>
        <v>0</v>
      </c>
      <c r="BD207" t="str">
        <f t="shared" si="70"/>
        <v/>
      </c>
      <c r="BF207" t="str">
        <f t="shared" si="69"/>
        <v/>
      </c>
    </row>
    <row r="208" spans="1:58" x14ac:dyDescent="0.3">
      <c r="A208" s="10">
        <v>42576</v>
      </c>
      <c r="B208" s="11" t="s">
        <v>5</v>
      </c>
      <c r="C208" s="7">
        <v>24</v>
      </c>
      <c r="D208" t="str">
        <f t="shared" si="76"/>
        <v/>
      </c>
      <c r="F208" t="str">
        <f t="shared" si="71"/>
        <v/>
      </c>
      <c r="H208" t="str">
        <f t="shared" si="61"/>
        <v/>
      </c>
      <c r="J208" t="str">
        <f t="shared" si="62"/>
        <v/>
      </c>
      <c r="M208" s="5">
        <v>42942</v>
      </c>
      <c r="N208" s="6" t="s">
        <v>6</v>
      </c>
      <c r="O208" s="7">
        <v>36</v>
      </c>
      <c r="P208" t="str">
        <f t="shared" si="77"/>
        <v/>
      </c>
      <c r="R208" t="str">
        <f t="shared" si="72"/>
        <v/>
      </c>
      <c r="T208" t="str">
        <f t="shared" si="63"/>
        <v/>
      </c>
      <c r="V208" t="str">
        <f t="shared" si="64"/>
        <v/>
      </c>
      <c r="Y208" s="5">
        <v>43307</v>
      </c>
      <c r="Z208" s="6" t="s">
        <v>8</v>
      </c>
      <c r="AA208" s="7">
        <v>21</v>
      </c>
      <c r="AB208">
        <f t="shared" si="79"/>
        <v>233</v>
      </c>
      <c r="AD208" t="str">
        <f t="shared" si="73"/>
        <v/>
      </c>
      <c r="AF208">
        <f t="shared" si="65"/>
        <v>68</v>
      </c>
      <c r="AH208" t="str">
        <f t="shared" si="66"/>
        <v/>
      </c>
      <c r="AK208" s="5">
        <v>43672</v>
      </c>
      <c r="AL208" s="6" t="s">
        <v>4</v>
      </c>
      <c r="AM208" s="7">
        <v>52</v>
      </c>
      <c r="AN208" t="str">
        <f t="shared" si="60"/>
        <v/>
      </c>
      <c r="AP208">
        <f t="shared" si="74"/>
        <v>79</v>
      </c>
      <c r="AR208" t="str">
        <f t="shared" si="67"/>
        <v/>
      </c>
      <c r="AT208" t="str">
        <f t="shared" si="68"/>
        <v/>
      </c>
      <c r="AW208" s="5">
        <v>44037</v>
      </c>
      <c r="AX208" s="6" t="s">
        <v>7</v>
      </c>
      <c r="AY208" s="105">
        <f>'Boarding Tallies'!AA26</f>
        <v>0</v>
      </c>
      <c r="AZ208" t="str">
        <f t="shared" si="78"/>
        <v/>
      </c>
      <c r="BB208" t="str">
        <f t="shared" si="75"/>
        <v/>
      </c>
      <c r="BD208" t="str">
        <f t="shared" si="70"/>
        <v/>
      </c>
      <c r="BF208" t="str">
        <f t="shared" si="69"/>
        <v/>
      </c>
    </row>
    <row r="209" spans="1:58" x14ac:dyDescent="0.3">
      <c r="A209" s="10">
        <v>42577</v>
      </c>
      <c r="B209" s="11" t="s">
        <v>3</v>
      </c>
      <c r="C209" s="7">
        <v>20</v>
      </c>
      <c r="D209" t="str">
        <f t="shared" si="76"/>
        <v/>
      </c>
      <c r="F209" t="str">
        <f t="shared" si="71"/>
        <v/>
      </c>
      <c r="H209" t="str">
        <f t="shared" si="61"/>
        <v/>
      </c>
      <c r="J209" t="str">
        <f t="shared" si="62"/>
        <v/>
      </c>
      <c r="M209" s="5">
        <v>42943</v>
      </c>
      <c r="N209" s="6" t="s">
        <v>8</v>
      </c>
      <c r="O209" s="7">
        <v>35</v>
      </c>
      <c r="P209">
        <f t="shared" si="77"/>
        <v>264</v>
      </c>
      <c r="R209" t="str">
        <f t="shared" si="72"/>
        <v/>
      </c>
      <c r="T209">
        <f t="shared" si="63"/>
        <v>105</v>
      </c>
      <c r="V209" t="str">
        <f t="shared" si="64"/>
        <v/>
      </c>
      <c r="Y209" s="5">
        <v>43308</v>
      </c>
      <c r="Z209" s="6" t="s">
        <v>4</v>
      </c>
      <c r="AA209" s="7">
        <v>35</v>
      </c>
      <c r="AB209" t="str">
        <f t="shared" si="79"/>
        <v/>
      </c>
      <c r="AD209">
        <f t="shared" si="73"/>
        <v>60</v>
      </c>
      <c r="AF209" t="str">
        <f t="shared" si="65"/>
        <v/>
      </c>
      <c r="AH209" t="str">
        <f t="shared" si="66"/>
        <v/>
      </c>
      <c r="AK209" s="5">
        <v>43673</v>
      </c>
      <c r="AL209" s="6" t="s">
        <v>7</v>
      </c>
      <c r="AM209" s="7">
        <v>49</v>
      </c>
      <c r="AN209" t="str">
        <f t="shared" si="60"/>
        <v/>
      </c>
      <c r="AP209" t="str">
        <f t="shared" si="74"/>
        <v/>
      </c>
      <c r="AR209" t="str">
        <f t="shared" si="67"/>
        <v/>
      </c>
      <c r="AT209" t="str">
        <f t="shared" si="68"/>
        <v/>
      </c>
      <c r="AW209" s="5">
        <v>44038</v>
      </c>
      <c r="AX209" s="6" t="s">
        <v>9</v>
      </c>
      <c r="AY209" s="105">
        <f>'Boarding Tallies'!AA27</f>
        <v>0</v>
      </c>
      <c r="AZ209" t="str">
        <f t="shared" si="78"/>
        <v/>
      </c>
      <c r="BB209" t="str">
        <f t="shared" si="75"/>
        <v/>
      </c>
      <c r="BD209" t="str">
        <f t="shared" si="70"/>
        <v/>
      </c>
      <c r="BF209">
        <f t="shared" si="69"/>
        <v>0</v>
      </c>
    </row>
    <row r="210" spans="1:58" x14ac:dyDescent="0.3">
      <c r="A210" s="10">
        <v>42578</v>
      </c>
      <c r="B210" s="11" t="s">
        <v>6</v>
      </c>
      <c r="C210" s="7">
        <v>31</v>
      </c>
      <c r="D210" t="str">
        <f t="shared" si="76"/>
        <v/>
      </c>
      <c r="F210" t="str">
        <f t="shared" si="71"/>
        <v/>
      </c>
      <c r="H210" t="str">
        <f t="shared" si="61"/>
        <v/>
      </c>
      <c r="J210" t="str">
        <f t="shared" si="62"/>
        <v/>
      </c>
      <c r="M210" s="5">
        <v>42944</v>
      </c>
      <c r="N210" s="6" t="s">
        <v>4</v>
      </c>
      <c r="O210" s="7">
        <v>48</v>
      </c>
      <c r="P210" t="str">
        <f t="shared" si="77"/>
        <v/>
      </c>
      <c r="R210">
        <f t="shared" si="72"/>
        <v>81</v>
      </c>
      <c r="T210" t="str">
        <f t="shared" si="63"/>
        <v/>
      </c>
      <c r="V210" t="str">
        <f t="shared" si="64"/>
        <v/>
      </c>
      <c r="Y210" s="5">
        <v>43309</v>
      </c>
      <c r="Z210" s="6" t="s">
        <v>7</v>
      </c>
      <c r="AA210" s="7">
        <v>35</v>
      </c>
      <c r="AB210" t="str">
        <f t="shared" si="79"/>
        <v/>
      </c>
      <c r="AD210" t="str">
        <f t="shared" si="73"/>
        <v/>
      </c>
      <c r="AF210" t="str">
        <f t="shared" si="65"/>
        <v/>
      </c>
      <c r="AH210" t="str">
        <f t="shared" si="66"/>
        <v/>
      </c>
      <c r="AK210" s="5">
        <v>43674</v>
      </c>
      <c r="AL210" s="6" t="s">
        <v>9</v>
      </c>
      <c r="AM210" s="7">
        <v>35</v>
      </c>
      <c r="AN210" t="str">
        <f t="shared" si="60"/>
        <v/>
      </c>
      <c r="AP210" t="str">
        <f t="shared" si="74"/>
        <v/>
      </c>
      <c r="AR210" t="str">
        <f t="shared" si="67"/>
        <v/>
      </c>
      <c r="AT210">
        <f t="shared" si="68"/>
        <v>136</v>
      </c>
      <c r="AW210" s="5">
        <v>44039</v>
      </c>
      <c r="AX210" s="6" t="s">
        <v>5</v>
      </c>
      <c r="AY210" s="105">
        <f>'Boarding Tallies'!AA28</f>
        <v>0</v>
      </c>
      <c r="AZ210" t="str">
        <f t="shared" si="78"/>
        <v/>
      </c>
      <c r="BB210" t="str">
        <f t="shared" si="75"/>
        <v/>
      </c>
      <c r="BD210" t="str">
        <f t="shared" si="70"/>
        <v/>
      </c>
      <c r="BF210" t="str">
        <f t="shared" si="69"/>
        <v/>
      </c>
    </row>
    <row r="211" spans="1:58" x14ac:dyDescent="0.3">
      <c r="A211" s="10">
        <v>42579</v>
      </c>
      <c r="B211" s="11" t="s">
        <v>8</v>
      </c>
      <c r="C211" s="7">
        <v>31</v>
      </c>
      <c r="D211">
        <f t="shared" si="76"/>
        <v>187</v>
      </c>
      <c r="F211" t="str">
        <f t="shared" si="71"/>
        <v/>
      </c>
      <c r="H211">
        <f t="shared" si="61"/>
        <v>82</v>
      </c>
      <c r="J211" t="str">
        <f t="shared" si="62"/>
        <v/>
      </c>
      <c r="M211" s="5">
        <v>42945</v>
      </c>
      <c r="N211" s="6" t="s">
        <v>7</v>
      </c>
      <c r="O211" s="7">
        <v>53</v>
      </c>
      <c r="P211" t="str">
        <f t="shared" si="77"/>
        <v/>
      </c>
      <c r="R211" t="str">
        <f t="shared" si="72"/>
        <v/>
      </c>
      <c r="T211" t="str">
        <f t="shared" si="63"/>
        <v/>
      </c>
      <c r="V211" t="str">
        <f t="shared" si="64"/>
        <v/>
      </c>
      <c r="Y211" s="5">
        <v>43310</v>
      </c>
      <c r="Z211" s="6" t="s">
        <v>9</v>
      </c>
      <c r="AA211" s="7">
        <v>24</v>
      </c>
      <c r="AB211" t="str">
        <f t="shared" si="79"/>
        <v/>
      </c>
      <c r="AD211" t="str">
        <f t="shared" si="73"/>
        <v/>
      </c>
      <c r="AF211" t="str">
        <f t="shared" si="65"/>
        <v/>
      </c>
      <c r="AH211">
        <f t="shared" si="66"/>
        <v>94</v>
      </c>
      <c r="AK211" s="5">
        <v>43675</v>
      </c>
      <c r="AL211" s="6" t="s">
        <v>5</v>
      </c>
      <c r="AM211" s="7">
        <v>23</v>
      </c>
      <c r="AN211" t="str">
        <f t="shared" si="60"/>
        <v/>
      </c>
      <c r="AP211" t="str">
        <f t="shared" si="74"/>
        <v/>
      </c>
      <c r="AR211" t="str">
        <f t="shared" si="67"/>
        <v/>
      </c>
      <c r="AT211" t="str">
        <f t="shared" si="68"/>
        <v/>
      </c>
      <c r="AW211" s="5">
        <v>44040</v>
      </c>
      <c r="AX211" s="6" t="s">
        <v>3</v>
      </c>
      <c r="AY211" s="105">
        <f>'Boarding Tallies'!AA29</f>
        <v>0</v>
      </c>
      <c r="AZ211" t="str">
        <f t="shared" si="78"/>
        <v/>
      </c>
      <c r="BB211" t="str">
        <f t="shared" si="75"/>
        <v/>
      </c>
      <c r="BD211" t="str">
        <f t="shared" si="70"/>
        <v/>
      </c>
      <c r="BF211" t="str">
        <f t="shared" si="69"/>
        <v/>
      </c>
    </row>
    <row r="212" spans="1:58" x14ac:dyDescent="0.3">
      <c r="A212" s="10">
        <v>42580</v>
      </c>
      <c r="B212" s="11" t="s">
        <v>4</v>
      </c>
      <c r="C212" s="7">
        <v>34</v>
      </c>
      <c r="D212" t="str">
        <f t="shared" si="76"/>
        <v/>
      </c>
      <c r="F212">
        <f t="shared" si="71"/>
        <v>58</v>
      </c>
      <c r="H212" t="str">
        <f t="shared" si="61"/>
        <v/>
      </c>
      <c r="J212" t="str">
        <f t="shared" si="62"/>
        <v/>
      </c>
      <c r="M212" s="5">
        <v>42946</v>
      </c>
      <c r="N212" s="6" t="s">
        <v>9</v>
      </c>
      <c r="O212" s="7">
        <v>40</v>
      </c>
      <c r="P212" t="str">
        <f t="shared" si="77"/>
        <v/>
      </c>
      <c r="R212" t="str">
        <f t="shared" si="72"/>
        <v/>
      </c>
      <c r="T212" t="str">
        <f t="shared" si="63"/>
        <v/>
      </c>
      <c r="V212">
        <f t="shared" si="64"/>
        <v>141</v>
      </c>
      <c r="Y212" s="5">
        <v>43311</v>
      </c>
      <c r="Z212" s="6" t="s">
        <v>5</v>
      </c>
      <c r="AA212" s="7">
        <v>16</v>
      </c>
      <c r="AB212" t="str">
        <f t="shared" si="79"/>
        <v/>
      </c>
      <c r="AD212" t="str">
        <f t="shared" si="73"/>
        <v/>
      </c>
      <c r="AF212" t="str">
        <f t="shared" si="65"/>
        <v/>
      </c>
      <c r="AH212" t="str">
        <f t="shared" si="66"/>
        <v/>
      </c>
      <c r="AK212" s="5">
        <v>43676</v>
      </c>
      <c r="AL212" s="6" t="s">
        <v>3</v>
      </c>
      <c r="AM212" s="7">
        <v>30</v>
      </c>
      <c r="AN212" t="str">
        <f t="shared" si="60"/>
        <v/>
      </c>
      <c r="AP212" t="str">
        <f t="shared" si="74"/>
        <v/>
      </c>
      <c r="AR212" t="str">
        <f t="shared" si="67"/>
        <v/>
      </c>
      <c r="AT212" t="str">
        <f t="shared" si="68"/>
        <v/>
      </c>
      <c r="AW212" s="5">
        <v>44041</v>
      </c>
      <c r="AX212" s="6" t="s">
        <v>6</v>
      </c>
      <c r="AY212" s="105">
        <f>'Boarding Tallies'!AA30</f>
        <v>0</v>
      </c>
      <c r="AZ212" t="str">
        <f t="shared" si="78"/>
        <v/>
      </c>
      <c r="BB212" t="str">
        <f t="shared" si="75"/>
        <v/>
      </c>
      <c r="BD212" t="str">
        <f t="shared" si="70"/>
        <v/>
      </c>
      <c r="BF212" t="str">
        <f t="shared" si="69"/>
        <v/>
      </c>
    </row>
    <row r="213" spans="1:58" x14ac:dyDescent="0.3">
      <c r="A213" s="10">
        <v>42581</v>
      </c>
      <c r="B213" s="11" t="s">
        <v>7</v>
      </c>
      <c r="C213" s="7">
        <v>49</v>
      </c>
      <c r="D213" t="str">
        <f t="shared" si="76"/>
        <v/>
      </c>
      <c r="F213" t="str">
        <f t="shared" si="71"/>
        <v/>
      </c>
      <c r="H213" t="str">
        <f t="shared" si="61"/>
        <v/>
      </c>
      <c r="J213" t="str">
        <f t="shared" si="62"/>
        <v/>
      </c>
      <c r="M213" s="5">
        <v>42947</v>
      </c>
      <c r="N213" s="6" t="s">
        <v>5</v>
      </c>
      <c r="O213" s="7">
        <v>21</v>
      </c>
      <c r="P213" t="str">
        <f t="shared" si="77"/>
        <v/>
      </c>
      <c r="R213" t="str">
        <f t="shared" si="72"/>
        <v/>
      </c>
      <c r="T213" t="str">
        <f t="shared" si="63"/>
        <v/>
      </c>
      <c r="V213" t="str">
        <f t="shared" si="64"/>
        <v/>
      </c>
      <c r="Y213" s="5">
        <v>43312</v>
      </c>
      <c r="Z213" s="6" t="s">
        <v>3</v>
      </c>
      <c r="AA213" s="7">
        <v>16</v>
      </c>
      <c r="AB213" t="str">
        <f t="shared" si="79"/>
        <v/>
      </c>
      <c r="AD213" t="str">
        <f t="shared" si="73"/>
        <v/>
      </c>
      <c r="AF213" t="str">
        <f t="shared" si="65"/>
        <v/>
      </c>
      <c r="AH213" t="str">
        <f t="shared" si="66"/>
        <v/>
      </c>
      <c r="AK213" s="5">
        <v>43677</v>
      </c>
      <c r="AL213" s="6" t="s">
        <v>6</v>
      </c>
      <c r="AM213" s="7">
        <v>21</v>
      </c>
      <c r="AN213" t="str">
        <f t="shared" si="60"/>
        <v/>
      </c>
      <c r="AP213" t="str">
        <f t="shared" si="74"/>
        <v/>
      </c>
      <c r="AR213" t="str">
        <f t="shared" si="67"/>
        <v/>
      </c>
      <c r="AT213" t="str">
        <f t="shared" si="68"/>
        <v/>
      </c>
      <c r="AW213" s="5">
        <v>44042</v>
      </c>
      <c r="AX213" s="6" t="s">
        <v>8</v>
      </c>
      <c r="AY213" s="105">
        <f>'Boarding Tallies'!AA31</f>
        <v>0</v>
      </c>
      <c r="AZ213">
        <f t="shared" si="78"/>
        <v>0</v>
      </c>
      <c r="BB213" t="str">
        <f t="shared" si="75"/>
        <v/>
      </c>
      <c r="BD213">
        <f t="shared" si="70"/>
        <v>0</v>
      </c>
      <c r="BF213" t="str">
        <f t="shared" si="69"/>
        <v/>
      </c>
    </row>
    <row r="214" spans="1:58" x14ac:dyDescent="0.3">
      <c r="A214" s="10">
        <v>42582</v>
      </c>
      <c r="B214" s="11" t="s">
        <v>9</v>
      </c>
      <c r="C214" s="7">
        <v>25</v>
      </c>
      <c r="D214" t="str">
        <f t="shared" si="76"/>
        <v/>
      </c>
      <c r="F214" t="str">
        <f t="shared" si="71"/>
        <v/>
      </c>
      <c r="H214" t="str">
        <f t="shared" si="61"/>
        <v/>
      </c>
      <c r="J214">
        <f t="shared" si="62"/>
        <v>108</v>
      </c>
      <c r="M214" s="5">
        <v>42948</v>
      </c>
      <c r="N214" s="6" t="s">
        <v>3</v>
      </c>
      <c r="O214" s="7">
        <v>23</v>
      </c>
      <c r="P214" t="str">
        <f t="shared" si="77"/>
        <v/>
      </c>
      <c r="R214" t="str">
        <f t="shared" si="72"/>
        <v/>
      </c>
      <c r="T214" t="str">
        <f t="shared" si="63"/>
        <v/>
      </c>
      <c r="V214" t="str">
        <f t="shared" si="64"/>
        <v/>
      </c>
      <c r="Y214" s="5">
        <v>43313</v>
      </c>
      <c r="Z214" s="6" t="s">
        <v>6</v>
      </c>
      <c r="AA214" s="7">
        <v>15</v>
      </c>
      <c r="AB214" t="str">
        <f t="shared" si="79"/>
        <v/>
      </c>
      <c r="AD214" t="str">
        <f t="shared" si="73"/>
        <v/>
      </c>
      <c r="AF214" t="str">
        <f t="shared" si="65"/>
        <v/>
      </c>
      <c r="AH214" t="str">
        <f t="shared" si="66"/>
        <v/>
      </c>
      <c r="AK214" s="5">
        <v>43678</v>
      </c>
      <c r="AL214" s="6" t="s">
        <v>8</v>
      </c>
      <c r="AM214" s="7">
        <v>34</v>
      </c>
      <c r="AN214">
        <f t="shared" si="60"/>
        <v>244</v>
      </c>
      <c r="AP214" t="str">
        <f t="shared" si="74"/>
        <v/>
      </c>
      <c r="AR214">
        <f t="shared" si="67"/>
        <v>85</v>
      </c>
      <c r="AT214" t="str">
        <f t="shared" si="68"/>
        <v/>
      </c>
      <c r="AW214" s="5">
        <v>44043</v>
      </c>
      <c r="AX214" s="6" t="s">
        <v>4</v>
      </c>
      <c r="AY214" s="105">
        <f>'Boarding Tallies'!AA32</f>
        <v>0</v>
      </c>
      <c r="AZ214" t="str">
        <f t="shared" si="78"/>
        <v/>
      </c>
      <c r="BB214">
        <f t="shared" si="75"/>
        <v>0</v>
      </c>
      <c r="BD214" t="str">
        <f t="shared" si="70"/>
        <v/>
      </c>
      <c r="BF214" t="str">
        <f t="shared" si="69"/>
        <v/>
      </c>
    </row>
    <row r="215" spans="1:58" x14ac:dyDescent="0.3">
      <c r="A215" s="10">
        <v>42583</v>
      </c>
      <c r="B215" s="11" t="s">
        <v>5</v>
      </c>
      <c r="C215" s="7">
        <v>22</v>
      </c>
      <c r="D215" t="str">
        <f t="shared" si="76"/>
        <v/>
      </c>
      <c r="F215" t="str">
        <f t="shared" si="71"/>
        <v/>
      </c>
      <c r="H215" t="str">
        <f t="shared" si="61"/>
        <v/>
      </c>
      <c r="J215" t="str">
        <f t="shared" si="62"/>
        <v/>
      </c>
      <c r="M215" s="5">
        <v>42949</v>
      </c>
      <c r="N215" s="6" t="s">
        <v>6</v>
      </c>
      <c r="O215" s="7">
        <v>18</v>
      </c>
      <c r="P215" t="str">
        <f t="shared" si="77"/>
        <v/>
      </c>
      <c r="R215" t="str">
        <f t="shared" si="72"/>
        <v/>
      </c>
      <c r="T215" t="str">
        <f t="shared" si="63"/>
        <v/>
      </c>
      <c r="V215" t="str">
        <f t="shared" si="64"/>
        <v/>
      </c>
      <c r="Y215" s="5">
        <v>43314</v>
      </c>
      <c r="Z215" s="6" t="s">
        <v>8</v>
      </c>
      <c r="AA215" s="7">
        <v>20</v>
      </c>
      <c r="AB215">
        <f t="shared" si="79"/>
        <v>161</v>
      </c>
      <c r="AD215" t="str">
        <f t="shared" si="73"/>
        <v/>
      </c>
      <c r="AF215">
        <f t="shared" si="65"/>
        <v>51</v>
      </c>
      <c r="AH215" t="str">
        <f t="shared" si="66"/>
        <v/>
      </c>
      <c r="AK215" s="5">
        <v>43679</v>
      </c>
      <c r="AL215" s="6" t="s">
        <v>4</v>
      </c>
      <c r="AM215" s="7">
        <v>62</v>
      </c>
      <c r="AN215" t="str">
        <f t="shared" si="60"/>
        <v/>
      </c>
      <c r="AP215">
        <f t="shared" si="74"/>
        <v>85</v>
      </c>
      <c r="AR215" t="str">
        <f t="shared" si="67"/>
        <v/>
      </c>
      <c r="AT215" t="str">
        <f t="shared" si="68"/>
        <v/>
      </c>
      <c r="AW215" s="5">
        <v>44044</v>
      </c>
      <c r="AX215" s="6" t="s">
        <v>7</v>
      </c>
      <c r="AY215" s="105">
        <f>'Boarding Tallies'!AE2</f>
        <v>0</v>
      </c>
      <c r="AZ215" t="str">
        <f t="shared" si="78"/>
        <v/>
      </c>
      <c r="BB215" t="str">
        <f t="shared" si="75"/>
        <v/>
      </c>
      <c r="BD215" t="str">
        <f t="shared" si="70"/>
        <v/>
      </c>
      <c r="BF215" t="str">
        <f t="shared" si="69"/>
        <v/>
      </c>
    </row>
    <row r="216" spans="1:58" x14ac:dyDescent="0.3">
      <c r="A216" s="10">
        <v>42584</v>
      </c>
      <c r="B216" s="11" t="s">
        <v>3</v>
      </c>
      <c r="C216" s="7">
        <v>22</v>
      </c>
      <c r="D216" t="str">
        <f t="shared" si="76"/>
        <v/>
      </c>
      <c r="F216" t="str">
        <f t="shared" si="71"/>
        <v/>
      </c>
      <c r="H216" t="str">
        <f t="shared" si="61"/>
        <v/>
      </c>
      <c r="J216" t="str">
        <f t="shared" si="62"/>
        <v/>
      </c>
      <c r="M216" s="5">
        <v>42950</v>
      </c>
      <c r="N216" s="6" t="s">
        <v>8</v>
      </c>
      <c r="O216" s="7">
        <v>28</v>
      </c>
      <c r="P216">
        <f t="shared" si="77"/>
        <v>231</v>
      </c>
      <c r="R216" t="str">
        <f t="shared" si="72"/>
        <v/>
      </c>
      <c r="T216">
        <f t="shared" si="63"/>
        <v>69</v>
      </c>
      <c r="V216" t="str">
        <f t="shared" si="64"/>
        <v/>
      </c>
      <c r="Y216" s="5">
        <v>43315</v>
      </c>
      <c r="Z216" s="6" t="s">
        <v>4</v>
      </c>
      <c r="AA216" s="7">
        <v>44</v>
      </c>
      <c r="AB216" t="str">
        <f t="shared" si="79"/>
        <v/>
      </c>
      <c r="AD216">
        <f t="shared" si="73"/>
        <v>60</v>
      </c>
      <c r="AF216" t="str">
        <f t="shared" si="65"/>
        <v/>
      </c>
      <c r="AH216" t="str">
        <f t="shared" si="66"/>
        <v/>
      </c>
      <c r="AK216" s="5">
        <v>43680</v>
      </c>
      <c r="AL216" s="6" t="s">
        <v>7</v>
      </c>
      <c r="AM216" s="7">
        <v>64</v>
      </c>
      <c r="AN216" t="str">
        <f t="shared" si="60"/>
        <v/>
      </c>
      <c r="AP216" t="str">
        <f t="shared" si="74"/>
        <v/>
      </c>
      <c r="AR216" t="str">
        <f t="shared" si="67"/>
        <v/>
      </c>
      <c r="AT216" t="str">
        <f t="shared" si="68"/>
        <v/>
      </c>
      <c r="AW216" s="5">
        <v>44045</v>
      </c>
      <c r="AX216" s="6" t="s">
        <v>9</v>
      </c>
      <c r="AY216" s="105">
        <f>'Boarding Tallies'!AE3</f>
        <v>0</v>
      </c>
      <c r="AZ216" t="str">
        <f t="shared" si="78"/>
        <v/>
      </c>
      <c r="BB216" t="str">
        <f t="shared" si="75"/>
        <v/>
      </c>
      <c r="BD216" t="str">
        <f t="shared" si="70"/>
        <v/>
      </c>
      <c r="BF216">
        <f t="shared" si="69"/>
        <v>0</v>
      </c>
    </row>
    <row r="217" spans="1:58" x14ac:dyDescent="0.3">
      <c r="A217" s="10">
        <v>42585</v>
      </c>
      <c r="B217" s="11" t="s">
        <v>6</v>
      </c>
      <c r="C217" s="7">
        <v>28</v>
      </c>
      <c r="D217" t="str">
        <f t="shared" si="76"/>
        <v/>
      </c>
      <c r="F217" t="str">
        <f t="shared" si="71"/>
        <v/>
      </c>
      <c r="H217" t="str">
        <f t="shared" si="61"/>
        <v/>
      </c>
      <c r="J217" t="str">
        <f t="shared" si="62"/>
        <v/>
      </c>
      <c r="M217" s="5">
        <v>42951</v>
      </c>
      <c r="N217" s="6" t="s">
        <v>4</v>
      </c>
      <c r="O217" s="7">
        <v>47</v>
      </c>
      <c r="P217" t="str">
        <f t="shared" si="77"/>
        <v/>
      </c>
      <c r="R217">
        <f t="shared" si="72"/>
        <v>68</v>
      </c>
      <c r="T217" t="str">
        <f t="shared" si="63"/>
        <v/>
      </c>
      <c r="V217" t="str">
        <f t="shared" si="64"/>
        <v/>
      </c>
      <c r="Y217" s="5">
        <v>43316</v>
      </c>
      <c r="Z217" s="6" t="s">
        <v>7</v>
      </c>
      <c r="AA217" s="7">
        <v>47</v>
      </c>
      <c r="AB217" t="str">
        <f t="shared" si="79"/>
        <v/>
      </c>
      <c r="AD217" t="str">
        <f t="shared" si="73"/>
        <v/>
      </c>
      <c r="AF217" t="str">
        <f t="shared" si="65"/>
        <v/>
      </c>
      <c r="AH217" t="str">
        <f t="shared" si="66"/>
        <v/>
      </c>
      <c r="AK217" s="5">
        <v>43681</v>
      </c>
      <c r="AL217" s="6" t="s">
        <v>9</v>
      </c>
      <c r="AM217" s="7">
        <v>33</v>
      </c>
      <c r="AN217" t="str">
        <f t="shared" si="60"/>
        <v/>
      </c>
      <c r="AP217" t="str">
        <f t="shared" si="74"/>
        <v/>
      </c>
      <c r="AR217" t="str">
        <f t="shared" si="67"/>
        <v/>
      </c>
      <c r="AT217">
        <f t="shared" si="68"/>
        <v>159</v>
      </c>
      <c r="AW217" s="5">
        <v>44046</v>
      </c>
      <c r="AX217" s="6" t="s">
        <v>5</v>
      </c>
      <c r="AY217" s="105">
        <f>'Boarding Tallies'!AE4</f>
        <v>0</v>
      </c>
      <c r="AZ217" t="str">
        <f t="shared" si="78"/>
        <v/>
      </c>
      <c r="BB217" t="str">
        <f t="shared" si="75"/>
        <v/>
      </c>
      <c r="BD217" t="str">
        <f t="shared" si="70"/>
        <v/>
      </c>
      <c r="BF217" t="str">
        <f t="shared" si="69"/>
        <v/>
      </c>
    </row>
    <row r="218" spans="1:58" x14ac:dyDescent="0.3">
      <c r="A218" s="10">
        <v>42586</v>
      </c>
      <c r="B218" s="11" t="s">
        <v>8</v>
      </c>
      <c r="C218" s="7">
        <v>28</v>
      </c>
      <c r="D218">
        <f t="shared" si="76"/>
        <v>208</v>
      </c>
      <c r="F218" t="str">
        <f t="shared" si="71"/>
        <v/>
      </c>
      <c r="H218">
        <f t="shared" si="61"/>
        <v>78</v>
      </c>
      <c r="J218" t="str">
        <f t="shared" si="62"/>
        <v/>
      </c>
      <c r="M218" s="5">
        <v>42952</v>
      </c>
      <c r="N218" s="6" t="s">
        <v>7</v>
      </c>
      <c r="O218" s="7">
        <v>52</v>
      </c>
      <c r="P218" t="str">
        <f t="shared" si="77"/>
        <v/>
      </c>
      <c r="R218" t="str">
        <f t="shared" si="72"/>
        <v/>
      </c>
      <c r="T218" t="str">
        <f t="shared" si="63"/>
        <v/>
      </c>
      <c r="V218" t="str">
        <f t="shared" si="64"/>
        <v/>
      </c>
      <c r="Y218" s="5">
        <v>43317</v>
      </c>
      <c r="Z218" s="6" t="s">
        <v>9</v>
      </c>
      <c r="AA218" s="7">
        <v>35</v>
      </c>
      <c r="AB218" t="str">
        <f t="shared" si="79"/>
        <v/>
      </c>
      <c r="AD218" t="str">
        <f t="shared" si="73"/>
        <v/>
      </c>
      <c r="AF218" t="str">
        <f t="shared" si="65"/>
        <v/>
      </c>
      <c r="AH218">
        <f t="shared" si="66"/>
        <v>126</v>
      </c>
      <c r="AK218" s="5">
        <v>43682</v>
      </c>
      <c r="AL218" s="6" t="s">
        <v>5</v>
      </c>
      <c r="AM218" s="7">
        <v>29</v>
      </c>
      <c r="AN218" t="str">
        <f t="shared" si="60"/>
        <v/>
      </c>
      <c r="AP218" t="str">
        <f t="shared" si="74"/>
        <v/>
      </c>
      <c r="AR218" t="str">
        <f t="shared" si="67"/>
        <v/>
      </c>
      <c r="AT218" t="str">
        <f t="shared" si="68"/>
        <v/>
      </c>
      <c r="AW218" s="5">
        <v>44047</v>
      </c>
      <c r="AX218" s="6" t="s">
        <v>3</v>
      </c>
      <c r="AY218" s="105">
        <f>'Boarding Tallies'!AE5</f>
        <v>0</v>
      </c>
      <c r="AZ218" t="str">
        <f t="shared" si="78"/>
        <v/>
      </c>
      <c r="BB218" t="str">
        <f t="shared" si="75"/>
        <v/>
      </c>
      <c r="BD218" t="str">
        <f t="shared" si="70"/>
        <v/>
      </c>
      <c r="BF218" t="str">
        <f t="shared" si="69"/>
        <v/>
      </c>
    </row>
    <row r="219" spans="1:58" x14ac:dyDescent="0.3">
      <c r="A219" s="10">
        <v>42587</v>
      </c>
      <c r="B219" s="11" t="s">
        <v>4</v>
      </c>
      <c r="C219" s="7">
        <v>48</v>
      </c>
      <c r="D219" t="str">
        <f t="shared" si="76"/>
        <v/>
      </c>
      <c r="F219">
        <f t="shared" si="71"/>
        <v>70</v>
      </c>
      <c r="H219" t="str">
        <f t="shared" si="61"/>
        <v/>
      </c>
      <c r="J219" t="str">
        <f t="shared" si="62"/>
        <v/>
      </c>
      <c r="M219" s="5">
        <v>42953</v>
      </c>
      <c r="N219" s="6" t="s">
        <v>9</v>
      </c>
      <c r="O219" s="7">
        <v>35</v>
      </c>
      <c r="P219" t="str">
        <f t="shared" si="77"/>
        <v/>
      </c>
      <c r="R219" t="str">
        <f t="shared" si="72"/>
        <v/>
      </c>
      <c r="T219" t="str">
        <f t="shared" si="63"/>
        <v/>
      </c>
      <c r="V219">
        <f t="shared" si="64"/>
        <v>134</v>
      </c>
      <c r="Y219" s="5">
        <v>43318</v>
      </c>
      <c r="Z219" s="6" t="s">
        <v>5</v>
      </c>
      <c r="AA219" s="7">
        <v>33</v>
      </c>
      <c r="AB219" t="str">
        <f t="shared" si="79"/>
        <v/>
      </c>
      <c r="AD219" t="str">
        <f t="shared" si="73"/>
        <v/>
      </c>
      <c r="AF219" t="str">
        <f t="shared" si="65"/>
        <v/>
      </c>
      <c r="AH219" t="str">
        <f t="shared" si="66"/>
        <v/>
      </c>
      <c r="AK219" s="5">
        <v>43683</v>
      </c>
      <c r="AL219" s="6" t="s">
        <v>3</v>
      </c>
      <c r="AM219" s="7">
        <v>30</v>
      </c>
      <c r="AN219" t="str">
        <f t="shared" si="60"/>
        <v/>
      </c>
      <c r="AP219" t="str">
        <f t="shared" si="74"/>
        <v/>
      </c>
      <c r="AR219" t="str">
        <f t="shared" si="67"/>
        <v/>
      </c>
      <c r="AT219" t="str">
        <f t="shared" si="68"/>
        <v/>
      </c>
      <c r="AW219" s="5">
        <v>44048</v>
      </c>
      <c r="AX219" s="6" t="s">
        <v>6</v>
      </c>
      <c r="AY219" s="105">
        <f>'Boarding Tallies'!AE6</f>
        <v>0</v>
      </c>
      <c r="AZ219" t="str">
        <f t="shared" si="78"/>
        <v/>
      </c>
      <c r="BB219" t="str">
        <f t="shared" si="75"/>
        <v/>
      </c>
      <c r="BD219" t="str">
        <f t="shared" si="70"/>
        <v/>
      </c>
      <c r="BF219" t="str">
        <f t="shared" si="69"/>
        <v/>
      </c>
    </row>
    <row r="220" spans="1:58" x14ac:dyDescent="0.3">
      <c r="A220" s="10">
        <v>42588</v>
      </c>
      <c r="B220" s="11" t="s">
        <v>7</v>
      </c>
      <c r="C220" s="7">
        <v>49</v>
      </c>
      <c r="D220" t="str">
        <f t="shared" si="76"/>
        <v/>
      </c>
      <c r="F220" t="str">
        <f t="shared" si="71"/>
        <v/>
      </c>
      <c r="H220" t="str">
        <f t="shared" si="61"/>
        <v/>
      </c>
      <c r="J220" t="str">
        <f t="shared" si="62"/>
        <v/>
      </c>
      <c r="M220" s="5">
        <v>42954</v>
      </c>
      <c r="N220" s="6" t="s">
        <v>5</v>
      </c>
      <c r="O220" s="7">
        <v>23</v>
      </c>
      <c r="P220" t="str">
        <f t="shared" si="77"/>
        <v/>
      </c>
      <c r="R220" t="str">
        <f t="shared" si="72"/>
        <v/>
      </c>
      <c r="T220" t="str">
        <f t="shared" si="63"/>
        <v/>
      </c>
      <c r="V220" t="str">
        <f t="shared" si="64"/>
        <v/>
      </c>
      <c r="Y220" s="5">
        <v>43319</v>
      </c>
      <c r="Z220" s="6" t="s">
        <v>3</v>
      </c>
      <c r="AA220" s="7">
        <v>26</v>
      </c>
      <c r="AB220" t="str">
        <f t="shared" si="79"/>
        <v/>
      </c>
      <c r="AD220" t="str">
        <f t="shared" si="73"/>
        <v/>
      </c>
      <c r="AF220" t="str">
        <f t="shared" si="65"/>
        <v/>
      </c>
      <c r="AH220" t="str">
        <f t="shared" si="66"/>
        <v/>
      </c>
      <c r="AK220" s="5">
        <v>43684</v>
      </c>
      <c r="AL220" s="6" t="s">
        <v>6</v>
      </c>
      <c r="AM220" s="7">
        <v>40</v>
      </c>
      <c r="AN220" t="str">
        <f t="shared" si="60"/>
        <v/>
      </c>
      <c r="AP220" t="str">
        <f t="shared" si="74"/>
        <v/>
      </c>
      <c r="AR220" t="str">
        <f t="shared" si="67"/>
        <v/>
      </c>
      <c r="AT220" t="str">
        <f t="shared" si="68"/>
        <v/>
      </c>
      <c r="AW220" s="5">
        <v>44049</v>
      </c>
      <c r="AX220" s="6" t="s">
        <v>8</v>
      </c>
      <c r="AY220" s="105">
        <f>'Boarding Tallies'!AE7</f>
        <v>0</v>
      </c>
      <c r="AZ220">
        <f t="shared" si="78"/>
        <v>0</v>
      </c>
      <c r="BB220" t="str">
        <f t="shared" si="75"/>
        <v/>
      </c>
      <c r="BD220">
        <f t="shared" si="70"/>
        <v>0</v>
      </c>
      <c r="BF220" t="str">
        <f t="shared" si="69"/>
        <v/>
      </c>
    </row>
    <row r="221" spans="1:58" x14ac:dyDescent="0.3">
      <c r="A221" s="10">
        <v>42589</v>
      </c>
      <c r="B221" s="11" t="s">
        <v>9</v>
      </c>
      <c r="C221" s="7">
        <v>40</v>
      </c>
      <c r="D221" t="str">
        <f t="shared" si="76"/>
        <v/>
      </c>
      <c r="F221" t="str">
        <f t="shared" si="71"/>
        <v/>
      </c>
      <c r="H221" t="str">
        <f t="shared" si="61"/>
        <v/>
      </c>
      <c r="J221">
        <f t="shared" si="62"/>
        <v>137</v>
      </c>
      <c r="M221" s="5">
        <v>42955</v>
      </c>
      <c r="N221" s="6" t="s">
        <v>3</v>
      </c>
      <c r="O221" s="7">
        <v>26</v>
      </c>
      <c r="P221" t="str">
        <f t="shared" si="77"/>
        <v/>
      </c>
      <c r="R221" t="str">
        <f t="shared" si="72"/>
        <v/>
      </c>
      <c r="T221" t="str">
        <f t="shared" si="63"/>
        <v/>
      </c>
      <c r="V221" t="str">
        <f t="shared" si="64"/>
        <v/>
      </c>
      <c r="Y221" s="5">
        <v>43320</v>
      </c>
      <c r="Z221" s="6" t="s">
        <v>6</v>
      </c>
      <c r="AA221" s="7">
        <v>28</v>
      </c>
      <c r="AB221" t="str">
        <f t="shared" si="79"/>
        <v/>
      </c>
      <c r="AD221" t="str">
        <f t="shared" si="73"/>
        <v/>
      </c>
      <c r="AF221" t="str">
        <f t="shared" si="65"/>
        <v/>
      </c>
      <c r="AH221" t="str">
        <f t="shared" si="66"/>
        <v/>
      </c>
      <c r="AK221" s="5">
        <v>43685</v>
      </c>
      <c r="AL221" s="6" t="s">
        <v>8</v>
      </c>
      <c r="AM221" s="7">
        <v>49</v>
      </c>
      <c r="AN221">
        <f t="shared" si="60"/>
        <v>307</v>
      </c>
      <c r="AP221" t="str">
        <f t="shared" si="74"/>
        <v/>
      </c>
      <c r="AR221">
        <f t="shared" si="67"/>
        <v>119</v>
      </c>
      <c r="AT221" t="str">
        <f t="shared" si="68"/>
        <v/>
      </c>
      <c r="AW221" s="5">
        <v>44050</v>
      </c>
      <c r="AX221" s="6" t="s">
        <v>4</v>
      </c>
      <c r="AY221" s="105">
        <f>'Boarding Tallies'!AE8</f>
        <v>0</v>
      </c>
      <c r="AZ221" t="str">
        <f t="shared" si="78"/>
        <v/>
      </c>
      <c r="BB221">
        <f t="shared" si="75"/>
        <v>0</v>
      </c>
      <c r="BD221" t="str">
        <f t="shared" si="70"/>
        <v/>
      </c>
      <c r="BF221" t="str">
        <f t="shared" si="69"/>
        <v/>
      </c>
    </row>
    <row r="222" spans="1:58" x14ac:dyDescent="0.3">
      <c r="A222" s="10">
        <v>42590</v>
      </c>
      <c r="B222" s="11" t="s">
        <v>5</v>
      </c>
      <c r="C222" s="7">
        <v>25</v>
      </c>
      <c r="D222" t="str">
        <f t="shared" si="76"/>
        <v/>
      </c>
      <c r="F222" t="str">
        <f t="shared" si="71"/>
        <v/>
      </c>
      <c r="H222" t="str">
        <f t="shared" si="61"/>
        <v/>
      </c>
      <c r="J222" t="str">
        <f t="shared" si="62"/>
        <v/>
      </c>
      <c r="M222" s="5">
        <v>42956</v>
      </c>
      <c r="N222" s="6" t="s">
        <v>6</v>
      </c>
      <c r="O222" s="7">
        <v>19</v>
      </c>
      <c r="P222" t="str">
        <f t="shared" si="77"/>
        <v/>
      </c>
      <c r="R222" t="str">
        <f t="shared" si="72"/>
        <v/>
      </c>
      <c r="T222" t="str">
        <f t="shared" si="63"/>
        <v/>
      </c>
      <c r="V222" t="str">
        <f t="shared" si="64"/>
        <v/>
      </c>
      <c r="Y222" s="5">
        <v>43321</v>
      </c>
      <c r="Z222" s="6" t="s">
        <v>8</v>
      </c>
      <c r="AA222" s="7">
        <v>41</v>
      </c>
      <c r="AB222">
        <f t="shared" si="79"/>
        <v>254</v>
      </c>
      <c r="AD222" t="str">
        <f t="shared" si="73"/>
        <v/>
      </c>
      <c r="AF222">
        <f t="shared" si="65"/>
        <v>95</v>
      </c>
      <c r="AH222" t="str">
        <f t="shared" si="66"/>
        <v/>
      </c>
      <c r="AK222" s="5">
        <v>43686</v>
      </c>
      <c r="AL222" s="6" t="s">
        <v>4</v>
      </c>
      <c r="AM222" s="7">
        <v>60</v>
      </c>
      <c r="AN222" t="str">
        <f t="shared" si="60"/>
        <v/>
      </c>
      <c r="AP222">
        <f t="shared" si="74"/>
        <v>89</v>
      </c>
      <c r="AR222" t="str">
        <f t="shared" si="67"/>
        <v/>
      </c>
      <c r="AT222" t="str">
        <f t="shared" si="68"/>
        <v/>
      </c>
      <c r="AW222" s="5">
        <v>44051</v>
      </c>
      <c r="AX222" s="6" t="s">
        <v>7</v>
      </c>
      <c r="AY222" s="105">
        <f>'Boarding Tallies'!AE9</f>
        <v>0</v>
      </c>
      <c r="AZ222" t="str">
        <f t="shared" si="78"/>
        <v/>
      </c>
      <c r="BB222" t="str">
        <f t="shared" si="75"/>
        <v/>
      </c>
      <c r="BD222" t="str">
        <f t="shared" si="70"/>
        <v/>
      </c>
      <c r="BF222" t="str">
        <f t="shared" si="69"/>
        <v/>
      </c>
    </row>
    <row r="223" spans="1:58" x14ac:dyDescent="0.3">
      <c r="A223" s="10">
        <v>42591</v>
      </c>
      <c r="B223" s="11" t="s">
        <v>3</v>
      </c>
      <c r="C223" s="7">
        <v>19</v>
      </c>
      <c r="D223" t="str">
        <f t="shared" si="76"/>
        <v/>
      </c>
      <c r="F223" t="str">
        <f t="shared" si="71"/>
        <v/>
      </c>
      <c r="H223" t="str">
        <f t="shared" si="61"/>
        <v/>
      </c>
      <c r="J223" t="str">
        <f t="shared" si="62"/>
        <v/>
      </c>
      <c r="M223" s="5">
        <v>42957</v>
      </c>
      <c r="N223" s="6" t="s">
        <v>8</v>
      </c>
      <c r="O223" s="7">
        <v>24</v>
      </c>
      <c r="P223">
        <f t="shared" si="77"/>
        <v>226</v>
      </c>
      <c r="R223" t="str">
        <f t="shared" si="72"/>
        <v/>
      </c>
      <c r="T223">
        <f t="shared" si="63"/>
        <v>69</v>
      </c>
      <c r="V223" t="str">
        <f t="shared" si="64"/>
        <v/>
      </c>
      <c r="Y223" s="5">
        <v>43322</v>
      </c>
      <c r="Z223" s="6" t="s">
        <v>4</v>
      </c>
      <c r="AA223" s="7">
        <v>63</v>
      </c>
      <c r="AB223" t="str">
        <f t="shared" si="79"/>
        <v/>
      </c>
      <c r="AD223">
        <f t="shared" si="73"/>
        <v>96</v>
      </c>
      <c r="AF223" t="str">
        <f t="shared" si="65"/>
        <v/>
      </c>
      <c r="AH223" t="str">
        <f t="shared" si="66"/>
        <v/>
      </c>
      <c r="AK223" s="5">
        <v>43687</v>
      </c>
      <c r="AL223" s="6" t="s">
        <v>7</v>
      </c>
      <c r="AM223" s="7">
        <v>65</v>
      </c>
      <c r="AN223" t="str">
        <f t="shared" si="60"/>
        <v/>
      </c>
      <c r="AP223" t="str">
        <f t="shared" si="74"/>
        <v/>
      </c>
      <c r="AR223" t="str">
        <f t="shared" si="67"/>
        <v/>
      </c>
      <c r="AT223" t="str">
        <f t="shared" si="68"/>
        <v/>
      </c>
      <c r="AW223" s="5">
        <v>44052</v>
      </c>
      <c r="AX223" s="6" t="s">
        <v>9</v>
      </c>
      <c r="AY223" s="105">
        <f>'Boarding Tallies'!AE10</f>
        <v>0</v>
      </c>
      <c r="AZ223" t="str">
        <f t="shared" si="78"/>
        <v/>
      </c>
      <c r="BB223" t="str">
        <f t="shared" si="75"/>
        <v/>
      </c>
      <c r="BD223" t="str">
        <f t="shared" si="70"/>
        <v/>
      </c>
      <c r="BF223">
        <f t="shared" si="69"/>
        <v>0</v>
      </c>
    </row>
    <row r="224" spans="1:58" x14ac:dyDescent="0.3">
      <c r="A224" s="10">
        <v>42592</v>
      </c>
      <c r="B224" s="11" t="s">
        <v>6</v>
      </c>
      <c r="C224" s="7">
        <v>22</v>
      </c>
      <c r="D224" t="str">
        <f t="shared" si="76"/>
        <v/>
      </c>
      <c r="F224" t="str">
        <f t="shared" si="71"/>
        <v/>
      </c>
      <c r="H224" t="str">
        <f t="shared" si="61"/>
        <v/>
      </c>
      <c r="J224" t="str">
        <f t="shared" si="62"/>
        <v/>
      </c>
      <c r="M224" s="5">
        <v>42958</v>
      </c>
      <c r="N224" s="6" t="s">
        <v>4</v>
      </c>
      <c r="O224" s="7">
        <v>47</v>
      </c>
      <c r="P224" t="str">
        <f t="shared" si="77"/>
        <v/>
      </c>
      <c r="R224">
        <f t="shared" si="72"/>
        <v>70</v>
      </c>
      <c r="T224" t="str">
        <f t="shared" si="63"/>
        <v/>
      </c>
      <c r="V224" t="str">
        <f t="shared" si="64"/>
        <v/>
      </c>
      <c r="Y224" s="5">
        <v>43323</v>
      </c>
      <c r="Z224" s="6" t="s">
        <v>7</v>
      </c>
      <c r="AA224" s="7">
        <v>68</v>
      </c>
      <c r="AB224" t="str">
        <f t="shared" si="79"/>
        <v/>
      </c>
      <c r="AD224" t="str">
        <f t="shared" si="73"/>
        <v/>
      </c>
      <c r="AF224" t="str">
        <f t="shared" si="65"/>
        <v/>
      </c>
      <c r="AH224" t="str">
        <f t="shared" si="66"/>
        <v/>
      </c>
      <c r="AK224" s="5">
        <v>43688</v>
      </c>
      <c r="AL224" s="6" t="s">
        <v>9</v>
      </c>
      <c r="AM224" s="7">
        <v>39</v>
      </c>
      <c r="AN224" t="str">
        <f t="shared" si="60"/>
        <v/>
      </c>
      <c r="AP224" t="str">
        <f t="shared" si="74"/>
        <v/>
      </c>
      <c r="AR224" t="str">
        <f t="shared" si="67"/>
        <v/>
      </c>
      <c r="AT224">
        <f t="shared" si="68"/>
        <v>164</v>
      </c>
      <c r="AW224" s="5">
        <v>44053</v>
      </c>
      <c r="AX224" s="6" t="s">
        <v>5</v>
      </c>
      <c r="AY224" s="105">
        <f>'Boarding Tallies'!AE11</f>
        <v>0</v>
      </c>
      <c r="AZ224" t="str">
        <f t="shared" si="78"/>
        <v/>
      </c>
      <c r="BB224" t="str">
        <f t="shared" si="75"/>
        <v/>
      </c>
      <c r="BD224" t="str">
        <f t="shared" si="70"/>
        <v/>
      </c>
      <c r="BF224" t="str">
        <f t="shared" si="69"/>
        <v/>
      </c>
    </row>
    <row r="225" spans="1:58" x14ac:dyDescent="0.3">
      <c r="A225" s="10">
        <v>42593</v>
      </c>
      <c r="B225" s="11" t="s">
        <v>8</v>
      </c>
      <c r="C225" s="7">
        <v>31</v>
      </c>
      <c r="D225">
        <f t="shared" si="76"/>
        <v>234</v>
      </c>
      <c r="F225" t="str">
        <f t="shared" si="71"/>
        <v/>
      </c>
      <c r="H225">
        <f t="shared" si="61"/>
        <v>72</v>
      </c>
      <c r="J225" t="str">
        <f t="shared" si="62"/>
        <v/>
      </c>
      <c r="M225" s="5">
        <v>42959</v>
      </c>
      <c r="N225" s="6" t="s">
        <v>7</v>
      </c>
      <c r="O225" s="7">
        <v>55</v>
      </c>
      <c r="P225" t="str">
        <f t="shared" si="77"/>
        <v/>
      </c>
      <c r="R225" t="str">
        <f t="shared" si="72"/>
        <v/>
      </c>
      <c r="T225" t="str">
        <f t="shared" si="63"/>
        <v/>
      </c>
      <c r="V225" t="str">
        <f t="shared" si="64"/>
        <v/>
      </c>
      <c r="Y225" s="5">
        <v>43324</v>
      </c>
      <c r="Z225" s="6" t="s">
        <v>9</v>
      </c>
      <c r="AA225" s="7">
        <v>47</v>
      </c>
      <c r="AB225" t="str">
        <f t="shared" si="79"/>
        <v/>
      </c>
      <c r="AD225" t="str">
        <f t="shared" si="73"/>
        <v/>
      </c>
      <c r="AF225" t="str">
        <f t="shared" si="65"/>
        <v/>
      </c>
      <c r="AH225">
        <f t="shared" si="66"/>
        <v>178</v>
      </c>
      <c r="AK225" s="5">
        <v>43689</v>
      </c>
      <c r="AL225" s="6" t="s">
        <v>5</v>
      </c>
      <c r="AM225" s="7">
        <v>28</v>
      </c>
      <c r="AN225" t="str">
        <f t="shared" si="60"/>
        <v/>
      </c>
      <c r="AP225" t="str">
        <f t="shared" si="74"/>
        <v/>
      </c>
      <c r="AR225" t="str">
        <f t="shared" si="67"/>
        <v/>
      </c>
      <c r="AT225" t="str">
        <f t="shared" si="68"/>
        <v/>
      </c>
      <c r="AW225" s="5">
        <v>44054</v>
      </c>
      <c r="AX225" s="6" t="s">
        <v>3</v>
      </c>
      <c r="AY225" s="105">
        <f>'Boarding Tallies'!AE12</f>
        <v>0</v>
      </c>
      <c r="AZ225" t="str">
        <f t="shared" si="78"/>
        <v/>
      </c>
      <c r="BB225" t="str">
        <f t="shared" si="75"/>
        <v/>
      </c>
      <c r="BD225" t="str">
        <f t="shared" si="70"/>
        <v/>
      </c>
      <c r="BF225" t="str">
        <f t="shared" si="69"/>
        <v/>
      </c>
    </row>
    <row r="226" spans="1:58" x14ac:dyDescent="0.3">
      <c r="A226" s="10">
        <v>42594</v>
      </c>
      <c r="B226" s="11" t="s">
        <v>4</v>
      </c>
      <c r="C226" s="7">
        <v>37</v>
      </c>
      <c r="D226" t="str">
        <f t="shared" si="76"/>
        <v/>
      </c>
      <c r="F226">
        <f t="shared" si="71"/>
        <v>62</v>
      </c>
      <c r="H226" t="str">
        <f t="shared" si="61"/>
        <v/>
      </c>
      <c r="J226" t="str">
        <f t="shared" si="62"/>
        <v/>
      </c>
      <c r="M226" s="5">
        <v>42960</v>
      </c>
      <c r="N226" s="6" t="s">
        <v>9</v>
      </c>
      <c r="O226" s="7">
        <v>37</v>
      </c>
      <c r="P226" t="str">
        <f t="shared" si="77"/>
        <v/>
      </c>
      <c r="R226" t="str">
        <f t="shared" si="72"/>
        <v/>
      </c>
      <c r="T226" t="str">
        <f t="shared" si="63"/>
        <v/>
      </c>
      <c r="V226">
        <f t="shared" si="64"/>
        <v>139</v>
      </c>
      <c r="Y226" s="5">
        <v>43325</v>
      </c>
      <c r="Z226" s="6" t="s">
        <v>5</v>
      </c>
      <c r="AA226" s="7">
        <v>37</v>
      </c>
      <c r="AB226" t="str">
        <f t="shared" si="79"/>
        <v/>
      </c>
      <c r="AD226" t="str">
        <f t="shared" si="73"/>
        <v/>
      </c>
      <c r="AF226" t="str">
        <f t="shared" si="65"/>
        <v/>
      </c>
      <c r="AH226" t="str">
        <f t="shared" si="66"/>
        <v/>
      </c>
      <c r="AK226" s="5">
        <v>43690</v>
      </c>
      <c r="AL226" s="6" t="s">
        <v>3</v>
      </c>
      <c r="AM226" s="7">
        <v>26</v>
      </c>
      <c r="AN226" t="str">
        <f t="shared" ref="AN226:AN289" si="80">IF(AL226="TH",SUM(AM220:AM226),"")</f>
        <v/>
      </c>
      <c r="AP226" t="str">
        <f t="shared" si="74"/>
        <v/>
      </c>
      <c r="AR226" t="str">
        <f t="shared" si="67"/>
        <v/>
      </c>
      <c r="AT226" t="str">
        <f t="shared" si="68"/>
        <v/>
      </c>
      <c r="AW226" s="5">
        <v>44055</v>
      </c>
      <c r="AX226" s="6" t="s">
        <v>6</v>
      </c>
      <c r="AY226" s="105">
        <f>'Boarding Tallies'!AE13</f>
        <v>0</v>
      </c>
      <c r="AZ226" t="str">
        <f t="shared" si="78"/>
        <v/>
      </c>
      <c r="BB226" t="str">
        <f t="shared" si="75"/>
        <v/>
      </c>
      <c r="BD226" t="str">
        <f t="shared" si="70"/>
        <v/>
      </c>
      <c r="BF226" t="str">
        <f t="shared" si="69"/>
        <v/>
      </c>
    </row>
    <row r="227" spans="1:58" x14ac:dyDescent="0.3">
      <c r="A227" s="10">
        <v>42595</v>
      </c>
      <c r="B227" s="11" t="s">
        <v>7</v>
      </c>
      <c r="C227" s="7">
        <v>51</v>
      </c>
      <c r="D227" t="str">
        <f t="shared" si="76"/>
        <v/>
      </c>
      <c r="F227" t="str">
        <f t="shared" si="71"/>
        <v/>
      </c>
      <c r="H227" t="str">
        <f t="shared" si="61"/>
        <v/>
      </c>
      <c r="J227" t="str">
        <f t="shared" si="62"/>
        <v/>
      </c>
      <c r="M227" s="5">
        <v>42961</v>
      </c>
      <c r="N227" s="6" t="s">
        <v>5</v>
      </c>
      <c r="O227" s="7">
        <v>32</v>
      </c>
      <c r="P227" t="str">
        <f t="shared" si="77"/>
        <v/>
      </c>
      <c r="R227" t="str">
        <f t="shared" si="72"/>
        <v/>
      </c>
      <c r="T227" t="str">
        <f t="shared" si="63"/>
        <v/>
      </c>
      <c r="V227" t="str">
        <f t="shared" si="64"/>
        <v/>
      </c>
      <c r="Y227" s="5">
        <v>43326</v>
      </c>
      <c r="Z227" s="6" t="s">
        <v>3</v>
      </c>
      <c r="AA227" s="7">
        <v>32</v>
      </c>
      <c r="AB227" t="str">
        <f t="shared" si="79"/>
        <v/>
      </c>
      <c r="AD227" t="str">
        <f t="shared" si="73"/>
        <v/>
      </c>
      <c r="AF227" t="str">
        <f t="shared" si="65"/>
        <v/>
      </c>
      <c r="AH227" t="str">
        <f t="shared" si="66"/>
        <v/>
      </c>
      <c r="AK227" s="5">
        <v>43691</v>
      </c>
      <c r="AL227" s="6" t="s">
        <v>6</v>
      </c>
      <c r="AM227" s="7">
        <v>28</v>
      </c>
      <c r="AN227" t="str">
        <f t="shared" si="80"/>
        <v/>
      </c>
      <c r="AP227" t="str">
        <f t="shared" si="74"/>
        <v/>
      </c>
      <c r="AR227" t="str">
        <f t="shared" si="67"/>
        <v/>
      </c>
      <c r="AT227" t="str">
        <f t="shared" si="68"/>
        <v/>
      </c>
      <c r="AW227" s="5">
        <v>44056</v>
      </c>
      <c r="AX227" s="6" t="s">
        <v>8</v>
      </c>
      <c r="AY227" s="105">
        <f>'Boarding Tallies'!AE14</f>
        <v>0</v>
      </c>
      <c r="AZ227">
        <f t="shared" si="78"/>
        <v>0</v>
      </c>
      <c r="BB227" t="str">
        <f t="shared" si="75"/>
        <v/>
      </c>
      <c r="BD227">
        <f t="shared" si="70"/>
        <v>0</v>
      </c>
      <c r="BF227" t="str">
        <f t="shared" si="69"/>
        <v/>
      </c>
    </row>
    <row r="228" spans="1:58" x14ac:dyDescent="0.3">
      <c r="A228" s="10">
        <v>42596</v>
      </c>
      <c r="B228" s="11" t="s">
        <v>9</v>
      </c>
      <c r="C228" s="7">
        <v>26</v>
      </c>
      <c r="D228" t="str">
        <f t="shared" si="76"/>
        <v/>
      </c>
      <c r="F228" t="str">
        <f t="shared" si="71"/>
        <v/>
      </c>
      <c r="H228" t="str">
        <f t="shared" si="61"/>
        <v/>
      </c>
      <c r="J228">
        <f t="shared" si="62"/>
        <v>114</v>
      </c>
      <c r="M228" s="5">
        <v>42962</v>
      </c>
      <c r="N228" s="6" t="s">
        <v>3</v>
      </c>
      <c r="O228" s="7">
        <v>29</v>
      </c>
      <c r="P228" t="str">
        <f t="shared" si="77"/>
        <v/>
      </c>
      <c r="R228" t="str">
        <f t="shared" si="72"/>
        <v/>
      </c>
      <c r="T228" t="str">
        <f t="shared" si="63"/>
        <v/>
      </c>
      <c r="V228" t="str">
        <f t="shared" si="64"/>
        <v/>
      </c>
      <c r="Y228" s="5">
        <v>43327</v>
      </c>
      <c r="Z228" s="6" t="s">
        <v>6</v>
      </c>
      <c r="AA228" s="7">
        <v>34</v>
      </c>
      <c r="AB228" t="str">
        <f t="shared" si="79"/>
        <v/>
      </c>
      <c r="AD228" t="str">
        <f t="shared" si="73"/>
        <v/>
      </c>
      <c r="AF228" t="str">
        <f t="shared" si="65"/>
        <v/>
      </c>
      <c r="AH228" t="str">
        <f t="shared" si="66"/>
        <v/>
      </c>
      <c r="AK228" s="5">
        <v>43692</v>
      </c>
      <c r="AL228" s="6" t="s">
        <v>8</v>
      </c>
      <c r="AM228" s="7">
        <v>34</v>
      </c>
      <c r="AN228">
        <f t="shared" si="80"/>
        <v>280</v>
      </c>
      <c r="AP228" t="str">
        <f t="shared" si="74"/>
        <v/>
      </c>
      <c r="AR228">
        <f t="shared" si="67"/>
        <v>88</v>
      </c>
      <c r="AT228" t="str">
        <f t="shared" si="68"/>
        <v/>
      </c>
      <c r="AW228" s="5">
        <v>44057</v>
      </c>
      <c r="AX228" s="6" t="s">
        <v>4</v>
      </c>
      <c r="AY228" s="105">
        <f>'Boarding Tallies'!AE15</f>
        <v>0</v>
      </c>
      <c r="AZ228" t="str">
        <f t="shared" si="78"/>
        <v/>
      </c>
      <c r="BB228">
        <f t="shared" si="75"/>
        <v>0</v>
      </c>
      <c r="BD228" t="str">
        <f t="shared" si="70"/>
        <v/>
      </c>
      <c r="BF228" t="str">
        <f t="shared" si="69"/>
        <v/>
      </c>
    </row>
    <row r="229" spans="1:58" x14ac:dyDescent="0.3">
      <c r="A229" s="10">
        <v>42597</v>
      </c>
      <c r="B229" s="11" t="s">
        <v>5</v>
      </c>
      <c r="C229" s="7">
        <v>16</v>
      </c>
      <c r="D229" t="str">
        <f t="shared" si="76"/>
        <v/>
      </c>
      <c r="F229" t="str">
        <f t="shared" si="71"/>
        <v/>
      </c>
      <c r="H229" t="str">
        <f t="shared" si="61"/>
        <v/>
      </c>
      <c r="J229" t="str">
        <f t="shared" si="62"/>
        <v/>
      </c>
      <c r="M229" s="5">
        <v>42963</v>
      </c>
      <c r="N229" s="6" t="s">
        <v>6</v>
      </c>
      <c r="O229" s="7">
        <v>33</v>
      </c>
      <c r="P229" t="str">
        <f t="shared" si="77"/>
        <v/>
      </c>
      <c r="R229" t="str">
        <f t="shared" si="72"/>
        <v/>
      </c>
      <c r="T229" t="str">
        <f t="shared" si="63"/>
        <v/>
      </c>
      <c r="V229" t="str">
        <f t="shared" si="64"/>
        <v/>
      </c>
      <c r="Y229" s="5">
        <v>43328</v>
      </c>
      <c r="Z229" s="6" t="s">
        <v>8</v>
      </c>
      <c r="AA229" s="7">
        <v>38</v>
      </c>
      <c r="AB229">
        <f t="shared" si="79"/>
        <v>319</v>
      </c>
      <c r="AD229" t="str">
        <f t="shared" si="73"/>
        <v/>
      </c>
      <c r="AF229">
        <f t="shared" si="65"/>
        <v>104</v>
      </c>
      <c r="AH229" t="str">
        <f t="shared" si="66"/>
        <v/>
      </c>
      <c r="AK229" s="5">
        <v>43693</v>
      </c>
      <c r="AL229" s="6" t="s">
        <v>4</v>
      </c>
      <c r="AM229" s="7">
        <v>51</v>
      </c>
      <c r="AN229" t="str">
        <f t="shared" si="80"/>
        <v/>
      </c>
      <c r="AP229">
        <f t="shared" si="74"/>
        <v>79</v>
      </c>
      <c r="AR229" t="str">
        <f t="shared" si="67"/>
        <v/>
      </c>
      <c r="AT229" t="str">
        <f t="shared" si="68"/>
        <v/>
      </c>
      <c r="AW229" s="5">
        <v>44058</v>
      </c>
      <c r="AX229" s="6" t="s">
        <v>7</v>
      </c>
      <c r="AY229" s="105">
        <f>'Boarding Tallies'!AE16</f>
        <v>0</v>
      </c>
      <c r="AZ229" t="str">
        <f t="shared" si="78"/>
        <v/>
      </c>
      <c r="BB229" t="str">
        <f t="shared" si="75"/>
        <v/>
      </c>
      <c r="BD229" t="str">
        <f t="shared" si="70"/>
        <v/>
      </c>
      <c r="BF229" t="str">
        <f t="shared" si="69"/>
        <v/>
      </c>
    </row>
    <row r="230" spans="1:58" x14ac:dyDescent="0.3">
      <c r="A230" s="10">
        <v>42598</v>
      </c>
      <c r="B230" s="11" t="s">
        <v>3</v>
      </c>
      <c r="C230" s="7">
        <v>12</v>
      </c>
      <c r="D230" t="str">
        <f t="shared" si="76"/>
        <v/>
      </c>
      <c r="F230" t="str">
        <f t="shared" si="71"/>
        <v/>
      </c>
      <c r="H230" t="str">
        <f t="shared" si="61"/>
        <v/>
      </c>
      <c r="J230" t="str">
        <f t="shared" si="62"/>
        <v/>
      </c>
      <c r="M230" s="5">
        <v>42964</v>
      </c>
      <c r="N230" s="6" t="s">
        <v>8</v>
      </c>
      <c r="O230" s="7">
        <v>38</v>
      </c>
      <c r="P230">
        <f t="shared" si="77"/>
        <v>271</v>
      </c>
      <c r="R230" t="str">
        <f t="shared" si="72"/>
        <v/>
      </c>
      <c r="T230">
        <f t="shared" si="63"/>
        <v>100</v>
      </c>
      <c r="V230" t="str">
        <f t="shared" si="64"/>
        <v/>
      </c>
      <c r="Y230" s="5">
        <v>43329</v>
      </c>
      <c r="Z230" s="6" t="s">
        <v>4</v>
      </c>
      <c r="AA230" s="7">
        <v>51</v>
      </c>
      <c r="AB230" t="str">
        <f t="shared" si="79"/>
        <v/>
      </c>
      <c r="AD230">
        <f t="shared" si="73"/>
        <v>88</v>
      </c>
      <c r="AF230" t="str">
        <f t="shared" si="65"/>
        <v/>
      </c>
      <c r="AH230" t="str">
        <f t="shared" si="66"/>
        <v/>
      </c>
      <c r="AK230" s="5">
        <v>43694</v>
      </c>
      <c r="AL230" s="6" t="s">
        <v>7</v>
      </c>
      <c r="AM230" s="7">
        <v>50</v>
      </c>
      <c r="AN230" t="str">
        <f t="shared" si="80"/>
        <v/>
      </c>
      <c r="AP230" t="str">
        <f t="shared" si="74"/>
        <v/>
      </c>
      <c r="AR230" t="str">
        <f t="shared" si="67"/>
        <v/>
      </c>
      <c r="AT230" t="str">
        <f t="shared" si="68"/>
        <v/>
      </c>
      <c r="AW230" s="5">
        <v>44059</v>
      </c>
      <c r="AX230" s="6" t="s">
        <v>9</v>
      </c>
      <c r="AY230" s="105">
        <f>'Boarding Tallies'!AE17</f>
        <v>0</v>
      </c>
      <c r="AZ230" t="str">
        <f t="shared" si="78"/>
        <v/>
      </c>
      <c r="BB230" t="str">
        <f t="shared" si="75"/>
        <v/>
      </c>
      <c r="BD230" t="str">
        <f t="shared" si="70"/>
        <v/>
      </c>
      <c r="BF230">
        <f t="shared" si="69"/>
        <v>0</v>
      </c>
    </row>
    <row r="231" spans="1:58" x14ac:dyDescent="0.3">
      <c r="A231" s="10">
        <v>42599</v>
      </c>
      <c r="B231" s="11" t="s">
        <v>6</v>
      </c>
      <c r="C231" s="7">
        <v>21</v>
      </c>
      <c r="D231" t="str">
        <f t="shared" si="76"/>
        <v/>
      </c>
      <c r="F231" t="str">
        <f t="shared" si="71"/>
        <v/>
      </c>
      <c r="H231" t="str">
        <f t="shared" si="61"/>
        <v/>
      </c>
      <c r="J231" t="str">
        <f t="shared" si="62"/>
        <v/>
      </c>
      <c r="M231" s="5">
        <v>42965</v>
      </c>
      <c r="N231" s="6" t="s">
        <v>4</v>
      </c>
      <c r="O231" s="7">
        <v>50</v>
      </c>
      <c r="P231" t="str">
        <f t="shared" si="77"/>
        <v/>
      </c>
      <c r="R231">
        <f t="shared" si="72"/>
        <v>82</v>
      </c>
      <c r="T231" t="str">
        <f t="shared" si="63"/>
        <v/>
      </c>
      <c r="V231" t="str">
        <f t="shared" si="64"/>
        <v/>
      </c>
      <c r="Y231" s="5">
        <v>43330</v>
      </c>
      <c r="Z231" s="6" t="s">
        <v>7</v>
      </c>
      <c r="AA231" s="7">
        <v>56</v>
      </c>
      <c r="AB231" t="str">
        <f t="shared" si="79"/>
        <v/>
      </c>
      <c r="AD231" t="str">
        <f t="shared" si="73"/>
        <v/>
      </c>
      <c r="AF231" t="str">
        <f t="shared" si="65"/>
        <v/>
      </c>
      <c r="AH231" t="str">
        <f t="shared" si="66"/>
        <v/>
      </c>
      <c r="AK231" s="5">
        <v>43695</v>
      </c>
      <c r="AL231" s="6" t="s">
        <v>9</v>
      </c>
      <c r="AM231" s="7">
        <v>35</v>
      </c>
      <c r="AN231" t="str">
        <f t="shared" si="80"/>
        <v/>
      </c>
      <c r="AP231" t="str">
        <f t="shared" si="74"/>
        <v/>
      </c>
      <c r="AR231" t="str">
        <f t="shared" si="67"/>
        <v/>
      </c>
      <c r="AT231">
        <f t="shared" si="68"/>
        <v>136</v>
      </c>
      <c r="AW231" s="5">
        <v>44060</v>
      </c>
      <c r="AX231" s="6" t="s">
        <v>5</v>
      </c>
      <c r="AY231" s="105">
        <f>'Boarding Tallies'!AE18</f>
        <v>0</v>
      </c>
      <c r="AZ231" t="str">
        <f t="shared" si="78"/>
        <v/>
      </c>
      <c r="BB231" t="str">
        <f t="shared" si="75"/>
        <v/>
      </c>
      <c r="BD231" t="str">
        <f t="shared" si="70"/>
        <v/>
      </c>
      <c r="BF231" t="str">
        <f t="shared" si="69"/>
        <v/>
      </c>
    </row>
    <row r="232" spans="1:58" x14ac:dyDescent="0.3">
      <c r="A232" s="10">
        <v>42600</v>
      </c>
      <c r="B232" s="11" t="s">
        <v>8</v>
      </c>
      <c r="C232" s="7">
        <v>26</v>
      </c>
      <c r="D232">
        <f t="shared" si="76"/>
        <v>189</v>
      </c>
      <c r="F232" t="str">
        <f t="shared" si="71"/>
        <v/>
      </c>
      <c r="H232">
        <f t="shared" si="61"/>
        <v>59</v>
      </c>
      <c r="J232" t="str">
        <f t="shared" si="62"/>
        <v/>
      </c>
      <c r="M232" s="5">
        <v>42966</v>
      </c>
      <c r="N232" s="6" t="s">
        <v>7</v>
      </c>
      <c r="O232" s="7">
        <v>56</v>
      </c>
      <c r="P232" t="str">
        <f t="shared" si="77"/>
        <v/>
      </c>
      <c r="R232" t="str">
        <f t="shared" si="72"/>
        <v/>
      </c>
      <c r="T232" t="str">
        <f t="shared" si="63"/>
        <v/>
      </c>
      <c r="V232" t="str">
        <f t="shared" si="64"/>
        <v/>
      </c>
      <c r="Y232" s="5">
        <v>43331</v>
      </c>
      <c r="Z232" s="6" t="s">
        <v>9</v>
      </c>
      <c r="AA232" s="7">
        <v>47</v>
      </c>
      <c r="AB232" t="str">
        <f t="shared" si="79"/>
        <v/>
      </c>
      <c r="AD232" t="str">
        <f t="shared" si="73"/>
        <v/>
      </c>
      <c r="AF232" t="str">
        <f t="shared" si="65"/>
        <v/>
      </c>
      <c r="AH232">
        <f t="shared" si="66"/>
        <v>154</v>
      </c>
      <c r="AK232" s="5">
        <v>43696</v>
      </c>
      <c r="AL232" s="6" t="s">
        <v>5</v>
      </c>
      <c r="AM232" s="7">
        <v>23</v>
      </c>
      <c r="AN232" t="str">
        <f t="shared" si="80"/>
        <v/>
      </c>
      <c r="AP232" t="str">
        <f t="shared" si="74"/>
        <v/>
      </c>
      <c r="AR232" t="str">
        <f t="shared" si="67"/>
        <v/>
      </c>
      <c r="AT232" t="str">
        <f t="shared" si="68"/>
        <v/>
      </c>
      <c r="AW232" s="5">
        <v>44061</v>
      </c>
      <c r="AX232" s="6" t="s">
        <v>3</v>
      </c>
      <c r="AY232" s="105">
        <f>'Boarding Tallies'!AE19</f>
        <v>0</v>
      </c>
      <c r="AZ232" t="str">
        <f t="shared" si="78"/>
        <v/>
      </c>
      <c r="BB232" t="str">
        <f t="shared" si="75"/>
        <v/>
      </c>
      <c r="BD232" t="str">
        <f t="shared" si="70"/>
        <v/>
      </c>
      <c r="BF232" t="str">
        <f t="shared" si="69"/>
        <v/>
      </c>
    </row>
    <row r="233" spans="1:58" x14ac:dyDescent="0.3">
      <c r="A233" s="10">
        <v>42601</v>
      </c>
      <c r="B233" s="11" t="s">
        <v>4</v>
      </c>
      <c r="C233" s="7">
        <v>28</v>
      </c>
      <c r="D233" t="str">
        <f t="shared" si="76"/>
        <v/>
      </c>
      <c r="F233">
        <f t="shared" si="71"/>
        <v>44</v>
      </c>
      <c r="H233" t="str">
        <f t="shared" si="61"/>
        <v/>
      </c>
      <c r="J233" t="str">
        <f t="shared" si="62"/>
        <v/>
      </c>
      <c r="M233" s="5">
        <v>42967</v>
      </c>
      <c r="N233" s="6" t="s">
        <v>9</v>
      </c>
      <c r="O233" s="7">
        <v>44</v>
      </c>
      <c r="P233" t="str">
        <f t="shared" si="77"/>
        <v/>
      </c>
      <c r="R233" t="str">
        <f t="shared" si="72"/>
        <v/>
      </c>
      <c r="T233" t="str">
        <f t="shared" si="63"/>
        <v/>
      </c>
      <c r="V233">
        <f t="shared" si="64"/>
        <v>150</v>
      </c>
      <c r="Y233" s="5">
        <v>43332</v>
      </c>
      <c r="Z233" s="6" t="s">
        <v>5</v>
      </c>
      <c r="AA233" s="7">
        <v>26</v>
      </c>
      <c r="AB233" t="str">
        <f t="shared" si="79"/>
        <v/>
      </c>
      <c r="AD233" t="str">
        <f t="shared" si="73"/>
        <v/>
      </c>
      <c r="AF233" t="str">
        <f t="shared" si="65"/>
        <v/>
      </c>
      <c r="AH233" t="str">
        <f t="shared" si="66"/>
        <v/>
      </c>
      <c r="AK233" s="5">
        <v>43697</v>
      </c>
      <c r="AL233" s="6" t="s">
        <v>3</v>
      </c>
      <c r="AM233" s="7">
        <v>27</v>
      </c>
      <c r="AN233" t="str">
        <f t="shared" si="80"/>
        <v/>
      </c>
      <c r="AP233" t="str">
        <f t="shared" si="74"/>
        <v/>
      </c>
      <c r="AR233" t="str">
        <f t="shared" si="67"/>
        <v/>
      </c>
      <c r="AT233" t="str">
        <f t="shared" si="68"/>
        <v/>
      </c>
      <c r="AW233" s="5">
        <v>44062</v>
      </c>
      <c r="AX233" s="6" t="s">
        <v>6</v>
      </c>
      <c r="AY233" s="105">
        <f>'Boarding Tallies'!AE20</f>
        <v>0</v>
      </c>
      <c r="AZ233" t="str">
        <f t="shared" si="78"/>
        <v/>
      </c>
      <c r="BB233" t="str">
        <f t="shared" si="75"/>
        <v/>
      </c>
      <c r="BD233" t="str">
        <f t="shared" si="70"/>
        <v/>
      </c>
      <c r="BF233" t="str">
        <f t="shared" si="69"/>
        <v/>
      </c>
    </row>
    <row r="234" spans="1:58" x14ac:dyDescent="0.3">
      <c r="A234" s="10">
        <v>42602</v>
      </c>
      <c r="B234" s="11" t="s">
        <v>7</v>
      </c>
      <c r="C234" s="7">
        <v>51</v>
      </c>
      <c r="D234" t="str">
        <f t="shared" si="76"/>
        <v/>
      </c>
      <c r="F234" t="str">
        <f t="shared" si="71"/>
        <v/>
      </c>
      <c r="H234" t="str">
        <f t="shared" si="61"/>
        <v/>
      </c>
      <c r="J234" t="str">
        <f t="shared" si="62"/>
        <v/>
      </c>
      <c r="M234" s="5">
        <v>42968</v>
      </c>
      <c r="N234" s="6" t="s">
        <v>5</v>
      </c>
      <c r="O234" s="7">
        <v>42</v>
      </c>
      <c r="P234" t="str">
        <f t="shared" si="77"/>
        <v/>
      </c>
      <c r="R234" t="str">
        <f t="shared" si="72"/>
        <v/>
      </c>
      <c r="T234" t="str">
        <f t="shared" si="63"/>
        <v/>
      </c>
      <c r="V234" t="str">
        <f t="shared" si="64"/>
        <v/>
      </c>
      <c r="Y234" s="5">
        <v>43333</v>
      </c>
      <c r="Z234" s="6" t="s">
        <v>3</v>
      </c>
      <c r="AA234" s="7">
        <v>20</v>
      </c>
      <c r="AB234" t="str">
        <f t="shared" si="79"/>
        <v/>
      </c>
      <c r="AD234" t="str">
        <f t="shared" si="73"/>
        <v/>
      </c>
      <c r="AF234" t="str">
        <f t="shared" si="65"/>
        <v/>
      </c>
      <c r="AH234" t="str">
        <f t="shared" si="66"/>
        <v/>
      </c>
      <c r="AK234" s="5">
        <v>43698</v>
      </c>
      <c r="AL234" s="6" t="s">
        <v>6</v>
      </c>
      <c r="AM234" s="7">
        <v>28</v>
      </c>
      <c r="AN234" t="str">
        <f t="shared" si="80"/>
        <v/>
      </c>
      <c r="AP234" t="str">
        <f t="shared" si="74"/>
        <v/>
      </c>
      <c r="AR234" t="str">
        <f t="shared" si="67"/>
        <v/>
      </c>
      <c r="AT234" t="str">
        <f t="shared" si="68"/>
        <v/>
      </c>
      <c r="AW234" s="5">
        <v>44063</v>
      </c>
      <c r="AX234" s="6" t="s">
        <v>8</v>
      </c>
      <c r="AY234" s="105">
        <f>'Boarding Tallies'!AE21</f>
        <v>0</v>
      </c>
      <c r="AZ234">
        <f t="shared" si="78"/>
        <v>0</v>
      </c>
      <c r="BB234" t="str">
        <f t="shared" si="75"/>
        <v/>
      </c>
      <c r="BD234">
        <f t="shared" si="70"/>
        <v>0</v>
      </c>
      <c r="BF234" t="str">
        <f t="shared" si="69"/>
        <v/>
      </c>
    </row>
    <row r="235" spans="1:58" x14ac:dyDescent="0.3">
      <c r="A235" s="10">
        <v>42603</v>
      </c>
      <c r="B235" s="11" t="s">
        <v>9</v>
      </c>
      <c r="C235" s="7">
        <v>36</v>
      </c>
      <c r="D235" t="str">
        <f t="shared" si="76"/>
        <v/>
      </c>
      <c r="F235" t="str">
        <f t="shared" si="71"/>
        <v/>
      </c>
      <c r="H235" t="str">
        <f t="shared" si="61"/>
        <v/>
      </c>
      <c r="J235">
        <f t="shared" si="62"/>
        <v>115</v>
      </c>
      <c r="M235" s="5">
        <v>42969</v>
      </c>
      <c r="N235" s="6" t="s">
        <v>3</v>
      </c>
      <c r="O235" s="7">
        <v>36</v>
      </c>
      <c r="P235" t="str">
        <f t="shared" si="77"/>
        <v/>
      </c>
      <c r="R235" t="str">
        <f t="shared" si="72"/>
        <v/>
      </c>
      <c r="T235" t="str">
        <f t="shared" si="63"/>
        <v/>
      </c>
      <c r="V235" t="str">
        <f t="shared" si="64"/>
        <v/>
      </c>
      <c r="Y235" s="5">
        <v>43334</v>
      </c>
      <c r="Z235" s="6" t="s">
        <v>6</v>
      </c>
      <c r="AA235" s="7">
        <v>20</v>
      </c>
      <c r="AB235" t="str">
        <f t="shared" si="79"/>
        <v/>
      </c>
      <c r="AD235" t="str">
        <f t="shared" si="73"/>
        <v/>
      </c>
      <c r="AF235" t="str">
        <f t="shared" si="65"/>
        <v/>
      </c>
      <c r="AH235" t="str">
        <f t="shared" si="66"/>
        <v/>
      </c>
      <c r="AK235" s="5">
        <v>43699</v>
      </c>
      <c r="AL235" s="6" t="s">
        <v>8</v>
      </c>
      <c r="AM235" s="7">
        <v>33</v>
      </c>
      <c r="AN235">
        <f t="shared" si="80"/>
        <v>247</v>
      </c>
      <c r="AP235" t="str">
        <f t="shared" si="74"/>
        <v/>
      </c>
      <c r="AR235">
        <f t="shared" si="67"/>
        <v>88</v>
      </c>
      <c r="AT235" t="str">
        <f t="shared" si="68"/>
        <v/>
      </c>
      <c r="AW235" s="5">
        <v>44064</v>
      </c>
      <c r="AX235" s="6" t="s">
        <v>4</v>
      </c>
      <c r="AY235" s="105">
        <f>'Boarding Tallies'!AE22</f>
        <v>0</v>
      </c>
      <c r="AZ235" t="str">
        <f t="shared" si="78"/>
        <v/>
      </c>
      <c r="BB235">
        <f t="shared" si="75"/>
        <v>0</v>
      </c>
      <c r="BD235" t="str">
        <f t="shared" si="70"/>
        <v/>
      </c>
      <c r="BF235" t="str">
        <f t="shared" si="69"/>
        <v/>
      </c>
    </row>
    <row r="236" spans="1:58" x14ac:dyDescent="0.3">
      <c r="A236" s="10">
        <v>42604</v>
      </c>
      <c r="B236" s="11" t="s">
        <v>5</v>
      </c>
      <c r="C236" s="7">
        <v>24</v>
      </c>
      <c r="D236" t="str">
        <f t="shared" si="76"/>
        <v/>
      </c>
      <c r="F236" t="str">
        <f t="shared" si="71"/>
        <v/>
      </c>
      <c r="H236" t="str">
        <f t="shared" si="61"/>
        <v/>
      </c>
      <c r="J236" t="str">
        <f t="shared" si="62"/>
        <v/>
      </c>
      <c r="M236" s="5">
        <v>42970</v>
      </c>
      <c r="N236" s="6" t="s">
        <v>6</v>
      </c>
      <c r="O236" s="7">
        <v>35</v>
      </c>
      <c r="P236" t="str">
        <f t="shared" si="77"/>
        <v/>
      </c>
      <c r="R236" t="str">
        <f t="shared" si="72"/>
        <v/>
      </c>
      <c r="T236" t="str">
        <f t="shared" si="63"/>
        <v/>
      </c>
      <c r="V236" t="str">
        <f t="shared" si="64"/>
        <v/>
      </c>
      <c r="Y236" s="5">
        <v>43335</v>
      </c>
      <c r="Z236" s="6" t="s">
        <v>8</v>
      </c>
      <c r="AA236" s="7">
        <v>32</v>
      </c>
      <c r="AB236">
        <f t="shared" si="79"/>
        <v>252</v>
      </c>
      <c r="AD236" t="str">
        <f t="shared" si="73"/>
        <v/>
      </c>
      <c r="AF236">
        <f t="shared" si="65"/>
        <v>72</v>
      </c>
      <c r="AH236" t="str">
        <f t="shared" si="66"/>
        <v/>
      </c>
      <c r="AK236" s="5">
        <v>43700</v>
      </c>
      <c r="AL236" s="6" t="s">
        <v>4</v>
      </c>
      <c r="AM236" s="7">
        <v>50</v>
      </c>
      <c r="AN236" t="str">
        <f t="shared" si="80"/>
        <v/>
      </c>
      <c r="AP236">
        <f t="shared" si="74"/>
        <v>73</v>
      </c>
      <c r="AR236" t="str">
        <f t="shared" si="67"/>
        <v/>
      </c>
      <c r="AT236" t="str">
        <f t="shared" si="68"/>
        <v/>
      </c>
      <c r="AW236" s="5">
        <v>44065</v>
      </c>
      <c r="AX236" s="6" t="s">
        <v>7</v>
      </c>
      <c r="AY236" s="105">
        <f>'Boarding Tallies'!AE23</f>
        <v>0</v>
      </c>
      <c r="AZ236" t="str">
        <f t="shared" si="78"/>
        <v/>
      </c>
      <c r="BB236" t="str">
        <f t="shared" si="75"/>
        <v/>
      </c>
      <c r="BD236" t="str">
        <f t="shared" si="70"/>
        <v/>
      </c>
      <c r="BF236" t="str">
        <f t="shared" si="69"/>
        <v/>
      </c>
    </row>
    <row r="237" spans="1:58" x14ac:dyDescent="0.3">
      <c r="A237" s="10">
        <v>42605</v>
      </c>
      <c r="B237" s="11" t="s">
        <v>3</v>
      </c>
      <c r="C237" s="7">
        <v>20</v>
      </c>
      <c r="D237" t="str">
        <f t="shared" si="76"/>
        <v/>
      </c>
      <c r="F237" t="str">
        <f t="shared" si="71"/>
        <v/>
      </c>
      <c r="H237" t="str">
        <f t="shared" si="61"/>
        <v/>
      </c>
      <c r="J237" t="str">
        <f t="shared" si="62"/>
        <v/>
      </c>
      <c r="M237" s="5">
        <v>42971</v>
      </c>
      <c r="N237" s="6" t="s">
        <v>8</v>
      </c>
      <c r="O237" s="7">
        <v>28</v>
      </c>
      <c r="P237">
        <f t="shared" si="77"/>
        <v>291</v>
      </c>
      <c r="R237" t="str">
        <f t="shared" si="72"/>
        <v/>
      </c>
      <c r="T237">
        <f t="shared" si="63"/>
        <v>99</v>
      </c>
      <c r="V237" t="str">
        <f t="shared" si="64"/>
        <v/>
      </c>
      <c r="Y237" s="5">
        <v>43336</v>
      </c>
      <c r="Z237" s="6" t="s">
        <v>4</v>
      </c>
      <c r="AA237" s="7">
        <v>40</v>
      </c>
      <c r="AB237" t="str">
        <f t="shared" si="79"/>
        <v/>
      </c>
      <c r="AD237">
        <f t="shared" si="73"/>
        <v>66</v>
      </c>
      <c r="AF237" t="str">
        <f t="shared" si="65"/>
        <v/>
      </c>
      <c r="AH237" t="str">
        <f t="shared" si="66"/>
        <v/>
      </c>
      <c r="AK237" s="5">
        <v>43701</v>
      </c>
      <c r="AL237" s="6" t="s">
        <v>7</v>
      </c>
      <c r="AM237" s="7">
        <v>57</v>
      </c>
      <c r="AN237" t="str">
        <f t="shared" si="80"/>
        <v/>
      </c>
      <c r="AP237" t="str">
        <f t="shared" si="74"/>
        <v/>
      </c>
      <c r="AR237" t="str">
        <f t="shared" si="67"/>
        <v/>
      </c>
      <c r="AT237" t="str">
        <f t="shared" si="68"/>
        <v/>
      </c>
      <c r="AW237" s="5">
        <v>44066</v>
      </c>
      <c r="AX237" s="6" t="s">
        <v>9</v>
      </c>
      <c r="AY237" s="105">
        <f>'Boarding Tallies'!AE24</f>
        <v>0</v>
      </c>
      <c r="AZ237" t="str">
        <f t="shared" si="78"/>
        <v/>
      </c>
      <c r="BB237" t="str">
        <f t="shared" si="75"/>
        <v/>
      </c>
      <c r="BD237" t="str">
        <f t="shared" si="70"/>
        <v/>
      </c>
      <c r="BF237">
        <f t="shared" si="69"/>
        <v>0</v>
      </c>
    </row>
    <row r="238" spans="1:58" x14ac:dyDescent="0.3">
      <c r="A238" s="10">
        <v>42606</v>
      </c>
      <c r="B238" s="11" t="s">
        <v>6</v>
      </c>
      <c r="C238" s="7">
        <v>25</v>
      </c>
      <c r="D238" t="str">
        <f t="shared" si="76"/>
        <v/>
      </c>
      <c r="F238" t="str">
        <f t="shared" si="71"/>
        <v/>
      </c>
      <c r="H238" t="str">
        <f t="shared" si="61"/>
        <v/>
      </c>
      <c r="J238" t="str">
        <f t="shared" si="62"/>
        <v/>
      </c>
      <c r="M238" s="5">
        <v>42972</v>
      </c>
      <c r="N238" s="6" t="s">
        <v>4</v>
      </c>
      <c r="O238" s="7">
        <v>33</v>
      </c>
      <c r="P238" t="str">
        <f t="shared" si="77"/>
        <v/>
      </c>
      <c r="R238">
        <f t="shared" si="72"/>
        <v>75</v>
      </c>
      <c r="T238" t="str">
        <f t="shared" si="63"/>
        <v/>
      </c>
      <c r="V238" t="str">
        <f t="shared" si="64"/>
        <v/>
      </c>
      <c r="Y238" s="5">
        <v>43337</v>
      </c>
      <c r="Z238" s="6" t="s">
        <v>7</v>
      </c>
      <c r="AA238" s="7">
        <v>37</v>
      </c>
      <c r="AB238" t="str">
        <f t="shared" si="79"/>
        <v/>
      </c>
      <c r="AD238" t="str">
        <f t="shared" si="73"/>
        <v/>
      </c>
      <c r="AF238" t="str">
        <f t="shared" si="65"/>
        <v/>
      </c>
      <c r="AH238" t="str">
        <f t="shared" si="66"/>
        <v/>
      </c>
      <c r="AK238" s="5">
        <v>43702</v>
      </c>
      <c r="AL238" s="6" t="s">
        <v>9</v>
      </c>
      <c r="AM238" s="7">
        <v>28</v>
      </c>
      <c r="AN238" t="str">
        <f t="shared" si="80"/>
        <v/>
      </c>
      <c r="AP238" t="str">
        <f t="shared" si="74"/>
        <v/>
      </c>
      <c r="AR238" t="str">
        <f t="shared" si="67"/>
        <v/>
      </c>
      <c r="AT238">
        <f t="shared" si="68"/>
        <v>135</v>
      </c>
      <c r="AW238" s="5">
        <v>44067</v>
      </c>
      <c r="AX238" s="6" t="s">
        <v>5</v>
      </c>
      <c r="AY238" s="105">
        <f>'Boarding Tallies'!AE25</f>
        <v>0</v>
      </c>
      <c r="AZ238" t="str">
        <f t="shared" si="78"/>
        <v/>
      </c>
      <c r="BB238" t="str">
        <f t="shared" si="75"/>
        <v/>
      </c>
      <c r="BD238" t="str">
        <f t="shared" si="70"/>
        <v/>
      </c>
      <c r="BF238" t="str">
        <f t="shared" si="69"/>
        <v/>
      </c>
    </row>
    <row r="239" spans="1:58" x14ac:dyDescent="0.3">
      <c r="A239" s="10">
        <v>42607</v>
      </c>
      <c r="B239" s="11" t="s">
        <v>8</v>
      </c>
      <c r="C239" s="7">
        <v>31</v>
      </c>
      <c r="D239">
        <f t="shared" si="76"/>
        <v>215</v>
      </c>
      <c r="F239" t="str">
        <f t="shared" si="71"/>
        <v/>
      </c>
      <c r="H239">
        <f t="shared" si="61"/>
        <v>76</v>
      </c>
      <c r="J239" t="str">
        <f t="shared" si="62"/>
        <v/>
      </c>
      <c r="M239" s="5">
        <v>42973</v>
      </c>
      <c r="N239" s="6" t="s">
        <v>7</v>
      </c>
      <c r="O239" s="7">
        <v>32</v>
      </c>
      <c r="P239" t="str">
        <f t="shared" si="77"/>
        <v/>
      </c>
      <c r="R239" t="str">
        <f t="shared" si="72"/>
        <v/>
      </c>
      <c r="T239" t="str">
        <f t="shared" si="63"/>
        <v/>
      </c>
      <c r="V239" t="str">
        <f t="shared" si="64"/>
        <v/>
      </c>
      <c r="Y239" s="5">
        <v>43338</v>
      </c>
      <c r="Z239" s="6" t="s">
        <v>9</v>
      </c>
      <c r="AA239" s="7">
        <v>24</v>
      </c>
      <c r="AB239" t="str">
        <f t="shared" si="79"/>
        <v/>
      </c>
      <c r="AD239" t="str">
        <f t="shared" si="73"/>
        <v/>
      </c>
      <c r="AF239" t="str">
        <f t="shared" si="65"/>
        <v/>
      </c>
      <c r="AH239">
        <f t="shared" si="66"/>
        <v>101</v>
      </c>
      <c r="AK239" s="5">
        <v>43703</v>
      </c>
      <c r="AL239" s="6" t="s">
        <v>5</v>
      </c>
      <c r="AM239" s="7">
        <v>23</v>
      </c>
      <c r="AN239" t="str">
        <f t="shared" si="80"/>
        <v/>
      </c>
      <c r="AP239" t="str">
        <f t="shared" si="74"/>
        <v/>
      </c>
      <c r="AR239" t="str">
        <f t="shared" si="67"/>
        <v/>
      </c>
      <c r="AT239" t="str">
        <f t="shared" si="68"/>
        <v/>
      </c>
      <c r="AW239" s="5">
        <v>44068</v>
      </c>
      <c r="AX239" s="6" t="s">
        <v>3</v>
      </c>
      <c r="AY239" s="105">
        <f>'Boarding Tallies'!AE26</f>
        <v>0</v>
      </c>
      <c r="AZ239" t="str">
        <f t="shared" si="78"/>
        <v/>
      </c>
      <c r="BB239" t="str">
        <f t="shared" si="75"/>
        <v/>
      </c>
      <c r="BD239" t="str">
        <f t="shared" si="70"/>
        <v/>
      </c>
      <c r="BF239" t="str">
        <f t="shared" si="69"/>
        <v/>
      </c>
    </row>
    <row r="240" spans="1:58" x14ac:dyDescent="0.3">
      <c r="A240" s="10">
        <v>42608</v>
      </c>
      <c r="B240" s="11" t="s">
        <v>4</v>
      </c>
      <c r="C240" s="7">
        <v>44</v>
      </c>
      <c r="D240" t="str">
        <f t="shared" si="76"/>
        <v/>
      </c>
      <c r="F240">
        <f t="shared" si="71"/>
        <v>68</v>
      </c>
      <c r="H240" t="str">
        <f t="shared" si="61"/>
        <v/>
      </c>
      <c r="J240" t="str">
        <f t="shared" si="62"/>
        <v/>
      </c>
      <c r="M240" s="5">
        <v>42974</v>
      </c>
      <c r="N240" s="6" t="s">
        <v>9</v>
      </c>
      <c r="O240" s="7">
        <v>18</v>
      </c>
      <c r="P240" t="str">
        <f t="shared" si="77"/>
        <v/>
      </c>
      <c r="R240" t="str">
        <f t="shared" si="72"/>
        <v/>
      </c>
      <c r="T240" t="str">
        <f t="shared" si="63"/>
        <v/>
      </c>
      <c r="V240">
        <f t="shared" si="64"/>
        <v>83</v>
      </c>
      <c r="Y240" s="5">
        <v>43339</v>
      </c>
      <c r="Z240" s="6" t="s">
        <v>5</v>
      </c>
      <c r="AA240" s="7">
        <v>21</v>
      </c>
      <c r="AB240" t="str">
        <f t="shared" si="79"/>
        <v/>
      </c>
      <c r="AD240" t="str">
        <f t="shared" si="73"/>
        <v/>
      </c>
      <c r="AF240" t="str">
        <f t="shared" si="65"/>
        <v/>
      </c>
      <c r="AH240" t="str">
        <f t="shared" si="66"/>
        <v/>
      </c>
      <c r="AK240" s="5">
        <v>43704</v>
      </c>
      <c r="AL240" s="6" t="s">
        <v>3</v>
      </c>
      <c r="AM240" s="7">
        <v>25</v>
      </c>
      <c r="AN240" t="str">
        <f t="shared" si="80"/>
        <v/>
      </c>
      <c r="AP240" t="str">
        <f t="shared" si="74"/>
        <v/>
      </c>
      <c r="AR240" t="str">
        <f t="shared" si="67"/>
        <v/>
      </c>
      <c r="AT240" t="str">
        <f t="shared" si="68"/>
        <v/>
      </c>
      <c r="AW240" s="5">
        <v>44069</v>
      </c>
      <c r="AX240" s="6" t="s">
        <v>6</v>
      </c>
      <c r="AY240" s="105">
        <f>'Boarding Tallies'!AE27</f>
        <v>0</v>
      </c>
      <c r="AZ240" t="str">
        <f t="shared" si="78"/>
        <v/>
      </c>
      <c r="BB240" t="str">
        <f t="shared" si="75"/>
        <v/>
      </c>
      <c r="BD240" t="str">
        <f t="shared" si="70"/>
        <v/>
      </c>
      <c r="BF240" t="str">
        <f t="shared" si="69"/>
        <v/>
      </c>
    </row>
    <row r="241" spans="1:58" x14ac:dyDescent="0.3">
      <c r="A241" s="10">
        <v>42609</v>
      </c>
      <c r="B241" s="11" t="s">
        <v>7</v>
      </c>
      <c r="C241" s="7">
        <v>39</v>
      </c>
      <c r="D241" t="str">
        <f t="shared" si="76"/>
        <v/>
      </c>
      <c r="F241" t="str">
        <f t="shared" si="71"/>
        <v/>
      </c>
      <c r="H241" t="str">
        <f t="shared" si="61"/>
        <v/>
      </c>
      <c r="J241" t="str">
        <f t="shared" si="62"/>
        <v/>
      </c>
      <c r="M241" s="5">
        <v>42975</v>
      </c>
      <c r="N241" s="6" t="s">
        <v>5</v>
      </c>
      <c r="O241" s="7">
        <v>17</v>
      </c>
      <c r="P241" t="str">
        <f t="shared" si="77"/>
        <v/>
      </c>
      <c r="R241" t="str">
        <f t="shared" si="72"/>
        <v/>
      </c>
      <c r="T241" t="str">
        <f t="shared" si="63"/>
        <v/>
      </c>
      <c r="V241" t="str">
        <f t="shared" si="64"/>
        <v/>
      </c>
      <c r="Y241" s="5">
        <v>43340</v>
      </c>
      <c r="Z241" s="6" t="s">
        <v>3</v>
      </c>
      <c r="AA241" s="7">
        <v>26</v>
      </c>
      <c r="AB241" t="str">
        <f t="shared" si="79"/>
        <v/>
      </c>
      <c r="AD241" t="str">
        <f t="shared" si="73"/>
        <v/>
      </c>
      <c r="AF241" t="str">
        <f t="shared" si="65"/>
        <v/>
      </c>
      <c r="AH241" t="str">
        <f t="shared" si="66"/>
        <v/>
      </c>
      <c r="AK241" s="5">
        <v>43705</v>
      </c>
      <c r="AL241" s="6" t="s">
        <v>6</v>
      </c>
      <c r="AM241" s="7">
        <v>24</v>
      </c>
      <c r="AN241" t="str">
        <f t="shared" si="80"/>
        <v/>
      </c>
      <c r="AP241" t="str">
        <f t="shared" si="74"/>
        <v/>
      </c>
      <c r="AR241" t="str">
        <f t="shared" si="67"/>
        <v/>
      </c>
      <c r="AT241" t="str">
        <f t="shared" si="68"/>
        <v/>
      </c>
      <c r="AW241" s="5">
        <v>44070</v>
      </c>
      <c r="AX241" s="6" t="s">
        <v>8</v>
      </c>
      <c r="AY241" s="105">
        <f>'Boarding Tallies'!AE28</f>
        <v>0</v>
      </c>
      <c r="AZ241">
        <f t="shared" si="78"/>
        <v>0</v>
      </c>
      <c r="BB241" t="str">
        <f t="shared" si="75"/>
        <v/>
      </c>
      <c r="BD241">
        <f t="shared" si="70"/>
        <v>0</v>
      </c>
      <c r="BF241" t="str">
        <f t="shared" si="69"/>
        <v/>
      </c>
    </row>
    <row r="242" spans="1:58" x14ac:dyDescent="0.3">
      <c r="A242" s="10">
        <v>42610</v>
      </c>
      <c r="B242" s="11" t="s">
        <v>9</v>
      </c>
      <c r="C242" s="7">
        <v>23</v>
      </c>
      <c r="D242" t="str">
        <f t="shared" si="76"/>
        <v/>
      </c>
      <c r="F242" t="str">
        <f t="shared" si="71"/>
        <v/>
      </c>
      <c r="H242" t="str">
        <f t="shared" si="61"/>
        <v/>
      </c>
      <c r="J242">
        <f t="shared" si="62"/>
        <v>106</v>
      </c>
      <c r="M242" s="5">
        <v>42976</v>
      </c>
      <c r="N242" s="6" t="s">
        <v>3</v>
      </c>
      <c r="O242" s="7">
        <v>14</v>
      </c>
      <c r="P242" t="str">
        <f t="shared" si="77"/>
        <v/>
      </c>
      <c r="R242" t="str">
        <f t="shared" si="72"/>
        <v/>
      </c>
      <c r="T242" t="str">
        <f t="shared" si="63"/>
        <v/>
      </c>
      <c r="V242" t="str">
        <f t="shared" si="64"/>
        <v/>
      </c>
      <c r="Y242" s="5">
        <v>43341</v>
      </c>
      <c r="Z242" s="6" t="s">
        <v>6</v>
      </c>
      <c r="AA242" s="7">
        <v>30</v>
      </c>
      <c r="AB242" t="str">
        <f t="shared" si="79"/>
        <v/>
      </c>
      <c r="AD242" t="str">
        <f t="shared" si="73"/>
        <v/>
      </c>
      <c r="AF242" t="str">
        <f t="shared" si="65"/>
        <v/>
      </c>
      <c r="AH242" t="str">
        <f t="shared" si="66"/>
        <v/>
      </c>
      <c r="AK242" s="5">
        <v>43706</v>
      </c>
      <c r="AL242" s="6" t="s">
        <v>8</v>
      </c>
      <c r="AM242" s="7">
        <v>31</v>
      </c>
      <c r="AN242">
        <f t="shared" si="80"/>
        <v>238</v>
      </c>
      <c r="AP242" t="str">
        <f t="shared" si="74"/>
        <v/>
      </c>
      <c r="AR242">
        <f t="shared" si="67"/>
        <v>80</v>
      </c>
      <c r="AT242" t="str">
        <f t="shared" si="68"/>
        <v/>
      </c>
      <c r="AW242" s="5">
        <v>44071</v>
      </c>
      <c r="AX242" s="6" t="s">
        <v>4</v>
      </c>
      <c r="AY242" s="105">
        <f>'Boarding Tallies'!AE29</f>
        <v>0</v>
      </c>
      <c r="AZ242" t="str">
        <f t="shared" si="78"/>
        <v/>
      </c>
      <c r="BB242">
        <f t="shared" si="75"/>
        <v>0</v>
      </c>
      <c r="BD242" t="str">
        <f t="shared" si="70"/>
        <v/>
      </c>
      <c r="BF242" t="str">
        <f t="shared" si="69"/>
        <v/>
      </c>
    </row>
    <row r="243" spans="1:58" x14ac:dyDescent="0.3">
      <c r="A243" s="10">
        <v>42611</v>
      </c>
      <c r="B243" s="11" t="s">
        <v>5</v>
      </c>
      <c r="C243" s="7">
        <v>13</v>
      </c>
      <c r="D243" t="str">
        <f t="shared" si="76"/>
        <v/>
      </c>
      <c r="F243" t="str">
        <f t="shared" si="71"/>
        <v/>
      </c>
      <c r="H243" t="str">
        <f t="shared" si="61"/>
        <v/>
      </c>
      <c r="J243" t="str">
        <f t="shared" si="62"/>
        <v/>
      </c>
      <c r="M243" s="5">
        <v>42977</v>
      </c>
      <c r="N243" s="6" t="s">
        <v>6</v>
      </c>
      <c r="O243" s="7">
        <v>18</v>
      </c>
      <c r="P243" t="str">
        <f t="shared" si="77"/>
        <v/>
      </c>
      <c r="R243" t="str">
        <f t="shared" si="72"/>
        <v/>
      </c>
      <c r="T243" t="str">
        <f t="shared" si="63"/>
        <v/>
      </c>
      <c r="V243" t="str">
        <f t="shared" si="64"/>
        <v/>
      </c>
      <c r="Y243" s="5">
        <v>43342</v>
      </c>
      <c r="Z243" s="6" t="s">
        <v>8</v>
      </c>
      <c r="AA243" s="7">
        <v>39</v>
      </c>
      <c r="AB243">
        <f t="shared" si="79"/>
        <v>217</v>
      </c>
      <c r="AD243" t="str">
        <f t="shared" si="73"/>
        <v/>
      </c>
      <c r="AF243">
        <f t="shared" si="65"/>
        <v>95</v>
      </c>
      <c r="AH243" t="str">
        <f t="shared" si="66"/>
        <v/>
      </c>
      <c r="AK243" s="5">
        <v>43707</v>
      </c>
      <c r="AL243" s="6" t="s">
        <v>4</v>
      </c>
      <c r="AM243" s="7">
        <v>53</v>
      </c>
      <c r="AN243" t="str">
        <f t="shared" si="80"/>
        <v/>
      </c>
      <c r="AP243">
        <f t="shared" si="74"/>
        <v>76</v>
      </c>
      <c r="AR243" t="str">
        <f t="shared" si="67"/>
        <v/>
      </c>
      <c r="AT243" t="str">
        <f t="shared" si="68"/>
        <v/>
      </c>
      <c r="AW243" s="5">
        <v>44072</v>
      </c>
      <c r="AX243" s="6" t="s">
        <v>7</v>
      </c>
      <c r="AY243" s="105">
        <f>'Boarding Tallies'!AE30</f>
        <v>0</v>
      </c>
      <c r="AZ243" t="str">
        <f t="shared" si="78"/>
        <v/>
      </c>
      <c r="BB243" t="str">
        <f t="shared" si="75"/>
        <v/>
      </c>
      <c r="BD243" t="str">
        <f t="shared" si="70"/>
        <v/>
      </c>
      <c r="BF243" t="str">
        <f t="shared" si="69"/>
        <v/>
      </c>
    </row>
    <row r="244" spans="1:58" ht="15" thickBot="1" x14ac:dyDescent="0.35">
      <c r="A244" s="10">
        <v>42612</v>
      </c>
      <c r="B244" s="11" t="s">
        <v>3</v>
      </c>
      <c r="C244" s="7">
        <v>12</v>
      </c>
      <c r="D244" t="str">
        <f t="shared" si="76"/>
        <v/>
      </c>
      <c r="F244" t="str">
        <f t="shared" si="71"/>
        <v/>
      </c>
      <c r="H244" t="str">
        <f t="shared" si="61"/>
        <v/>
      </c>
      <c r="J244" t="str">
        <f t="shared" si="62"/>
        <v/>
      </c>
      <c r="M244" s="5">
        <v>42978</v>
      </c>
      <c r="N244" s="6" t="s">
        <v>8</v>
      </c>
      <c r="O244" s="7">
        <v>23</v>
      </c>
      <c r="P244">
        <f t="shared" si="77"/>
        <v>155</v>
      </c>
      <c r="R244" t="str">
        <f t="shared" si="72"/>
        <v/>
      </c>
      <c r="T244">
        <f t="shared" si="63"/>
        <v>55</v>
      </c>
      <c r="V244" t="str">
        <f t="shared" si="64"/>
        <v/>
      </c>
      <c r="Y244" s="5">
        <v>43343</v>
      </c>
      <c r="Z244" s="6" t="s">
        <v>4</v>
      </c>
      <c r="AA244" s="7">
        <v>71</v>
      </c>
      <c r="AB244" t="str">
        <f t="shared" si="79"/>
        <v/>
      </c>
      <c r="AD244">
        <f t="shared" si="73"/>
        <v>92</v>
      </c>
      <c r="AF244" t="str">
        <f t="shared" si="65"/>
        <v/>
      </c>
      <c r="AH244" t="str">
        <f t="shared" si="66"/>
        <v/>
      </c>
      <c r="AK244" s="5">
        <v>43708</v>
      </c>
      <c r="AL244" s="6" t="s">
        <v>7</v>
      </c>
      <c r="AM244" s="7">
        <v>75</v>
      </c>
      <c r="AN244" t="str">
        <f t="shared" si="80"/>
        <v/>
      </c>
      <c r="AP244" t="str">
        <f t="shared" si="74"/>
        <v/>
      </c>
      <c r="AR244" t="str">
        <f t="shared" si="67"/>
        <v/>
      </c>
      <c r="AT244" t="str">
        <f t="shared" si="68"/>
        <v/>
      </c>
      <c r="AW244" s="5">
        <v>44073</v>
      </c>
      <c r="AX244" s="6" t="s">
        <v>9</v>
      </c>
      <c r="AY244" s="105">
        <f>'Boarding Tallies'!AE31</f>
        <v>0</v>
      </c>
      <c r="AZ244" t="str">
        <f t="shared" si="78"/>
        <v/>
      </c>
      <c r="BB244" t="str">
        <f t="shared" si="75"/>
        <v/>
      </c>
      <c r="BD244" t="str">
        <f t="shared" si="70"/>
        <v/>
      </c>
      <c r="BF244">
        <f t="shared" si="69"/>
        <v>0</v>
      </c>
    </row>
    <row r="245" spans="1:58" ht="15" thickBot="1" x14ac:dyDescent="0.35">
      <c r="A245" s="10">
        <v>42613</v>
      </c>
      <c r="B245" s="11" t="s">
        <v>6</v>
      </c>
      <c r="C245" s="7">
        <v>8</v>
      </c>
      <c r="D245" t="str">
        <f t="shared" si="76"/>
        <v/>
      </c>
      <c r="F245" t="str">
        <f t="shared" si="71"/>
        <v/>
      </c>
      <c r="H245" t="str">
        <f t="shared" si="61"/>
        <v/>
      </c>
      <c r="J245" t="str">
        <f t="shared" si="62"/>
        <v/>
      </c>
      <c r="M245" s="5">
        <v>42979</v>
      </c>
      <c r="N245" s="6" t="s">
        <v>4</v>
      </c>
      <c r="O245" s="7">
        <v>42</v>
      </c>
      <c r="P245" t="str">
        <f t="shared" si="77"/>
        <v/>
      </c>
      <c r="R245">
        <f t="shared" si="72"/>
        <v>59</v>
      </c>
      <c r="T245" t="str">
        <f t="shared" si="63"/>
        <v/>
      </c>
      <c r="V245" t="str">
        <f t="shared" si="64"/>
        <v/>
      </c>
      <c r="Y245" s="5">
        <v>43344</v>
      </c>
      <c r="Z245" s="6" t="s">
        <v>7</v>
      </c>
      <c r="AA245" s="133">
        <v>82</v>
      </c>
      <c r="AB245" t="str">
        <f t="shared" si="79"/>
        <v/>
      </c>
      <c r="AD245" t="str">
        <f t="shared" si="73"/>
        <v/>
      </c>
      <c r="AF245" t="str">
        <f t="shared" si="65"/>
        <v/>
      </c>
      <c r="AH245" t="str">
        <f t="shared" si="66"/>
        <v/>
      </c>
      <c r="AK245" s="5">
        <v>43709</v>
      </c>
      <c r="AL245" s="6" t="s">
        <v>9</v>
      </c>
      <c r="AM245" s="7">
        <v>55</v>
      </c>
      <c r="AN245" t="str">
        <f t="shared" si="80"/>
        <v/>
      </c>
      <c r="AP245" t="str">
        <f t="shared" si="74"/>
        <v/>
      </c>
      <c r="AR245" t="str">
        <f t="shared" si="67"/>
        <v/>
      </c>
      <c r="AT245">
        <f t="shared" si="68"/>
        <v>183</v>
      </c>
      <c r="AW245" s="5">
        <v>44074</v>
      </c>
      <c r="AX245" s="6" t="s">
        <v>5</v>
      </c>
      <c r="AY245" s="105">
        <f>'Boarding Tallies'!AE32</f>
        <v>0</v>
      </c>
      <c r="AZ245" t="str">
        <f t="shared" si="78"/>
        <v/>
      </c>
      <c r="BB245" t="str">
        <f t="shared" si="75"/>
        <v/>
      </c>
      <c r="BD245" t="str">
        <f t="shared" si="70"/>
        <v/>
      </c>
      <c r="BF245" t="str">
        <f t="shared" si="69"/>
        <v/>
      </c>
    </row>
    <row r="246" spans="1:58" x14ac:dyDescent="0.3">
      <c r="A246" s="10">
        <v>42614</v>
      </c>
      <c r="B246" s="11" t="s">
        <v>8</v>
      </c>
      <c r="C246" s="7">
        <v>12</v>
      </c>
      <c r="D246">
        <f t="shared" si="76"/>
        <v>151</v>
      </c>
      <c r="F246" t="str">
        <f t="shared" si="71"/>
        <v/>
      </c>
      <c r="H246">
        <f t="shared" si="61"/>
        <v>32</v>
      </c>
      <c r="J246" t="str">
        <f t="shared" si="62"/>
        <v/>
      </c>
      <c r="M246" s="5">
        <v>42980</v>
      </c>
      <c r="N246" s="6" t="s">
        <v>7</v>
      </c>
      <c r="O246" s="7">
        <v>52</v>
      </c>
      <c r="P246" t="str">
        <f t="shared" si="77"/>
        <v/>
      </c>
      <c r="R246" t="str">
        <f t="shared" si="72"/>
        <v/>
      </c>
      <c r="T246" t="str">
        <f t="shared" si="63"/>
        <v/>
      </c>
      <c r="V246" t="str">
        <f t="shared" si="64"/>
        <v/>
      </c>
      <c r="Y246" s="5">
        <v>43345</v>
      </c>
      <c r="Z246" s="6" t="s">
        <v>9</v>
      </c>
      <c r="AA246" s="7">
        <v>71</v>
      </c>
      <c r="AB246" t="str">
        <f t="shared" si="79"/>
        <v/>
      </c>
      <c r="AD246" t="str">
        <f t="shared" si="73"/>
        <v/>
      </c>
      <c r="AF246" t="str">
        <f t="shared" si="65"/>
        <v/>
      </c>
      <c r="AH246">
        <f t="shared" si="66"/>
        <v>224</v>
      </c>
      <c r="AK246" s="5">
        <v>43710</v>
      </c>
      <c r="AL246" s="6" t="s">
        <v>5</v>
      </c>
      <c r="AM246" s="7">
        <v>19</v>
      </c>
      <c r="AN246" t="str">
        <f t="shared" si="80"/>
        <v/>
      </c>
      <c r="AP246" t="str">
        <f t="shared" si="74"/>
        <v/>
      </c>
      <c r="AR246" t="str">
        <f t="shared" si="67"/>
        <v/>
      </c>
      <c r="AT246" t="str">
        <f t="shared" si="68"/>
        <v/>
      </c>
      <c r="AW246" s="5">
        <v>44075</v>
      </c>
      <c r="AX246" s="6" t="s">
        <v>3</v>
      </c>
      <c r="AY246" s="105">
        <f>'Boarding Tallies'!AI2</f>
        <v>0</v>
      </c>
      <c r="AZ246" t="str">
        <f t="shared" si="78"/>
        <v/>
      </c>
      <c r="BB246" t="str">
        <f t="shared" si="75"/>
        <v/>
      </c>
      <c r="BD246" t="str">
        <f t="shared" si="70"/>
        <v/>
      </c>
      <c r="BF246" t="str">
        <f t="shared" si="69"/>
        <v/>
      </c>
    </row>
    <row r="247" spans="1:58" x14ac:dyDescent="0.3">
      <c r="A247" s="10">
        <v>42615</v>
      </c>
      <c r="B247" s="11" t="s">
        <v>4</v>
      </c>
      <c r="C247" s="7">
        <v>40</v>
      </c>
      <c r="D247" t="str">
        <f t="shared" si="76"/>
        <v/>
      </c>
      <c r="F247">
        <f t="shared" si="71"/>
        <v>53</v>
      </c>
      <c r="H247" t="str">
        <f t="shared" si="61"/>
        <v/>
      </c>
      <c r="J247" t="str">
        <f t="shared" si="62"/>
        <v/>
      </c>
      <c r="M247" s="5">
        <v>42981</v>
      </c>
      <c r="N247" s="6" t="s">
        <v>9</v>
      </c>
      <c r="O247" s="7">
        <v>40</v>
      </c>
      <c r="P247" t="str">
        <f t="shared" si="77"/>
        <v/>
      </c>
      <c r="R247" t="str">
        <f t="shared" si="72"/>
        <v/>
      </c>
      <c r="T247" t="str">
        <f t="shared" si="63"/>
        <v/>
      </c>
      <c r="V247">
        <f t="shared" si="64"/>
        <v>134</v>
      </c>
      <c r="Y247" s="5">
        <v>43346</v>
      </c>
      <c r="Z247" s="6" t="s">
        <v>5</v>
      </c>
      <c r="AA247" s="7">
        <v>29</v>
      </c>
      <c r="AB247" t="str">
        <f t="shared" si="79"/>
        <v/>
      </c>
      <c r="AD247" t="str">
        <f t="shared" si="73"/>
        <v/>
      </c>
      <c r="AF247" t="str">
        <f t="shared" si="65"/>
        <v/>
      </c>
      <c r="AH247" t="str">
        <f t="shared" si="66"/>
        <v/>
      </c>
      <c r="AK247" s="5">
        <v>43711</v>
      </c>
      <c r="AL247" s="6" t="s">
        <v>3</v>
      </c>
      <c r="AM247" s="7">
        <v>7</v>
      </c>
      <c r="AN247" t="str">
        <f t="shared" si="80"/>
        <v/>
      </c>
      <c r="AP247" t="str">
        <f t="shared" si="74"/>
        <v/>
      </c>
      <c r="AR247" t="str">
        <f t="shared" si="67"/>
        <v/>
      </c>
      <c r="AT247" t="str">
        <f t="shared" si="68"/>
        <v/>
      </c>
      <c r="AW247" s="5">
        <v>44076</v>
      </c>
      <c r="AX247" s="6" t="s">
        <v>6</v>
      </c>
      <c r="AY247" s="105">
        <f>'Boarding Tallies'!AI3</f>
        <v>0</v>
      </c>
      <c r="AZ247" t="str">
        <f t="shared" si="78"/>
        <v/>
      </c>
      <c r="BB247" t="str">
        <f t="shared" si="75"/>
        <v/>
      </c>
      <c r="BD247" t="str">
        <f t="shared" si="70"/>
        <v/>
      </c>
      <c r="BF247" t="str">
        <f t="shared" si="69"/>
        <v/>
      </c>
    </row>
    <row r="248" spans="1:58" x14ac:dyDescent="0.3">
      <c r="A248" s="10">
        <v>42616</v>
      </c>
      <c r="B248" s="11" t="s">
        <v>7</v>
      </c>
      <c r="C248" s="7">
        <v>60</v>
      </c>
      <c r="D248" t="str">
        <f t="shared" si="76"/>
        <v/>
      </c>
      <c r="F248" t="str">
        <f t="shared" si="71"/>
        <v/>
      </c>
      <c r="H248" t="str">
        <f t="shared" si="61"/>
        <v/>
      </c>
      <c r="J248" t="str">
        <f t="shared" si="62"/>
        <v/>
      </c>
      <c r="M248" s="5">
        <v>42982</v>
      </c>
      <c r="N248" s="6" t="s">
        <v>5</v>
      </c>
      <c r="O248" s="7">
        <v>13</v>
      </c>
      <c r="P248" t="str">
        <f t="shared" si="77"/>
        <v/>
      </c>
      <c r="R248" t="str">
        <f t="shared" si="72"/>
        <v/>
      </c>
      <c r="T248" t="str">
        <f t="shared" si="63"/>
        <v/>
      </c>
      <c r="V248" t="str">
        <f t="shared" si="64"/>
        <v/>
      </c>
      <c r="Y248" s="5">
        <v>43347</v>
      </c>
      <c r="Z248" s="6" t="s">
        <v>3</v>
      </c>
      <c r="AA248" s="7">
        <v>18</v>
      </c>
      <c r="AB248" t="str">
        <f t="shared" si="79"/>
        <v/>
      </c>
      <c r="AD248" t="str">
        <f t="shared" si="73"/>
        <v/>
      </c>
      <c r="AF248" t="str">
        <f t="shared" si="65"/>
        <v/>
      </c>
      <c r="AH248" t="str">
        <f t="shared" si="66"/>
        <v/>
      </c>
      <c r="AK248" s="5">
        <v>43712</v>
      </c>
      <c r="AL248" s="6" t="s">
        <v>6</v>
      </c>
      <c r="AM248" s="7">
        <v>12</v>
      </c>
      <c r="AN248" t="str">
        <f t="shared" si="80"/>
        <v/>
      </c>
      <c r="AP248" t="str">
        <f t="shared" si="74"/>
        <v/>
      </c>
      <c r="AR248" t="str">
        <f t="shared" si="67"/>
        <v/>
      </c>
      <c r="AT248" t="str">
        <f t="shared" si="68"/>
        <v/>
      </c>
      <c r="AW248" s="5">
        <v>44077</v>
      </c>
      <c r="AX248" s="6" t="s">
        <v>8</v>
      </c>
      <c r="AY248" s="105">
        <f>'Boarding Tallies'!AI4</f>
        <v>0</v>
      </c>
      <c r="AZ248">
        <f t="shared" si="78"/>
        <v>0</v>
      </c>
      <c r="BB248" t="str">
        <f t="shared" si="75"/>
        <v/>
      </c>
      <c r="BD248">
        <f t="shared" si="70"/>
        <v>0</v>
      </c>
      <c r="BF248" t="str">
        <f t="shared" si="69"/>
        <v/>
      </c>
    </row>
    <row r="249" spans="1:58" x14ac:dyDescent="0.3">
      <c r="A249" s="10">
        <v>42617</v>
      </c>
      <c r="B249" s="11" t="s">
        <v>9</v>
      </c>
      <c r="C249" s="7">
        <v>49</v>
      </c>
      <c r="D249" t="str">
        <f t="shared" si="76"/>
        <v/>
      </c>
      <c r="F249" t="str">
        <f t="shared" si="71"/>
        <v/>
      </c>
      <c r="H249" t="str">
        <f t="shared" si="61"/>
        <v/>
      </c>
      <c r="J249">
        <f t="shared" si="62"/>
        <v>149</v>
      </c>
      <c r="M249" s="5">
        <v>42983</v>
      </c>
      <c r="N249" s="6" t="s">
        <v>3</v>
      </c>
      <c r="O249" s="7">
        <v>4</v>
      </c>
      <c r="P249" t="str">
        <f t="shared" si="77"/>
        <v/>
      </c>
      <c r="R249" t="str">
        <f t="shared" si="72"/>
        <v/>
      </c>
      <c r="T249" t="str">
        <f t="shared" si="63"/>
        <v/>
      </c>
      <c r="V249" t="str">
        <f t="shared" si="64"/>
        <v/>
      </c>
      <c r="Y249" s="5">
        <v>43348</v>
      </c>
      <c r="Z249" s="6" t="s">
        <v>6</v>
      </c>
      <c r="AA249" s="7">
        <v>11</v>
      </c>
      <c r="AB249" t="str">
        <f t="shared" si="79"/>
        <v/>
      </c>
      <c r="AD249" t="str">
        <f t="shared" si="73"/>
        <v/>
      </c>
      <c r="AF249" t="str">
        <f t="shared" si="65"/>
        <v/>
      </c>
      <c r="AH249" t="str">
        <f t="shared" si="66"/>
        <v/>
      </c>
      <c r="AK249" s="5">
        <v>43713</v>
      </c>
      <c r="AL249" s="6" t="s">
        <v>8</v>
      </c>
      <c r="AM249" s="7">
        <v>17</v>
      </c>
      <c r="AN249">
        <f t="shared" si="80"/>
        <v>238</v>
      </c>
      <c r="AP249" t="str">
        <f t="shared" si="74"/>
        <v/>
      </c>
      <c r="AR249">
        <f t="shared" si="67"/>
        <v>36</v>
      </c>
      <c r="AT249" t="str">
        <f t="shared" si="68"/>
        <v/>
      </c>
      <c r="AW249" s="5">
        <v>44078</v>
      </c>
      <c r="AX249" s="6" t="s">
        <v>4</v>
      </c>
      <c r="AY249" s="105">
        <f>'Boarding Tallies'!AI5</f>
        <v>0</v>
      </c>
      <c r="AZ249" t="str">
        <f t="shared" si="78"/>
        <v/>
      </c>
      <c r="BB249">
        <f t="shared" si="75"/>
        <v>0</v>
      </c>
      <c r="BD249" t="str">
        <f t="shared" si="70"/>
        <v/>
      </c>
      <c r="BF249" t="str">
        <f t="shared" si="69"/>
        <v/>
      </c>
    </row>
    <row r="250" spans="1:58" x14ac:dyDescent="0.3">
      <c r="A250" s="10">
        <v>42618</v>
      </c>
      <c r="B250" s="11" t="s">
        <v>5</v>
      </c>
      <c r="C250" s="7">
        <v>18</v>
      </c>
      <c r="D250" t="str">
        <f t="shared" si="76"/>
        <v/>
      </c>
      <c r="F250" t="str">
        <f t="shared" si="71"/>
        <v/>
      </c>
      <c r="H250" t="str">
        <f t="shared" si="61"/>
        <v/>
      </c>
      <c r="J250" t="str">
        <f t="shared" si="62"/>
        <v/>
      </c>
      <c r="M250" s="5">
        <v>42984</v>
      </c>
      <c r="N250" s="6" t="s">
        <v>6</v>
      </c>
      <c r="O250" s="7">
        <v>8</v>
      </c>
      <c r="P250" t="str">
        <f t="shared" si="77"/>
        <v/>
      </c>
      <c r="R250" t="str">
        <f t="shared" si="72"/>
        <v/>
      </c>
      <c r="T250" t="str">
        <f t="shared" si="63"/>
        <v/>
      </c>
      <c r="V250" t="str">
        <f t="shared" si="64"/>
        <v/>
      </c>
      <c r="Y250" s="5">
        <v>43349</v>
      </c>
      <c r="Z250" s="6" t="s">
        <v>8</v>
      </c>
      <c r="AA250" s="7">
        <v>13</v>
      </c>
      <c r="AB250">
        <f t="shared" si="79"/>
        <v>295</v>
      </c>
      <c r="AD250" t="str">
        <f t="shared" si="73"/>
        <v/>
      </c>
      <c r="AF250">
        <f t="shared" si="65"/>
        <v>42</v>
      </c>
      <c r="AH250" t="str">
        <f t="shared" si="66"/>
        <v/>
      </c>
      <c r="AK250" s="5">
        <v>43714</v>
      </c>
      <c r="AL250" s="6" t="s">
        <v>4</v>
      </c>
      <c r="AM250" s="7">
        <v>29</v>
      </c>
      <c r="AN250" t="str">
        <f t="shared" si="80"/>
        <v/>
      </c>
      <c r="AP250">
        <f t="shared" si="74"/>
        <v>48</v>
      </c>
      <c r="AR250" t="str">
        <f t="shared" si="67"/>
        <v/>
      </c>
      <c r="AT250" t="str">
        <f t="shared" si="68"/>
        <v/>
      </c>
      <c r="AW250" s="5">
        <v>44079</v>
      </c>
      <c r="AX250" s="6" t="s">
        <v>7</v>
      </c>
      <c r="AY250" s="105">
        <f>'Boarding Tallies'!AI6</f>
        <v>0</v>
      </c>
      <c r="AZ250" t="str">
        <f t="shared" si="78"/>
        <v/>
      </c>
      <c r="BB250" t="str">
        <f t="shared" si="75"/>
        <v/>
      </c>
      <c r="BD250" t="str">
        <f t="shared" si="70"/>
        <v/>
      </c>
      <c r="BF250" t="str">
        <f t="shared" si="69"/>
        <v/>
      </c>
    </row>
    <row r="251" spans="1:58" x14ac:dyDescent="0.3">
      <c r="A251" s="10">
        <v>42619</v>
      </c>
      <c r="B251" s="11" t="s">
        <v>3</v>
      </c>
      <c r="C251" s="7">
        <v>10</v>
      </c>
      <c r="D251" t="str">
        <f t="shared" si="76"/>
        <v/>
      </c>
      <c r="F251" t="str">
        <f t="shared" si="71"/>
        <v/>
      </c>
      <c r="H251" t="str">
        <f t="shared" si="61"/>
        <v/>
      </c>
      <c r="J251" t="str">
        <f t="shared" si="62"/>
        <v/>
      </c>
      <c r="M251" s="5">
        <v>42985</v>
      </c>
      <c r="N251" s="6" t="s">
        <v>8</v>
      </c>
      <c r="O251" s="7">
        <v>15</v>
      </c>
      <c r="P251">
        <f t="shared" si="77"/>
        <v>174</v>
      </c>
      <c r="R251" t="str">
        <f t="shared" si="72"/>
        <v/>
      </c>
      <c r="T251">
        <f t="shared" si="63"/>
        <v>27</v>
      </c>
      <c r="V251" t="str">
        <f t="shared" si="64"/>
        <v/>
      </c>
      <c r="Y251" s="5">
        <v>43350</v>
      </c>
      <c r="Z251" s="6" t="s">
        <v>4</v>
      </c>
      <c r="AA251" s="7">
        <v>35</v>
      </c>
      <c r="AB251" t="str">
        <f t="shared" si="79"/>
        <v/>
      </c>
      <c r="AD251">
        <f t="shared" si="73"/>
        <v>64</v>
      </c>
      <c r="AF251" t="str">
        <f t="shared" si="65"/>
        <v/>
      </c>
      <c r="AH251" t="str">
        <f t="shared" si="66"/>
        <v/>
      </c>
      <c r="AK251" s="5">
        <v>43715</v>
      </c>
      <c r="AL251" s="6" t="s">
        <v>7</v>
      </c>
      <c r="AM251" s="7">
        <v>40</v>
      </c>
      <c r="AN251" t="str">
        <f t="shared" si="80"/>
        <v/>
      </c>
      <c r="AP251" t="str">
        <f t="shared" si="74"/>
        <v/>
      </c>
      <c r="AR251" t="str">
        <f t="shared" si="67"/>
        <v/>
      </c>
      <c r="AT251" t="str">
        <f t="shared" si="68"/>
        <v/>
      </c>
      <c r="AW251" s="5">
        <v>44080</v>
      </c>
      <c r="AX251" s="6" t="s">
        <v>9</v>
      </c>
      <c r="AY251" s="105">
        <f>'Boarding Tallies'!AI7</f>
        <v>0</v>
      </c>
      <c r="AZ251" t="str">
        <f t="shared" si="78"/>
        <v/>
      </c>
      <c r="BB251" t="str">
        <f t="shared" si="75"/>
        <v/>
      </c>
      <c r="BD251" t="str">
        <f t="shared" si="70"/>
        <v/>
      </c>
      <c r="BF251">
        <f t="shared" si="69"/>
        <v>0</v>
      </c>
    </row>
    <row r="252" spans="1:58" x14ac:dyDescent="0.3">
      <c r="A252" s="10">
        <v>42620</v>
      </c>
      <c r="B252" s="11" t="s">
        <v>6</v>
      </c>
      <c r="C252" s="7">
        <v>9</v>
      </c>
      <c r="D252" t="str">
        <f t="shared" si="76"/>
        <v/>
      </c>
      <c r="F252" t="str">
        <f t="shared" si="71"/>
        <v/>
      </c>
      <c r="H252" t="str">
        <f t="shared" si="61"/>
        <v/>
      </c>
      <c r="J252" t="str">
        <f t="shared" si="62"/>
        <v/>
      </c>
      <c r="M252" s="5">
        <v>42986</v>
      </c>
      <c r="N252" s="6" t="s">
        <v>4</v>
      </c>
      <c r="O252" s="7">
        <v>26</v>
      </c>
      <c r="P252" t="str">
        <f t="shared" si="77"/>
        <v/>
      </c>
      <c r="R252">
        <f t="shared" si="72"/>
        <v>39</v>
      </c>
      <c r="T252" t="str">
        <f t="shared" si="63"/>
        <v/>
      </c>
      <c r="V252" t="str">
        <f t="shared" si="64"/>
        <v/>
      </c>
      <c r="Y252" s="5">
        <v>43351</v>
      </c>
      <c r="Z252" s="6" t="s">
        <v>7</v>
      </c>
      <c r="AA252" s="7">
        <v>41</v>
      </c>
      <c r="AB252" t="str">
        <f t="shared" si="79"/>
        <v/>
      </c>
      <c r="AD252" t="str">
        <f t="shared" si="73"/>
        <v/>
      </c>
      <c r="AF252" t="str">
        <f t="shared" si="65"/>
        <v/>
      </c>
      <c r="AH252" t="str">
        <f t="shared" si="66"/>
        <v/>
      </c>
      <c r="AK252" s="5">
        <v>43716</v>
      </c>
      <c r="AL252" s="6" t="s">
        <v>9</v>
      </c>
      <c r="AM252" s="7">
        <v>16</v>
      </c>
      <c r="AN252" t="str">
        <f t="shared" si="80"/>
        <v/>
      </c>
      <c r="AP252" t="str">
        <f t="shared" si="74"/>
        <v/>
      </c>
      <c r="AR252" t="str">
        <f t="shared" si="67"/>
        <v/>
      </c>
      <c r="AT252">
        <f t="shared" si="68"/>
        <v>85</v>
      </c>
      <c r="AW252" s="5">
        <v>44081</v>
      </c>
      <c r="AX252" s="6" t="s">
        <v>5</v>
      </c>
      <c r="AY252" s="105">
        <f>'Boarding Tallies'!AI8</f>
        <v>0</v>
      </c>
      <c r="AZ252" t="str">
        <f t="shared" si="78"/>
        <v/>
      </c>
      <c r="BB252" t="str">
        <f t="shared" si="75"/>
        <v/>
      </c>
      <c r="BD252" t="str">
        <f t="shared" si="70"/>
        <v/>
      </c>
      <c r="BF252" t="str">
        <f t="shared" si="69"/>
        <v/>
      </c>
    </row>
    <row r="253" spans="1:58" x14ac:dyDescent="0.3">
      <c r="A253" s="10">
        <v>42621</v>
      </c>
      <c r="B253" s="11" t="s">
        <v>8</v>
      </c>
      <c r="C253" s="7">
        <v>16</v>
      </c>
      <c r="D253">
        <f t="shared" si="76"/>
        <v>202</v>
      </c>
      <c r="F253" t="str">
        <f t="shared" si="71"/>
        <v/>
      </c>
      <c r="H253">
        <f t="shared" si="61"/>
        <v>35</v>
      </c>
      <c r="J253" t="str">
        <f t="shared" si="62"/>
        <v/>
      </c>
      <c r="M253" s="5">
        <v>42987</v>
      </c>
      <c r="N253" s="6" t="s">
        <v>7</v>
      </c>
      <c r="O253" s="7">
        <v>40</v>
      </c>
      <c r="P253" t="str">
        <f t="shared" si="77"/>
        <v/>
      </c>
      <c r="R253" t="str">
        <f t="shared" si="72"/>
        <v/>
      </c>
      <c r="T253" t="str">
        <f t="shared" si="63"/>
        <v/>
      </c>
      <c r="V253" t="str">
        <f t="shared" si="64"/>
        <v/>
      </c>
      <c r="Y253" s="5">
        <v>43352</v>
      </c>
      <c r="Z253" s="6" t="s">
        <v>9</v>
      </c>
      <c r="AA253" s="7">
        <v>16</v>
      </c>
      <c r="AB253" t="str">
        <f t="shared" si="79"/>
        <v/>
      </c>
      <c r="AD253" t="str">
        <f t="shared" si="73"/>
        <v/>
      </c>
      <c r="AF253" t="str">
        <f t="shared" si="65"/>
        <v/>
      </c>
      <c r="AH253">
        <f t="shared" si="66"/>
        <v>92</v>
      </c>
      <c r="AK253" s="5">
        <v>43717</v>
      </c>
      <c r="AL253" s="6" t="s">
        <v>5</v>
      </c>
      <c r="AM253" s="7">
        <v>17</v>
      </c>
      <c r="AN253" t="str">
        <f t="shared" si="80"/>
        <v/>
      </c>
      <c r="AP253" t="str">
        <f t="shared" si="74"/>
        <v/>
      </c>
      <c r="AR253" t="str">
        <f t="shared" si="67"/>
        <v/>
      </c>
      <c r="AT253" t="str">
        <f t="shared" si="68"/>
        <v/>
      </c>
      <c r="AW253" s="5">
        <v>44082</v>
      </c>
      <c r="AX253" s="6" t="s">
        <v>3</v>
      </c>
      <c r="AY253" s="105">
        <f>'Boarding Tallies'!AI9</f>
        <v>0</v>
      </c>
      <c r="AZ253" t="str">
        <f t="shared" si="78"/>
        <v/>
      </c>
      <c r="BB253" t="str">
        <f t="shared" si="75"/>
        <v/>
      </c>
      <c r="BD253" t="str">
        <f t="shared" si="70"/>
        <v/>
      </c>
      <c r="BF253" t="str">
        <f t="shared" si="69"/>
        <v/>
      </c>
    </row>
    <row r="254" spans="1:58" x14ac:dyDescent="0.3">
      <c r="A254" s="10">
        <v>42622</v>
      </c>
      <c r="B254" s="11" t="s">
        <v>4</v>
      </c>
      <c r="C254" s="7">
        <v>28</v>
      </c>
      <c r="D254" t="str">
        <f t="shared" si="76"/>
        <v/>
      </c>
      <c r="F254">
        <f t="shared" si="71"/>
        <v>46</v>
      </c>
      <c r="H254" t="str">
        <f t="shared" si="61"/>
        <v/>
      </c>
      <c r="J254" t="str">
        <f t="shared" si="62"/>
        <v/>
      </c>
      <c r="M254" s="5">
        <v>42988</v>
      </c>
      <c r="N254" s="6" t="s">
        <v>9</v>
      </c>
      <c r="O254" s="7">
        <v>22</v>
      </c>
      <c r="P254" t="str">
        <f t="shared" si="77"/>
        <v/>
      </c>
      <c r="R254" t="str">
        <f t="shared" si="72"/>
        <v/>
      </c>
      <c r="T254" t="str">
        <f t="shared" si="63"/>
        <v/>
      </c>
      <c r="V254">
        <f t="shared" si="64"/>
        <v>88</v>
      </c>
      <c r="Y254" s="5">
        <v>43353</v>
      </c>
      <c r="Z254" s="6" t="s">
        <v>5</v>
      </c>
      <c r="AA254" s="7">
        <v>15</v>
      </c>
      <c r="AB254" t="str">
        <f t="shared" si="79"/>
        <v/>
      </c>
      <c r="AD254" t="str">
        <f t="shared" si="73"/>
        <v/>
      </c>
      <c r="AF254" t="str">
        <f t="shared" si="65"/>
        <v/>
      </c>
      <c r="AH254" t="str">
        <f t="shared" si="66"/>
        <v/>
      </c>
      <c r="AK254" s="5">
        <v>43718</v>
      </c>
      <c r="AL254" s="6" t="s">
        <v>3</v>
      </c>
      <c r="AM254" s="7">
        <v>16</v>
      </c>
      <c r="AN254" t="str">
        <f t="shared" si="80"/>
        <v/>
      </c>
      <c r="AP254" t="str">
        <f t="shared" si="74"/>
        <v/>
      </c>
      <c r="AR254" t="str">
        <f t="shared" si="67"/>
        <v/>
      </c>
      <c r="AT254" t="str">
        <f t="shared" si="68"/>
        <v/>
      </c>
      <c r="AW254" s="5">
        <v>44083</v>
      </c>
      <c r="AX254" s="6" t="s">
        <v>6</v>
      </c>
      <c r="AY254" s="105">
        <f>'Boarding Tallies'!AI10</f>
        <v>0</v>
      </c>
      <c r="AZ254" t="str">
        <f t="shared" si="78"/>
        <v/>
      </c>
      <c r="BB254" t="str">
        <f t="shared" si="75"/>
        <v/>
      </c>
      <c r="BD254" t="str">
        <f t="shared" si="70"/>
        <v/>
      </c>
      <c r="BF254" t="str">
        <f t="shared" si="69"/>
        <v/>
      </c>
    </row>
    <row r="255" spans="1:58" x14ac:dyDescent="0.3">
      <c r="A255" s="10">
        <v>42623</v>
      </c>
      <c r="B255" s="11" t="s">
        <v>7</v>
      </c>
      <c r="C255" s="7">
        <v>35</v>
      </c>
      <c r="D255" t="str">
        <f t="shared" si="76"/>
        <v/>
      </c>
      <c r="F255" t="str">
        <f t="shared" si="71"/>
        <v/>
      </c>
      <c r="H255" t="str">
        <f t="shared" si="61"/>
        <v/>
      </c>
      <c r="J255" t="str">
        <f t="shared" si="62"/>
        <v/>
      </c>
      <c r="M255" s="5">
        <v>42989</v>
      </c>
      <c r="N255" s="6" t="s">
        <v>5</v>
      </c>
      <c r="O255" s="7">
        <v>19</v>
      </c>
      <c r="P255" t="str">
        <f t="shared" si="77"/>
        <v/>
      </c>
      <c r="R255" t="str">
        <f t="shared" si="72"/>
        <v/>
      </c>
      <c r="T255" t="str">
        <f t="shared" si="63"/>
        <v/>
      </c>
      <c r="V255" t="str">
        <f t="shared" si="64"/>
        <v/>
      </c>
      <c r="Y255" s="5">
        <v>43354</v>
      </c>
      <c r="Z255" s="6" t="s">
        <v>3</v>
      </c>
      <c r="AA255" s="7">
        <v>20</v>
      </c>
      <c r="AB255" t="str">
        <f t="shared" si="79"/>
        <v/>
      </c>
      <c r="AD255" t="str">
        <f t="shared" si="73"/>
        <v/>
      </c>
      <c r="AF255" t="str">
        <f t="shared" si="65"/>
        <v/>
      </c>
      <c r="AH255" t="str">
        <f t="shared" si="66"/>
        <v/>
      </c>
      <c r="AK255" s="5">
        <v>43719</v>
      </c>
      <c r="AL255" s="6" t="s">
        <v>6</v>
      </c>
      <c r="AM255" s="7">
        <v>17</v>
      </c>
      <c r="AN255" t="str">
        <f t="shared" si="80"/>
        <v/>
      </c>
      <c r="AP255" t="str">
        <f t="shared" si="74"/>
        <v/>
      </c>
      <c r="AR255" t="str">
        <f t="shared" si="67"/>
        <v/>
      </c>
      <c r="AT255" t="str">
        <f t="shared" si="68"/>
        <v/>
      </c>
      <c r="AW255" s="5">
        <v>44084</v>
      </c>
      <c r="AX255" s="6" t="s">
        <v>8</v>
      </c>
      <c r="AY255" s="105">
        <f>'Boarding Tallies'!AI11</f>
        <v>0</v>
      </c>
      <c r="AZ255">
        <f t="shared" si="78"/>
        <v>0</v>
      </c>
      <c r="BB255" t="str">
        <f t="shared" si="75"/>
        <v/>
      </c>
      <c r="BD255">
        <f t="shared" si="70"/>
        <v>0</v>
      </c>
      <c r="BF255" t="str">
        <f t="shared" si="69"/>
        <v/>
      </c>
    </row>
    <row r="256" spans="1:58" x14ac:dyDescent="0.3">
      <c r="A256" s="10">
        <v>42624</v>
      </c>
      <c r="B256" s="11" t="s">
        <v>9</v>
      </c>
      <c r="C256" s="7">
        <v>11</v>
      </c>
      <c r="D256" t="str">
        <f t="shared" si="76"/>
        <v/>
      </c>
      <c r="F256" t="str">
        <f t="shared" si="71"/>
        <v/>
      </c>
      <c r="H256" t="str">
        <f t="shared" si="61"/>
        <v/>
      </c>
      <c r="J256">
        <f t="shared" si="62"/>
        <v>74</v>
      </c>
      <c r="M256" s="5">
        <v>42990</v>
      </c>
      <c r="N256" s="6" t="s">
        <v>3</v>
      </c>
      <c r="O256" s="7">
        <v>16</v>
      </c>
      <c r="P256" t="str">
        <f t="shared" si="77"/>
        <v/>
      </c>
      <c r="R256" t="str">
        <f t="shared" si="72"/>
        <v/>
      </c>
      <c r="T256" t="str">
        <f t="shared" si="63"/>
        <v/>
      </c>
      <c r="V256" t="str">
        <f t="shared" si="64"/>
        <v/>
      </c>
      <c r="Y256" s="5">
        <v>43355</v>
      </c>
      <c r="Z256" s="6" t="s">
        <v>6</v>
      </c>
      <c r="AA256" s="7">
        <v>18</v>
      </c>
      <c r="AB256" t="str">
        <f t="shared" si="79"/>
        <v/>
      </c>
      <c r="AD256" t="str">
        <f t="shared" si="73"/>
        <v/>
      </c>
      <c r="AF256" t="str">
        <f t="shared" si="65"/>
        <v/>
      </c>
      <c r="AH256" t="str">
        <f t="shared" si="66"/>
        <v/>
      </c>
      <c r="AK256" s="5">
        <v>43720</v>
      </c>
      <c r="AL256" s="6" t="s">
        <v>8</v>
      </c>
      <c r="AM256" s="7">
        <v>27</v>
      </c>
      <c r="AN256">
        <f t="shared" si="80"/>
        <v>162</v>
      </c>
      <c r="AP256" t="str">
        <f t="shared" si="74"/>
        <v/>
      </c>
      <c r="AR256">
        <f t="shared" si="67"/>
        <v>60</v>
      </c>
      <c r="AT256" t="str">
        <f t="shared" si="68"/>
        <v/>
      </c>
      <c r="AW256" s="5">
        <v>44085</v>
      </c>
      <c r="AX256" s="6" t="s">
        <v>4</v>
      </c>
      <c r="AY256" s="105">
        <f>'Boarding Tallies'!AI12</f>
        <v>0</v>
      </c>
      <c r="AZ256" t="str">
        <f t="shared" si="78"/>
        <v/>
      </c>
      <c r="BB256">
        <f t="shared" si="75"/>
        <v>0</v>
      </c>
      <c r="BD256" t="str">
        <f t="shared" si="70"/>
        <v/>
      </c>
      <c r="BF256" t="str">
        <f t="shared" si="69"/>
        <v/>
      </c>
    </row>
    <row r="257" spans="1:58" x14ac:dyDescent="0.3">
      <c r="A257" s="10">
        <v>42625</v>
      </c>
      <c r="B257" s="11" t="s">
        <v>5</v>
      </c>
      <c r="C257" s="7">
        <v>7</v>
      </c>
      <c r="D257" t="str">
        <f t="shared" si="76"/>
        <v/>
      </c>
      <c r="F257" t="str">
        <f t="shared" si="71"/>
        <v/>
      </c>
      <c r="H257" t="str">
        <f t="shared" si="61"/>
        <v/>
      </c>
      <c r="J257" t="str">
        <f t="shared" si="62"/>
        <v/>
      </c>
      <c r="M257" s="5">
        <v>42991</v>
      </c>
      <c r="N257" s="6" t="s">
        <v>6</v>
      </c>
      <c r="O257" s="7">
        <v>16</v>
      </c>
      <c r="P257" t="str">
        <f t="shared" si="77"/>
        <v/>
      </c>
      <c r="R257" t="str">
        <f t="shared" si="72"/>
        <v/>
      </c>
      <c r="T257" t="str">
        <f t="shared" si="63"/>
        <v/>
      </c>
      <c r="V257" t="str">
        <f t="shared" si="64"/>
        <v/>
      </c>
      <c r="Y257" s="5">
        <v>43356</v>
      </c>
      <c r="Z257" s="6" t="s">
        <v>8</v>
      </c>
      <c r="AA257" s="7">
        <v>32</v>
      </c>
      <c r="AB257">
        <f t="shared" si="79"/>
        <v>177</v>
      </c>
      <c r="AD257" t="str">
        <f t="shared" si="73"/>
        <v/>
      </c>
      <c r="AF257">
        <f t="shared" si="65"/>
        <v>70</v>
      </c>
      <c r="AH257" t="str">
        <f t="shared" si="66"/>
        <v/>
      </c>
      <c r="AK257" s="5">
        <v>43721</v>
      </c>
      <c r="AL257" s="6" t="s">
        <v>4</v>
      </c>
      <c r="AM257" s="7">
        <v>44</v>
      </c>
      <c r="AN257" t="str">
        <f t="shared" si="80"/>
        <v/>
      </c>
      <c r="AP257">
        <f t="shared" si="74"/>
        <v>61</v>
      </c>
      <c r="AR257" t="str">
        <f t="shared" si="67"/>
        <v/>
      </c>
      <c r="AT257" t="str">
        <f t="shared" si="68"/>
        <v/>
      </c>
      <c r="AW257" s="5">
        <v>44086</v>
      </c>
      <c r="AX257" s="6" t="s">
        <v>7</v>
      </c>
      <c r="AY257" s="105">
        <f>'Boarding Tallies'!AI13</f>
        <v>0</v>
      </c>
      <c r="AZ257" t="str">
        <f t="shared" si="78"/>
        <v/>
      </c>
      <c r="BB257" t="str">
        <f t="shared" si="75"/>
        <v/>
      </c>
      <c r="BD257" t="str">
        <f t="shared" si="70"/>
        <v/>
      </c>
      <c r="BF257" t="str">
        <f t="shared" si="69"/>
        <v/>
      </c>
    </row>
    <row r="258" spans="1:58" x14ac:dyDescent="0.3">
      <c r="A258" s="10">
        <v>42626</v>
      </c>
      <c r="B258" s="11" t="s">
        <v>3</v>
      </c>
      <c r="C258" s="7">
        <v>5</v>
      </c>
      <c r="D258" t="str">
        <f t="shared" si="76"/>
        <v/>
      </c>
      <c r="F258" t="str">
        <f t="shared" si="71"/>
        <v/>
      </c>
      <c r="H258" t="str">
        <f t="shared" si="61"/>
        <v/>
      </c>
      <c r="J258" t="str">
        <f t="shared" si="62"/>
        <v/>
      </c>
      <c r="M258" s="5">
        <v>42992</v>
      </c>
      <c r="N258" s="6" t="s">
        <v>8</v>
      </c>
      <c r="O258" s="7">
        <v>17</v>
      </c>
      <c r="P258">
        <f t="shared" si="77"/>
        <v>156</v>
      </c>
      <c r="R258" t="str">
        <f t="shared" si="72"/>
        <v/>
      </c>
      <c r="T258">
        <f t="shared" si="63"/>
        <v>49</v>
      </c>
      <c r="V258" t="str">
        <f t="shared" si="64"/>
        <v/>
      </c>
      <c r="Y258" s="5">
        <v>43357</v>
      </c>
      <c r="Z258" s="6" t="s">
        <v>4</v>
      </c>
      <c r="AA258" s="7">
        <v>47</v>
      </c>
      <c r="AB258" t="str">
        <f t="shared" si="79"/>
        <v/>
      </c>
      <c r="AD258">
        <f t="shared" si="73"/>
        <v>62</v>
      </c>
      <c r="AF258" t="str">
        <f t="shared" si="65"/>
        <v/>
      </c>
      <c r="AH258" t="str">
        <f t="shared" si="66"/>
        <v/>
      </c>
      <c r="AK258" s="5">
        <v>43722</v>
      </c>
      <c r="AL258" s="6" t="s">
        <v>7</v>
      </c>
      <c r="AM258" s="7">
        <v>43</v>
      </c>
      <c r="AN258" t="str">
        <f t="shared" si="80"/>
        <v/>
      </c>
      <c r="AP258" t="str">
        <f t="shared" si="74"/>
        <v/>
      </c>
      <c r="AR258" t="str">
        <f t="shared" si="67"/>
        <v/>
      </c>
      <c r="AT258" t="str">
        <f t="shared" si="68"/>
        <v/>
      </c>
      <c r="AW258" s="5">
        <v>44087</v>
      </c>
      <c r="AX258" s="6" t="s">
        <v>9</v>
      </c>
      <c r="AY258" s="105">
        <f>'Boarding Tallies'!AI14</f>
        <v>0</v>
      </c>
      <c r="AZ258" t="str">
        <f t="shared" si="78"/>
        <v/>
      </c>
      <c r="BB258" t="str">
        <f t="shared" si="75"/>
        <v/>
      </c>
      <c r="BD258" t="str">
        <f t="shared" si="70"/>
        <v/>
      </c>
      <c r="BF258">
        <f t="shared" si="69"/>
        <v>0</v>
      </c>
    </row>
    <row r="259" spans="1:58" x14ac:dyDescent="0.3">
      <c r="A259" s="10">
        <v>42627</v>
      </c>
      <c r="B259" s="11" t="s">
        <v>6</v>
      </c>
      <c r="C259" s="7">
        <v>13</v>
      </c>
      <c r="D259" t="str">
        <f t="shared" si="76"/>
        <v/>
      </c>
      <c r="F259" t="str">
        <f t="shared" si="71"/>
        <v/>
      </c>
      <c r="H259" t="str">
        <f t="shared" ref="H259:H322" si="81">IF(B259="TH",SUM(C257:C259),"")</f>
        <v/>
      </c>
      <c r="J259" t="str">
        <f t="shared" ref="J259:J322" si="82">IF(B259="SU",SUM(C257:C259),"")</f>
        <v/>
      </c>
      <c r="M259" s="5">
        <v>42993</v>
      </c>
      <c r="N259" s="6" t="s">
        <v>4</v>
      </c>
      <c r="O259" s="7">
        <v>30</v>
      </c>
      <c r="P259" t="str">
        <f t="shared" si="77"/>
        <v/>
      </c>
      <c r="R259">
        <f t="shared" si="72"/>
        <v>49</v>
      </c>
      <c r="T259" t="str">
        <f t="shared" ref="T259:T322" si="83">IF(N259="TH",SUM(O257:O259),"")</f>
        <v/>
      </c>
      <c r="V259" t="str">
        <f t="shared" ref="V259:V322" si="84">IF(N259="SU",SUM(O257:O259),"")</f>
        <v/>
      </c>
      <c r="Y259" s="5">
        <v>43358</v>
      </c>
      <c r="Z259" s="6" t="s">
        <v>7</v>
      </c>
      <c r="AA259" s="7">
        <v>48</v>
      </c>
      <c r="AB259" t="str">
        <f t="shared" si="79"/>
        <v/>
      </c>
      <c r="AD259" t="str">
        <f t="shared" si="73"/>
        <v/>
      </c>
      <c r="AF259" t="str">
        <f t="shared" ref="AF259:AF322" si="85">IF(Z259="TH",SUM(AA257:AA259),"")</f>
        <v/>
      </c>
      <c r="AH259" t="str">
        <f t="shared" ref="AH259:AH322" si="86">IF(Z259="SU",SUM(AA257:AA259),"")</f>
        <v/>
      </c>
      <c r="AK259" s="5">
        <v>43723</v>
      </c>
      <c r="AL259" s="6" t="s">
        <v>9</v>
      </c>
      <c r="AM259" s="7">
        <v>29</v>
      </c>
      <c r="AN259" t="str">
        <f t="shared" si="80"/>
        <v/>
      </c>
      <c r="AP259" t="str">
        <f t="shared" si="74"/>
        <v/>
      </c>
      <c r="AR259" t="str">
        <f t="shared" ref="AR259:AR322" si="87">IF(AL259="TH",SUM(AM257:AM259),"")</f>
        <v/>
      </c>
      <c r="AT259">
        <f t="shared" ref="AT259:AT322" si="88">IF(AL259="SU",SUM(AM257:AM259),"")</f>
        <v>116</v>
      </c>
      <c r="AW259" s="5">
        <v>44088</v>
      </c>
      <c r="AX259" s="6" t="s">
        <v>5</v>
      </c>
      <c r="AY259" s="105">
        <f>'Boarding Tallies'!AI15</f>
        <v>0</v>
      </c>
      <c r="AZ259" t="str">
        <f t="shared" si="78"/>
        <v/>
      </c>
      <c r="BB259" t="str">
        <f t="shared" si="75"/>
        <v/>
      </c>
      <c r="BD259" t="str">
        <f t="shared" si="70"/>
        <v/>
      </c>
      <c r="BF259" t="str">
        <f t="shared" ref="BF259:BF322" si="89">IF(AX259="SU",SUM(AY257:AY259),"")</f>
        <v/>
      </c>
    </row>
    <row r="260" spans="1:58" x14ac:dyDescent="0.3">
      <c r="A260" s="10">
        <v>42628</v>
      </c>
      <c r="B260" s="11" t="s">
        <v>8</v>
      </c>
      <c r="C260" s="7">
        <v>19</v>
      </c>
      <c r="D260">
        <f t="shared" si="76"/>
        <v>118</v>
      </c>
      <c r="F260" t="str">
        <f t="shared" si="71"/>
        <v/>
      </c>
      <c r="H260">
        <f t="shared" si="81"/>
        <v>37</v>
      </c>
      <c r="J260" t="str">
        <f t="shared" si="82"/>
        <v/>
      </c>
      <c r="M260" s="5">
        <v>42994</v>
      </c>
      <c r="N260" s="6" t="s">
        <v>7</v>
      </c>
      <c r="O260" s="7">
        <v>38</v>
      </c>
      <c r="P260" t="str">
        <f t="shared" si="77"/>
        <v/>
      </c>
      <c r="R260" t="str">
        <f t="shared" si="72"/>
        <v/>
      </c>
      <c r="T260" t="str">
        <f t="shared" si="83"/>
        <v/>
      </c>
      <c r="V260" t="str">
        <f t="shared" si="84"/>
        <v/>
      </c>
      <c r="Y260" s="5">
        <v>43359</v>
      </c>
      <c r="Z260" s="6" t="s">
        <v>9</v>
      </c>
      <c r="AA260" s="7">
        <v>18</v>
      </c>
      <c r="AB260" t="str">
        <f t="shared" si="79"/>
        <v/>
      </c>
      <c r="AD260" t="str">
        <f t="shared" si="73"/>
        <v/>
      </c>
      <c r="AF260" t="str">
        <f t="shared" si="85"/>
        <v/>
      </c>
      <c r="AH260">
        <f t="shared" si="86"/>
        <v>113</v>
      </c>
      <c r="AK260" s="5">
        <v>43724</v>
      </c>
      <c r="AL260" s="6" t="s">
        <v>5</v>
      </c>
      <c r="AM260" s="7">
        <v>16</v>
      </c>
      <c r="AN260" t="str">
        <f t="shared" si="80"/>
        <v/>
      </c>
      <c r="AP260" t="str">
        <f t="shared" si="74"/>
        <v/>
      </c>
      <c r="AR260" t="str">
        <f t="shared" si="87"/>
        <v/>
      </c>
      <c r="AT260" t="str">
        <f t="shared" si="88"/>
        <v/>
      </c>
      <c r="AW260" s="5">
        <v>44089</v>
      </c>
      <c r="AX260" s="6" t="s">
        <v>3</v>
      </c>
      <c r="AY260" s="105">
        <f>'Boarding Tallies'!AI16</f>
        <v>0</v>
      </c>
      <c r="AZ260" t="str">
        <f t="shared" si="78"/>
        <v/>
      </c>
      <c r="BB260" t="str">
        <f t="shared" si="75"/>
        <v/>
      </c>
      <c r="BD260" t="str">
        <f t="shared" ref="BD260:BD323" si="90">IF(AX260="TH",SUM(AY258:AY260),"")</f>
        <v/>
      </c>
      <c r="BF260" t="str">
        <f t="shared" si="89"/>
        <v/>
      </c>
    </row>
    <row r="261" spans="1:58" x14ac:dyDescent="0.3">
      <c r="A261" s="10">
        <v>42629</v>
      </c>
      <c r="B261" s="11" t="s">
        <v>4</v>
      </c>
      <c r="C261" s="7">
        <v>37</v>
      </c>
      <c r="D261" t="str">
        <f t="shared" si="76"/>
        <v/>
      </c>
      <c r="F261">
        <f t="shared" ref="F261:F324" si="91">IF(B261="FR",SUM(C261,C257),"")</f>
        <v>44</v>
      </c>
      <c r="H261" t="str">
        <f t="shared" si="81"/>
        <v/>
      </c>
      <c r="J261" t="str">
        <f t="shared" si="82"/>
        <v/>
      </c>
      <c r="M261" s="5">
        <v>42995</v>
      </c>
      <c r="N261" s="6" t="s">
        <v>9</v>
      </c>
      <c r="O261" s="7">
        <v>19</v>
      </c>
      <c r="P261" t="str">
        <f t="shared" si="77"/>
        <v/>
      </c>
      <c r="R261" t="str">
        <f t="shared" ref="R261:R324" si="92">IF(N261="FR",SUM(O261,O257),"")</f>
        <v/>
      </c>
      <c r="T261" t="str">
        <f t="shared" si="83"/>
        <v/>
      </c>
      <c r="V261">
        <f t="shared" si="84"/>
        <v>87</v>
      </c>
      <c r="Y261" s="5">
        <v>43360</v>
      </c>
      <c r="Z261" s="6" t="s">
        <v>5</v>
      </c>
      <c r="AA261" s="7">
        <v>13</v>
      </c>
      <c r="AB261" t="str">
        <f t="shared" si="79"/>
        <v/>
      </c>
      <c r="AD261" t="str">
        <f t="shared" ref="AD261:AD324" si="93">IF(Z261="FR",SUM(AA261,AA257),"")</f>
        <v/>
      </c>
      <c r="AF261" t="str">
        <f t="shared" si="85"/>
        <v/>
      </c>
      <c r="AH261" t="str">
        <f t="shared" si="86"/>
        <v/>
      </c>
      <c r="AK261" s="5">
        <v>43725</v>
      </c>
      <c r="AL261" s="6" t="s">
        <v>3</v>
      </c>
      <c r="AM261" s="7">
        <v>15</v>
      </c>
      <c r="AN261" t="str">
        <f t="shared" si="80"/>
        <v/>
      </c>
      <c r="AP261" t="str">
        <f t="shared" si="74"/>
        <v/>
      </c>
      <c r="AR261" t="str">
        <f t="shared" si="87"/>
        <v/>
      </c>
      <c r="AT261" t="str">
        <f t="shared" si="88"/>
        <v/>
      </c>
      <c r="AW261" s="5">
        <v>44090</v>
      </c>
      <c r="AX261" s="6" t="s">
        <v>6</v>
      </c>
      <c r="AY261" s="105">
        <f>'Boarding Tallies'!AI17</f>
        <v>0</v>
      </c>
      <c r="AZ261" t="str">
        <f t="shared" si="78"/>
        <v/>
      </c>
      <c r="BB261" t="str">
        <f t="shared" si="75"/>
        <v/>
      </c>
      <c r="BD261" t="str">
        <f t="shared" si="90"/>
        <v/>
      </c>
      <c r="BF261" t="str">
        <f t="shared" si="89"/>
        <v/>
      </c>
    </row>
    <row r="262" spans="1:58" x14ac:dyDescent="0.3">
      <c r="A262" s="10">
        <v>42630</v>
      </c>
      <c r="B262" s="11" t="s">
        <v>7</v>
      </c>
      <c r="C262" s="7">
        <v>40</v>
      </c>
      <c r="D262" t="str">
        <f t="shared" si="76"/>
        <v/>
      </c>
      <c r="F262" t="str">
        <f t="shared" si="91"/>
        <v/>
      </c>
      <c r="H262" t="str">
        <f t="shared" si="81"/>
        <v/>
      </c>
      <c r="J262" t="str">
        <f t="shared" si="82"/>
        <v/>
      </c>
      <c r="M262" s="5">
        <v>42996</v>
      </c>
      <c r="N262" s="6" t="s">
        <v>5</v>
      </c>
      <c r="O262" s="7">
        <v>13</v>
      </c>
      <c r="P262" t="str">
        <f t="shared" si="77"/>
        <v/>
      </c>
      <c r="R262" t="str">
        <f t="shared" si="92"/>
        <v/>
      </c>
      <c r="T262" t="str">
        <f t="shared" si="83"/>
        <v/>
      </c>
      <c r="V262" t="str">
        <f t="shared" si="84"/>
        <v/>
      </c>
      <c r="Y262" s="5">
        <v>43361</v>
      </c>
      <c r="Z262" s="6" t="s">
        <v>3</v>
      </c>
      <c r="AA262" s="7">
        <v>11</v>
      </c>
      <c r="AB262" t="str">
        <f t="shared" si="79"/>
        <v/>
      </c>
      <c r="AD262" t="str">
        <f t="shared" si="93"/>
        <v/>
      </c>
      <c r="AF262" t="str">
        <f t="shared" si="85"/>
        <v/>
      </c>
      <c r="AH262" t="str">
        <f t="shared" si="86"/>
        <v/>
      </c>
      <c r="AK262" s="5">
        <v>43726</v>
      </c>
      <c r="AL262" s="6" t="s">
        <v>6</v>
      </c>
      <c r="AM262" s="7">
        <v>25</v>
      </c>
      <c r="AN262" t="str">
        <f t="shared" si="80"/>
        <v/>
      </c>
      <c r="AP262" t="str">
        <f t="shared" ref="AP262:AP325" si="94">IF(AL262="FR",SUM(AM262,AM258),"")</f>
        <v/>
      </c>
      <c r="AR262" t="str">
        <f t="shared" si="87"/>
        <v/>
      </c>
      <c r="AT262" t="str">
        <f t="shared" si="88"/>
        <v/>
      </c>
      <c r="AW262" s="5">
        <v>44091</v>
      </c>
      <c r="AX262" s="6" t="s">
        <v>8</v>
      </c>
      <c r="AY262" s="105">
        <f>'Boarding Tallies'!AI18</f>
        <v>0</v>
      </c>
      <c r="AZ262">
        <f t="shared" si="78"/>
        <v>0</v>
      </c>
      <c r="BB262" t="str">
        <f t="shared" ref="BB262:BB325" si="95">IF(AX262="FR",SUM(AY262,AY258),"")</f>
        <v/>
      </c>
      <c r="BD262">
        <f t="shared" si="90"/>
        <v>0</v>
      </c>
      <c r="BF262" t="str">
        <f t="shared" si="89"/>
        <v/>
      </c>
    </row>
    <row r="263" spans="1:58" x14ac:dyDescent="0.3">
      <c r="A263" s="10">
        <v>42631</v>
      </c>
      <c r="B263" s="11" t="s">
        <v>9</v>
      </c>
      <c r="C263" s="7">
        <v>24</v>
      </c>
      <c r="D263" t="str">
        <f t="shared" ref="D263:D326" si="96">IF(B263="TH",SUM(C257:C263),"")</f>
        <v/>
      </c>
      <c r="F263" t="str">
        <f t="shared" si="91"/>
        <v/>
      </c>
      <c r="H263" t="str">
        <f t="shared" si="81"/>
        <v/>
      </c>
      <c r="J263">
        <f t="shared" si="82"/>
        <v>101</v>
      </c>
      <c r="M263" s="5">
        <v>42997</v>
      </c>
      <c r="N263" s="6" t="s">
        <v>3</v>
      </c>
      <c r="O263" s="7">
        <v>12</v>
      </c>
      <c r="P263" t="str">
        <f t="shared" ref="P263:P326" si="97">IF(N263="TH",SUM(O257:O263),"")</f>
        <v/>
      </c>
      <c r="R263" t="str">
        <f t="shared" si="92"/>
        <v/>
      </c>
      <c r="T263" t="str">
        <f t="shared" si="83"/>
        <v/>
      </c>
      <c r="V263" t="str">
        <f t="shared" si="84"/>
        <v/>
      </c>
      <c r="Y263" s="5">
        <v>43362</v>
      </c>
      <c r="Z263" s="6" t="s">
        <v>6</v>
      </c>
      <c r="AA263" s="7">
        <v>18</v>
      </c>
      <c r="AB263" t="str">
        <f t="shared" si="79"/>
        <v/>
      </c>
      <c r="AD263" t="str">
        <f t="shared" si="93"/>
        <v/>
      </c>
      <c r="AF263" t="str">
        <f t="shared" si="85"/>
        <v/>
      </c>
      <c r="AH263" t="str">
        <f t="shared" si="86"/>
        <v/>
      </c>
      <c r="AK263" s="5">
        <v>43727</v>
      </c>
      <c r="AL263" s="6" t="s">
        <v>8</v>
      </c>
      <c r="AM263" s="7">
        <v>30</v>
      </c>
      <c r="AN263">
        <f t="shared" si="80"/>
        <v>202</v>
      </c>
      <c r="AP263" t="str">
        <f t="shared" si="94"/>
        <v/>
      </c>
      <c r="AR263">
        <f t="shared" si="87"/>
        <v>70</v>
      </c>
      <c r="AT263" t="str">
        <f t="shared" si="88"/>
        <v/>
      </c>
      <c r="AW263" s="5">
        <v>44092</v>
      </c>
      <c r="AX263" s="6" t="s">
        <v>4</v>
      </c>
      <c r="AY263" s="105">
        <f>'Boarding Tallies'!AI19</f>
        <v>0</v>
      </c>
      <c r="AZ263" t="str">
        <f t="shared" si="78"/>
        <v/>
      </c>
      <c r="BB263">
        <f t="shared" si="95"/>
        <v>0</v>
      </c>
      <c r="BD263" t="str">
        <f t="shared" si="90"/>
        <v/>
      </c>
      <c r="BF263" t="str">
        <f t="shared" si="89"/>
        <v/>
      </c>
    </row>
    <row r="264" spans="1:58" x14ac:dyDescent="0.3">
      <c r="A264" s="10">
        <v>42632</v>
      </c>
      <c r="B264" s="11" t="s">
        <v>5</v>
      </c>
      <c r="C264" s="7">
        <v>13</v>
      </c>
      <c r="D264" t="str">
        <f t="shared" si="96"/>
        <v/>
      </c>
      <c r="F264" t="str">
        <f t="shared" si="91"/>
        <v/>
      </c>
      <c r="H264" t="str">
        <f t="shared" si="81"/>
        <v/>
      </c>
      <c r="J264" t="str">
        <f t="shared" si="82"/>
        <v/>
      </c>
      <c r="M264" s="5">
        <v>42998</v>
      </c>
      <c r="N264" s="6" t="s">
        <v>6</v>
      </c>
      <c r="O264" s="7">
        <v>12</v>
      </c>
      <c r="P264" t="str">
        <f t="shared" si="97"/>
        <v/>
      </c>
      <c r="R264" t="str">
        <f t="shared" si="92"/>
        <v/>
      </c>
      <c r="T264" t="str">
        <f t="shared" si="83"/>
        <v/>
      </c>
      <c r="V264" t="str">
        <f t="shared" si="84"/>
        <v/>
      </c>
      <c r="Y264" s="5">
        <v>43363</v>
      </c>
      <c r="Z264" s="6" t="s">
        <v>8</v>
      </c>
      <c r="AA264" s="7">
        <v>28</v>
      </c>
      <c r="AB264">
        <f t="shared" si="79"/>
        <v>183</v>
      </c>
      <c r="AD264" t="str">
        <f t="shared" si="93"/>
        <v/>
      </c>
      <c r="AF264">
        <f t="shared" si="85"/>
        <v>57</v>
      </c>
      <c r="AH264" t="str">
        <f t="shared" si="86"/>
        <v/>
      </c>
      <c r="AK264" s="5">
        <v>43728</v>
      </c>
      <c r="AL264" s="6" t="s">
        <v>4</v>
      </c>
      <c r="AM264" s="7">
        <v>35</v>
      </c>
      <c r="AN264" t="str">
        <f t="shared" si="80"/>
        <v/>
      </c>
      <c r="AP264">
        <f t="shared" si="94"/>
        <v>51</v>
      </c>
      <c r="AR264" t="str">
        <f t="shared" si="87"/>
        <v/>
      </c>
      <c r="AT264" t="str">
        <f t="shared" si="88"/>
        <v/>
      </c>
      <c r="AW264" s="5">
        <v>44093</v>
      </c>
      <c r="AX264" s="6" t="s">
        <v>7</v>
      </c>
      <c r="AY264" s="105">
        <f>'Boarding Tallies'!AI20</f>
        <v>0</v>
      </c>
      <c r="AZ264" t="str">
        <f t="shared" ref="AZ264:AZ327" si="98">IF(AX264="TH",SUM(AY258:AY264),"")</f>
        <v/>
      </c>
      <c r="BB264" t="str">
        <f t="shared" si="95"/>
        <v/>
      </c>
      <c r="BD264" t="str">
        <f t="shared" si="90"/>
        <v/>
      </c>
      <c r="BF264" t="str">
        <f t="shared" si="89"/>
        <v/>
      </c>
    </row>
    <row r="265" spans="1:58" x14ac:dyDescent="0.3">
      <c r="A265" s="10">
        <v>42633</v>
      </c>
      <c r="B265" s="11" t="s">
        <v>3</v>
      </c>
      <c r="C265" s="7">
        <v>18</v>
      </c>
      <c r="D265" t="str">
        <f t="shared" si="96"/>
        <v/>
      </c>
      <c r="F265" t="str">
        <f t="shared" si="91"/>
        <v/>
      </c>
      <c r="H265" t="str">
        <f t="shared" si="81"/>
        <v/>
      </c>
      <c r="J265" t="str">
        <f t="shared" si="82"/>
        <v/>
      </c>
      <c r="M265" s="5">
        <v>42999</v>
      </c>
      <c r="N265" s="6" t="s">
        <v>8</v>
      </c>
      <c r="O265" s="7">
        <v>13</v>
      </c>
      <c r="P265">
        <f t="shared" si="97"/>
        <v>137</v>
      </c>
      <c r="R265" t="str">
        <f t="shared" si="92"/>
        <v/>
      </c>
      <c r="T265">
        <f t="shared" si="83"/>
        <v>37</v>
      </c>
      <c r="V265" t="str">
        <f t="shared" si="84"/>
        <v/>
      </c>
      <c r="Y265" s="5">
        <v>43364</v>
      </c>
      <c r="Z265" s="6" t="s">
        <v>4</v>
      </c>
      <c r="AA265" s="7">
        <v>36</v>
      </c>
      <c r="AB265" t="str">
        <f t="shared" si="79"/>
        <v/>
      </c>
      <c r="AD265">
        <f t="shared" si="93"/>
        <v>49</v>
      </c>
      <c r="AF265" t="str">
        <f t="shared" si="85"/>
        <v/>
      </c>
      <c r="AH265" t="str">
        <f t="shared" si="86"/>
        <v/>
      </c>
      <c r="AK265" s="5">
        <v>43729</v>
      </c>
      <c r="AL265" s="6" t="s">
        <v>7</v>
      </c>
      <c r="AM265" s="7">
        <v>43</v>
      </c>
      <c r="AN265" t="str">
        <f t="shared" si="80"/>
        <v/>
      </c>
      <c r="AP265" t="str">
        <f t="shared" si="94"/>
        <v/>
      </c>
      <c r="AR265" t="str">
        <f t="shared" si="87"/>
        <v/>
      </c>
      <c r="AT265" t="str">
        <f t="shared" si="88"/>
        <v/>
      </c>
      <c r="AW265" s="5">
        <v>44094</v>
      </c>
      <c r="AX265" s="6" t="s">
        <v>9</v>
      </c>
      <c r="AY265" s="105">
        <f>'Boarding Tallies'!AI21</f>
        <v>0</v>
      </c>
      <c r="AZ265" t="str">
        <f t="shared" si="98"/>
        <v/>
      </c>
      <c r="BB265" t="str">
        <f t="shared" si="95"/>
        <v/>
      </c>
      <c r="BD265" t="str">
        <f t="shared" si="90"/>
        <v/>
      </c>
      <c r="BF265">
        <f t="shared" si="89"/>
        <v>0</v>
      </c>
    </row>
    <row r="266" spans="1:58" x14ac:dyDescent="0.3">
      <c r="A266" s="10">
        <v>42634</v>
      </c>
      <c r="B266" s="11" t="s">
        <v>6</v>
      </c>
      <c r="C266" s="7">
        <v>20</v>
      </c>
      <c r="D266" t="str">
        <f t="shared" si="96"/>
        <v/>
      </c>
      <c r="F266" t="str">
        <f t="shared" si="91"/>
        <v/>
      </c>
      <c r="H266" t="str">
        <f t="shared" si="81"/>
        <v/>
      </c>
      <c r="J266" t="str">
        <f t="shared" si="82"/>
        <v/>
      </c>
      <c r="M266" s="5">
        <v>43000</v>
      </c>
      <c r="N266" s="6" t="s">
        <v>4</v>
      </c>
      <c r="O266" s="7">
        <v>26</v>
      </c>
      <c r="P266" t="str">
        <f t="shared" si="97"/>
        <v/>
      </c>
      <c r="R266">
        <f t="shared" si="92"/>
        <v>39</v>
      </c>
      <c r="T266" t="str">
        <f t="shared" si="83"/>
        <v/>
      </c>
      <c r="V266" t="str">
        <f t="shared" si="84"/>
        <v/>
      </c>
      <c r="Y266" s="5">
        <v>43365</v>
      </c>
      <c r="Z266" s="6" t="s">
        <v>7</v>
      </c>
      <c r="AA266" s="7">
        <v>48</v>
      </c>
      <c r="AB266" t="str">
        <f t="shared" ref="AB266:AB329" si="99">IF(Z266="TH",SUM(AA260:AA266),"")</f>
        <v/>
      </c>
      <c r="AD266" t="str">
        <f t="shared" si="93"/>
        <v/>
      </c>
      <c r="AF266" t="str">
        <f t="shared" si="85"/>
        <v/>
      </c>
      <c r="AH266" t="str">
        <f t="shared" si="86"/>
        <v/>
      </c>
      <c r="AK266" s="5">
        <v>43730</v>
      </c>
      <c r="AL266" s="6" t="s">
        <v>9</v>
      </c>
      <c r="AM266" s="7">
        <v>21</v>
      </c>
      <c r="AN266" t="str">
        <f t="shared" si="80"/>
        <v/>
      </c>
      <c r="AP266" t="str">
        <f t="shared" si="94"/>
        <v/>
      </c>
      <c r="AR266" t="str">
        <f t="shared" si="87"/>
        <v/>
      </c>
      <c r="AT266">
        <f t="shared" si="88"/>
        <v>99</v>
      </c>
      <c r="AW266" s="5">
        <v>44095</v>
      </c>
      <c r="AX266" s="6" t="s">
        <v>5</v>
      </c>
      <c r="AY266" s="105">
        <f>'Boarding Tallies'!AI22</f>
        <v>0</v>
      </c>
      <c r="AZ266" t="str">
        <f t="shared" si="98"/>
        <v/>
      </c>
      <c r="BB266" t="str">
        <f t="shared" si="95"/>
        <v/>
      </c>
      <c r="BD266" t="str">
        <f t="shared" si="90"/>
        <v/>
      </c>
      <c r="BF266" t="str">
        <f t="shared" si="89"/>
        <v/>
      </c>
    </row>
    <row r="267" spans="1:58" x14ac:dyDescent="0.3">
      <c r="A267" s="10">
        <v>42635</v>
      </c>
      <c r="B267" s="11" t="s">
        <v>8</v>
      </c>
      <c r="C267" s="7">
        <v>27</v>
      </c>
      <c r="D267">
        <f t="shared" si="96"/>
        <v>179</v>
      </c>
      <c r="F267" t="str">
        <f t="shared" si="91"/>
        <v/>
      </c>
      <c r="H267">
        <f t="shared" si="81"/>
        <v>65</v>
      </c>
      <c r="J267" t="str">
        <f t="shared" si="82"/>
        <v/>
      </c>
      <c r="M267" s="5">
        <v>43001</v>
      </c>
      <c r="N267" s="6" t="s">
        <v>7</v>
      </c>
      <c r="O267" s="7">
        <v>25</v>
      </c>
      <c r="P267" t="str">
        <f t="shared" si="97"/>
        <v/>
      </c>
      <c r="R267" t="str">
        <f t="shared" si="92"/>
        <v/>
      </c>
      <c r="T267" t="str">
        <f t="shared" si="83"/>
        <v/>
      </c>
      <c r="V267" t="str">
        <f t="shared" si="84"/>
        <v/>
      </c>
      <c r="Y267" s="5">
        <v>43366</v>
      </c>
      <c r="Z267" s="6" t="s">
        <v>9</v>
      </c>
      <c r="AA267" s="7">
        <v>19</v>
      </c>
      <c r="AB267" t="str">
        <f t="shared" si="99"/>
        <v/>
      </c>
      <c r="AD267" t="str">
        <f t="shared" si="93"/>
        <v/>
      </c>
      <c r="AF267" t="str">
        <f t="shared" si="85"/>
        <v/>
      </c>
      <c r="AH267">
        <f t="shared" si="86"/>
        <v>103</v>
      </c>
      <c r="AK267" s="5">
        <v>43731</v>
      </c>
      <c r="AL267" s="6" t="s">
        <v>5</v>
      </c>
      <c r="AM267" s="7">
        <v>18</v>
      </c>
      <c r="AN267" t="str">
        <f t="shared" si="80"/>
        <v/>
      </c>
      <c r="AP267" t="str">
        <f t="shared" si="94"/>
        <v/>
      </c>
      <c r="AR267" t="str">
        <f t="shared" si="87"/>
        <v/>
      </c>
      <c r="AT267" t="str">
        <f t="shared" si="88"/>
        <v/>
      </c>
      <c r="AW267" s="5">
        <v>44096</v>
      </c>
      <c r="AX267" s="6" t="s">
        <v>3</v>
      </c>
      <c r="AY267" s="105">
        <f>'Boarding Tallies'!AI23</f>
        <v>0</v>
      </c>
      <c r="AZ267" t="str">
        <f t="shared" si="98"/>
        <v/>
      </c>
      <c r="BB267" t="str">
        <f t="shared" si="95"/>
        <v/>
      </c>
      <c r="BD267" t="str">
        <f t="shared" si="90"/>
        <v/>
      </c>
      <c r="BF267" t="str">
        <f t="shared" si="89"/>
        <v/>
      </c>
    </row>
    <row r="268" spans="1:58" x14ac:dyDescent="0.3">
      <c r="A268" s="10">
        <v>42636</v>
      </c>
      <c r="B268" s="11" t="s">
        <v>4</v>
      </c>
      <c r="C268" s="7">
        <v>28</v>
      </c>
      <c r="D268" t="str">
        <f t="shared" si="96"/>
        <v/>
      </c>
      <c r="F268">
        <f t="shared" si="91"/>
        <v>41</v>
      </c>
      <c r="H268" t="str">
        <f t="shared" si="81"/>
        <v/>
      </c>
      <c r="J268" t="str">
        <f t="shared" si="82"/>
        <v/>
      </c>
      <c r="M268" s="5">
        <v>43002</v>
      </c>
      <c r="N268" s="6" t="s">
        <v>9</v>
      </c>
      <c r="O268" s="7">
        <v>18</v>
      </c>
      <c r="P268" t="str">
        <f t="shared" si="97"/>
        <v/>
      </c>
      <c r="R268" t="str">
        <f t="shared" si="92"/>
        <v/>
      </c>
      <c r="T268" t="str">
        <f t="shared" si="83"/>
        <v/>
      </c>
      <c r="V268">
        <f t="shared" si="84"/>
        <v>69</v>
      </c>
      <c r="Y268" s="5">
        <v>43367</v>
      </c>
      <c r="Z268" s="6" t="s">
        <v>5</v>
      </c>
      <c r="AA268" s="7">
        <v>13</v>
      </c>
      <c r="AB268" t="str">
        <f t="shared" si="99"/>
        <v/>
      </c>
      <c r="AD268" t="str">
        <f t="shared" si="93"/>
        <v/>
      </c>
      <c r="AF268" t="str">
        <f t="shared" si="85"/>
        <v/>
      </c>
      <c r="AH268" t="str">
        <f t="shared" si="86"/>
        <v/>
      </c>
      <c r="AK268" s="5">
        <v>43732</v>
      </c>
      <c r="AL268" s="6" t="s">
        <v>3</v>
      </c>
      <c r="AM268" s="7">
        <v>17</v>
      </c>
      <c r="AN268" t="str">
        <f t="shared" si="80"/>
        <v/>
      </c>
      <c r="AP268" t="str">
        <f t="shared" si="94"/>
        <v/>
      </c>
      <c r="AR268" t="str">
        <f t="shared" si="87"/>
        <v/>
      </c>
      <c r="AT268" t="str">
        <f t="shared" si="88"/>
        <v/>
      </c>
      <c r="AW268" s="5">
        <v>44097</v>
      </c>
      <c r="AX268" s="6" t="s">
        <v>6</v>
      </c>
      <c r="AY268" s="105">
        <f>'Boarding Tallies'!AI24</f>
        <v>0</v>
      </c>
      <c r="AZ268" t="str">
        <f t="shared" si="98"/>
        <v/>
      </c>
      <c r="BB268" t="str">
        <f t="shared" si="95"/>
        <v/>
      </c>
      <c r="BD268" t="str">
        <f t="shared" si="90"/>
        <v/>
      </c>
      <c r="BF268" t="str">
        <f t="shared" si="89"/>
        <v/>
      </c>
    </row>
    <row r="269" spans="1:58" x14ac:dyDescent="0.3">
      <c r="A269" s="10">
        <v>42637</v>
      </c>
      <c r="B269" s="11" t="s">
        <v>7</v>
      </c>
      <c r="C269" s="7">
        <v>41</v>
      </c>
      <c r="D269" t="str">
        <f t="shared" si="96"/>
        <v/>
      </c>
      <c r="F269" t="str">
        <f t="shared" si="91"/>
        <v/>
      </c>
      <c r="H269" t="str">
        <f t="shared" si="81"/>
        <v/>
      </c>
      <c r="J269" t="str">
        <f t="shared" si="82"/>
        <v/>
      </c>
      <c r="M269" s="5">
        <v>43003</v>
      </c>
      <c r="N269" s="6" t="s">
        <v>5</v>
      </c>
      <c r="O269" s="7">
        <v>13</v>
      </c>
      <c r="P269" t="str">
        <f t="shared" si="97"/>
        <v/>
      </c>
      <c r="R269" t="str">
        <f t="shared" si="92"/>
        <v/>
      </c>
      <c r="T269" t="str">
        <f t="shared" si="83"/>
        <v/>
      </c>
      <c r="V269" t="str">
        <f t="shared" si="84"/>
        <v/>
      </c>
      <c r="Y269" s="5">
        <v>43368</v>
      </c>
      <c r="Z269" s="6" t="s">
        <v>3</v>
      </c>
      <c r="AA269" s="7">
        <v>16</v>
      </c>
      <c r="AB269" t="str">
        <f t="shared" si="99"/>
        <v/>
      </c>
      <c r="AD269" t="str">
        <f t="shared" si="93"/>
        <v/>
      </c>
      <c r="AF269" t="str">
        <f t="shared" si="85"/>
        <v/>
      </c>
      <c r="AH269" t="str">
        <f t="shared" si="86"/>
        <v/>
      </c>
      <c r="AK269" s="5">
        <v>43733</v>
      </c>
      <c r="AL269" s="6" t="s">
        <v>6</v>
      </c>
      <c r="AM269" s="7">
        <v>21</v>
      </c>
      <c r="AN269" t="str">
        <f t="shared" si="80"/>
        <v/>
      </c>
      <c r="AP269" t="str">
        <f t="shared" si="94"/>
        <v/>
      </c>
      <c r="AR269" t="str">
        <f t="shared" si="87"/>
        <v/>
      </c>
      <c r="AT269" t="str">
        <f t="shared" si="88"/>
        <v/>
      </c>
      <c r="AW269" s="5">
        <v>44098</v>
      </c>
      <c r="AX269" s="6" t="s">
        <v>8</v>
      </c>
      <c r="AY269" s="105">
        <f>'Boarding Tallies'!AI25</f>
        <v>0</v>
      </c>
      <c r="AZ269">
        <f t="shared" si="98"/>
        <v>0</v>
      </c>
      <c r="BB269" t="str">
        <f t="shared" si="95"/>
        <v/>
      </c>
      <c r="BD269">
        <f t="shared" si="90"/>
        <v>0</v>
      </c>
      <c r="BF269" t="str">
        <f t="shared" si="89"/>
        <v/>
      </c>
    </row>
    <row r="270" spans="1:58" x14ac:dyDescent="0.3">
      <c r="A270" s="10">
        <v>42638</v>
      </c>
      <c r="B270" s="11" t="s">
        <v>9</v>
      </c>
      <c r="C270" s="7">
        <v>23</v>
      </c>
      <c r="D270" t="str">
        <f t="shared" si="96"/>
        <v/>
      </c>
      <c r="F270" t="str">
        <f t="shared" si="91"/>
        <v/>
      </c>
      <c r="H270" t="str">
        <f t="shared" si="81"/>
        <v/>
      </c>
      <c r="J270">
        <f t="shared" si="82"/>
        <v>92</v>
      </c>
      <c r="M270" s="5">
        <v>43004</v>
      </c>
      <c r="N270" s="6" t="s">
        <v>3</v>
      </c>
      <c r="O270" s="7">
        <v>16</v>
      </c>
      <c r="P270" t="str">
        <f t="shared" si="97"/>
        <v/>
      </c>
      <c r="R270" t="str">
        <f t="shared" si="92"/>
        <v/>
      </c>
      <c r="T270" t="str">
        <f t="shared" si="83"/>
        <v/>
      </c>
      <c r="V270" t="str">
        <f t="shared" si="84"/>
        <v/>
      </c>
      <c r="Y270" s="5">
        <v>43369</v>
      </c>
      <c r="Z270" s="6" t="s">
        <v>6</v>
      </c>
      <c r="AA270" s="7">
        <v>18</v>
      </c>
      <c r="AB270" t="str">
        <f t="shared" si="99"/>
        <v/>
      </c>
      <c r="AD270" t="str">
        <f t="shared" si="93"/>
        <v/>
      </c>
      <c r="AF270" t="str">
        <f t="shared" si="85"/>
        <v/>
      </c>
      <c r="AH270" t="str">
        <f t="shared" si="86"/>
        <v/>
      </c>
      <c r="AK270" s="5">
        <v>43734</v>
      </c>
      <c r="AL270" s="6" t="s">
        <v>8</v>
      </c>
      <c r="AM270" s="92">
        <v>21</v>
      </c>
      <c r="AN270">
        <f t="shared" si="80"/>
        <v>176</v>
      </c>
      <c r="AP270" t="str">
        <f t="shared" si="94"/>
        <v/>
      </c>
      <c r="AR270">
        <f t="shared" si="87"/>
        <v>59</v>
      </c>
      <c r="AT270" t="str">
        <f t="shared" si="88"/>
        <v/>
      </c>
      <c r="AW270" s="5">
        <v>44099</v>
      </c>
      <c r="AX270" s="6" t="s">
        <v>4</v>
      </c>
      <c r="AY270" s="105">
        <f>'Boarding Tallies'!AI26</f>
        <v>0</v>
      </c>
      <c r="AZ270" t="str">
        <f t="shared" si="98"/>
        <v/>
      </c>
      <c r="BB270">
        <f t="shared" si="95"/>
        <v>0</v>
      </c>
      <c r="BD270" t="str">
        <f t="shared" si="90"/>
        <v/>
      </c>
      <c r="BF270" t="str">
        <f t="shared" si="89"/>
        <v/>
      </c>
    </row>
    <row r="271" spans="1:58" x14ac:dyDescent="0.3">
      <c r="A271" s="10">
        <v>42639</v>
      </c>
      <c r="B271" s="11" t="s">
        <v>5</v>
      </c>
      <c r="C271" s="7">
        <v>12</v>
      </c>
      <c r="D271" t="str">
        <f t="shared" si="96"/>
        <v/>
      </c>
      <c r="F271" t="str">
        <f t="shared" si="91"/>
        <v/>
      </c>
      <c r="H271" t="str">
        <f t="shared" si="81"/>
        <v/>
      </c>
      <c r="J271" t="str">
        <f t="shared" si="82"/>
        <v/>
      </c>
      <c r="M271" s="5">
        <v>43005</v>
      </c>
      <c r="N271" s="6" t="s">
        <v>6</v>
      </c>
      <c r="O271" s="7">
        <v>18</v>
      </c>
      <c r="P271" t="str">
        <f t="shared" si="97"/>
        <v/>
      </c>
      <c r="R271" t="str">
        <f t="shared" si="92"/>
        <v/>
      </c>
      <c r="T271" t="str">
        <f t="shared" si="83"/>
        <v/>
      </c>
      <c r="V271" t="str">
        <f t="shared" si="84"/>
        <v/>
      </c>
      <c r="Y271" s="5">
        <v>43370</v>
      </c>
      <c r="Z271" s="6" t="s">
        <v>8</v>
      </c>
      <c r="AA271" s="7">
        <v>29</v>
      </c>
      <c r="AB271">
        <f t="shared" si="99"/>
        <v>179</v>
      </c>
      <c r="AD271" t="str">
        <f t="shared" si="93"/>
        <v/>
      </c>
      <c r="AF271">
        <f t="shared" si="85"/>
        <v>63</v>
      </c>
      <c r="AH271" t="str">
        <f t="shared" si="86"/>
        <v/>
      </c>
      <c r="AK271" s="5">
        <v>43735</v>
      </c>
      <c r="AL271" s="6" t="s">
        <v>4</v>
      </c>
      <c r="AM271" s="7">
        <v>34</v>
      </c>
      <c r="AN271" t="str">
        <f t="shared" si="80"/>
        <v/>
      </c>
      <c r="AP271">
        <f t="shared" si="94"/>
        <v>52</v>
      </c>
      <c r="AR271" t="str">
        <f t="shared" si="87"/>
        <v/>
      </c>
      <c r="AT271" t="str">
        <f t="shared" si="88"/>
        <v/>
      </c>
      <c r="AW271" s="5">
        <v>44100</v>
      </c>
      <c r="AX271" s="6" t="s">
        <v>7</v>
      </c>
      <c r="AY271" s="105">
        <f>'Boarding Tallies'!AI27</f>
        <v>0</v>
      </c>
      <c r="AZ271" t="str">
        <f t="shared" si="98"/>
        <v/>
      </c>
      <c r="BB271" t="str">
        <f t="shared" si="95"/>
        <v/>
      </c>
      <c r="BD271" t="str">
        <f t="shared" si="90"/>
        <v/>
      </c>
      <c r="BF271" t="str">
        <f t="shared" si="89"/>
        <v/>
      </c>
    </row>
    <row r="272" spans="1:58" x14ac:dyDescent="0.3">
      <c r="A272" s="10">
        <v>42640</v>
      </c>
      <c r="B272" s="11" t="s">
        <v>3</v>
      </c>
      <c r="C272" s="7">
        <v>13</v>
      </c>
      <c r="D272" t="str">
        <f t="shared" si="96"/>
        <v/>
      </c>
      <c r="F272" t="str">
        <f t="shared" si="91"/>
        <v/>
      </c>
      <c r="H272" t="str">
        <f t="shared" si="81"/>
        <v/>
      </c>
      <c r="J272" t="str">
        <f t="shared" si="82"/>
        <v/>
      </c>
      <c r="M272" s="5">
        <v>43006</v>
      </c>
      <c r="N272" s="6" t="s">
        <v>8</v>
      </c>
      <c r="O272" s="7">
        <v>23</v>
      </c>
      <c r="P272">
        <f t="shared" si="97"/>
        <v>139</v>
      </c>
      <c r="R272" t="str">
        <f t="shared" si="92"/>
        <v/>
      </c>
      <c r="T272">
        <f t="shared" si="83"/>
        <v>57</v>
      </c>
      <c r="V272" t="str">
        <f t="shared" si="84"/>
        <v/>
      </c>
      <c r="Y272" s="5">
        <v>43371</v>
      </c>
      <c r="Z272" s="6" t="s">
        <v>4</v>
      </c>
      <c r="AA272" s="7">
        <v>50</v>
      </c>
      <c r="AB272" t="str">
        <f t="shared" si="99"/>
        <v/>
      </c>
      <c r="AD272">
        <f t="shared" si="93"/>
        <v>63</v>
      </c>
      <c r="AF272" t="str">
        <f t="shared" si="85"/>
        <v/>
      </c>
      <c r="AH272" t="str">
        <f t="shared" si="86"/>
        <v/>
      </c>
      <c r="AK272" s="5">
        <v>43736</v>
      </c>
      <c r="AL272" s="6" t="s">
        <v>7</v>
      </c>
      <c r="AM272" s="7">
        <v>40</v>
      </c>
      <c r="AN272" t="str">
        <f t="shared" si="80"/>
        <v/>
      </c>
      <c r="AP272" t="str">
        <f t="shared" si="94"/>
        <v/>
      </c>
      <c r="AR272" t="str">
        <f t="shared" si="87"/>
        <v/>
      </c>
      <c r="AT272" t="str">
        <f t="shared" si="88"/>
        <v/>
      </c>
      <c r="AW272" s="5">
        <v>44101</v>
      </c>
      <c r="AX272" s="6" t="s">
        <v>9</v>
      </c>
      <c r="AY272" s="105">
        <f>'Boarding Tallies'!AI28</f>
        <v>0</v>
      </c>
      <c r="AZ272" t="str">
        <f t="shared" si="98"/>
        <v/>
      </c>
      <c r="BB272" t="str">
        <f t="shared" si="95"/>
        <v/>
      </c>
      <c r="BD272" t="str">
        <f t="shared" si="90"/>
        <v/>
      </c>
      <c r="BF272">
        <f t="shared" si="89"/>
        <v>0</v>
      </c>
    </row>
    <row r="273" spans="1:58" x14ac:dyDescent="0.3">
      <c r="A273" s="10">
        <v>42641</v>
      </c>
      <c r="B273" s="11" t="s">
        <v>6</v>
      </c>
      <c r="C273" s="7">
        <v>17</v>
      </c>
      <c r="D273" t="str">
        <f t="shared" si="96"/>
        <v/>
      </c>
      <c r="F273" t="str">
        <f t="shared" si="91"/>
        <v/>
      </c>
      <c r="H273" t="str">
        <f t="shared" si="81"/>
        <v/>
      </c>
      <c r="J273" t="str">
        <f t="shared" si="82"/>
        <v/>
      </c>
      <c r="M273" s="5">
        <v>43007</v>
      </c>
      <c r="N273" s="6" t="s">
        <v>4</v>
      </c>
      <c r="O273" s="7">
        <v>31</v>
      </c>
      <c r="P273" t="str">
        <f t="shared" si="97"/>
        <v/>
      </c>
      <c r="R273">
        <f t="shared" si="92"/>
        <v>44</v>
      </c>
      <c r="T273" t="str">
        <f t="shared" si="83"/>
        <v/>
      </c>
      <c r="V273" t="str">
        <f t="shared" si="84"/>
        <v/>
      </c>
      <c r="Y273" s="5">
        <v>43372</v>
      </c>
      <c r="Z273" s="6" t="s">
        <v>7</v>
      </c>
      <c r="AA273" s="7">
        <v>51</v>
      </c>
      <c r="AB273" t="str">
        <f t="shared" si="99"/>
        <v/>
      </c>
      <c r="AD273" t="str">
        <f t="shared" si="93"/>
        <v/>
      </c>
      <c r="AF273" t="str">
        <f t="shared" si="85"/>
        <v/>
      </c>
      <c r="AH273" t="str">
        <f t="shared" si="86"/>
        <v/>
      </c>
      <c r="AK273" s="5">
        <v>43737</v>
      </c>
      <c r="AL273" s="6" t="s">
        <v>9</v>
      </c>
      <c r="AM273" s="7">
        <v>15</v>
      </c>
      <c r="AN273" t="str">
        <f t="shared" si="80"/>
        <v/>
      </c>
      <c r="AP273" t="str">
        <f t="shared" si="94"/>
        <v/>
      </c>
      <c r="AR273" t="str">
        <f t="shared" si="87"/>
        <v/>
      </c>
      <c r="AT273">
        <f t="shared" si="88"/>
        <v>89</v>
      </c>
      <c r="AW273" s="5">
        <v>44102</v>
      </c>
      <c r="AX273" s="6" t="s">
        <v>5</v>
      </c>
      <c r="AY273" s="105">
        <f>'Boarding Tallies'!AI29</f>
        <v>0</v>
      </c>
      <c r="AZ273" t="str">
        <f t="shared" si="98"/>
        <v/>
      </c>
      <c r="BB273" t="str">
        <f t="shared" si="95"/>
        <v/>
      </c>
      <c r="BD273" t="str">
        <f t="shared" si="90"/>
        <v/>
      </c>
      <c r="BF273" t="str">
        <f t="shared" si="89"/>
        <v/>
      </c>
    </row>
    <row r="274" spans="1:58" x14ac:dyDescent="0.3">
      <c r="A274" s="10">
        <v>42642</v>
      </c>
      <c r="B274" s="11" t="s">
        <v>8</v>
      </c>
      <c r="C274" s="7">
        <v>22</v>
      </c>
      <c r="D274">
        <f t="shared" si="96"/>
        <v>156</v>
      </c>
      <c r="F274" t="str">
        <f t="shared" si="91"/>
        <v/>
      </c>
      <c r="H274">
        <f t="shared" si="81"/>
        <v>52</v>
      </c>
      <c r="J274" t="str">
        <f t="shared" si="82"/>
        <v/>
      </c>
      <c r="M274" s="5">
        <v>43008</v>
      </c>
      <c r="N274" s="6" t="s">
        <v>7</v>
      </c>
      <c r="O274" s="7">
        <v>34</v>
      </c>
      <c r="P274" t="str">
        <f t="shared" si="97"/>
        <v/>
      </c>
      <c r="R274" t="str">
        <f t="shared" si="92"/>
        <v/>
      </c>
      <c r="T274" t="str">
        <f t="shared" si="83"/>
        <v/>
      </c>
      <c r="V274" t="str">
        <f t="shared" si="84"/>
        <v/>
      </c>
      <c r="Y274" s="5">
        <v>43373</v>
      </c>
      <c r="Z274" s="6" t="s">
        <v>9</v>
      </c>
      <c r="AA274" s="7">
        <v>26</v>
      </c>
      <c r="AB274" t="str">
        <f t="shared" si="99"/>
        <v/>
      </c>
      <c r="AD274" t="str">
        <f t="shared" si="93"/>
        <v/>
      </c>
      <c r="AF274" t="str">
        <f t="shared" si="85"/>
        <v/>
      </c>
      <c r="AH274">
        <f t="shared" si="86"/>
        <v>127</v>
      </c>
      <c r="AK274" s="5">
        <v>43738</v>
      </c>
      <c r="AL274" s="6" t="s">
        <v>5</v>
      </c>
      <c r="AM274" s="7">
        <v>10</v>
      </c>
      <c r="AN274" t="str">
        <f t="shared" si="80"/>
        <v/>
      </c>
      <c r="AP274" t="str">
        <f t="shared" si="94"/>
        <v/>
      </c>
      <c r="AR274" t="str">
        <f t="shared" si="87"/>
        <v/>
      </c>
      <c r="AT274" t="str">
        <f t="shared" si="88"/>
        <v/>
      </c>
      <c r="AW274" s="5">
        <v>44103</v>
      </c>
      <c r="AX274" s="6" t="s">
        <v>3</v>
      </c>
      <c r="AY274" s="105">
        <f>'Boarding Tallies'!AI30</f>
        <v>0</v>
      </c>
      <c r="AZ274" t="str">
        <f t="shared" si="98"/>
        <v/>
      </c>
      <c r="BB274" t="str">
        <f t="shared" si="95"/>
        <v/>
      </c>
      <c r="BD274" t="str">
        <f t="shared" si="90"/>
        <v/>
      </c>
      <c r="BF274" t="str">
        <f t="shared" si="89"/>
        <v/>
      </c>
    </row>
    <row r="275" spans="1:58" x14ac:dyDescent="0.3">
      <c r="A275" s="10">
        <v>42643</v>
      </c>
      <c r="B275" s="11" t="s">
        <v>4</v>
      </c>
      <c r="C275" s="7">
        <v>27</v>
      </c>
      <c r="D275" t="str">
        <f t="shared" si="96"/>
        <v/>
      </c>
      <c r="F275">
        <f t="shared" si="91"/>
        <v>39</v>
      </c>
      <c r="H275" t="str">
        <f t="shared" si="81"/>
        <v/>
      </c>
      <c r="J275" t="str">
        <f t="shared" si="82"/>
        <v/>
      </c>
      <c r="M275" s="5">
        <v>43009</v>
      </c>
      <c r="N275" s="6" t="s">
        <v>9</v>
      </c>
      <c r="O275" s="7">
        <v>14</v>
      </c>
      <c r="P275" t="str">
        <f t="shared" si="97"/>
        <v/>
      </c>
      <c r="R275" t="str">
        <f t="shared" si="92"/>
        <v/>
      </c>
      <c r="T275" t="str">
        <f t="shared" si="83"/>
        <v/>
      </c>
      <c r="V275">
        <f t="shared" si="84"/>
        <v>79</v>
      </c>
      <c r="Y275" s="5">
        <v>43374</v>
      </c>
      <c r="Z275" s="6" t="s">
        <v>5</v>
      </c>
      <c r="AA275" s="7">
        <v>26</v>
      </c>
      <c r="AB275" t="str">
        <f t="shared" si="99"/>
        <v/>
      </c>
      <c r="AD275" t="str">
        <f t="shared" si="93"/>
        <v/>
      </c>
      <c r="AF275" t="str">
        <f t="shared" si="85"/>
        <v/>
      </c>
      <c r="AH275" t="str">
        <f t="shared" si="86"/>
        <v/>
      </c>
      <c r="AK275" s="5">
        <v>43739</v>
      </c>
      <c r="AL275" s="6" t="s">
        <v>3</v>
      </c>
      <c r="AM275" s="7">
        <v>8</v>
      </c>
      <c r="AN275" t="str">
        <f t="shared" si="80"/>
        <v/>
      </c>
      <c r="AP275" t="str">
        <f t="shared" si="94"/>
        <v/>
      </c>
      <c r="AR275" t="str">
        <f t="shared" si="87"/>
        <v/>
      </c>
      <c r="AT275" t="str">
        <f t="shared" si="88"/>
        <v/>
      </c>
      <c r="AW275" s="5">
        <v>44104</v>
      </c>
      <c r="AX275" s="6" t="s">
        <v>6</v>
      </c>
      <c r="AY275" s="105">
        <f>'Boarding Tallies'!AI31</f>
        <v>0</v>
      </c>
      <c r="AZ275" t="str">
        <f t="shared" si="98"/>
        <v/>
      </c>
      <c r="BB275" t="str">
        <f t="shared" si="95"/>
        <v/>
      </c>
      <c r="BD275" t="str">
        <f t="shared" si="90"/>
        <v/>
      </c>
      <c r="BF275" t="str">
        <f t="shared" si="89"/>
        <v/>
      </c>
    </row>
    <row r="276" spans="1:58" x14ac:dyDescent="0.3">
      <c r="A276" s="10">
        <v>42644</v>
      </c>
      <c r="B276" s="11" t="s">
        <v>7</v>
      </c>
      <c r="C276" s="7">
        <v>29</v>
      </c>
      <c r="D276" t="str">
        <f t="shared" si="96"/>
        <v/>
      </c>
      <c r="F276" t="str">
        <f t="shared" si="91"/>
        <v/>
      </c>
      <c r="H276" t="str">
        <f t="shared" si="81"/>
        <v/>
      </c>
      <c r="J276" t="str">
        <f t="shared" si="82"/>
        <v/>
      </c>
      <c r="M276" s="5">
        <v>43010</v>
      </c>
      <c r="N276" s="6" t="s">
        <v>5</v>
      </c>
      <c r="O276" s="7">
        <v>11</v>
      </c>
      <c r="P276" t="str">
        <f t="shared" si="97"/>
        <v/>
      </c>
      <c r="R276" t="str">
        <f t="shared" si="92"/>
        <v/>
      </c>
      <c r="T276" t="str">
        <f t="shared" si="83"/>
        <v/>
      </c>
      <c r="V276" t="str">
        <f t="shared" si="84"/>
        <v/>
      </c>
      <c r="Y276" s="5">
        <v>43375</v>
      </c>
      <c r="Z276" s="6" t="s">
        <v>3</v>
      </c>
      <c r="AA276" s="7">
        <v>24</v>
      </c>
      <c r="AB276" t="str">
        <f t="shared" si="99"/>
        <v/>
      </c>
      <c r="AD276" t="str">
        <f t="shared" si="93"/>
        <v/>
      </c>
      <c r="AF276" t="str">
        <f t="shared" si="85"/>
        <v/>
      </c>
      <c r="AH276" t="str">
        <f t="shared" si="86"/>
        <v/>
      </c>
      <c r="AK276" s="5">
        <v>43740</v>
      </c>
      <c r="AL276" s="6" t="s">
        <v>6</v>
      </c>
      <c r="AM276" s="7">
        <v>14</v>
      </c>
      <c r="AN276" t="str">
        <f t="shared" si="80"/>
        <v/>
      </c>
      <c r="AP276" t="str">
        <f t="shared" si="94"/>
        <v/>
      </c>
      <c r="AR276" t="str">
        <f t="shared" si="87"/>
        <v/>
      </c>
      <c r="AT276" t="str">
        <f t="shared" si="88"/>
        <v/>
      </c>
      <c r="AW276" s="5">
        <v>44105</v>
      </c>
      <c r="AX276" s="6" t="s">
        <v>8</v>
      </c>
      <c r="AY276" s="105">
        <f>'Boarding Tallies'!AM2</f>
        <v>0</v>
      </c>
      <c r="AZ276">
        <f t="shared" si="98"/>
        <v>0</v>
      </c>
      <c r="BB276" t="str">
        <f t="shared" si="95"/>
        <v/>
      </c>
      <c r="BD276">
        <f t="shared" si="90"/>
        <v>0</v>
      </c>
      <c r="BF276" t="str">
        <f t="shared" si="89"/>
        <v/>
      </c>
    </row>
    <row r="277" spans="1:58" x14ac:dyDescent="0.3">
      <c r="A277" s="10">
        <v>42645</v>
      </c>
      <c r="B277" s="11" t="s">
        <v>9</v>
      </c>
      <c r="C277" s="7">
        <v>15</v>
      </c>
      <c r="D277" t="str">
        <f t="shared" si="96"/>
        <v/>
      </c>
      <c r="F277" t="str">
        <f t="shared" si="91"/>
        <v/>
      </c>
      <c r="H277" t="str">
        <f t="shared" si="81"/>
        <v/>
      </c>
      <c r="J277">
        <f t="shared" si="82"/>
        <v>71</v>
      </c>
      <c r="M277" s="5">
        <v>43011</v>
      </c>
      <c r="N277" s="6" t="s">
        <v>3</v>
      </c>
      <c r="O277" s="7">
        <v>14</v>
      </c>
      <c r="P277" t="str">
        <f t="shared" si="97"/>
        <v/>
      </c>
      <c r="R277" t="str">
        <f t="shared" si="92"/>
        <v/>
      </c>
      <c r="T277" t="str">
        <f t="shared" si="83"/>
        <v/>
      </c>
      <c r="V277" t="str">
        <f t="shared" si="84"/>
        <v/>
      </c>
      <c r="Y277" s="5">
        <v>43376</v>
      </c>
      <c r="Z277" s="6" t="s">
        <v>6</v>
      </c>
      <c r="AA277" s="7">
        <v>25</v>
      </c>
      <c r="AB277" t="str">
        <f t="shared" si="99"/>
        <v/>
      </c>
      <c r="AD277" t="str">
        <f t="shared" si="93"/>
        <v/>
      </c>
      <c r="AF277" t="str">
        <f t="shared" si="85"/>
        <v/>
      </c>
      <c r="AH277" t="str">
        <f t="shared" si="86"/>
        <v/>
      </c>
      <c r="AK277" s="5">
        <v>43741</v>
      </c>
      <c r="AL277" s="6" t="s">
        <v>8</v>
      </c>
      <c r="AM277" s="7">
        <v>22</v>
      </c>
      <c r="AN277">
        <f t="shared" si="80"/>
        <v>143</v>
      </c>
      <c r="AP277" t="str">
        <f t="shared" si="94"/>
        <v/>
      </c>
      <c r="AR277">
        <f t="shared" si="87"/>
        <v>44</v>
      </c>
      <c r="AT277" t="str">
        <f t="shared" si="88"/>
        <v/>
      </c>
      <c r="AW277" s="5">
        <v>44106</v>
      </c>
      <c r="AX277" s="6" t="s">
        <v>4</v>
      </c>
      <c r="AY277" s="105">
        <f>'Boarding Tallies'!AM3</f>
        <v>0</v>
      </c>
      <c r="AZ277" t="str">
        <f t="shared" si="98"/>
        <v/>
      </c>
      <c r="BB277">
        <f t="shared" si="95"/>
        <v>0</v>
      </c>
      <c r="BD277" t="str">
        <f t="shared" si="90"/>
        <v/>
      </c>
      <c r="BF277" t="str">
        <f t="shared" si="89"/>
        <v/>
      </c>
    </row>
    <row r="278" spans="1:58" x14ac:dyDescent="0.3">
      <c r="A278" s="10">
        <v>42646</v>
      </c>
      <c r="B278" s="11" t="s">
        <v>5</v>
      </c>
      <c r="C278" s="7">
        <v>13</v>
      </c>
      <c r="D278" t="str">
        <f t="shared" si="96"/>
        <v/>
      </c>
      <c r="F278" t="str">
        <f t="shared" si="91"/>
        <v/>
      </c>
      <c r="H278" t="str">
        <f t="shared" si="81"/>
        <v/>
      </c>
      <c r="J278" t="str">
        <f t="shared" si="82"/>
        <v/>
      </c>
      <c r="M278" s="5">
        <v>43012</v>
      </c>
      <c r="N278" s="6" t="s">
        <v>6</v>
      </c>
      <c r="O278" s="7">
        <v>15</v>
      </c>
      <c r="P278" t="str">
        <f t="shared" si="97"/>
        <v/>
      </c>
      <c r="R278" t="str">
        <f t="shared" si="92"/>
        <v/>
      </c>
      <c r="T278" t="str">
        <f t="shared" si="83"/>
        <v/>
      </c>
      <c r="V278" t="str">
        <f t="shared" si="84"/>
        <v/>
      </c>
      <c r="Y278" s="5">
        <v>43377</v>
      </c>
      <c r="Z278" s="6" t="s">
        <v>8</v>
      </c>
      <c r="AA278" s="7">
        <v>26</v>
      </c>
      <c r="AB278">
        <f t="shared" si="99"/>
        <v>228</v>
      </c>
      <c r="AD278" t="str">
        <f t="shared" si="93"/>
        <v/>
      </c>
      <c r="AF278">
        <f t="shared" si="85"/>
        <v>75</v>
      </c>
      <c r="AH278" t="str">
        <f t="shared" si="86"/>
        <v/>
      </c>
      <c r="AK278" s="5">
        <v>43742</v>
      </c>
      <c r="AL278" s="6" t="s">
        <v>4</v>
      </c>
      <c r="AM278" s="7">
        <v>37</v>
      </c>
      <c r="AN278" t="str">
        <f t="shared" si="80"/>
        <v/>
      </c>
      <c r="AP278">
        <f t="shared" si="94"/>
        <v>47</v>
      </c>
      <c r="AR278" t="str">
        <f t="shared" si="87"/>
        <v/>
      </c>
      <c r="AT278" t="str">
        <f t="shared" si="88"/>
        <v/>
      </c>
      <c r="AW278" s="5">
        <v>44107</v>
      </c>
      <c r="AX278" s="6" t="s">
        <v>7</v>
      </c>
      <c r="AY278" s="105">
        <f>'Boarding Tallies'!AM4</f>
        <v>0</v>
      </c>
      <c r="AZ278" t="str">
        <f t="shared" si="98"/>
        <v/>
      </c>
      <c r="BB278" t="str">
        <f t="shared" si="95"/>
        <v/>
      </c>
      <c r="BD278" t="str">
        <f t="shared" si="90"/>
        <v/>
      </c>
      <c r="BF278" t="str">
        <f t="shared" si="89"/>
        <v/>
      </c>
    </row>
    <row r="279" spans="1:58" x14ac:dyDescent="0.3">
      <c r="A279" s="10">
        <v>42647</v>
      </c>
      <c r="B279" s="11" t="s">
        <v>3</v>
      </c>
      <c r="C279" s="7">
        <v>10</v>
      </c>
      <c r="D279" t="str">
        <f t="shared" si="96"/>
        <v/>
      </c>
      <c r="F279" t="str">
        <f t="shared" si="91"/>
        <v/>
      </c>
      <c r="H279" t="str">
        <f t="shared" si="81"/>
        <v/>
      </c>
      <c r="J279" t="str">
        <f t="shared" si="82"/>
        <v/>
      </c>
      <c r="M279" s="5">
        <v>43013</v>
      </c>
      <c r="N279" s="6" t="s">
        <v>8</v>
      </c>
      <c r="O279" s="7">
        <v>28</v>
      </c>
      <c r="P279">
        <f t="shared" si="97"/>
        <v>147</v>
      </c>
      <c r="R279" t="str">
        <f t="shared" si="92"/>
        <v/>
      </c>
      <c r="T279">
        <f t="shared" si="83"/>
        <v>57</v>
      </c>
      <c r="V279" t="str">
        <f t="shared" si="84"/>
        <v/>
      </c>
      <c r="Y279" s="5">
        <v>43378</v>
      </c>
      <c r="Z279" s="6" t="s">
        <v>4</v>
      </c>
      <c r="AA279" s="7">
        <v>44</v>
      </c>
      <c r="AB279" t="str">
        <f t="shared" si="99"/>
        <v/>
      </c>
      <c r="AD279">
        <f t="shared" si="93"/>
        <v>70</v>
      </c>
      <c r="AF279" t="str">
        <f t="shared" si="85"/>
        <v/>
      </c>
      <c r="AH279" t="str">
        <f t="shared" si="86"/>
        <v/>
      </c>
      <c r="AK279" s="5">
        <v>43743</v>
      </c>
      <c r="AL279" s="6" t="s">
        <v>7</v>
      </c>
      <c r="AM279" s="7">
        <v>50</v>
      </c>
      <c r="AN279" t="str">
        <f t="shared" si="80"/>
        <v/>
      </c>
      <c r="AP279" t="str">
        <f t="shared" si="94"/>
        <v/>
      </c>
      <c r="AR279" t="str">
        <f t="shared" si="87"/>
        <v/>
      </c>
      <c r="AT279" t="str">
        <f t="shared" si="88"/>
        <v/>
      </c>
      <c r="AW279" s="5">
        <v>44108</v>
      </c>
      <c r="AX279" s="6" t="s">
        <v>9</v>
      </c>
      <c r="AY279" s="105">
        <f>'Boarding Tallies'!AM5</f>
        <v>0</v>
      </c>
      <c r="AZ279" t="str">
        <f t="shared" si="98"/>
        <v/>
      </c>
      <c r="BB279" t="str">
        <f t="shared" si="95"/>
        <v/>
      </c>
      <c r="BD279" t="str">
        <f t="shared" si="90"/>
        <v/>
      </c>
      <c r="BF279">
        <f t="shared" si="89"/>
        <v>0</v>
      </c>
    </row>
    <row r="280" spans="1:58" x14ac:dyDescent="0.3">
      <c r="A280" s="10">
        <v>42648</v>
      </c>
      <c r="B280" s="11" t="s">
        <v>6</v>
      </c>
      <c r="C280" s="7">
        <v>13</v>
      </c>
      <c r="D280" t="str">
        <f t="shared" si="96"/>
        <v/>
      </c>
      <c r="F280" t="str">
        <f t="shared" si="91"/>
        <v/>
      </c>
      <c r="H280" t="str">
        <f t="shared" si="81"/>
        <v/>
      </c>
      <c r="J280" t="str">
        <f t="shared" si="82"/>
        <v/>
      </c>
      <c r="M280" s="5">
        <v>43014</v>
      </c>
      <c r="N280" s="6" t="s">
        <v>4</v>
      </c>
      <c r="O280" s="7">
        <v>40</v>
      </c>
      <c r="P280" t="str">
        <f t="shared" si="97"/>
        <v/>
      </c>
      <c r="R280">
        <f t="shared" si="92"/>
        <v>51</v>
      </c>
      <c r="T280" t="str">
        <f t="shared" si="83"/>
        <v/>
      </c>
      <c r="V280" t="str">
        <f t="shared" si="84"/>
        <v/>
      </c>
      <c r="Y280" s="5">
        <v>43379</v>
      </c>
      <c r="Z280" s="6" t="s">
        <v>7</v>
      </c>
      <c r="AA280" s="7">
        <v>49</v>
      </c>
      <c r="AB280" t="str">
        <f t="shared" si="99"/>
        <v/>
      </c>
      <c r="AD280" t="str">
        <f t="shared" si="93"/>
        <v/>
      </c>
      <c r="AF280" t="str">
        <f t="shared" si="85"/>
        <v/>
      </c>
      <c r="AH280" t="str">
        <f t="shared" si="86"/>
        <v/>
      </c>
      <c r="AK280" s="5">
        <v>43744</v>
      </c>
      <c r="AL280" s="6" t="s">
        <v>9</v>
      </c>
      <c r="AM280" s="7">
        <v>24</v>
      </c>
      <c r="AN280" t="str">
        <f t="shared" si="80"/>
        <v/>
      </c>
      <c r="AP280" t="str">
        <f t="shared" si="94"/>
        <v/>
      </c>
      <c r="AR280" t="str">
        <f t="shared" si="87"/>
        <v/>
      </c>
      <c r="AT280">
        <f t="shared" si="88"/>
        <v>111</v>
      </c>
      <c r="AW280" s="5">
        <v>44109</v>
      </c>
      <c r="AX280" s="6" t="s">
        <v>5</v>
      </c>
      <c r="AY280" s="105">
        <f>'Boarding Tallies'!AM6</f>
        <v>0</v>
      </c>
      <c r="AZ280" t="str">
        <f t="shared" si="98"/>
        <v/>
      </c>
      <c r="BB280" t="str">
        <f t="shared" si="95"/>
        <v/>
      </c>
      <c r="BD280" t="str">
        <f t="shared" si="90"/>
        <v/>
      </c>
      <c r="BF280" t="str">
        <f t="shared" si="89"/>
        <v/>
      </c>
    </row>
    <row r="281" spans="1:58" x14ac:dyDescent="0.3">
      <c r="A281" s="10">
        <v>42649</v>
      </c>
      <c r="B281" s="11" t="s">
        <v>8</v>
      </c>
      <c r="C281" s="7">
        <v>18</v>
      </c>
      <c r="D281">
        <f t="shared" si="96"/>
        <v>125</v>
      </c>
      <c r="F281" t="str">
        <f t="shared" si="91"/>
        <v/>
      </c>
      <c r="H281">
        <f t="shared" si="81"/>
        <v>41</v>
      </c>
      <c r="J281" t="str">
        <f t="shared" si="82"/>
        <v/>
      </c>
      <c r="M281" s="5">
        <v>43015</v>
      </c>
      <c r="N281" s="6" t="s">
        <v>7</v>
      </c>
      <c r="O281" s="7">
        <v>48</v>
      </c>
      <c r="P281" t="str">
        <f t="shared" si="97"/>
        <v/>
      </c>
      <c r="R281" t="str">
        <f t="shared" si="92"/>
        <v/>
      </c>
      <c r="T281" t="str">
        <f t="shared" si="83"/>
        <v/>
      </c>
      <c r="V281" t="str">
        <f t="shared" si="84"/>
        <v/>
      </c>
      <c r="Y281" s="5">
        <v>43380</v>
      </c>
      <c r="Z281" s="6" t="s">
        <v>9</v>
      </c>
      <c r="AA281" s="7">
        <v>34</v>
      </c>
      <c r="AB281" t="str">
        <f t="shared" si="99"/>
        <v/>
      </c>
      <c r="AD281" t="str">
        <f t="shared" si="93"/>
        <v/>
      </c>
      <c r="AF281" t="str">
        <f t="shared" si="85"/>
        <v/>
      </c>
      <c r="AH281">
        <f t="shared" si="86"/>
        <v>127</v>
      </c>
      <c r="AK281" s="5">
        <v>43745</v>
      </c>
      <c r="AL281" s="6" t="s">
        <v>5</v>
      </c>
      <c r="AM281" s="7">
        <v>20</v>
      </c>
      <c r="AN281" t="str">
        <f t="shared" si="80"/>
        <v/>
      </c>
      <c r="AP281" t="str">
        <f t="shared" si="94"/>
        <v/>
      </c>
      <c r="AR281" t="str">
        <f t="shared" si="87"/>
        <v/>
      </c>
      <c r="AT281" t="str">
        <f t="shared" si="88"/>
        <v/>
      </c>
      <c r="AW281" s="5">
        <v>44110</v>
      </c>
      <c r="AX281" s="6" t="s">
        <v>3</v>
      </c>
      <c r="AY281" s="105">
        <f>'Boarding Tallies'!AM7</f>
        <v>0</v>
      </c>
      <c r="AZ281" t="str">
        <f t="shared" si="98"/>
        <v/>
      </c>
      <c r="BB281" t="str">
        <f t="shared" si="95"/>
        <v/>
      </c>
      <c r="BD281" t="str">
        <f t="shared" si="90"/>
        <v/>
      </c>
      <c r="BF281" t="str">
        <f t="shared" si="89"/>
        <v/>
      </c>
    </row>
    <row r="282" spans="1:58" x14ac:dyDescent="0.3">
      <c r="A282" s="10">
        <v>42650</v>
      </c>
      <c r="B282" s="11" t="s">
        <v>4</v>
      </c>
      <c r="C282" s="7">
        <v>33</v>
      </c>
      <c r="D282" t="str">
        <f t="shared" si="96"/>
        <v/>
      </c>
      <c r="F282">
        <f t="shared" si="91"/>
        <v>46</v>
      </c>
      <c r="H282" t="str">
        <f t="shared" si="81"/>
        <v/>
      </c>
      <c r="J282" t="str">
        <f t="shared" si="82"/>
        <v/>
      </c>
      <c r="M282" s="5">
        <v>43016</v>
      </c>
      <c r="N282" s="6" t="s">
        <v>9</v>
      </c>
      <c r="O282" s="7">
        <v>44</v>
      </c>
      <c r="P282" t="str">
        <f t="shared" si="97"/>
        <v/>
      </c>
      <c r="R282" t="str">
        <f t="shared" si="92"/>
        <v/>
      </c>
      <c r="T282" t="str">
        <f t="shared" si="83"/>
        <v/>
      </c>
      <c r="V282">
        <f t="shared" si="84"/>
        <v>132</v>
      </c>
      <c r="Y282" s="5">
        <v>43381</v>
      </c>
      <c r="Z282" s="6" t="s">
        <v>5</v>
      </c>
      <c r="AA282" s="7">
        <v>20</v>
      </c>
      <c r="AB282" t="str">
        <f t="shared" si="99"/>
        <v/>
      </c>
      <c r="AD282" t="str">
        <f t="shared" si="93"/>
        <v/>
      </c>
      <c r="AF282" t="str">
        <f t="shared" si="85"/>
        <v/>
      </c>
      <c r="AH282" t="str">
        <f t="shared" si="86"/>
        <v/>
      </c>
      <c r="AK282" s="5">
        <v>43746</v>
      </c>
      <c r="AL282" s="6" t="s">
        <v>3</v>
      </c>
      <c r="AM282" s="7">
        <v>20</v>
      </c>
      <c r="AN282" t="str">
        <f t="shared" si="80"/>
        <v/>
      </c>
      <c r="AP282" t="str">
        <f t="shared" si="94"/>
        <v/>
      </c>
      <c r="AR282" t="str">
        <f t="shared" si="87"/>
        <v/>
      </c>
      <c r="AT282" t="str">
        <f t="shared" si="88"/>
        <v/>
      </c>
      <c r="AW282" s="5">
        <v>44111</v>
      </c>
      <c r="AX282" s="6" t="s">
        <v>6</v>
      </c>
      <c r="AY282" s="105">
        <f>'Boarding Tallies'!AM8</f>
        <v>0</v>
      </c>
      <c r="AZ282" t="str">
        <f t="shared" si="98"/>
        <v/>
      </c>
      <c r="BB282" t="str">
        <f t="shared" si="95"/>
        <v/>
      </c>
      <c r="BD282" t="str">
        <f t="shared" si="90"/>
        <v/>
      </c>
      <c r="BF282" t="str">
        <f t="shared" si="89"/>
        <v/>
      </c>
    </row>
    <row r="283" spans="1:58" x14ac:dyDescent="0.3">
      <c r="A283" s="10">
        <v>42651</v>
      </c>
      <c r="B283" s="11" t="s">
        <v>7</v>
      </c>
      <c r="C283" s="7">
        <v>46</v>
      </c>
      <c r="D283" t="str">
        <f t="shared" si="96"/>
        <v/>
      </c>
      <c r="F283" t="str">
        <f t="shared" si="91"/>
        <v/>
      </c>
      <c r="H283" t="str">
        <f t="shared" si="81"/>
        <v/>
      </c>
      <c r="J283" t="str">
        <f t="shared" si="82"/>
        <v/>
      </c>
      <c r="M283" s="5">
        <v>43017</v>
      </c>
      <c r="N283" s="6" t="s">
        <v>5</v>
      </c>
      <c r="O283" s="7">
        <v>19</v>
      </c>
      <c r="P283" t="str">
        <f t="shared" si="97"/>
        <v/>
      </c>
      <c r="R283" t="str">
        <f t="shared" si="92"/>
        <v/>
      </c>
      <c r="T283" t="str">
        <f t="shared" si="83"/>
        <v/>
      </c>
      <c r="V283" t="str">
        <f t="shared" si="84"/>
        <v/>
      </c>
      <c r="Y283" s="5">
        <v>43382</v>
      </c>
      <c r="Z283" s="6" t="s">
        <v>3</v>
      </c>
      <c r="AA283" s="7">
        <v>23</v>
      </c>
      <c r="AB283" t="str">
        <f t="shared" si="99"/>
        <v/>
      </c>
      <c r="AD283" t="str">
        <f t="shared" si="93"/>
        <v/>
      </c>
      <c r="AF283" t="str">
        <f t="shared" si="85"/>
        <v/>
      </c>
      <c r="AH283" t="str">
        <f t="shared" si="86"/>
        <v/>
      </c>
      <c r="AK283" s="5">
        <v>43747</v>
      </c>
      <c r="AL283" s="6" t="s">
        <v>6</v>
      </c>
      <c r="AM283" s="7">
        <v>18</v>
      </c>
      <c r="AN283" t="str">
        <f t="shared" si="80"/>
        <v/>
      </c>
      <c r="AP283" t="str">
        <f t="shared" si="94"/>
        <v/>
      </c>
      <c r="AR283" t="str">
        <f t="shared" si="87"/>
        <v/>
      </c>
      <c r="AT283" t="str">
        <f t="shared" si="88"/>
        <v/>
      </c>
      <c r="AW283" s="5">
        <v>44112</v>
      </c>
      <c r="AX283" s="6" t="s">
        <v>8</v>
      </c>
      <c r="AY283" s="105">
        <f>'Boarding Tallies'!AM9</f>
        <v>0</v>
      </c>
      <c r="AZ283">
        <f t="shared" si="98"/>
        <v>0</v>
      </c>
      <c r="BB283" t="str">
        <f t="shared" si="95"/>
        <v/>
      </c>
      <c r="BD283">
        <f t="shared" si="90"/>
        <v>0</v>
      </c>
      <c r="BF283" t="str">
        <f t="shared" si="89"/>
        <v/>
      </c>
    </row>
    <row r="284" spans="1:58" x14ac:dyDescent="0.3">
      <c r="A284" s="10">
        <v>42652</v>
      </c>
      <c r="B284" s="11" t="s">
        <v>9</v>
      </c>
      <c r="C284" s="7">
        <v>28</v>
      </c>
      <c r="D284" t="str">
        <f t="shared" si="96"/>
        <v/>
      </c>
      <c r="F284" t="str">
        <f t="shared" si="91"/>
        <v/>
      </c>
      <c r="H284" t="str">
        <f t="shared" si="81"/>
        <v/>
      </c>
      <c r="J284">
        <f t="shared" si="82"/>
        <v>107</v>
      </c>
      <c r="M284" s="5">
        <v>43018</v>
      </c>
      <c r="N284" s="6" t="s">
        <v>3</v>
      </c>
      <c r="O284" s="7">
        <v>9</v>
      </c>
      <c r="P284" t="str">
        <f t="shared" si="97"/>
        <v/>
      </c>
      <c r="R284" t="str">
        <f t="shared" si="92"/>
        <v/>
      </c>
      <c r="T284" t="str">
        <f t="shared" si="83"/>
        <v/>
      </c>
      <c r="V284" t="str">
        <f t="shared" si="84"/>
        <v/>
      </c>
      <c r="Y284" s="5">
        <v>43383</v>
      </c>
      <c r="Z284" s="6" t="s">
        <v>6</v>
      </c>
      <c r="AA284" s="7">
        <v>12</v>
      </c>
      <c r="AB284" t="str">
        <f t="shared" si="99"/>
        <v/>
      </c>
      <c r="AD284" t="str">
        <f t="shared" si="93"/>
        <v/>
      </c>
      <c r="AF284" t="str">
        <f t="shared" si="85"/>
        <v/>
      </c>
      <c r="AH284" t="str">
        <f t="shared" si="86"/>
        <v/>
      </c>
      <c r="AK284" s="5">
        <v>43748</v>
      </c>
      <c r="AL284" s="6" t="s">
        <v>8</v>
      </c>
      <c r="AM284" s="7">
        <v>27</v>
      </c>
      <c r="AN284">
        <f t="shared" si="80"/>
        <v>196</v>
      </c>
      <c r="AP284" t="str">
        <f t="shared" si="94"/>
        <v/>
      </c>
      <c r="AR284">
        <f t="shared" si="87"/>
        <v>65</v>
      </c>
      <c r="AT284" t="str">
        <f t="shared" si="88"/>
        <v/>
      </c>
      <c r="AW284" s="5">
        <v>44113</v>
      </c>
      <c r="AX284" s="6" t="s">
        <v>4</v>
      </c>
      <c r="AY284" s="105">
        <f>'Boarding Tallies'!AM10</f>
        <v>0</v>
      </c>
      <c r="AZ284" t="str">
        <f t="shared" si="98"/>
        <v/>
      </c>
      <c r="BB284">
        <f t="shared" si="95"/>
        <v>0</v>
      </c>
      <c r="BD284" t="str">
        <f t="shared" si="90"/>
        <v/>
      </c>
      <c r="BF284" t="str">
        <f t="shared" si="89"/>
        <v/>
      </c>
    </row>
    <row r="285" spans="1:58" x14ac:dyDescent="0.3">
      <c r="A285" s="10">
        <v>42653</v>
      </c>
      <c r="B285" s="11" t="s">
        <v>5</v>
      </c>
      <c r="C285" s="7">
        <v>21</v>
      </c>
      <c r="D285" t="str">
        <f t="shared" si="96"/>
        <v/>
      </c>
      <c r="F285" t="str">
        <f t="shared" si="91"/>
        <v/>
      </c>
      <c r="H285" t="str">
        <f t="shared" si="81"/>
        <v/>
      </c>
      <c r="J285" t="str">
        <f t="shared" si="82"/>
        <v/>
      </c>
      <c r="M285" s="5">
        <v>43019</v>
      </c>
      <c r="N285" s="6" t="s">
        <v>6</v>
      </c>
      <c r="O285" s="7">
        <v>10</v>
      </c>
      <c r="P285" t="str">
        <f t="shared" si="97"/>
        <v/>
      </c>
      <c r="R285" t="str">
        <f t="shared" si="92"/>
        <v/>
      </c>
      <c r="T285" t="str">
        <f t="shared" si="83"/>
        <v/>
      </c>
      <c r="V285" t="str">
        <f t="shared" si="84"/>
        <v/>
      </c>
      <c r="Y285" s="5">
        <v>43384</v>
      </c>
      <c r="Z285" s="6" t="s">
        <v>8</v>
      </c>
      <c r="AA285" s="7">
        <v>21</v>
      </c>
      <c r="AB285">
        <f t="shared" si="99"/>
        <v>203</v>
      </c>
      <c r="AD285" t="str">
        <f t="shared" si="93"/>
        <v/>
      </c>
      <c r="AF285">
        <f t="shared" si="85"/>
        <v>56</v>
      </c>
      <c r="AH285" t="str">
        <f t="shared" si="86"/>
        <v/>
      </c>
      <c r="AK285" s="5">
        <v>43749</v>
      </c>
      <c r="AL285" s="6" t="s">
        <v>4</v>
      </c>
      <c r="AM285" s="7">
        <v>47</v>
      </c>
      <c r="AN285" t="str">
        <f t="shared" si="80"/>
        <v/>
      </c>
      <c r="AP285">
        <f t="shared" si="94"/>
        <v>67</v>
      </c>
      <c r="AR285" t="str">
        <f t="shared" si="87"/>
        <v/>
      </c>
      <c r="AT285" t="str">
        <f t="shared" si="88"/>
        <v/>
      </c>
      <c r="AW285" s="5">
        <v>44114</v>
      </c>
      <c r="AX285" s="6" t="s">
        <v>7</v>
      </c>
      <c r="AY285" s="105">
        <f>'Boarding Tallies'!AM11</f>
        <v>0</v>
      </c>
      <c r="AZ285" t="str">
        <f t="shared" si="98"/>
        <v/>
      </c>
      <c r="BB285" t="str">
        <f t="shared" si="95"/>
        <v/>
      </c>
      <c r="BD285" t="str">
        <f t="shared" si="90"/>
        <v/>
      </c>
      <c r="BF285" t="str">
        <f t="shared" si="89"/>
        <v/>
      </c>
    </row>
    <row r="286" spans="1:58" x14ac:dyDescent="0.3">
      <c r="A286" s="10">
        <v>42654</v>
      </c>
      <c r="B286" s="11" t="s">
        <v>3</v>
      </c>
      <c r="C286" s="7">
        <v>14</v>
      </c>
      <c r="D286" t="str">
        <f t="shared" si="96"/>
        <v/>
      </c>
      <c r="F286" t="str">
        <f t="shared" si="91"/>
        <v/>
      </c>
      <c r="H286" t="str">
        <f t="shared" si="81"/>
        <v/>
      </c>
      <c r="J286" t="str">
        <f t="shared" si="82"/>
        <v/>
      </c>
      <c r="M286" s="5">
        <v>43020</v>
      </c>
      <c r="N286" s="6" t="s">
        <v>8</v>
      </c>
      <c r="O286" s="7">
        <v>19</v>
      </c>
      <c r="P286">
        <f t="shared" si="97"/>
        <v>189</v>
      </c>
      <c r="R286" t="str">
        <f t="shared" si="92"/>
        <v/>
      </c>
      <c r="T286">
        <f t="shared" si="83"/>
        <v>38</v>
      </c>
      <c r="V286" t="str">
        <f t="shared" si="84"/>
        <v/>
      </c>
      <c r="Y286" s="5">
        <v>43385</v>
      </c>
      <c r="Z286" s="6" t="s">
        <v>4</v>
      </c>
      <c r="AA286" s="7">
        <v>26</v>
      </c>
      <c r="AB286" t="str">
        <f t="shared" si="99"/>
        <v/>
      </c>
      <c r="AD286">
        <f t="shared" si="93"/>
        <v>46</v>
      </c>
      <c r="AF286" t="str">
        <f t="shared" si="85"/>
        <v/>
      </c>
      <c r="AH286" t="str">
        <f t="shared" si="86"/>
        <v/>
      </c>
      <c r="AK286" s="5">
        <v>43750</v>
      </c>
      <c r="AL286" s="6" t="s">
        <v>7</v>
      </c>
      <c r="AM286" s="7">
        <v>57</v>
      </c>
      <c r="AN286" t="str">
        <f t="shared" si="80"/>
        <v/>
      </c>
      <c r="AP286" t="str">
        <f t="shared" si="94"/>
        <v/>
      </c>
      <c r="AR286" t="str">
        <f t="shared" si="87"/>
        <v/>
      </c>
      <c r="AT286" t="str">
        <f t="shared" si="88"/>
        <v/>
      </c>
      <c r="AW286" s="5">
        <v>44115</v>
      </c>
      <c r="AX286" s="6" t="s">
        <v>9</v>
      </c>
      <c r="AY286" s="105">
        <f>'Boarding Tallies'!AM12</f>
        <v>0</v>
      </c>
      <c r="AZ286" t="str">
        <f t="shared" si="98"/>
        <v/>
      </c>
      <c r="BB286" t="str">
        <f t="shared" si="95"/>
        <v/>
      </c>
      <c r="BD286" t="str">
        <f t="shared" si="90"/>
        <v/>
      </c>
      <c r="BF286">
        <f t="shared" si="89"/>
        <v>0</v>
      </c>
    </row>
    <row r="287" spans="1:58" x14ac:dyDescent="0.3">
      <c r="A287" s="10">
        <v>42655</v>
      </c>
      <c r="B287" s="11" t="s">
        <v>6</v>
      </c>
      <c r="C287" s="7">
        <v>11</v>
      </c>
      <c r="D287" t="str">
        <f t="shared" si="96"/>
        <v/>
      </c>
      <c r="F287" t="str">
        <f t="shared" si="91"/>
        <v/>
      </c>
      <c r="H287" t="str">
        <f t="shared" si="81"/>
        <v/>
      </c>
      <c r="J287" t="str">
        <f t="shared" si="82"/>
        <v/>
      </c>
      <c r="M287" s="5">
        <v>43021</v>
      </c>
      <c r="N287" s="6" t="s">
        <v>4</v>
      </c>
      <c r="O287" s="7">
        <v>31</v>
      </c>
      <c r="P287" t="str">
        <f t="shared" si="97"/>
        <v/>
      </c>
      <c r="R287">
        <f t="shared" si="92"/>
        <v>50</v>
      </c>
      <c r="T287" t="str">
        <f t="shared" si="83"/>
        <v/>
      </c>
      <c r="V287" t="str">
        <f t="shared" si="84"/>
        <v/>
      </c>
      <c r="Y287" s="5">
        <v>43386</v>
      </c>
      <c r="Z287" s="6" t="s">
        <v>7</v>
      </c>
      <c r="AA287" s="7">
        <v>31</v>
      </c>
      <c r="AB287" t="str">
        <f t="shared" si="99"/>
        <v/>
      </c>
      <c r="AD287" t="str">
        <f t="shared" si="93"/>
        <v/>
      </c>
      <c r="AF287" t="str">
        <f t="shared" si="85"/>
        <v/>
      </c>
      <c r="AH287" t="str">
        <f t="shared" si="86"/>
        <v/>
      </c>
      <c r="AK287" s="5">
        <v>43751</v>
      </c>
      <c r="AL287" s="6" t="s">
        <v>9</v>
      </c>
      <c r="AM287" s="7">
        <v>36</v>
      </c>
      <c r="AN287" t="str">
        <f t="shared" si="80"/>
        <v/>
      </c>
      <c r="AP287" t="str">
        <f t="shared" si="94"/>
        <v/>
      </c>
      <c r="AR287" t="str">
        <f t="shared" si="87"/>
        <v/>
      </c>
      <c r="AT287">
        <f t="shared" si="88"/>
        <v>140</v>
      </c>
      <c r="AW287" s="5">
        <v>44116</v>
      </c>
      <c r="AX287" s="6" t="s">
        <v>5</v>
      </c>
      <c r="AY287" s="105">
        <f>'Boarding Tallies'!AM13</f>
        <v>0</v>
      </c>
      <c r="AZ287" t="str">
        <f t="shared" si="98"/>
        <v/>
      </c>
      <c r="BB287" t="str">
        <f t="shared" si="95"/>
        <v/>
      </c>
      <c r="BD287" t="str">
        <f t="shared" si="90"/>
        <v/>
      </c>
      <c r="BF287" t="str">
        <f t="shared" si="89"/>
        <v/>
      </c>
    </row>
    <row r="288" spans="1:58" x14ac:dyDescent="0.3">
      <c r="A288" s="10">
        <v>42656</v>
      </c>
      <c r="B288" s="11" t="s">
        <v>8</v>
      </c>
      <c r="C288" s="7">
        <v>23</v>
      </c>
      <c r="D288">
        <f t="shared" si="96"/>
        <v>176</v>
      </c>
      <c r="F288" t="str">
        <f t="shared" si="91"/>
        <v/>
      </c>
      <c r="H288">
        <f t="shared" si="81"/>
        <v>48</v>
      </c>
      <c r="J288" t="str">
        <f t="shared" si="82"/>
        <v/>
      </c>
      <c r="M288" s="5">
        <v>43022</v>
      </c>
      <c r="N288" s="6" t="s">
        <v>7</v>
      </c>
      <c r="O288" s="7">
        <v>44</v>
      </c>
      <c r="P288" t="str">
        <f t="shared" si="97"/>
        <v/>
      </c>
      <c r="R288" t="str">
        <f t="shared" si="92"/>
        <v/>
      </c>
      <c r="T288" t="str">
        <f t="shared" si="83"/>
        <v/>
      </c>
      <c r="V288" t="str">
        <f t="shared" si="84"/>
        <v/>
      </c>
      <c r="Y288" s="5">
        <v>43387</v>
      </c>
      <c r="Z288" s="6" t="s">
        <v>9</v>
      </c>
      <c r="AA288" s="7">
        <v>22</v>
      </c>
      <c r="AB288" t="str">
        <f t="shared" si="99"/>
        <v/>
      </c>
      <c r="AD288" t="str">
        <f t="shared" si="93"/>
        <v/>
      </c>
      <c r="AF288" t="str">
        <f t="shared" si="85"/>
        <v/>
      </c>
      <c r="AH288">
        <f t="shared" si="86"/>
        <v>79</v>
      </c>
      <c r="AK288" s="5">
        <v>43752</v>
      </c>
      <c r="AL288" s="6" t="s">
        <v>5</v>
      </c>
      <c r="AM288" s="7">
        <v>20</v>
      </c>
      <c r="AN288" t="str">
        <f t="shared" si="80"/>
        <v/>
      </c>
      <c r="AP288" t="str">
        <f t="shared" si="94"/>
        <v/>
      </c>
      <c r="AR288" t="str">
        <f t="shared" si="87"/>
        <v/>
      </c>
      <c r="AT288" t="str">
        <f t="shared" si="88"/>
        <v/>
      </c>
      <c r="AW288" s="5">
        <v>44117</v>
      </c>
      <c r="AX288" s="6" t="s">
        <v>3</v>
      </c>
      <c r="AY288" s="105">
        <f>'Boarding Tallies'!AM14</f>
        <v>0</v>
      </c>
      <c r="AZ288" t="str">
        <f t="shared" si="98"/>
        <v/>
      </c>
      <c r="BB288" t="str">
        <f t="shared" si="95"/>
        <v/>
      </c>
      <c r="BD288" t="str">
        <f t="shared" si="90"/>
        <v/>
      </c>
      <c r="BF288" t="str">
        <f t="shared" si="89"/>
        <v/>
      </c>
    </row>
    <row r="289" spans="1:58" x14ac:dyDescent="0.3">
      <c r="A289" s="10">
        <v>42657</v>
      </c>
      <c r="B289" s="11" t="s">
        <v>4</v>
      </c>
      <c r="C289" s="7">
        <v>30</v>
      </c>
      <c r="D289" t="str">
        <f t="shared" si="96"/>
        <v/>
      </c>
      <c r="F289">
        <f t="shared" si="91"/>
        <v>51</v>
      </c>
      <c r="H289" t="str">
        <f t="shared" si="81"/>
        <v/>
      </c>
      <c r="J289" t="str">
        <f t="shared" si="82"/>
        <v/>
      </c>
      <c r="M289" s="5">
        <v>43023</v>
      </c>
      <c r="N289" s="6" t="s">
        <v>9</v>
      </c>
      <c r="O289" s="7">
        <v>26</v>
      </c>
      <c r="P289" t="str">
        <f t="shared" si="97"/>
        <v/>
      </c>
      <c r="R289" t="str">
        <f t="shared" si="92"/>
        <v/>
      </c>
      <c r="T289" t="str">
        <f t="shared" si="83"/>
        <v/>
      </c>
      <c r="V289">
        <f t="shared" si="84"/>
        <v>101</v>
      </c>
      <c r="Y289" s="5">
        <v>43388</v>
      </c>
      <c r="Z289" s="6" t="s">
        <v>5</v>
      </c>
      <c r="AA289" s="7">
        <v>19</v>
      </c>
      <c r="AB289" t="str">
        <f t="shared" si="99"/>
        <v/>
      </c>
      <c r="AD289" t="str">
        <f t="shared" si="93"/>
        <v/>
      </c>
      <c r="AF289" t="str">
        <f t="shared" si="85"/>
        <v/>
      </c>
      <c r="AH289" t="str">
        <f t="shared" si="86"/>
        <v/>
      </c>
      <c r="AK289" s="5">
        <v>43753</v>
      </c>
      <c r="AL289" s="6" t="s">
        <v>3</v>
      </c>
      <c r="AM289" s="7">
        <v>22</v>
      </c>
      <c r="AN289" t="str">
        <f t="shared" si="80"/>
        <v/>
      </c>
      <c r="AP289" t="str">
        <f t="shared" si="94"/>
        <v/>
      </c>
      <c r="AR289" t="str">
        <f t="shared" si="87"/>
        <v/>
      </c>
      <c r="AT289" t="str">
        <f t="shared" si="88"/>
        <v/>
      </c>
      <c r="AW289" s="5">
        <v>44118</v>
      </c>
      <c r="AX289" s="6" t="s">
        <v>6</v>
      </c>
      <c r="AY289" s="105">
        <f>'Boarding Tallies'!AM15</f>
        <v>0</v>
      </c>
      <c r="AZ289" t="str">
        <f t="shared" si="98"/>
        <v/>
      </c>
      <c r="BB289" t="str">
        <f t="shared" si="95"/>
        <v/>
      </c>
      <c r="BD289" t="str">
        <f t="shared" si="90"/>
        <v/>
      </c>
      <c r="BF289" t="str">
        <f t="shared" si="89"/>
        <v/>
      </c>
    </row>
    <row r="290" spans="1:58" x14ac:dyDescent="0.3">
      <c r="A290" s="10">
        <v>42658</v>
      </c>
      <c r="B290" s="11" t="s">
        <v>7</v>
      </c>
      <c r="C290" s="7">
        <v>32</v>
      </c>
      <c r="D290" t="str">
        <f t="shared" si="96"/>
        <v/>
      </c>
      <c r="F290" t="str">
        <f t="shared" si="91"/>
        <v/>
      </c>
      <c r="H290" t="str">
        <f t="shared" si="81"/>
        <v/>
      </c>
      <c r="J290" t="str">
        <f t="shared" si="82"/>
        <v/>
      </c>
      <c r="M290" s="5">
        <v>43024</v>
      </c>
      <c r="N290" s="6" t="s">
        <v>5</v>
      </c>
      <c r="O290" s="7">
        <v>14</v>
      </c>
      <c r="P290" t="str">
        <f t="shared" si="97"/>
        <v/>
      </c>
      <c r="R290" t="str">
        <f t="shared" si="92"/>
        <v/>
      </c>
      <c r="T290" t="str">
        <f t="shared" si="83"/>
        <v/>
      </c>
      <c r="V290" t="str">
        <f t="shared" si="84"/>
        <v/>
      </c>
      <c r="Y290" s="5">
        <v>43389</v>
      </c>
      <c r="Z290" s="6" t="s">
        <v>3</v>
      </c>
      <c r="AA290" s="7">
        <v>20</v>
      </c>
      <c r="AB290" t="str">
        <f t="shared" si="99"/>
        <v/>
      </c>
      <c r="AD290" t="str">
        <f t="shared" si="93"/>
        <v/>
      </c>
      <c r="AF290" t="str">
        <f t="shared" si="85"/>
        <v/>
      </c>
      <c r="AH290" t="str">
        <f t="shared" si="86"/>
        <v/>
      </c>
      <c r="AK290" s="5">
        <v>43754</v>
      </c>
      <c r="AL290" s="6" t="s">
        <v>6</v>
      </c>
      <c r="AM290" s="7">
        <v>18</v>
      </c>
      <c r="AN290" t="str">
        <f t="shared" ref="AN290:AN353" si="100">IF(AL290="TH",SUM(AM284:AM290),"")</f>
        <v/>
      </c>
      <c r="AP290" t="str">
        <f t="shared" si="94"/>
        <v/>
      </c>
      <c r="AR290" t="str">
        <f t="shared" si="87"/>
        <v/>
      </c>
      <c r="AT290" t="str">
        <f t="shared" si="88"/>
        <v/>
      </c>
      <c r="AW290" s="5">
        <v>44119</v>
      </c>
      <c r="AX290" s="6" t="s">
        <v>8</v>
      </c>
      <c r="AY290" s="105">
        <f>'Boarding Tallies'!AM16</f>
        <v>0</v>
      </c>
      <c r="AZ290">
        <f t="shared" si="98"/>
        <v>0</v>
      </c>
      <c r="BB290" t="str">
        <f t="shared" si="95"/>
        <v/>
      </c>
      <c r="BD290">
        <f t="shared" si="90"/>
        <v>0</v>
      </c>
      <c r="BF290" t="str">
        <f t="shared" si="89"/>
        <v/>
      </c>
    </row>
    <row r="291" spans="1:58" x14ac:dyDescent="0.3">
      <c r="A291" s="10">
        <v>42659</v>
      </c>
      <c r="B291" s="11" t="s">
        <v>9</v>
      </c>
      <c r="C291" s="7">
        <v>21</v>
      </c>
      <c r="D291" t="str">
        <f t="shared" si="96"/>
        <v/>
      </c>
      <c r="F291" t="str">
        <f t="shared" si="91"/>
        <v/>
      </c>
      <c r="H291" t="str">
        <f t="shared" si="81"/>
        <v/>
      </c>
      <c r="J291">
        <f t="shared" si="82"/>
        <v>83</v>
      </c>
      <c r="M291" s="5">
        <v>43025</v>
      </c>
      <c r="N291" s="6" t="s">
        <v>3</v>
      </c>
      <c r="O291" s="7">
        <v>10</v>
      </c>
      <c r="P291" t="str">
        <f t="shared" si="97"/>
        <v/>
      </c>
      <c r="R291" t="str">
        <f t="shared" si="92"/>
        <v/>
      </c>
      <c r="T291" t="str">
        <f t="shared" si="83"/>
        <v/>
      </c>
      <c r="V291" t="str">
        <f t="shared" si="84"/>
        <v/>
      </c>
      <c r="Y291" s="5">
        <v>43390</v>
      </c>
      <c r="Z291" s="6" t="s">
        <v>6</v>
      </c>
      <c r="AA291" s="7">
        <v>25</v>
      </c>
      <c r="AB291" t="str">
        <f t="shared" si="99"/>
        <v/>
      </c>
      <c r="AD291" t="str">
        <f t="shared" si="93"/>
        <v/>
      </c>
      <c r="AF291" t="str">
        <f t="shared" si="85"/>
        <v/>
      </c>
      <c r="AH291" t="str">
        <f t="shared" si="86"/>
        <v/>
      </c>
      <c r="AK291" s="5">
        <v>43755</v>
      </c>
      <c r="AL291" s="6" t="s">
        <v>8</v>
      </c>
      <c r="AM291" s="7">
        <v>26</v>
      </c>
      <c r="AN291">
        <f t="shared" si="100"/>
        <v>226</v>
      </c>
      <c r="AP291" t="str">
        <f t="shared" si="94"/>
        <v/>
      </c>
      <c r="AR291">
        <f t="shared" si="87"/>
        <v>66</v>
      </c>
      <c r="AT291" t="str">
        <f t="shared" si="88"/>
        <v/>
      </c>
      <c r="AW291" s="5">
        <v>44120</v>
      </c>
      <c r="AX291" s="6" t="s">
        <v>4</v>
      </c>
      <c r="AY291" s="105">
        <f>'Boarding Tallies'!AM17</f>
        <v>0</v>
      </c>
      <c r="AZ291" t="str">
        <f t="shared" si="98"/>
        <v/>
      </c>
      <c r="BB291">
        <f t="shared" si="95"/>
        <v>0</v>
      </c>
      <c r="BD291" t="str">
        <f t="shared" si="90"/>
        <v/>
      </c>
      <c r="BF291" t="str">
        <f t="shared" si="89"/>
        <v/>
      </c>
    </row>
    <row r="292" spans="1:58" x14ac:dyDescent="0.3">
      <c r="A292" s="10">
        <v>42660</v>
      </c>
      <c r="B292" s="11" t="s">
        <v>5</v>
      </c>
      <c r="C292" s="7">
        <v>11</v>
      </c>
      <c r="D292" t="str">
        <f t="shared" si="96"/>
        <v/>
      </c>
      <c r="F292" t="str">
        <f t="shared" si="91"/>
        <v/>
      </c>
      <c r="H292" t="str">
        <f t="shared" si="81"/>
        <v/>
      </c>
      <c r="J292" t="str">
        <f t="shared" si="82"/>
        <v/>
      </c>
      <c r="M292" s="5">
        <v>43026</v>
      </c>
      <c r="N292" s="6" t="s">
        <v>6</v>
      </c>
      <c r="O292" s="7">
        <v>13</v>
      </c>
      <c r="P292" t="str">
        <f t="shared" si="97"/>
        <v/>
      </c>
      <c r="R292" t="str">
        <f t="shared" si="92"/>
        <v/>
      </c>
      <c r="T292" t="str">
        <f t="shared" si="83"/>
        <v/>
      </c>
      <c r="V292" t="str">
        <f t="shared" si="84"/>
        <v/>
      </c>
      <c r="Y292" s="5">
        <v>43391</v>
      </c>
      <c r="Z292" s="6" t="s">
        <v>8</v>
      </c>
      <c r="AA292" s="7">
        <v>29</v>
      </c>
      <c r="AB292">
        <f t="shared" si="99"/>
        <v>172</v>
      </c>
      <c r="AD292" t="str">
        <f t="shared" si="93"/>
        <v/>
      </c>
      <c r="AF292">
        <f t="shared" si="85"/>
        <v>74</v>
      </c>
      <c r="AH292" t="str">
        <f t="shared" si="86"/>
        <v/>
      </c>
      <c r="AK292" s="5">
        <v>43756</v>
      </c>
      <c r="AL292" s="6" t="s">
        <v>4</v>
      </c>
      <c r="AM292" s="7">
        <v>36</v>
      </c>
      <c r="AN292" t="str">
        <f t="shared" si="100"/>
        <v/>
      </c>
      <c r="AP292">
        <f t="shared" si="94"/>
        <v>56</v>
      </c>
      <c r="AR292" t="str">
        <f t="shared" si="87"/>
        <v/>
      </c>
      <c r="AT292" t="str">
        <f t="shared" si="88"/>
        <v/>
      </c>
      <c r="AW292" s="5">
        <v>44121</v>
      </c>
      <c r="AX292" s="6" t="s">
        <v>7</v>
      </c>
      <c r="AY292" s="105">
        <f>'Boarding Tallies'!AM18</f>
        <v>0</v>
      </c>
      <c r="AZ292" t="str">
        <f t="shared" si="98"/>
        <v/>
      </c>
      <c r="BB292" t="str">
        <f t="shared" si="95"/>
        <v/>
      </c>
      <c r="BD292" t="str">
        <f t="shared" si="90"/>
        <v/>
      </c>
      <c r="BF292" t="str">
        <f t="shared" si="89"/>
        <v/>
      </c>
    </row>
    <row r="293" spans="1:58" x14ac:dyDescent="0.3">
      <c r="A293" s="10">
        <v>42661</v>
      </c>
      <c r="B293" s="11" t="s">
        <v>3</v>
      </c>
      <c r="C293" s="7">
        <v>11</v>
      </c>
      <c r="D293" t="str">
        <f t="shared" si="96"/>
        <v/>
      </c>
      <c r="F293" t="str">
        <f t="shared" si="91"/>
        <v/>
      </c>
      <c r="H293" t="str">
        <f t="shared" si="81"/>
        <v/>
      </c>
      <c r="J293" t="str">
        <f t="shared" si="82"/>
        <v/>
      </c>
      <c r="M293" s="5">
        <v>43027</v>
      </c>
      <c r="N293" s="6" t="s">
        <v>8</v>
      </c>
      <c r="O293" s="7">
        <v>16</v>
      </c>
      <c r="P293">
        <f t="shared" si="97"/>
        <v>154</v>
      </c>
      <c r="R293" t="str">
        <f t="shared" si="92"/>
        <v/>
      </c>
      <c r="T293">
        <f t="shared" si="83"/>
        <v>39</v>
      </c>
      <c r="V293" t="str">
        <f t="shared" si="84"/>
        <v/>
      </c>
      <c r="Y293" s="5">
        <v>43392</v>
      </c>
      <c r="Z293" s="6" t="s">
        <v>4</v>
      </c>
      <c r="AA293" s="7">
        <v>45</v>
      </c>
      <c r="AB293" t="str">
        <f t="shared" si="99"/>
        <v/>
      </c>
      <c r="AD293">
        <f t="shared" si="93"/>
        <v>64</v>
      </c>
      <c r="AF293" t="str">
        <f t="shared" si="85"/>
        <v/>
      </c>
      <c r="AH293" t="str">
        <f t="shared" si="86"/>
        <v/>
      </c>
      <c r="AK293" s="5">
        <v>43757</v>
      </c>
      <c r="AL293" s="6" t="s">
        <v>7</v>
      </c>
      <c r="AM293" s="7">
        <v>46</v>
      </c>
      <c r="AN293" t="str">
        <f t="shared" si="100"/>
        <v/>
      </c>
      <c r="AP293" t="str">
        <f t="shared" si="94"/>
        <v/>
      </c>
      <c r="AR293" t="str">
        <f t="shared" si="87"/>
        <v/>
      </c>
      <c r="AT293" t="str">
        <f t="shared" si="88"/>
        <v/>
      </c>
      <c r="AW293" s="5">
        <v>44122</v>
      </c>
      <c r="AX293" s="6" t="s">
        <v>9</v>
      </c>
      <c r="AY293" s="105">
        <f>'Boarding Tallies'!AM19</f>
        <v>0</v>
      </c>
      <c r="AZ293" t="str">
        <f t="shared" si="98"/>
        <v/>
      </c>
      <c r="BB293" t="str">
        <f t="shared" si="95"/>
        <v/>
      </c>
      <c r="BD293" t="str">
        <f t="shared" si="90"/>
        <v/>
      </c>
      <c r="BF293">
        <f t="shared" si="89"/>
        <v>0</v>
      </c>
    </row>
    <row r="294" spans="1:58" x14ac:dyDescent="0.3">
      <c r="A294" s="10">
        <v>42662</v>
      </c>
      <c r="B294" s="11" t="s">
        <v>6</v>
      </c>
      <c r="C294" s="7">
        <v>14</v>
      </c>
      <c r="D294" t="str">
        <f t="shared" si="96"/>
        <v/>
      </c>
      <c r="F294" t="str">
        <f t="shared" si="91"/>
        <v/>
      </c>
      <c r="H294" t="str">
        <f t="shared" si="81"/>
        <v/>
      </c>
      <c r="J294" t="str">
        <f t="shared" si="82"/>
        <v/>
      </c>
      <c r="M294" s="5">
        <v>43028</v>
      </c>
      <c r="N294" s="6" t="s">
        <v>4</v>
      </c>
      <c r="O294" s="7">
        <v>21</v>
      </c>
      <c r="P294" t="str">
        <f t="shared" si="97"/>
        <v/>
      </c>
      <c r="R294">
        <f t="shared" si="92"/>
        <v>35</v>
      </c>
      <c r="T294" t="str">
        <f t="shared" si="83"/>
        <v/>
      </c>
      <c r="V294" t="str">
        <f t="shared" si="84"/>
        <v/>
      </c>
      <c r="Y294" s="5">
        <v>43393</v>
      </c>
      <c r="Z294" s="6" t="s">
        <v>7</v>
      </c>
      <c r="AA294" s="7">
        <v>53</v>
      </c>
      <c r="AB294" t="str">
        <f t="shared" si="99"/>
        <v/>
      </c>
      <c r="AD294" t="str">
        <f t="shared" si="93"/>
        <v/>
      </c>
      <c r="AF294" t="str">
        <f t="shared" si="85"/>
        <v/>
      </c>
      <c r="AH294" t="str">
        <f t="shared" si="86"/>
        <v/>
      </c>
      <c r="AK294" s="5">
        <v>43758</v>
      </c>
      <c r="AL294" s="6" t="s">
        <v>9</v>
      </c>
      <c r="AM294" s="7">
        <v>18</v>
      </c>
      <c r="AN294" t="str">
        <f t="shared" si="100"/>
        <v/>
      </c>
      <c r="AP294" t="str">
        <f t="shared" si="94"/>
        <v/>
      </c>
      <c r="AR294" t="str">
        <f t="shared" si="87"/>
        <v/>
      </c>
      <c r="AT294">
        <f t="shared" si="88"/>
        <v>100</v>
      </c>
      <c r="AW294" s="5">
        <v>44123</v>
      </c>
      <c r="AX294" s="6" t="s">
        <v>5</v>
      </c>
      <c r="AY294" s="105">
        <f>'Boarding Tallies'!AM20</f>
        <v>0</v>
      </c>
      <c r="AZ294" t="str">
        <f t="shared" si="98"/>
        <v/>
      </c>
      <c r="BB294" t="str">
        <f t="shared" si="95"/>
        <v/>
      </c>
      <c r="BD294" t="str">
        <f t="shared" si="90"/>
        <v/>
      </c>
      <c r="BF294" t="str">
        <f t="shared" si="89"/>
        <v/>
      </c>
    </row>
    <row r="295" spans="1:58" x14ac:dyDescent="0.3">
      <c r="A295" s="10">
        <v>42663</v>
      </c>
      <c r="B295" s="11" t="s">
        <v>8</v>
      </c>
      <c r="C295" s="7">
        <v>15</v>
      </c>
      <c r="D295">
        <f t="shared" si="96"/>
        <v>134</v>
      </c>
      <c r="F295" t="str">
        <f t="shared" si="91"/>
        <v/>
      </c>
      <c r="H295">
        <f t="shared" si="81"/>
        <v>40</v>
      </c>
      <c r="J295" t="str">
        <f t="shared" si="82"/>
        <v/>
      </c>
      <c r="M295" s="5">
        <v>43029</v>
      </c>
      <c r="N295" s="6" t="s">
        <v>7</v>
      </c>
      <c r="O295" s="7">
        <v>31</v>
      </c>
      <c r="P295" t="str">
        <f t="shared" si="97"/>
        <v/>
      </c>
      <c r="R295" t="str">
        <f t="shared" si="92"/>
        <v/>
      </c>
      <c r="T295" t="str">
        <f t="shared" si="83"/>
        <v/>
      </c>
      <c r="V295" t="str">
        <f t="shared" si="84"/>
        <v/>
      </c>
      <c r="Y295" s="5">
        <v>43394</v>
      </c>
      <c r="Z295" s="6" t="s">
        <v>9</v>
      </c>
      <c r="AA295" s="7">
        <v>28</v>
      </c>
      <c r="AB295" t="str">
        <f t="shared" si="99"/>
        <v/>
      </c>
      <c r="AD295" t="str">
        <f t="shared" si="93"/>
        <v/>
      </c>
      <c r="AF295" t="str">
        <f t="shared" si="85"/>
        <v/>
      </c>
      <c r="AH295">
        <f t="shared" si="86"/>
        <v>126</v>
      </c>
      <c r="AK295" s="5">
        <v>43759</v>
      </c>
      <c r="AL295" s="6" t="s">
        <v>5</v>
      </c>
      <c r="AM295" s="7">
        <v>8</v>
      </c>
      <c r="AN295" t="str">
        <f t="shared" si="100"/>
        <v/>
      </c>
      <c r="AP295" t="str">
        <f t="shared" si="94"/>
        <v/>
      </c>
      <c r="AR295" t="str">
        <f t="shared" si="87"/>
        <v/>
      </c>
      <c r="AT295" t="str">
        <f t="shared" si="88"/>
        <v/>
      </c>
      <c r="AW295" s="5">
        <v>44124</v>
      </c>
      <c r="AX295" s="6" t="s">
        <v>3</v>
      </c>
      <c r="AY295" s="105">
        <f>'Boarding Tallies'!AM21</f>
        <v>0</v>
      </c>
      <c r="AZ295" t="str">
        <f t="shared" si="98"/>
        <v/>
      </c>
      <c r="BB295" t="str">
        <f t="shared" si="95"/>
        <v/>
      </c>
      <c r="BD295" t="str">
        <f t="shared" si="90"/>
        <v/>
      </c>
      <c r="BF295" t="str">
        <f t="shared" si="89"/>
        <v/>
      </c>
    </row>
    <row r="296" spans="1:58" x14ac:dyDescent="0.3">
      <c r="A296" s="10">
        <v>42664</v>
      </c>
      <c r="B296" s="11" t="s">
        <v>4</v>
      </c>
      <c r="C296" s="7">
        <v>22</v>
      </c>
      <c r="D296" t="str">
        <f t="shared" si="96"/>
        <v/>
      </c>
      <c r="F296">
        <f t="shared" si="91"/>
        <v>33</v>
      </c>
      <c r="H296" t="str">
        <f t="shared" si="81"/>
        <v/>
      </c>
      <c r="J296" t="str">
        <f t="shared" si="82"/>
        <v/>
      </c>
      <c r="M296" s="5">
        <v>43030</v>
      </c>
      <c r="N296" s="6" t="s">
        <v>9</v>
      </c>
      <c r="O296" s="7">
        <v>21</v>
      </c>
      <c r="P296" t="str">
        <f t="shared" si="97"/>
        <v/>
      </c>
      <c r="R296" t="str">
        <f t="shared" si="92"/>
        <v/>
      </c>
      <c r="T296" t="str">
        <f t="shared" si="83"/>
        <v/>
      </c>
      <c r="V296">
        <f t="shared" si="84"/>
        <v>73</v>
      </c>
      <c r="Y296" s="5">
        <v>43395</v>
      </c>
      <c r="Z296" s="6" t="s">
        <v>5</v>
      </c>
      <c r="AA296" s="7">
        <v>20</v>
      </c>
      <c r="AB296" t="str">
        <f t="shared" si="99"/>
        <v/>
      </c>
      <c r="AD296" t="str">
        <f t="shared" si="93"/>
        <v/>
      </c>
      <c r="AF296" t="str">
        <f t="shared" si="85"/>
        <v/>
      </c>
      <c r="AH296" t="str">
        <f t="shared" si="86"/>
        <v/>
      </c>
      <c r="AK296" s="5">
        <v>43760</v>
      </c>
      <c r="AL296" s="6" t="s">
        <v>3</v>
      </c>
      <c r="AM296" s="7">
        <v>6</v>
      </c>
      <c r="AN296" t="str">
        <f t="shared" si="100"/>
        <v/>
      </c>
      <c r="AP296" t="str">
        <f t="shared" si="94"/>
        <v/>
      </c>
      <c r="AR296" t="str">
        <f t="shared" si="87"/>
        <v/>
      </c>
      <c r="AT296" t="str">
        <f t="shared" si="88"/>
        <v/>
      </c>
      <c r="AW296" s="5">
        <v>44125</v>
      </c>
      <c r="AX296" s="6" t="s">
        <v>6</v>
      </c>
      <c r="AY296" s="105">
        <f>'Boarding Tallies'!AM22</f>
        <v>0</v>
      </c>
      <c r="AZ296" t="str">
        <f t="shared" si="98"/>
        <v/>
      </c>
      <c r="BB296" t="str">
        <f t="shared" si="95"/>
        <v/>
      </c>
      <c r="BD296" t="str">
        <f t="shared" si="90"/>
        <v/>
      </c>
      <c r="BF296" t="str">
        <f t="shared" si="89"/>
        <v/>
      </c>
    </row>
    <row r="297" spans="1:58" x14ac:dyDescent="0.3">
      <c r="A297" s="10">
        <v>42665</v>
      </c>
      <c r="B297" s="11" t="s">
        <v>7</v>
      </c>
      <c r="C297" s="7">
        <v>30</v>
      </c>
      <c r="D297" t="str">
        <f t="shared" si="96"/>
        <v/>
      </c>
      <c r="F297" t="str">
        <f t="shared" si="91"/>
        <v/>
      </c>
      <c r="H297" t="str">
        <f t="shared" si="81"/>
        <v/>
      </c>
      <c r="J297" t="str">
        <f t="shared" si="82"/>
        <v/>
      </c>
      <c r="M297" s="5">
        <v>43031</v>
      </c>
      <c r="N297" s="6" t="s">
        <v>5</v>
      </c>
      <c r="O297" s="7">
        <v>12</v>
      </c>
      <c r="P297" t="str">
        <f t="shared" si="97"/>
        <v/>
      </c>
      <c r="R297" t="str">
        <f t="shared" si="92"/>
        <v/>
      </c>
      <c r="T297" t="str">
        <f t="shared" si="83"/>
        <v/>
      </c>
      <c r="V297" t="str">
        <f t="shared" si="84"/>
        <v/>
      </c>
      <c r="Y297" s="5">
        <v>43396</v>
      </c>
      <c r="Z297" s="6" t="s">
        <v>3</v>
      </c>
      <c r="AA297" s="7">
        <v>18</v>
      </c>
      <c r="AB297" t="str">
        <f t="shared" si="99"/>
        <v/>
      </c>
      <c r="AD297" t="str">
        <f t="shared" si="93"/>
        <v/>
      </c>
      <c r="AF297" t="str">
        <f t="shared" si="85"/>
        <v/>
      </c>
      <c r="AH297" t="str">
        <f t="shared" si="86"/>
        <v/>
      </c>
      <c r="AK297" s="5">
        <v>43761</v>
      </c>
      <c r="AL297" s="6" t="s">
        <v>6</v>
      </c>
      <c r="AM297" s="7">
        <v>10</v>
      </c>
      <c r="AN297" t="str">
        <f t="shared" si="100"/>
        <v/>
      </c>
      <c r="AP297" t="str">
        <f t="shared" si="94"/>
        <v/>
      </c>
      <c r="AR297" t="str">
        <f t="shared" si="87"/>
        <v/>
      </c>
      <c r="AT297" t="str">
        <f t="shared" si="88"/>
        <v/>
      </c>
      <c r="AW297" s="5">
        <v>44126</v>
      </c>
      <c r="AX297" s="6" t="s">
        <v>8</v>
      </c>
      <c r="AY297" s="105">
        <f>'Boarding Tallies'!AM23</f>
        <v>0</v>
      </c>
      <c r="AZ297">
        <f t="shared" si="98"/>
        <v>0</v>
      </c>
      <c r="BB297" t="str">
        <f t="shared" si="95"/>
        <v/>
      </c>
      <c r="BD297">
        <f t="shared" si="90"/>
        <v>0</v>
      </c>
      <c r="BF297" t="str">
        <f t="shared" si="89"/>
        <v/>
      </c>
    </row>
    <row r="298" spans="1:58" x14ac:dyDescent="0.3">
      <c r="A298" s="10">
        <v>42666</v>
      </c>
      <c r="B298" s="11" t="s">
        <v>9</v>
      </c>
      <c r="C298" s="7">
        <v>14</v>
      </c>
      <c r="D298" t="str">
        <f t="shared" si="96"/>
        <v/>
      </c>
      <c r="F298" t="str">
        <f t="shared" si="91"/>
        <v/>
      </c>
      <c r="H298" t="str">
        <f t="shared" si="81"/>
        <v/>
      </c>
      <c r="J298">
        <f t="shared" si="82"/>
        <v>66</v>
      </c>
      <c r="M298" s="5">
        <v>43032</v>
      </c>
      <c r="N298" s="6" t="s">
        <v>3</v>
      </c>
      <c r="O298" s="7">
        <v>13</v>
      </c>
      <c r="P298" t="str">
        <f t="shared" si="97"/>
        <v/>
      </c>
      <c r="R298" t="str">
        <f t="shared" si="92"/>
        <v/>
      </c>
      <c r="T298" t="str">
        <f t="shared" si="83"/>
        <v/>
      </c>
      <c r="V298" t="str">
        <f t="shared" si="84"/>
        <v/>
      </c>
      <c r="Y298" s="5">
        <v>43397</v>
      </c>
      <c r="Z298" s="6" t="s">
        <v>6</v>
      </c>
      <c r="AA298" s="7">
        <v>19</v>
      </c>
      <c r="AB298" t="str">
        <f t="shared" si="99"/>
        <v/>
      </c>
      <c r="AD298" t="str">
        <f t="shared" si="93"/>
        <v/>
      </c>
      <c r="AF298" t="str">
        <f t="shared" si="85"/>
        <v/>
      </c>
      <c r="AH298" t="str">
        <f t="shared" si="86"/>
        <v/>
      </c>
      <c r="AK298" s="5">
        <v>43762</v>
      </c>
      <c r="AL298" s="6" t="s">
        <v>8</v>
      </c>
      <c r="AM298" s="7">
        <v>12</v>
      </c>
      <c r="AN298">
        <f t="shared" si="100"/>
        <v>136</v>
      </c>
      <c r="AP298" t="str">
        <f t="shared" si="94"/>
        <v/>
      </c>
      <c r="AR298">
        <f t="shared" si="87"/>
        <v>28</v>
      </c>
      <c r="AT298" t="str">
        <f t="shared" si="88"/>
        <v/>
      </c>
      <c r="AW298" s="5">
        <v>44127</v>
      </c>
      <c r="AX298" s="6" t="s">
        <v>4</v>
      </c>
      <c r="AY298" s="105">
        <f>'Boarding Tallies'!AM24</f>
        <v>0</v>
      </c>
      <c r="AZ298" t="str">
        <f t="shared" si="98"/>
        <v/>
      </c>
      <c r="BB298">
        <f t="shared" si="95"/>
        <v>0</v>
      </c>
      <c r="BD298" t="str">
        <f t="shared" si="90"/>
        <v/>
      </c>
      <c r="BF298" t="str">
        <f t="shared" si="89"/>
        <v/>
      </c>
    </row>
    <row r="299" spans="1:58" x14ac:dyDescent="0.3">
      <c r="A299" s="10">
        <v>42667</v>
      </c>
      <c r="B299" s="11" t="s">
        <v>5</v>
      </c>
      <c r="C299" s="7">
        <v>6</v>
      </c>
      <c r="D299" t="str">
        <f t="shared" si="96"/>
        <v/>
      </c>
      <c r="F299" t="str">
        <f t="shared" si="91"/>
        <v/>
      </c>
      <c r="H299" t="str">
        <f t="shared" si="81"/>
        <v/>
      </c>
      <c r="J299" t="str">
        <f t="shared" si="82"/>
        <v/>
      </c>
      <c r="M299" s="5">
        <v>43033</v>
      </c>
      <c r="N299" s="6" t="s">
        <v>6</v>
      </c>
      <c r="O299" s="7">
        <v>11</v>
      </c>
      <c r="P299" t="str">
        <f t="shared" si="97"/>
        <v/>
      </c>
      <c r="R299" t="str">
        <f t="shared" si="92"/>
        <v/>
      </c>
      <c r="T299" t="str">
        <f t="shared" si="83"/>
        <v/>
      </c>
      <c r="V299" t="str">
        <f t="shared" si="84"/>
        <v/>
      </c>
      <c r="Y299" s="5">
        <v>43398</v>
      </c>
      <c r="Z299" s="6" t="s">
        <v>8</v>
      </c>
      <c r="AA299" s="7">
        <v>30</v>
      </c>
      <c r="AB299">
        <f t="shared" si="99"/>
        <v>213</v>
      </c>
      <c r="AD299" t="str">
        <f t="shared" si="93"/>
        <v/>
      </c>
      <c r="AF299">
        <f t="shared" si="85"/>
        <v>67</v>
      </c>
      <c r="AH299" t="str">
        <f t="shared" si="86"/>
        <v/>
      </c>
      <c r="AK299" s="5">
        <v>43763</v>
      </c>
      <c r="AL299" s="6" t="s">
        <v>4</v>
      </c>
      <c r="AM299" s="7">
        <v>26</v>
      </c>
      <c r="AN299" t="str">
        <f t="shared" si="100"/>
        <v/>
      </c>
      <c r="AP299">
        <f t="shared" si="94"/>
        <v>34</v>
      </c>
      <c r="AR299" t="str">
        <f t="shared" si="87"/>
        <v/>
      </c>
      <c r="AT299" t="str">
        <f t="shared" si="88"/>
        <v/>
      </c>
      <c r="AW299" s="5">
        <v>44128</v>
      </c>
      <c r="AX299" s="6" t="s">
        <v>7</v>
      </c>
      <c r="AY299" s="105">
        <f>'Boarding Tallies'!AM25</f>
        <v>0</v>
      </c>
      <c r="AZ299" t="str">
        <f t="shared" si="98"/>
        <v/>
      </c>
      <c r="BB299" t="str">
        <f t="shared" si="95"/>
        <v/>
      </c>
      <c r="BD299" t="str">
        <f t="shared" si="90"/>
        <v/>
      </c>
      <c r="BF299" t="str">
        <f t="shared" si="89"/>
        <v/>
      </c>
    </row>
    <row r="300" spans="1:58" x14ac:dyDescent="0.3">
      <c r="A300" s="10">
        <v>42668</v>
      </c>
      <c r="B300" s="11" t="s">
        <v>3</v>
      </c>
      <c r="C300" s="7">
        <v>4</v>
      </c>
      <c r="D300" t="str">
        <f t="shared" si="96"/>
        <v/>
      </c>
      <c r="F300" t="str">
        <f t="shared" si="91"/>
        <v/>
      </c>
      <c r="H300" t="str">
        <f t="shared" si="81"/>
        <v/>
      </c>
      <c r="J300" t="str">
        <f t="shared" si="82"/>
        <v/>
      </c>
      <c r="M300" s="5">
        <v>43034</v>
      </c>
      <c r="N300" s="6" t="s">
        <v>8</v>
      </c>
      <c r="O300" s="7">
        <v>12</v>
      </c>
      <c r="P300">
        <f t="shared" si="97"/>
        <v>121</v>
      </c>
      <c r="R300" t="str">
        <f t="shared" si="92"/>
        <v/>
      </c>
      <c r="T300">
        <f t="shared" si="83"/>
        <v>36</v>
      </c>
      <c r="V300" t="str">
        <f t="shared" si="84"/>
        <v/>
      </c>
      <c r="Y300" s="5">
        <v>43399</v>
      </c>
      <c r="Z300" s="6" t="s">
        <v>4</v>
      </c>
      <c r="AA300" s="7">
        <v>36</v>
      </c>
      <c r="AB300" t="str">
        <f t="shared" si="99"/>
        <v/>
      </c>
      <c r="AD300">
        <f t="shared" si="93"/>
        <v>56</v>
      </c>
      <c r="AF300" t="str">
        <f t="shared" si="85"/>
        <v/>
      </c>
      <c r="AH300" t="str">
        <f t="shared" si="86"/>
        <v/>
      </c>
      <c r="AK300" s="5">
        <v>43764</v>
      </c>
      <c r="AL300" s="6" t="s">
        <v>7</v>
      </c>
      <c r="AM300" s="7">
        <v>28</v>
      </c>
      <c r="AN300" t="str">
        <f t="shared" si="100"/>
        <v/>
      </c>
      <c r="AP300" t="str">
        <f t="shared" si="94"/>
        <v/>
      </c>
      <c r="AR300" t="str">
        <f t="shared" si="87"/>
        <v/>
      </c>
      <c r="AT300" t="str">
        <f t="shared" si="88"/>
        <v/>
      </c>
      <c r="AW300" s="5">
        <v>44129</v>
      </c>
      <c r="AX300" s="6" t="s">
        <v>9</v>
      </c>
      <c r="AY300" s="105">
        <f>'Boarding Tallies'!AM26</f>
        <v>0</v>
      </c>
      <c r="AZ300" t="str">
        <f t="shared" si="98"/>
        <v/>
      </c>
      <c r="BB300" t="str">
        <f t="shared" si="95"/>
        <v/>
      </c>
      <c r="BD300" t="str">
        <f t="shared" si="90"/>
        <v/>
      </c>
      <c r="BF300">
        <f t="shared" si="89"/>
        <v>0</v>
      </c>
    </row>
    <row r="301" spans="1:58" x14ac:dyDescent="0.3">
      <c r="A301" s="10">
        <v>42669</v>
      </c>
      <c r="B301" s="11" t="s">
        <v>6</v>
      </c>
      <c r="C301" s="7">
        <v>8</v>
      </c>
      <c r="D301" t="str">
        <f t="shared" si="96"/>
        <v/>
      </c>
      <c r="F301" t="str">
        <f t="shared" si="91"/>
        <v/>
      </c>
      <c r="H301" t="str">
        <f t="shared" si="81"/>
        <v/>
      </c>
      <c r="J301" t="str">
        <f t="shared" si="82"/>
        <v/>
      </c>
      <c r="M301" s="5">
        <v>43035</v>
      </c>
      <c r="N301" s="6" t="s">
        <v>4</v>
      </c>
      <c r="O301" s="7">
        <v>27</v>
      </c>
      <c r="P301" t="str">
        <f t="shared" si="97"/>
        <v/>
      </c>
      <c r="R301">
        <f t="shared" si="92"/>
        <v>39</v>
      </c>
      <c r="T301" t="str">
        <f t="shared" si="83"/>
        <v/>
      </c>
      <c r="V301" t="str">
        <f t="shared" si="84"/>
        <v/>
      </c>
      <c r="Y301" s="5">
        <v>43400</v>
      </c>
      <c r="Z301" s="6" t="s">
        <v>7</v>
      </c>
      <c r="AA301" s="7">
        <v>34</v>
      </c>
      <c r="AB301" t="str">
        <f t="shared" si="99"/>
        <v/>
      </c>
      <c r="AD301" t="str">
        <f t="shared" si="93"/>
        <v/>
      </c>
      <c r="AF301" t="str">
        <f t="shared" si="85"/>
        <v/>
      </c>
      <c r="AH301" t="str">
        <f t="shared" si="86"/>
        <v/>
      </c>
      <c r="AK301" s="5">
        <v>43765</v>
      </c>
      <c r="AL301" s="6" t="s">
        <v>9</v>
      </c>
      <c r="AM301" s="7">
        <v>14</v>
      </c>
      <c r="AN301" t="str">
        <f t="shared" si="100"/>
        <v/>
      </c>
      <c r="AP301" t="str">
        <f t="shared" si="94"/>
        <v/>
      </c>
      <c r="AR301" t="str">
        <f t="shared" si="87"/>
        <v/>
      </c>
      <c r="AT301">
        <f t="shared" si="88"/>
        <v>68</v>
      </c>
      <c r="AW301" s="5">
        <v>44130</v>
      </c>
      <c r="AX301" s="6" t="s">
        <v>5</v>
      </c>
      <c r="AY301" s="105">
        <f>'Boarding Tallies'!AM27</f>
        <v>0</v>
      </c>
      <c r="AZ301" t="str">
        <f t="shared" si="98"/>
        <v/>
      </c>
      <c r="BB301" t="str">
        <f t="shared" si="95"/>
        <v/>
      </c>
      <c r="BD301" t="str">
        <f t="shared" si="90"/>
        <v/>
      </c>
      <c r="BF301" t="str">
        <f t="shared" si="89"/>
        <v/>
      </c>
    </row>
    <row r="302" spans="1:58" x14ac:dyDescent="0.3">
      <c r="A302" s="10">
        <v>42670</v>
      </c>
      <c r="B302" s="11" t="s">
        <v>8</v>
      </c>
      <c r="C302" s="7">
        <v>10</v>
      </c>
      <c r="D302">
        <f t="shared" si="96"/>
        <v>94</v>
      </c>
      <c r="F302" t="str">
        <f t="shared" si="91"/>
        <v/>
      </c>
      <c r="H302">
        <f t="shared" si="81"/>
        <v>22</v>
      </c>
      <c r="J302" t="str">
        <f t="shared" si="82"/>
        <v/>
      </c>
      <c r="M302" s="5">
        <v>43036</v>
      </c>
      <c r="N302" s="6" t="s">
        <v>7</v>
      </c>
      <c r="O302" s="7">
        <v>36</v>
      </c>
      <c r="P302" t="str">
        <f t="shared" si="97"/>
        <v/>
      </c>
      <c r="R302" t="str">
        <f t="shared" si="92"/>
        <v/>
      </c>
      <c r="T302" t="str">
        <f t="shared" si="83"/>
        <v/>
      </c>
      <c r="V302" t="str">
        <f t="shared" si="84"/>
        <v/>
      </c>
      <c r="Y302" s="5">
        <v>43401</v>
      </c>
      <c r="Z302" s="6" t="s">
        <v>9</v>
      </c>
      <c r="AA302" s="7">
        <v>18</v>
      </c>
      <c r="AB302" t="str">
        <f t="shared" si="99"/>
        <v/>
      </c>
      <c r="AD302" t="str">
        <f t="shared" si="93"/>
        <v/>
      </c>
      <c r="AF302" t="str">
        <f t="shared" si="85"/>
        <v/>
      </c>
      <c r="AH302">
        <f t="shared" si="86"/>
        <v>88</v>
      </c>
      <c r="AK302" s="5">
        <v>43766</v>
      </c>
      <c r="AL302" s="6" t="s">
        <v>5</v>
      </c>
      <c r="AM302" s="7">
        <v>11</v>
      </c>
      <c r="AN302" t="str">
        <f t="shared" si="100"/>
        <v/>
      </c>
      <c r="AP302" t="str">
        <f t="shared" si="94"/>
        <v/>
      </c>
      <c r="AR302" t="str">
        <f t="shared" si="87"/>
        <v/>
      </c>
      <c r="AT302" t="str">
        <f t="shared" si="88"/>
        <v/>
      </c>
      <c r="AW302" s="5">
        <v>44131</v>
      </c>
      <c r="AX302" s="6" t="s">
        <v>3</v>
      </c>
      <c r="AY302" s="105">
        <f>'Boarding Tallies'!AM28</f>
        <v>0</v>
      </c>
      <c r="AZ302" t="str">
        <f t="shared" si="98"/>
        <v/>
      </c>
      <c r="BB302" t="str">
        <f t="shared" si="95"/>
        <v/>
      </c>
      <c r="BD302" t="str">
        <f t="shared" si="90"/>
        <v/>
      </c>
      <c r="BF302" t="str">
        <f t="shared" si="89"/>
        <v/>
      </c>
    </row>
    <row r="303" spans="1:58" x14ac:dyDescent="0.3">
      <c r="A303" s="10">
        <v>42671</v>
      </c>
      <c r="B303" s="11" t="s">
        <v>4</v>
      </c>
      <c r="C303" s="7">
        <v>19</v>
      </c>
      <c r="D303" t="str">
        <f t="shared" si="96"/>
        <v/>
      </c>
      <c r="F303">
        <f t="shared" si="91"/>
        <v>25</v>
      </c>
      <c r="H303" t="str">
        <f t="shared" si="81"/>
        <v/>
      </c>
      <c r="J303" t="str">
        <f t="shared" si="82"/>
        <v/>
      </c>
      <c r="M303" s="5">
        <v>43037</v>
      </c>
      <c r="N303" s="6" t="s">
        <v>9</v>
      </c>
      <c r="O303" s="7">
        <v>20</v>
      </c>
      <c r="P303" t="str">
        <f t="shared" si="97"/>
        <v/>
      </c>
      <c r="R303" t="str">
        <f t="shared" si="92"/>
        <v/>
      </c>
      <c r="T303" t="str">
        <f t="shared" si="83"/>
        <v/>
      </c>
      <c r="V303">
        <f t="shared" si="84"/>
        <v>83</v>
      </c>
      <c r="Y303" s="5">
        <v>43402</v>
      </c>
      <c r="Z303" s="6" t="s">
        <v>5</v>
      </c>
      <c r="AA303" s="7">
        <v>15</v>
      </c>
      <c r="AB303" t="str">
        <f t="shared" si="99"/>
        <v/>
      </c>
      <c r="AD303" t="str">
        <f t="shared" si="93"/>
        <v/>
      </c>
      <c r="AF303" t="str">
        <f t="shared" si="85"/>
        <v/>
      </c>
      <c r="AH303" t="str">
        <f t="shared" si="86"/>
        <v/>
      </c>
      <c r="AK303" s="5">
        <v>43767</v>
      </c>
      <c r="AL303" s="6" t="s">
        <v>3</v>
      </c>
      <c r="AM303" s="7">
        <v>5</v>
      </c>
      <c r="AN303" t="str">
        <f t="shared" si="100"/>
        <v/>
      </c>
      <c r="AP303" t="str">
        <f t="shared" si="94"/>
        <v/>
      </c>
      <c r="AR303" t="str">
        <f t="shared" si="87"/>
        <v/>
      </c>
      <c r="AT303" t="str">
        <f t="shared" si="88"/>
        <v/>
      </c>
      <c r="AW303" s="5">
        <v>44132</v>
      </c>
      <c r="AX303" s="6" t="s">
        <v>6</v>
      </c>
      <c r="AY303" s="105">
        <f>'Boarding Tallies'!AM29</f>
        <v>0</v>
      </c>
      <c r="AZ303" t="str">
        <f t="shared" si="98"/>
        <v/>
      </c>
      <c r="BB303" t="str">
        <f t="shared" si="95"/>
        <v/>
      </c>
      <c r="BD303" t="str">
        <f t="shared" si="90"/>
        <v/>
      </c>
      <c r="BF303" t="str">
        <f t="shared" si="89"/>
        <v/>
      </c>
    </row>
    <row r="304" spans="1:58" x14ac:dyDescent="0.3">
      <c r="A304" s="10">
        <v>42672</v>
      </c>
      <c r="B304" s="11" t="s">
        <v>7</v>
      </c>
      <c r="C304" s="7">
        <v>18</v>
      </c>
      <c r="D304" t="str">
        <f t="shared" si="96"/>
        <v/>
      </c>
      <c r="F304" t="str">
        <f t="shared" si="91"/>
        <v/>
      </c>
      <c r="H304" t="str">
        <f t="shared" si="81"/>
        <v/>
      </c>
      <c r="J304" t="str">
        <f t="shared" si="82"/>
        <v/>
      </c>
      <c r="M304" s="5">
        <v>43038</v>
      </c>
      <c r="N304" s="6" t="s">
        <v>5</v>
      </c>
      <c r="O304" s="7">
        <v>23</v>
      </c>
      <c r="P304" t="str">
        <f t="shared" si="97"/>
        <v/>
      </c>
      <c r="R304" t="str">
        <f t="shared" si="92"/>
        <v/>
      </c>
      <c r="T304" t="str">
        <f t="shared" si="83"/>
        <v/>
      </c>
      <c r="V304" t="str">
        <f t="shared" si="84"/>
        <v/>
      </c>
      <c r="Y304" s="5">
        <v>43403</v>
      </c>
      <c r="Z304" s="6" t="s">
        <v>3</v>
      </c>
      <c r="AA304" s="7">
        <v>22</v>
      </c>
      <c r="AB304" t="str">
        <f t="shared" si="99"/>
        <v/>
      </c>
      <c r="AD304" t="str">
        <f t="shared" si="93"/>
        <v/>
      </c>
      <c r="AF304" t="str">
        <f t="shared" si="85"/>
        <v/>
      </c>
      <c r="AH304" t="str">
        <f t="shared" si="86"/>
        <v/>
      </c>
      <c r="AK304" s="5">
        <v>43768</v>
      </c>
      <c r="AL304" s="6" t="s">
        <v>6</v>
      </c>
      <c r="AM304" s="7">
        <v>10</v>
      </c>
      <c r="AN304" t="str">
        <f t="shared" si="100"/>
        <v/>
      </c>
      <c r="AP304" t="str">
        <f t="shared" si="94"/>
        <v/>
      </c>
      <c r="AR304" t="str">
        <f t="shared" si="87"/>
        <v/>
      </c>
      <c r="AT304" t="str">
        <f t="shared" si="88"/>
        <v/>
      </c>
      <c r="AW304" s="5">
        <v>44133</v>
      </c>
      <c r="AX304" s="6" t="s">
        <v>8</v>
      </c>
      <c r="AY304" s="105">
        <f>'Boarding Tallies'!AM30</f>
        <v>0</v>
      </c>
      <c r="AZ304">
        <f t="shared" si="98"/>
        <v>0</v>
      </c>
      <c r="BB304" t="str">
        <f t="shared" si="95"/>
        <v/>
      </c>
      <c r="BD304">
        <f t="shared" si="90"/>
        <v>0</v>
      </c>
      <c r="BF304" t="str">
        <f t="shared" si="89"/>
        <v/>
      </c>
    </row>
    <row r="305" spans="1:58" x14ac:dyDescent="0.3">
      <c r="A305" s="10">
        <v>42673</v>
      </c>
      <c r="B305" s="11" t="s">
        <v>9</v>
      </c>
      <c r="C305" s="7">
        <v>7</v>
      </c>
      <c r="D305" t="str">
        <f t="shared" si="96"/>
        <v/>
      </c>
      <c r="F305" t="str">
        <f t="shared" si="91"/>
        <v/>
      </c>
      <c r="H305" t="str">
        <f t="shared" si="81"/>
        <v/>
      </c>
      <c r="J305">
        <f t="shared" si="82"/>
        <v>44</v>
      </c>
      <c r="M305" s="5">
        <v>43039</v>
      </c>
      <c r="N305" s="6" t="s">
        <v>3</v>
      </c>
      <c r="O305" s="7">
        <v>17</v>
      </c>
      <c r="P305" t="str">
        <f t="shared" si="97"/>
        <v/>
      </c>
      <c r="R305" t="str">
        <f t="shared" si="92"/>
        <v/>
      </c>
      <c r="T305" t="str">
        <f t="shared" si="83"/>
        <v/>
      </c>
      <c r="V305" t="str">
        <f t="shared" si="84"/>
        <v/>
      </c>
      <c r="Y305" s="5">
        <v>43404</v>
      </c>
      <c r="Z305" s="6" t="s">
        <v>6</v>
      </c>
      <c r="AA305" s="7">
        <v>21</v>
      </c>
      <c r="AB305" t="str">
        <f t="shared" si="99"/>
        <v/>
      </c>
      <c r="AD305" t="str">
        <f t="shared" si="93"/>
        <v/>
      </c>
      <c r="AF305" t="str">
        <f t="shared" si="85"/>
        <v/>
      </c>
      <c r="AH305" t="str">
        <f t="shared" si="86"/>
        <v/>
      </c>
      <c r="AK305" s="5">
        <v>43769</v>
      </c>
      <c r="AL305" s="6" t="s">
        <v>8</v>
      </c>
      <c r="AM305" s="7">
        <v>13</v>
      </c>
      <c r="AN305">
        <f t="shared" si="100"/>
        <v>107</v>
      </c>
      <c r="AP305" t="str">
        <f t="shared" si="94"/>
        <v/>
      </c>
      <c r="AR305">
        <f t="shared" si="87"/>
        <v>28</v>
      </c>
      <c r="AT305" t="str">
        <f t="shared" si="88"/>
        <v/>
      </c>
      <c r="AW305" s="5">
        <v>44134</v>
      </c>
      <c r="AX305" s="6" t="s">
        <v>4</v>
      </c>
      <c r="AY305" s="105">
        <f>'Boarding Tallies'!AM31</f>
        <v>0</v>
      </c>
      <c r="AZ305" t="str">
        <f t="shared" si="98"/>
        <v/>
      </c>
      <c r="BB305">
        <f t="shared" si="95"/>
        <v>0</v>
      </c>
      <c r="BD305" t="str">
        <f t="shared" si="90"/>
        <v/>
      </c>
      <c r="BF305" t="str">
        <f t="shared" si="89"/>
        <v/>
      </c>
    </row>
    <row r="306" spans="1:58" x14ac:dyDescent="0.3">
      <c r="A306" s="10">
        <v>42674</v>
      </c>
      <c r="B306" s="11" t="s">
        <v>5</v>
      </c>
      <c r="C306" s="7">
        <v>12</v>
      </c>
      <c r="D306" t="str">
        <f t="shared" si="96"/>
        <v/>
      </c>
      <c r="F306" t="str">
        <f t="shared" si="91"/>
        <v/>
      </c>
      <c r="H306" t="str">
        <f t="shared" si="81"/>
        <v/>
      </c>
      <c r="J306" t="str">
        <f t="shared" si="82"/>
        <v/>
      </c>
      <c r="M306" s="5">
        <v>43040</v>
      </c>
      <c r="N306" s="6" t="s">
        <v>6</v>
      </c>
      <c r="O306" s="7">
        <v>12</v>
      </c>
      <c r="P306" t="str">
        <f t="shared" si="97"/>
        <v/>
      </c>
      <c r="R306" t="str">
        <f t="shared" si="92"/>
        <v/>
      </c>
      <c r="T306" t="str">
        <f t="shared" si="83"/>
        <v/>
      </c>
      <c r="V306" t="str">
        <f t="shared" si="84"/>
        <v/>
      </c>
      <c r="Y306" s="5">
        <v>43405</v>
      </c>
      <c r="Z306" s="6" t="s">
        <v>8</v>
      </c>
      <c r="AA306" s="7">
        <v>21</v>
      </c>
      <c r="AB306">
        <f t="shared" si="99"/>
        <v>167</v>
      </c>
      <c r="AD306" t="str">
        <f t="shared" si="93"/>
        <v/>
      </c>
      <c r="AF306">
        <f t="shared" si="85"/>
        <v>64</v>
      </c>
      <c r="AH306" t="str">
        <f t="shared" si="86"/>
        <v/>
      </c>
      <c r="AK306" s="5">
        <v>43770</v>
      </c>
      <c r="AL306" s="6" t="s">
        <v>4</v>
      </c>
      <c r="AM306" s="7">
        <f>+'Boarding Tallies'!AQ41</f>
        <v>26</v>
      </c>
      <c r="AN306" t="str">
        <f t="shared" si="100"/>
        <v/>
      </c>
      <c r="AP306">
        <f t="shared" si="94"/>
        <v>37</v>
      </c>
      <c r="AR306" t="str">
        <f t="shared" si="87"/>
        <v/>
      </c>
      <c r="AT306" t="str">
        <f t="shared" si="88"/>
        <v/>
      </c>
      <c r="AW306" s="5">
        <v>44135</v>
      </c>
      <c r="AX306" s="6" t="s">
        <v>7</v>
      </c>
      <c r="AY306" s="105">
        <f>'Boarding Tallies'!AM32</f>
        <v>0</v>
      </c>
      <c r="AZ306" t="str">
        <f t="shared" si="98"/>
        <v/>
      </c>
      <c r="BB306" t="str">
        <f t="shared" si="95"/>
        <v/>
      </c>
      <c r="BD306" t="str">
        <f t="shared" si="90"/>
        <v/>
      </c>
      <c r="BF306" t="str">
        <f t="shared" si="89"/>
        <v/>
      </c>
    </row>
    <row r="307" spans="1:58" x14ac:dyDescent="0.3">
      <c r="A307" s="10">
        <v>42675</v>
      </c>
      <c r="B307" s="11" t="s">
        <v>3</v>
      </c>
      <c r="C307" s="7">
        <v>14</v>
      </c>
      <c r="D307" t="str">
        <f t="shared" si="96"/>
        <v/>
      </c>
      <c r="F307" t="str">
        <f t="shared" si="91"/>
        <v/>
      </c>
      <c r="H307" t="str">
        <f t="shared" si="81"/>
        <v/>
      </c>
      <c r="J307" t="str">
        <f t="shared" si="82"/>
        <v/>
      </c>
      <c r="M307" s="5">
        <v>43041</v>
      </c>
      <c r="N307" s="6" t="s">
        <v>8</v>
      </c>
      <c r="O307" s="7">
        <v>13</v>
      </c>
      <c r="P307">
        <f t="shared" si="97"/>
        <v>148</v>
      </c>
      <c r="R307" t="str">
        <f t="shared" si="92"/>
        <v/>
      </c>
      <c r="T307">
        <f t="shared" si="83"/>
        <v>42</v>
      </c>
      <c r="V307" t="str">
        <f t="shared" si="84"/>
        <v/>
      </c>
      <c r="Y307" s="5">
        <v>43406</v>
      </c>
      <c r="Z307" s="6" t="s">
        <v>4</v>
      </c>
      <c r="AA307" s="7">
        <v>26</v>
      </c>
      <c r="AB307" t="str">
        <f t="shared" si="99"/>
        <v/>
      </c>
      <c r="AD307">
        <f t="shared" si="93"/>
        <v>41</v>
      </c>
      <c r="AF307" t="str">
        <f t="shared" si="85"/>
        <v/>
      </c>
      <c r="AH307" t="str">
        <f t="shared" si="86"/>
        <v/>
      </c>
      <c r="AK307" s="5">
        <v>43771</v>
      </c>
      <c r="AL307" s="6" t="s">
        <v>7</v>
      </c>
      <c r="AM307" s="7">
        <f>+'Boarding Tallies'!AQ42</f>
        <v>29</v>
      </c>
      <c r="AN307" t="str">
        <f t="shared" si="100"/>
        <v/>
      </c>
      <c r="AP307" t="str">
        <f t="shared" si="94"/>
        <v/>
      </c>
      <c r="AR307" t="str">
        <f t="shared" si="87"/>
        <v/>
      </c>
      <c r="AT307" t="str">
        <f t="shared" si="88"/>
        <v/>
      </c>
      <c r="AW307" s="5">
        <v>44136</v>
      </c>
      <c r="AX307" s="6" t="s">
        <v>9</v>
      </c>
      <c r="AY307" s="105">
        <f>'Boarding Tallies'!AQ2</f>
        <v>0</v>
      </c>
      <c r="AZ307" t="str">
        <f t="shared" si="98"/>
        <v/>
      </c>
      <c r="BB307" t="str">
        <f t="shared" si="95"/>
        <v/>
      </c>
      <c r="BD307" t="str">
        <f t="shared" si="90"/>
        <v/>
      </c>
      <c r="BF307">
        <f t="shared" si="89"/>
        <v>0</v>
      </c>
    </row>
    <row r="308" spans="1:58" x14ac:dyDescent="0.3">
      <c r="A308" s="10">
        <v>42676</v>
      </c>
      <c r="B308" s="11" t="s">
        <v>6</v>
      </c>
      <c r="C308" s="7">
        <v>13</v>
      </c>
      <c r="D308" t="str">
        <f t="shared" si="96"/>
        <v/>
      </c>
      <c r="F308" t="str">
        <f t="shared" si="91"/>
        <v/>
      </c>
      <c r="H308" t="str">
        <f t="shared" si="81"/>
        <v/>
      </c>
      <c r="J308" t="str">
        <f t="shared" si="82"/>
        <v/>
      </c>
      <c r="M308" s="5">
        <v>43042</v>
      </c>
      <c r="N308" s="6" t="s">
        <v>4</v>
      </c>
      <c r="O308" s="7">
        <v>21</v>
      </c>
      <c r="P308" t="str">
        <f t="shared" si="97"/>
        <v/>
      </c>
      <c r="R308">
        <f t="shared" si="92"/>
        <v>44</v>
      </c>
      <c r="T308" t="str">
        <f t="shared" si="83"/>
        <v/>
      </c>
      <c r="V308" t="str">
        <f t="shared" si="84"/>
        <v/>
      </c>
      <c r="Y308" s="5">
        <v>43407</v>
      </c>
      <c r="Z308" s="6" t="s">
        <v>7</v>
      </c>
      <c r="AA308" s="7">
        <v>26</v>
      </c>
      <c r="AB308" t="str">
        <f t="shared" si="99"/>
        <v/>
      </c>
      <c r="AD308" t="str">
        <f t="shared" si="93"/>
        <v/>
      </c>
      <c r="AF308" t="str">
        <f t="shared" si="85"/>
        <v/>
      </c>
      <c r="AH308" t="str">
        <f t="shared" si="86"/>
        <v/>
      </c>
      <c r="AK308" s="5">
        <v>43772</v>
      </c>
      <c r="AL308" s="6" t="s">
        <v>9</v>
      </c>
      <c r="AM308" s="7">
        <f>+'Boarding Tallies'!AQ43</f>
        <v>18</v>
      </c>
      <c r="AN308" t="str">
        <f t="shared" si="100"/>
        <v/>
      </c>
      <c r="AP308" t="str">
        <f t="shared" si="94"/>
        <v/>
      </c>
      <c r="AR308" t="str">
        <f t="shared" si="87"/>
        <v/>
      </c>
      <c r="AT308">
        <f t="shared" si="88"/>
        <v>73</v>
      </c>
      <c r="AW308" s="5">
        <v>44137</v>
      </c>
      <c r="AX308" s="6" t="s">
        <v>5</v>
      </c>
      <c r="AY308" s="105">
        <f>'Boarding Tallies'!AQ3</f>
        <v>0</v>
      </c>
      <c r="AZ308" t="str">
        <f t="shared" si="98"/>
        <v/>
      </c>
      <c r="BB308" t="str">
        <f t="shared" si="95"/>
        <v/>
      </c>
      <c r="BD308" t="str">
        <f t="shared" si="90"/>
        <v/>
      </c>
      <c r="BF308" t="str">
        <f t="shared" si="89"/>
        <v/>
      </c>
    </row>
    <row r="309" spans="1:58" x14ac:dyDescent="0.3">
      <c r="A309" s="10">
        <v>42677</v>
      </c>
      <c r="B309" s="11" t="s">
        <v>8</v>
      </c>
      <c r="C309" s="7">
        <v>13</v>
      </c>
      <c r="D309">
        <f t="shared" si="96"/>
        <v>96</v>
      </c>
      <c r="F309" t="str">
        <f t="shared" si="91"/>
        <v/>
      </c>
      <c r="H309">
        <f t="shared" si="81"/>
        <v>40</v>
      </c>
      <c r="J309" t="str">
        <f t="shared" si="82"/>
        <v/>
      </c>
      <c r="M309" s="5">
        <v>43043</v>
      </c>
      <c r="N309" s="6" t="s">
        <v>7</v>
      </c>
      <c r="O309" s="7">
        <v>26</v>
      </c>
      <c r="P309" t="str">
        <f t="shared" si="97"/>
        <v/>
      </c>
      <c r="R309" t="str">
        <f t="shared" si="92"/>
        <v/>
      </c>
      <c r="T309" t="str">
        <f t="shared" si="83"/>
        <v/>
      </c>
      <c r="V309" t="str">
        <f t="shared" si="84"/>
        <v/>
      </c>
      <c r="Y309" s="5">
        <v>43408</v>
      </c>
      <c r="Z309" s="6" t="s">
        <v>9</v>
      </c>
      <c r="AA309" s="7">
        <v>23</v>
      </c>
      <c r="AB309" t="str">
        <f t="shared" si="99"/>
        <v/>
      </c>
      <c r="AD309" t="str">
        <f t="shared" si="93"/>
        <v/>
      </c>
      <c r="AF309" t="str">
        <f t="shared" si="85"/>
        <v/>
      </c>
      <c r="AH309">
        <f t="shared" si="86"/>
        <v>75</v>
      </c>
      <c r="AK309" s="5">
        <v>43773</v>
      </c>
      <c r="AL309" s="6" t="s">
        <v>5</v>
      </c>
      <c r="AM309" s="7">
        <f>+'Boarding Tallies'!AQ44</f>
        <v>15</v>
      </c>
      <c r="AN309" t="str">
        <f t="shared" si="100"/>
        <v/>
      </c>
      <c r="AP309" t="str">
        <f t="shared" si="94"/>
        <v/>
      </c>
      <c r="AR309" t="str">
        <f t="shared" si="87"/>
        <v/>
      </c>
      <c r="AT309" t="str">
        <f t="shared" si="88"/>
        <v/>
      </c>
      <c r="AW309" s="5">
        <v>44138</v>
      </c>
      <c r="AX309" s="6" t="s">
        <v>3</v>
      </c>
      <c r="AY309" s="105">
        <f>'Boarding Tallies'!AQ4</f>
        <v>0</v>
      </c>
      <c r="AZ309" t="str">
        <f t="shared" si="98"/>
        <v/>
      </c>
      <c r="BB309" t="str">
        <f t="shared" si="95"/>
        <v/>
      </c>
      <c r="BD309" t="str">
        <f t="shared" si="90"/>
        <v/>
      </c>
      <c r="BF309" t="str">
        <f t="shared" si="89"/>
        <v/>
      </c>
    </row>
    <row r="310" spans="1:58" x14ac:dyDescent="0.3">
      <c r="A310" s="10">
        <v>42678</v>
      </c>
      <c r="B310" s="11" t="s">
        <v>4</v>
      </c>
      <c r="C310" s="7">
        <v>20</v>
      </c>
      <c r="D310" t="str">
        <f t="shared" si="96"/>
        <v/>
      </c>
      <c r="F310">
        <f t="shared" si="91"/>
        <v>32</v>
      </c>
      <c r="H310" t="str">
        <f t="shared" si="81"/>
        <v/>
      </c>
      <c r="J310" t="str">
        <f t="shared" si="82"/>
        <v/>
      </c>
      <c r="M310" s="5">
        <v>43044</v>
      </c>
      <c r="N310" s="6" t="s">
        <v>9</v>
      </c>
      <c r="O310" s="7">
        <v>15</v>
      </c>
      <c r="P310" t="str">
        <f t="shared" si="97"/>
        <v/>
      </c>
      <c r="R310" t="str">
        <f t="shared" si="92"/>
        <v/>
      </c>
      <c r="T310" t="str">
        <f t="shared" si="83"/>
        <v/>
      </c>
      <c r="V310">
        <f t="shared" si="84"/>
        <v>62</v>
      </c>
      <c r="Y310" s="5">
        <v>43409</v>
      </c>
      <c r="Z310" s="6" t="s">
        <v>5</v>
      </c>
      <c r="AA310" s="7">
        <v>12</v>
      </c>
      <c r="AB310" t="str">
        <f t="shared" si="99"/>
        <v/>
      </c>
      <c r="AD310" t="str">
        <f t="shared" si="93"/>
        <v/>
      </c>
      <c r="AF310" t="str">
        <f t="shared" si="85"/>
        <v/>
      </c>
      <c r="AH310" t="str">
        <f t="shared" si="86"/>
        <v/>
      </c>
      <c r="AK310" s="5">
        <v>43774</v>
      </c>
      <c r="AL310" s="6" t="s">
        <v>3</v>
      </c>
      <c r="AM310" s="7">
        <f>+'Boarding Tallies'!AQ45</f>
        <v>12</v>
      </c>
      <c r="AN310" t="str">
        <f t="shared" si="100"/>
        <v/>
      </c>
      <c r="AP310" t="str">
        <f t="shared" si="94"/>
        <v/>
      </c>
      <c r="AR310" t="str">
        <f t="shared" si="87"/>
        <v/>
      </c>
      <c r="AT310" t="str">
        <f t="shared" si="88"/>
        <v/>
      </c>
      <c r="AW310" s="5">
        <v>44139</v>
      </c>
      <c r="AX310" s="6" t="s">
        <v>6</v>
      </c>
      <c r="AY310" s="105">
        <f>'Boarding Tallies'!AQ5</f>
        <v>0</v>
      </c>
      <c r="AZ310" t="str">
        <f t="shared" si="98"/>
        <v/>
      </c>
      <c r="BB310" t="str">
        <f t="shared" si="95"/>
        <v/>
      </c>
      <c r="BD310" t="str">
        <f t="shared" si="90"/>
        <v/>
      </c>
      <c r="BF310" t="str">
        <f t="shared" si="89"/>
        <v/>
      </c>
    </row>
    <row r="311" spans="1:58" x14ac:dyDescent="0.3">
      <c r="A311" s="10">
        <v>42679</v>
      </c>
      <c r="B311" s="11" t="s">
        <v>7</v>
      </c>
      <c r="C311" s="7">
        <v>33</v>
      </c>
      <c r="D311" t="str">
        <f t="shared" si="96"/>
        <v/>
      </c>
      <c r="F311" t="str">
        <f t="shared" si="91"/>
        <v/>
      </c>
      <c r="H311" t="str">
        <f t="shared" si="81"/>
        <v/>
      </c>
      <c r="J311" t="str">
        <f t="shared" si="82"/>
        <v/>
      </c>
      <c r="M311" s="5">
        <v>43045</v>
      </c>
      <c r="N311" s="6" t="s">
        <v>5</v>
      </c>
      <c r="O311" s="7">
        <v>19</v>
      </c>
      <c r="P311" t="str">
        <f t="shared" si="97"/>
        <v/>
      </c>
      <c r="R311" t="str">
        <f t="shared" si="92"/>
        <v/>
      </c>
      <c r="T311" t="str">
        <f t="shared" si="83"/>
        <v/>
      </c>
      <c r="V311" t="str">
        <f t="shared" si="84"/>
        <v/>
      </c>
      <c r="Y311" s="5">
        <v>43410</v>
      </c>
      <c r="Z311" s="6" t="s">
        <v>3</v>
      </c>
      <c r="AA311" s="7">
        <v>18</v>
      </c>
      <c r="AB311" t="str">
        <f t="shared" si="99"/>
        <v/>
      </c>
      <c r="AD311" t="str">
        <f t="shared" si="93"/>
        <v/>
      </c>
      <c r="AF311" t="str">
        <f t="shared" si="85"/>
        <v/>
      </c>
      <c r="AH311" t="str">
        <f t="shared" si="86"/>
        <v/>
      </c>
      <c r="AK311" s="5">
        <v>43775</v>
      </c>
      <c r="AL311" s="6" t="s">
        <v>6</v>
      </c>
      <c r="AM311" s="7">
        <f>+'Boarding Tallies'!AQ46</f>
        <v>18</v>
      </c>
      <c r="AN311" t="str">
        <f t="shared" si="100"/>
        <v/>
      </c>
      <c r="AP311" t="str">
        <f t="shared" si="94"/>
        <v/>
      </c>
      <c r="AR311" t="str">
        <f t="shared" si="87"/>
        <v/>
      </c>
      <c r="AT311" t="str">
        <f t="shared" si="88"/>
        <v/>
      </c>
      <c r="AW311" s="5">
        <v>44140</v>
      </c>
      <c r="AX311" s="6" t="s">
        <v>8</v>
      </c>
      <c r="AY311" s="105">
        <f>'Boarding Tallies'!AQ6</f>
        <v>0</v>
      </c>
      <c r="AZ311">
        <f t="shared" si="98"/>
        <v>0</v>
      </c>
      <c r="BB311" t="str">
        <f t="shared" si="95"/>
        <v/>
      </c>
      <c r="BD311">
        <f t="shared" si="90"/>
        <v>0</v>
      </c>
      <c r="BF311" t="str">
        <f t="shared" si="89"/>
        <v/>
      </c>
    </row>
    <row r="312" spans="1:58" x14ac:dyDescent="0.3">
      <c r="A312" s="10">
        <v>42680</v>
      </c>
      <c r="B312" s="11" t="s">
        <v>9</v>
      </c>
      <c r="C312" s="7">
        <v>19</v>
      </c>
      <c r="D312" t="str">
        <f t="shared" si="96"/>
        <v/>
      </c>
      <c r="F312" t="str">
        <f t="shared" si="91"/>
        <v/>
      </c>
      <c r="H312" t="str">
        <f t="shared" si="81"/>
        <v/>
      </c>
      <c r="J312">
        <f t="shared" si="82"/>
        <v>72</v>
      </c>
      <c r="M312" s="5">
        <v>43046</v>
      </c>
      <c r="N312" s="6" t="s">
        <v>3</v>
      </c>
      <c r="O312" s="7">
        <v>19</v>
      </c>
      <c r="P312" t="str">
        <f t="shared" si="97"/>
        <v/>
      </c>
      <c r="R312" t="str">
        <f t="shared" si="92"/>
        <v/>
      </c>
      <c r="T312" t="str">
        <f t="shared" si="83"/>
        <v/>
      </c>
      <c r="V312" t="str">
        <f t="shared" si="84"/>
        <v/>
      </c>
      <c r="Y312" s="5">
        <v>43411</v>
      </c>
      <c r="Z312" s="6" t="s">
        <v>6</v>
      </c>
      <c r="AA312" s="7">
        <v>21</v>
      </c>
      <c r="AB312" t="str">
        <f t="shared" si="99"/>
        <v/>
      </c>
      <c r="AD312" t="str">
        <f t="shared" si="93"/>
        <v/>
      </c>
      <c r="AF312" t="str">
        <f t="shared" si="85"/>
        <v/>
      </c>
      <c r="AH312" t="str">
        <f t="shared" si="86"/>
        <v/>
      </c>
      <c r="AK312" s="5">
        <v>43776</v>
      </c>
      <c r="AL312" s="6" t="s">
        <v>8</v>
      </c>
      <c r="AM312" s="7">
        <f>+'Boarding Tallies'!AQ47</f>
        <v>20</v>
      </c>
      <c r="AN312">
        <f t="shared" si="100"/>
        <v>138</v>
      </c>
      <c r="AP312" t="str">
        <f t="shared" si="94"/>
        <v/>
      </c>
      <c r="AR312">
        <f t="shared" si="87"/>
        <v>50</v>
      </c>
      <c r="AT312" t="str">
        <f t="shared" si="88"/>
        <v/>
      </c>
      <c r="AW312" s="5">
        <v>44141</v>
      </c>
      <c r="AX312" s="6" t="s">
        <v>4</v>
      </c>
      <c r="AY312" s="105">
        <f>'Boarding Tallies'!AQ7</f>
        <v>0</v>
      </c>
      <c r="AZ312" t="str">
        <f t="shared" si="98"/>
        <v/>
      </c>
      <c r="BB312">
        <f t="shared" si="95"/>
        <v>0</v>
      </c>
      <c r="BD312" t="str">
        <f t="shared" si="90"/>
        <v/>
      </c>
      <c r="BF312" t="str">
        <f t="shared" si="89"/>
        <v/>
      </c>
    </row>
    <row r="313" spans="1:58" x14ac:dyDescent="0.3">
      <c r="A313" s="10">
        <v>42681</v>
      </c>
      <c r="B313" s="11" t="s">
        <v>5</v>
      </c>
      <c r="C313" s="7">
        <v>6</v>
      </c>
      <c r="D313" t="str">
        <f t="shared" si="96"/>
        <v/>
      </c>
      <c r="F313" t="str">
        <f t="shared" si="91"/>
        <v/>
      </c>
      <c r="H313" t="str">
        <f t="shared" si="81"/>
        <v/>
      </c>
      <c r="J313" t="str">
        <f t="shared" si="82"/>
        <v/>
      </c>
      <c r="M313" s="5">
        <v>43047</v>
      </c>
      <c r="N313" s="6" t="s">
        <v>6</v>
      </c>
      <c r="O313" s="7">
        <v>26</v>
      </c>
      <c r="P313" t="str">
        <f t="shared" si="97"/>
        <v/>
      </c>
      <c r="R313" t="str">
        <f t="shared" si="92"/>
        <v/>
      </c>
      <c r="T313" t="str">
        <f t="shared" si="83"/>
        <v/>
      </c>
      <c r="V313" t="str">
        <f t="shared" si="84"/>
        <v/>
      </c>
      <c r="Y313" s="5">
        <v>43412</v>
      </c>
      <c r="Z313" s="6" t="s">
        <v>8</v>
      </c>
      <c r="AA313" s="7">
        <v>22</v>
      </c>
      <c r="AB313">
        <f t="shared" si="99"/>
        <v>148</v>
      </c>
      <c r="AD313" t="str">
        <f t="shared" si="93"/>
        <v/>
      </c>
      <c r="AF313">
        <f t="shared" si="85"/>
        <v>61</v>
      </c>
      <c r="AH313" t="str">
        <f t="shared" si="86"/>
        <v/>
      </c>
      <c r="AK313" s="5">
        <v>43777</v>
      </c>
      <c r="AL313" s="6" t="s">
        <v>4</v>
      </c>
      <c r="AM313" s="7">
        <f>+'Boarding Tallies'!AQ48</f>
        <v>30</v>
      </c>
      <c r="AN313" t="str">
        <f t="shared" si="100"/>
        <v/>
      </c>
      <c r="AP313">
        <f t="shared" si="94"/>
        <v>45</v>
      </c>
      <c r="AR313" t="str">
        <f t="shared" si="87"/>
        <v/>
      </c>
      <c r="AT313" t="str">
        <f t="shared" si="88"/>
        <v/>
      </c>
      <c r="AW313" s="5">
        <v>44142</v>
      </c>
      <c r="AX313" s="6" t="s">
        <v>7</v>
      </c>
      <c r="AY313" s="105">
        <f>'Boarding Tallies'!AQ8</f>
        <v>0</v>
      </c>
      <c r="AZ313" t="str">
        <f t="shared" si="98"/>
        <v/>
      </c>
      <c r="BB313" t="str">
        <f t="shared" si="95"/>
        <v/>
      </c>
      <c r="BD313" t="str">
        <f t="shared" si="90"/>
        <v/>
      </c>
      <c r="BF313" t="str">
        <f t="shared" si="89"/>
        <v/>
      </c>
    </row>
    <row r="314" spans="1:58" x14ac:dyDescent="0.3">
      <c r="A314" s="10">
        <v>42682</v>
      </c>
      <c r="B314" s="11" t="s">
        <v>3</v>
      </c>
      <c r="C314" s="7">
        <v>14</v>
      </c>
      <c r="D314" t="str">
        <f t="shared" si="96"/>
        <v/>
      </c>
      <c r="F314" t="str">
        <f t="shared" si="91"/>
        <v/>
      </c>
      <c r="H314" t="str">
        <f t="shared" si="81"/>
        <v/>
      </c>
      <c r="J314" t="str">
        <f t="shared" si="82"/>
        <v/>
      </c>
      <c r="M314" s="5">
        <v>43048</v>
      </c>
      <c r="N314" s="6" t="s">
        <v>8</v>
      </c>
      <c r="O314" s="7">
        <v>24</v>
      </c>
      <c r="P314">
        <f t="shared" si="97"/>
        <v>150</v>
      </c>
      <c r="R314" t="str">
        <f t="shared" si="92"/>
        <v/>
      </c>
      <c r="T314">
        <f t="shared" si="83"/>
        <v>69</v>
      </c>
      <c r="V314" t="str">
        <f t="shared" si="84"/>
        <v/>
      </c>
      <c r="Y314" s="5">
        <v>43413</v>
      </c>
      <c r="Z314" s="6" t="s">
        <v>4</v>
      </c>
      <c r="AA314" s="7">
        <v>33</v>
      </c>
      <c r="AB314" t="str">
        <f t="shared" si="99"/>
        <v/>
      </c>
      <c r="AD314">
        <f t="shared" si="93"/>
        <v>45</v>
      </c>
      <c r="AF314" t="str">
        <f t="shared" si="85"/>
        <v/>
      </c>
      <c r="AH314" t="str">
        <f t="shared" si="86"/>
        <v/>
      </c>
      <c r="AK314" s="5">
        <v>43778</v>
      </c>
      <c r="AL314" s="6" t="s">
        <v>7</v>
      </c>
      <c r="AM314" s="7">
        <f>+'Boarding Tallies'!AQ49</f>
        <v>30</v>
      </c>
      <c r="AN314" t="str">
        <f t="shared" si="100"/>
        <v/>
      </c>
      <c r="AP314" t="str">
        <f t="shared" si="94"/>
        <v/>
      </c>
      <c r="AR314" t="str">
        <f t="shared" si="87"/>
        <v/>
      </c>
      <c r="AT314" t="str">
        <f t="shared" si="88"/>
        <v/>
      </c>
      <c r="AW314" s="5">
        <v>44143</v>
      </c>
      <c r="AX314" s="6" t="s">
        <v>9</v>
      </c>
      <c r="AY314" s="105">
        <f>'Boarding Tallies'!AQ9</f>
        <v>0</v>
      </c>
      <c r="AZ314" t="str">
        <f t="shared" si="98"/>
        <v/>
      </c>
      <c r="BB314" t="str">
        <f t="shared" si="95"/>
        <v/>
      </c>
      <c r="BD314" t="str">
        <f t="shared" si="90"/>
        <v/>
      </c>
      <c r="BF314">
        <f t="shared" si="89"/>
        <v>0</v>
      </c>
    </row>
    <row r="315" spans="1:58" x14ac:dyDescent="0.3">
      <c r="A315" s="10">
        <v>42683</v>
      </c>
      <c r="B315" s="11" t="s">
        <v>6</v>
      </c>
      <c r="C315" s="7">
        <v>16</v>
      </c>
      <c r="D315" t="str">
        <f t="shared" si="96"/>
        <v/>
      </c>
      <c r="F315" t="str">
        <f t="shared" si="91"/>
        <v/>
      </c>
      <c r="H315" t="str">
        <f t="shared" si="81"/>
        <v/>
      </c>
      <c r="J315" t="str">
        <f t="shared" si="82"/>
        <v/>
      </c>
      <c r="M315" s="5">
        <v>43049</v>
      </c>
      <c r="N315" s="6" t="s">
        <v>4</v>
      </c>
      <c r="O315" s="7">
        <v>23</v>
      </c>
      <c r="P315" t="str">
        <f t="shared" si="97"/>
        <v/>
      </c>
      <c r="R315">
        <f t="shared" si="92"/>
        <v>42</v>
      </c>
      <c r="T315" t="str">
        <f t="shared" si="83"/>
        <v/>
      </c>
      <c r="V315" t="str">
        <f t="shared" si="84"/>
        <v/>
      </c>
      <c r="Y315" s="5">
        <v>43414</v>
      </c>
      <c r="Z315" s="6" t="s">
        <v>7</v>
      </c>
      <c r="AA315" s="7">
        <v>36</v>
      </c>
      <c r="AB315" t="str">
        <f t="shared" si="99"/>
        <v/>
      </c>
      <c r="AD315" t="str">
        <f t="shared" si="93"/>
        <v/>
      </c>
      <c r="AF315" t="str">
        <f t="shared" si="85"/>
        <v/>
      </c>
      <c r="AH315" t="str">
        <f t="shared" si="86"/>
        <v/>
      </c>
      <c r="AK315" s="5">
        <v>43779</v>
      </c>
      <c r="AL315" s="6" t="s">
        <v>9</v>
      </c>
      <c r="AM315" s="7">
        <f>+'Boarding Tallies'!AQ50</f>
        <v>27</v>
      </c>
      <c r="AN315" t="str">
        <f t="shared" si="100"/>
        <v/>
      </c>
      <c r="AP315" t="str">
        <f t="shared" si="94"/>
        <v/>
      </c>
      <c r="AR315" t="str">
        <f t="shared" si="87"/>
        <v/>
      </c>
      <c r="AT315">
        <f t="shared" si="88"/>
        <v>87</v>
      </c>
      <c r="AW315" s="5">
        <v>44144</v>
      </c>
      <c r="AX315" s="6" t="s">
        <v>5</v>
      </c>
      <c r="AY315" s="105">
        <f>'Boarding Tallies'!AQ10</f>
        <v>0</v>
      </c>
      <c r="AZ315" t="str">
        <f t="shared" si="98"/>
        <v/>
      </c>
      <c r="BB315" t="str">
        <f t="shared" si="95"/>
        <v/>
      </c>
      <c r="BD315" t="str">
        <f t="shared" si="90"/>
        <v/>
      </c>
      <c r="BF315" t="str">
        <f t="shared" si="89"/>
        <v/>
      </c>
    </row>
    <row r="316" spans="1:58" x14ac:dyDescent="0.3">
      <c r="A316" s="10">
        <v>42684</v>
      </c>
      <c r="B316" s="11" t="s">
        <v>8</v>
      </c>
      <c r="C316" s="7">
        <v>19</v>
      </c>
      <c r="D316">
        <f t="shared" si="96"/>
        <v>127</v>
      </c>
      <c r="F316" t="str">
        <f t="shared" si="91"/>
        <v/>
      </c>
      <c r="H316">
        <f t="shared" si="81"/>
        <v>49</v>
      </c>
      <c r="J316" t="str">
        <f t="shared" si="82"/>
        <v/>
      </c>
      <c r="M316" s="5">
        <v>43050</v>
      </c>
      <c r="N316" s="6" t="s">
        <v>7</v>
      </c>
      <c r="O316" s="7">
        <v>25</v>
      </c>
      <c r="P316" t="str">
        <f t="shared" si="97"/>
        <v/>
      </c>
      <c r="R316" t="str">
        <f t="shared" si="92"/>
        <v/>
      </c>
      <c r="T316" t="str">
        <f t="shared" si="83"/>
        <v/>
      </c>
      <c r="V316" t="str">
        <f t="shared" si="84"/>
        <v/>
      </c>
      <c r="Y316" s="5">
        <v>43415</v>
      </c>
      <c r="Z316" s="6" t="s">
        <v>9</v>
      </c>
      <c r="AA316" s="7">
        <v>21</v>
      </c>
      <c r="AB316" t="str">
        <f t="shared" si="99"/>
        <v/>
      </c>
      <c r="AD316" t="str">
        <f t="shared" si="93"/>
        <v/>
      </c>
      <c r="AF316" t="str">
        <f t="shared" si="85"/>
        <v/>
      </c>
      <c r="AH316">
        <f t="shared" si="86"/>
        <v>90</v>
      </c>
      <c r="AK316" s="5">
        <v>43780</v>
      </c>
      <c r="AL316" s="6" t="s">
        <v>5</v>
      </c>
      <c r="AM316" s="7">
        <f>+'Boarding Tallies'!AQ51</f>
        <v>20</v>
      </c>
      <c r="AN316" t="str">
        <f t="shared" si="100"/>
        <v/>
      </c>
      <c r="AP316" t="str">
        <f t="shared" si="94"/>
        <v/>
      </c>
      <c r="AR316" t="str">
        <f t="shared" si="87"/>
        <v/>
      </c>
      <c r="AT316" t="str">
        <f t="shared" si="88"/>
        <v/>
      </c>
      <c r="AW316" s="5">
        <v>44145</v>
      </c>
      <c r="AX316" s="6" t="s">
        <v>3</v>
      </c>
      <c r="AY316" s="105">
        <f>'Boarding Tallies'!AQ11</f>
        <v>0</v>
      </c>
      <c r="AZ316" t="str">
        <f t="shared" si="98"/>
        <v/>
      </c>
      <c r="BB316" t="str">
        <f t="shared" si="95"/>
        <v/>
      </c>
      <c r="BD316" t="str">
        <f t="shared" si="90"/>
        <v/>
      </c>
      <c r="BF316" t="str">
        <f t="shared" si="89"/>
        <v/>
      </c>
    </row>
    <row r="317" spans="1:58" x14ac:dyDescent="0.3">
      <c r="A317" s="10">
        <v>42685</v>
      </c>
      <c r="B317" s="11" t="s">
        <v>4</v>
      </c>
      <c r="C317" s="7">
        <v>26</v>
      </c>
      <c r="D317" t="str">
        <f t="shared" si="96"/>
        <v/>
      </c>
      <c r="F317">
        <f t="shared" si="91"/>
        <v>32</v>
      </c>
      <c r="H317" t="str">
        <f t="shared" si="81"/>
        <v/>
      </c>
      <c r="J317" t="str">
        <f t="shared" si="82"/>
        <v/>
      </c>
      <c r="M317" s="5">
        <v>43051</v>
      </c>
      <c r="N317" s="6" t="s">
        <v>9</v>
      </c>
      <c r="O317" s="7">
        <v>16</v>
      </c>
      <c r="P317" t="str">
        <f t="shared" si="97"/>
        <v/>
      </c>
      <c r="R317" t="str">
        <f t="shared" si="92"/>
        <v/>
      </c>
      <c r="T317" t="str">
        <f t="shared" si="83"/>
        <v/>
      </c>
      <c r="V317">
        <f t="shared" si="84"/>
        <v>64</v>
      </c>
      <c r="Y317" s="5">
        <v>43416</v>
      </c>
      <c r="Z317" s="6" t="s">
        <v>5</v>
      </c>
      <c r="AA317" s="7">
        <v>12</v>
      </c>
      <c r="AB317" t="str">
        <f t="shared" si="99"/>
        <v/>
      </c>
      <c r="AD317" t="str">
        <f t="shared" si="93"/>
        <v/>
      </c>
      <c r="AF317" t="str">
        <f t="shared" si="85"/>
        <v/>
      </c>
      <c r="AH317" t="str">
        <f t="shared" si="86"/>
        <v/>
      </c>
      <c r="AK317" s="5">
        <v>43781</v>
      </c>
      <c r="AL317" s="6" t="s">
        <v>3</v>
      </c>
      <c r="AM317" s="7">
        <f>+'Boarding Tallies'!AQ52</f>
        <v>16</v>
      </c>
      <c r="AN317" t="str">
        <f t="shared" si="100"/>
        <v/>
      </c>
      <c r="AP317" t="str">
        <f t="shared" si="94"/>
        <v/>
      </c>
      <c r="AR317" t="str">
        <f t="shared" si="87"/>
        <v/>
      </c>
      <c r="AT317" t="str">
        <f t="shared" si="88"/>
        <v/>
      </c>
      <c r="AW317" s="5">
        <v>44146</v>
      </c>
      <c r="AX317" s="6" t="s">
        <v>6</v>
      </c>
      <c r="AY317" s="105">
        <f>'Boarding Tallies'!AQ12</f>
        <v>0</v>
      </c>
      <c r="AZ317" t="str">
        <f t="shared" si="98"/>
        <v/>
      </c>
      <c r="BB317" t="str">
        <f t="shared" si="95"/>
        <v/>
      </c>
      <c r="BD317" t="str">
        <f t="shared" si="90"/>
        <v/>
      </c>
      <c r="BF317" t="str">
        <f t="shared" si="89"/>
        <v/>
      </c>
    </row>
    <row r="318" spans="1:58" x14ac:dyDescent="0.3">
      <c r="A318" s="10">
        <v>42686</v>
      </c>
      <c r="B318" s="11" t="s">
        <v>7</v>
      </c>
      <c r="C318" s="7">
        <v>25</v>
      </c>
      <c r="D318" t="str">
        <f t="shared" si="96"/>
        <v/>
      </c>
      <c r="F318" t="str">
        <f t="shared" si="91"/>
        <v/>
      </c>
      <c r="H318" t="str">
        <f t="shared" si="81"/>
        <v/>
      </c>
      <c r="J318" t="str">
        <f t="shared" si="82"/>
        <v/>
      </c>
      <c r="M318" s="5">
        <v>43052</v>
      </c>
      <c r="N318" s="6" t="s">
        <v>5</v>
      </c>
      <c r="O318" s="7">
        <v>9</v>
      </c>
      <c r="P318" t="str">
        <f t="shared" si="97"/>
        <v/>
      </c>
      <c r="R318" t="str">
        <f t="shared" si="92"/>
        <v/>
      </c>
      <c r="T318" t="str">
        <f t="shared" si="83"/>
        <v/>
      </c>
      <c r="V318" t="str">
        <f t="shared" si="84"/>
        <v/>
      </c>
      <c r="Y318" s="5">
        <v>43417</v>
      </c>
      <c r="Z318" s="6" t="s">
        <v>3</v>
      </c>
      <c r="AA318" s="7">
        <v>19</v>
      </c>
      <c r="AB318" t="str">
        <f t="shared" si="99"/>
        <v/>
      </c>
      <c r="AD318" t="str">
        <f t="shared" si="93"/>
        <v/>
      </c>
      <c r="AF318" t="str">
        <f t="shared" si="85"/>
        <v/>
      </c>
      <c r="AH318" t="str">
        <f t="shared" si="86"/>
        <v/>
      </c>
      <c r="AK318" s="5">
        <v>43782</v>
      </c>
      <c r="AL318" s="6" t="s">
        <v>6</v>
      </c>
      <c r="AM318" s="7">
        <f>+'Boarding Tallies'!AQ53</f>
        <v>11</v>
      </c>
      <c r="AN318" t="str">
        <f t="shared" si="100"/>
        <v/>
      </c>
      <c r="AP318" t="str">
        <f t="shared" si="94"/>
        <v/>
      </c>
      <c r="AR318" t="str">
        <f t="shared" si="87"/>
        <v/>
      </c>
      <c r="AT318" t="str">
        <f t="shared" si="88"/>
        <v/>
      </c>
      <c r="AW318" s="5">
        <v>44147</v>
      </c>
      <c r="AX318" s="6" t="s">
        <v>8</v>
      </c>
      <c r="AY318" s="105">
        <f>'Boarding Tallies'!AQ13</f>
        <v>0</v>
      </c>
      <c r="AZ318">
        <f t="shared" si="98"/>
        <v>0</v>
      </c>
      <c r="BB318" t="str">
        <f t="shared" si="95"/>
        <v/>
      </c>
      <c r="BD318">
        <f t="shared" si="90"/>
        <v>0</v>
      </c>
      <c r="BF318" t="str">
        <f t="shared" si="89"/>
        <v/>
      </c>
    </row>
    <row r="319" spans="1:58" x14ac:dyDescent="0.3">
      <c r="A319" s="10">
        <v>42687</v>
      </c>
      <c r="B319" s="11" t="s">
        <v>9</v>
      </c>
      <c r="C319" s="7">
        <v>13</v>
      </c>
      <c r="D319" t="str">
        <f t="shared" si="96"/>
        <v/>
      </c>
      <c r="F319" t="str">
        <f t="shared" si="91"/>
        <v/>
      </c>
      <c r="H319" t="str">
        <f t="shared" si="81"/>
        <v/>
      </c>
      <c r="J319">
        <f t="shared" si="82"/>
        <v>64</v>
      </c>
      <c r="M319" s="5">
        <v>43053</v>
      </c>
      <c r="N319" s="6" t="s">
        <v>3</v>
      </c>
      <c r="O319" s="7">
        <v>9</v>
      </c>
      <c r="P319" t="str">
        <f t="shared" si="97"/>
        <v/>
      </c>
      <c r="R319" t="str">
        <f t="shared" si="92"/>
        <v/>
      </c>
      <c r="T319" t="str">
        <f t="shared" si="83"/>
        <v/>
      </c>
      <c r="V319" t="str">
        <f t="shared" si="84"/>
        <v/>
      </c>
      <c r="Y319" s="5">
        <v>43418</v>
      </c>
      <c r="Z319" s="6" t="s">
        <v>6</v>
      </c>
      <c r="AA319" s="7">
        <v>18</v>
      </c>
      <c r="AB319" t="str">
        <f t="shared" si="99"/>
        <v/>
      </c>
      <c r="AD319" t="str">
        <f t="shared" si="93"/>
        <v/>
      </c>
      <c r="AF319" t="str">
        <f t="shared" si="85"/>
        <v/>
      </c>
      <c r="AH319" t="str">
        <f t="shared" si="86"/>
        <v/>
      </c>
      <c r="AK319" s="5">
        <v>43783</v>
      </c>
      <c r="AL319" s="6" t="s">
        <v>8</v>
      </c>
      <c r="AM319" s="7">
        <f>+'Boarding Tallies'!AQ54</f>
        <v>14</v>
      </c>
      <c r="AN319">
        <f t="shared" si="100"/>
        <v>148</v>
      </c>
      <c r="AP319" t="str">
        <f t="shared" si="94"/>
        <v/>
      </c>
      <c r="AR319">
        <f t="shared" si="87"/>
        <v>41</v>
      </c>
      <c r="AT319" t="str">
        <f t="shared" si="88"/>
        <v/>
      </c>
      <c r="AW319" s="5">
        <v>44148</v>
      </c>
      <c r="AX319" s="6" t="s">
        <v>4</v>
      </c>
      <c r="AY319" s="105">
        <f>'Boarding Tallies'!AQ14</f>
        <v>0</v>
      </c>
      <c r="AZ319" t="str">
        <f t="shared" si="98"/>
        <v/>
      </c>
      <c r="BB319">
        <f t="shared" si="95"/>
        <v>0</v>
      </c>
      <c r="BD319" t="str">
        <f t="shared" si="90"/>
        <v/>
      </c>
      <c r="BF319" t="str">
        <f t="shared" si="89"/>
        <v/>
      </c>
    </row>
    <row r="320" spans="1:58" x14ac:dyDescent="0.3">
      <c r="A320" s="10">
        <v>42688</v>
      </c>
      <c r="B320" s="11" t="s">
        <v>5</v>
      </c>
      <c r="C320" s="7">
        <v>11</v>
      </c>
      <c r="D320" t="str">
        <f t="shared" si="96"/>
        <v/>
      </c>
      <c r="F320" t="str">
        <f t="shared" si="91"/>
        <v/>
      </c>
      <c r="H320" t="str">
        <f t="shared" si="81"/>
        <v/>
      </c>
      <c r="J320" t="str">
        <f t="shared" si="82"/>
        <v/>
      </c>
      <c r="M320" s="5">
        <v>43054</v>
      </c>
      <c r="N320" s="6" t="s">
        <v>6</v>
      </c>
      <c r="O320" s="7">
        <v>14</v>
      </c>
      <c r="P320" t="str">
        <f t="shared" si="97"/>
        <v/>
      </c>
      <c r="R320" t="str">
        <f t="shared" si="92"/>
        <v/>
      </c>
      <c r="T320" t="str">
        <f t="shared" si="83"/>
        <v/>
      </c>
      <c r="V320" t="str">
        <f t="shared" si="84"/>
        <v/>
      </c>
      <c r="Y320" s="5">
        <v>43419</v>
      </c>
      <c r="Z320" s="6" t="s">
        <v>8</v>
      </c>
      <c r="AA320" s="7">
        <v>15</v>
      </c>
      <c r="AB320">
        <f t="shared" si="99"/>
        <v>154</v>
      </c>
      <c r="AD320" t="str">
        <f t="shared" si="93"/>
        <v/>
      </c>
      <c r="AF320">
        <f t="shared" si="85"/>
        <v>52</v>
      </c>
      <c r="AH320" t="str">
        <f t="shared" si="86"/>
        <v/>
      </c>
      <c r="AK320" s="5">
        <v>43784</v>
      </c>
      <c r="AL320" s="6" t="s">
        <v>4</v>
      </c>
      <c r="AM320" s="7">
        <f>+'Boarding Tallies'!AQ55</f>
        <v>23</v>
      </c>
      <c r="AN320" t="str">
        <f t="shared" si="100"/>
        <v/>
      </c>
      <c r="AP320">
        <f t="shared" si="94"/>
        <v>43</v>
      </c>
      <c r="AR320" t="str">
        <f t="shared" si="87"/>
        <v/>
      </c>
      <c r="AT320" t="str">
        <f t="shared" si="88"/>
        <v/>
      </c>
      <c r="AW320" s="5">
        <v>44149</v>
      </c>
      <c r="AX320" s="6" t="s">
        <v>7</v>
      </c>
      <c r="AY320" s="105">
        <f>'Boarding Tallies'!AQ15</f>
        <v>0</v>
      </c>
      <c r="AZ320" t="str">
        <f t="shared" si="98"/>
        <v/>
      </c>
      <c r="BB320" t="str">
        <f t="shared" si="95"/>
        <v/>
      </c>
      <c r="BD320" t="str">
        <f t="shared" si="90"/>
        <v/>
      </c>
      <c r="BF320" t="str">
        <f t="shared" si="89"/>
        <v/>
      </c>
    </row>
    <row r="321" spans="1:58" x14ac:dyDescent="0.3">
      <c r="A321" s="10">
        <v>42689</v>
      </c>
      <c r="B321" s="11" t="s">
        <v>3</v>
      </c>
      <c r="C321" s="7">
        <v>12</v>
      </c>
      <c r="D321" t="str">
        <f t="shared" si="96"/>
        <v/>
      </c>
      <c r="F321" t="str">
        <f t="shared" si="91"/>
        <v/>
      </c>
      <c r="H321" t="str">
        <f t="shared" si="81"/>
        <v/>
      </c>
      <c r="J321" t="str">
        <f t="shared" si="82"/>
        <v/>
      </c>
      <c r="M321" s="5">
        <v>43055</v>
      </c>
      <c r="N321" s="6" t="s">
        <v>8</v>
      </c>
      <c r="O321" s="7">
        <v>20</v>
      </c>
      <c r="P321">
        <f t="shared" si="97"/>
        <v>116</v>
      </c>
      <c r="R321" t="str">
        <f t="shared" si="92"/>
        <v/>
      </c>
      <c r="T321">
        <f t="shared" si="83"/>
        <v>43</v>
      </c>
      <c r="V321" t="str">
        <f t="shared" si="84"/>
        <v/>
      </c>
      <c r="Y321" s="5">
        <v>43420</v>
      </c>
      <c r="Z321" s="6" t="s">
        <v>4</v>
      </c>
      <c r="AA321" s="7">
        <v>32</v>
      </c>
      <c r="AB321" t="str">
        <f t="shared" si="99"/>
        <v/>
      </c>
      <c r="AD321">
        <f t="shared" si="93"/>
        <v>44</v>
      </c>
      <c r="AF321" t="str">
        <f t="shared" si="85"/>
        <v/>
      </c>
      <c r="AH321" t="str">
        <f t="shared" si="86"/>
        <v/>
      </c>
      <c r="AK321" s="5">
        <v>43785</v>
      </c>
      <c r="AL321" s="6" t="s">
        <v>7</v>
      </c>
      <c r="AM321" s="7">
        <f>+'Boarding Tallies'!AQ56</f>
        <v>27</v>
      </c>
      <c r="AN321" t="str">
        <f t="shared" si="100"/>
        <v/>
      </c>
      <c r="AP321" t="str">
        <f t="shared" si="94"/>
        <v/>
      </c>
      <c r="AR321" t="str">
        <f t="shared" si="87"/>
        <v/>
      </c>
      <c r="AT321" t="str">
        <f t="shared" si="88"/>
        <v/>
      </c>
      <c r="AW321" s="5">
        <v>44150</v>
      </c>
      <c r="AX321" s="6" t="s">
        <v>9</v>
      </c>
      <c r="AY321" s="105">
        <f>'Boarding Tallies'!AQ16</f>
        <v>0</v>
      </c>
      <c r="AZ321" t="str">
        <f t="shared" si="98"/>
        <v/>
      </c>
      <c r="BB321" t="str">
        <f t="shared" si="95"/>
        <v/>
      </c>
      <c r="BD321" t="str">
        <f t="shared" si="90"/>
        <v/>
      </c>
      <c r="BF321">
        <f t="shared" si="89"/>
        <v>0</v>
      </c>
    </row>
    <row r="322" spans="1:58" x14ac:dyDescent="0.3">
      <c r="A322" s="10">
        <v>42690</v>
      </c>
      <c r="B322" s="11" t="s">
        <v>6</v>
      </c>
      <c r="C322" s="7">
        <v>14</v>
      </c>
      <c r="D322" t="str">
        <f t="shared" si="96"/>
        <v/>
      </c>
      <c r="F322" t="str">
        <f t="shared" si="91"/>
        <v/>
      </c>
      <c r="H322" t="str">
        <f t="shared" si="81"/>
        <v/>
      </c>
      <c r="J322" t="str">
        <f t="shared" si="82"/>
        <v/>
      </c>
      <c r="M322" s="5">
        <v>43056</v>
      </c>
      <c r="N322" s="6" t="s">
        <v>4</v>
      </c>
      <c r="O322" s="7">
        <v>24</v>
      </c>
      <c r="P322" t="str">
        <f t="shared" si="97"/>
        <v/>
      </c>
      <c r="R322">
        <f t="shared" si="92"/>
        <v>33</v>
      </c>
      <c r="T322" t="str">
        <f t="shared" si="83"/>
        <v/>
      </c>
      <c r="V322" t="str">
        <f t="shared" si="84"/>
        <v/>
      </c>
      <c r="Y322" s="5">
        <v>43421</v>
      </c>
      <c r="Z322" s="6" t="s">
        <v>7</v>
      </c>
      <c r="AA322" s="7">
        <v>36</v>
      </c>
      <c r="AB322" t="str">
        <f t="shared" si="99"/>
        <v/>
      </c>
      <c r="AD322" t="str">
        <f t="shared" si="93"/>
        <v/>
      </c>
      <c r="AF322" t="str">
        <f t="shared" si="85"/>
        <v/>
      </c>
      <c r="AH322" t="str">
        <f t="shared" si="86"/>
        <v/>
      </c>
      <c r="AK322" s="5">
        <v>43786</v>
      </c>
      <c r="AL322" s="6" t="s">
        <v>9</v>
      </c>
      <c r="AM322" s="7">
        <f>+'Boarding Tallies'!AQ57</f>
        <v>17</v>
      </c>
      <c r="AN322" t="str">
        <f t="shared" si="100"/>
        <v/>
      </c>
      <c r="AP322" t="str">
        <f t="shared" si="94"/>
        <v/>
      </c>
      <c r="AR322" t="str">
        <f t="shared" si="87"/>
        <v/>
      </c>
      <c r="AT322">
        <f t="shared" si="88"/>
        <v>67</v>
      </c>
      <c r="AW322" s="5">
        <v>44151</v>
      </c>
      <c r="AX322" s="6" t="s">
        <v>5</v>
      </c>
      <c r="AY322" s="105">
        <f>'Boarding Tallies'!AQ17</f>
        <v>0</v>
      </c>
      <c r="AZ322" t="str">
        <f t="shared" si="98"/>
        <v/>
      </c>
      <c r="BB322" t="str">
        <f t="shared" si="95"/>
        <v/>
      </c>
      <c r="BD322" t="str">
        <f t="shared" si="90"/>
        <v/>
      </c>
      <c r="BF322" t="str">
        <f t="shared" si="89"/>
        <v/>
      </c>
    </row>
    <row r="323" spans="1:58" x14ac:dyDescent="0.3">
      <c r="A323" s="10">
        <v>42691</v>
      </c>
      <c r="B323" s="11" t="s">
        <v>8</v>
      </c>
      <c r="C323" s="7">
        <v>15</v>
      </c>
      <c r="D323">
        <f t="shared" si="96"/>
        <v>116</v>
      </c>
      <c r="F323" t="str">
        <f t="shared" si="91"/>
        <v/>
      </c>
      <c r="H323">
        <f t="shared" ref="H323:H367" si="101">IF(B323="TH",SUM(C321:C323),"")</f>
        <v>41</v>
      </c>
      <c r="J323" t="str">
        <f t="shared" ref="J323:J367" si="102">IF(B323="SU",SUM(C321:C323),"")</f>
        <v/>
      </c>
      <c r="M323" s="5">
        <v>43057</v>
      </c>
      <c r="N323" s="6" t="s">
        <v>7</v>
      </c>
      <c r="O323" s="7">
        <v>30</v>
      </c>
      <c r="P323" t="str">
        <f t="shared" si="97"/>
        <v/>
      </c>
      <c r="R323" t="str">
        <f t="shared" si="92"/>
        <v/>
      </c>
      <c r="T323" t="str">
        <f t="shared" ref="T323:T367" si="103">IF(N323="TH",SUM(O321:O323),"")</f>
        <v/>
      </c>
      <c r="V323" t="str">
        <f t="shared" ref="V323:V367" si="104">IF(N323="SU",SUM(O321:O323),"")</f>
        <v/>
      </c>
      <c r="Y323" s="5">
        <v>43422</v>
      </c>
      <c r="Z323" s="6" t="s">
        <v>9</v>
      </c>
      <c r="AA323" s="7">
        <v>20</v>
      </c>
      <c r="AB323" t="str">
        <f t="shared" si="99"/>
        <v/>
      </c>
      <c r="AD323" t="str">
        <f t="shared" si="93"/>
        <v/>
      </c>
      <c r="AF323" t="str">
        <f t="shared" ref="AF323:AF367" si="105">IF(Z323="TH",SUM(AA321:AA323),"")</f>
        <v/>
      </c>
      <c r="AH323">
        <f t="shared" ref="AH323:AH367" si="106">IF(Z323="SU",SUM(AA321:AA323),"")</f>
        <v>88</v>
      </c>
      <c r="AK323" s="5">
        <v>43787</v>
      </c>
      <c r="AL323" s="6" t="s">
        <v>5</v>
      </c>
      <c r="AM323" s="7">
        <f>+'Boarding Tallies'!AQ58</f>
        <v>16</v>
      </c>
      <c r="AN323" t="str">
        <f t="shared" si="100"/>
        <v/>
      </c>
      <c r="AP323" t="str">
        <f t="shared" si="94"/>
        <v/>
      </c>
      <c r="AR323" t="str">
        <f t="shared" ref="AR323:AR367" si="107">IF(AL323="TH",SUM(AM321:AM323),"")</f>
        <v/>
      </c>
      <c r="AT323" t="str">
        <f t="shared" ref="AT323:AT367" si="108">IF(AL323="SU",SUM(AM321:AM323),"")</f>
        <v/>
      </c>
      <c r="AW323" s="5">
        <v>44152</v>
      </c>
      <c r="AX323" s="6" t="s">
        <v>3</v>
      </c>
      <c r="AY323" s="105">
        <f>'Boarding Tallies'!AQ18</f>
        <v>0</v>
      </c>
      <c r="AZ323" t="str">
        <f t="shared" si="98"/>
        <v/>
      </c>
      <c r="BB323" t="str">
        <f t="shared" si="95"/>
        <v/>
      </c>
      <c r="BD323" t="str">
        <f t="shared" si="90"/>
        <v/>
      </c>
      <c r="BF323" t="str">
        <f t="shared" ref="BF323:BF367" si="109">IF(AX323="SU",SUM(AY321:AY323),"")</f>
        <v/>
      </c>
    </row>
    <row r="324" spans="1:58" x14ac:dyDescent="0.3">
      <c r="A324" s="10">
        <v>42692</v>
      </c>
      <c r="B324" s="11" t="s">
        <v>4</v>
      </c>
      <c r="C324" s="7">
        <v>29</v>
      </c>
      <c r="D324" t="str">
        <f t="shared" si="96"/>
        <v/>
      </c>
      <c r="F324">
        <f t="shared" si="91"/>
        <v>40</v>
      </c>
      <c r="H324" t="str">
        <f t="shared" si="101"/>
        <v/>
      </c>
      <c r="J324" t="str">
        <f t="shared" si="102"/>
        <v/>
      </c>
      <c r="M324" s="5">
        <v>43058</v>
      </c>
      <c r="N324" s="6" t="s">
        <v>9</v>
      </c>
      <c r="O324" s="7">
        <v>20</v>
      </c>
      <c r="P324" t="str">
        <f t="shared" si="97"/>
        <v/>
      </c>
      <c r="R324" t="str">
        <f t="shared" si="92"/>
        <v/>
      </c>
      <c r="T324" t="str">
        <f t="shared" si="103"/>
        <v/>
      </c>
      <c r="V324">
        <f t="shared" si="104"/>
        <v>74</v>
      </c>
      <c r="Y324" s="5">
        <v>43423</v>
      </c>
      <c r="Z324" s="6" t="s">
        <v>5</v>
      </c>
      <c r="AA324" s="7">
        <v>20</v>
      </c>
      <c r="AB324" t="str">
        <f t="shared" si="99"/>
        <v/>
      </c>
      <c r="AD324" t="str">
        <f t="shared" si="93"/>
        <v/>
      </c>
      <c r="AF324" t="str">
        <f t="shared" si="105"/>
        <v/>
      </c>
      <c r="AH324" t="str">
        <f t="shared" si="106"/>
        <v/>
      </c>
      <c r="AK324" s="5">
        <v>43788</v>
      </c>
      <c r="AL324" s="6" t="s">
        <v>3</v>
      </c>
      <c r="AM324" s="7">
        <f>+'Boarding Tallies'!AQ59</f>
        <v>15</v>
      </c>
      <c r="AN324" t="str">
        <f t="shared" si="100"/>
        <v/>
      </c>
      <c r="AP324" t="str">
        <f t="shared" si="94"/>
        <v/>
      </c>
      <c r="AR324" t="str">
        <f t="shared" si="107"/>
        <v/>
      </c>
      <c r="AT324" t="str">
        <f t="shared" si="108"/>
        <v/>
      </c>
      <c r="AW324" s="5">
        <v>44153</v>
      </c>
      <c r="AX324" s="6" t="s">
        <v>6</v>
      </c>
      <c r="AY324" s="105">
        <f>'Boarding Tallies'!AQ19</f>
        <v>0</v>
      </c>
      <c r="AZ324" t="str">
        <f t="shared" si="98"/>
        <v/>
      </c>
      <c r="BB324" t="str">
        <f t="shared" si="95"/>
        <v/>
      </c>
      <c r="BD324" t="str">
        <f t="shared" ref="BD324:BD367" si="110">IF(AX324="TH",SUM(AY322:AY324),"")</f>
        <v/>
      </c>
      <c r="BF324" t="str">
        <f t="shared" si="109"/>
        <v/>
      </c>
    </row>
    <row r="325" spans="1:58" ht="15" thickBot="1" x14ac:dyDescent="0.35">
      <c r="A325" s="10">
        <v>42693</v>
      </c>
      <c r="B325" s="11" t="s">
        <v>7</v>
      </c>
      <c r="C325" s="7">
        <v>35</v>
      </c>
      <c r="D325" t="str">
        <f t="shared" si="96"/>
        <v/>
      </c>
      <c r="F325" t="str">
        <f t="shared" ref="F325:F367" si="111">IF(B325="FR",SUM(C325,C321),"")</f>
        <v/>
      </c>
      <c r="H325" t="str">
        <f t="shared" si="101"/>
        <v/>
      </c>
      <c r="J325" t="str">
        <f t="shared" si="102"/>
        <v/>
      </c>
      <c r="M325" s="5">
        <v>43059</v>
      </c>
      <c r="N325" s="6" t="s">
        <v>5</v>
      </c>
      <c r="O325" s="7">
        <v>19</v>
      </c>
      <c r="P325" t="str">
        <f t="shared" si="97"/>
        <v/>
      </c>
      <c r="R325" t="str">
        <f t="shared" ref="R325:R367" si="112">IF(N325="FR",SUM(O325,O321),"")</f>
        <v/>
      </c>
      <c r="T325" t="str">
        <f t="shared" si="103"/>
        <v/>
      </c>
      <c r="V325" t="str">
        <f t="shared" si="104"/>
        <v/>
      </c>
      <c r="Y325" s="5">
        <v>43424</v>
      </c>
      <c r="Z325" s="6" t="s">
        <v>3</v>
      </c>
      <c r="AA325" s="7">
        <v>38</v>
      </c>
      <c r="AB325" t="str">
        <f t="shared" si="99"/>
        <v/>
      </c>
      <c r="AD325" t="str">
        <f t="shared" ref="AD325:AD367" si="113">IF(Z325="FR",SUM(AA325,AA321),"")</f>
        <v/>
      </c>
      <c r="AF325" t="str">
        <f t="shared" si="105"/>
        <v/>
      </c>
      <c r="AH325" t="str">
        <f t="shared" si="106"/>
        <v/>
      </c>
      <c r="AK325" s="5">
        <v>43789</v>
      </c>
      <c r="AL325" s="6" t="s">
        <v>6</v>
      </c>
      <c r="AM325" s="7">
        <f>+'Boarding Tallies'!AQ60</f>
        <v>13</v>
      </c>
      <c r="AN325" t="str">
        <f t="shared" si="100"/>
        <v/>
      </c>
      <c r="AP325" t="str">
        <f t="shared" si="94"/>
        <v/>
      </c>
      <c r="AR325" t="str">
        <f t="shared" si="107"/>
        <v/>
      </c>
      <c r="AT325" t="str">
        <f t="shared" si="108"/>
        <v/>
      </c>
      <c r="AW325" s="5">
        <v>44154</v>
      </c>
      <c r="AX325" s="6" t="s">
        <v>8</v>
      </c>
      <c r="AY325" s="105">
        <f>'Boarding Tallies'!AQ20</f>
        <v>0</v>
      </c>
      <c r="AZ325">
        <f t="shared" si="98"/>
        <v>0</v>
      </c>
      <c r="BB325" t="str">
        <f t="shared" si="95"/>
        <v/>
      </c>
      <c r="BD325">
        <f t="shared" si="110"/>
        <v>0</v>
      </c>
      <c r="BF325" t="str">
        <f t="shared" si="109"/>
        <v/>
      </c>
    </row>
    <row r="326" spans="1:58" x14ac:dyDescent="0.3">
      <c r="A326" s="10">
        <v>42694</v>
      </c>
      <c r="B326" s="11" t="s">
        <v>9</v>
      </c>
      <c r="C326" s="7">
        <v>28</v>
      </c>
      <c r="D326" t="str">
        <f t="shared" si="96"/>
        <v/>
      </c>
      <c r="F326" t="str">
        <f t="shared" si="111"/>
        <v/>
      </c>
      <c r="H326" t="str">
        <f t="shared" si="101"/>
        <v/>
      </c>
      <c r="J326">
        <f t="shared" si="102"/>
        <v>92</v>
      </c>
      <c r="M326" s="5">
        <v>43060</v>
      </c>
      <c r="N326" s="6" t="s">
        <v>3</v>
      </c>
      <c r="O326" s="7">
        <v>29</v>
      </c>
      <c r="P326" t="str">
        <f t="shared" si="97"/>
        <v/>
      </c>
      <c r="R326" t="str">
        <f t="shared" si="112"/>
        <v/>
      </c>
      <c r="T326" t="str">
        <f t="shared" si="103"/>
        <v/>
      </c>
      <c r="V326" t="str">
        <f t="shared" si="104"/>
        <v/>
      </c>
      <c r="Y326" s="5">
        <v>43425</v>
      </c>
      <c r="Z326" s="6" t="s">
        <v>6</v>
      </c>
      <c r="AA326" s="132">
        <v>90</v>
      </c>
      <c r="AB326" t="str">
        <f t="shared" si="99"/>
        <v/>
      </c>
      <c r="AD326" t="str">
        <f t="shared" si="113"/>
        <v/>
      </c>
      <c r="AF326" t="str">
        <f t="shared" si="105"/>
        <v/>
      </c>
      <c r="AH326" t="str">
        <f t="shared" si="106"/>
        <v/>
      </c>
      <c r="AK326" s="5">
        <v>43790</v>
      </c>
      <c r="AL326" s="6" t="s">
        <v>8</v>
      </c>
      <c r="AM326" s="7">
        <f>+'Boarding Tallies'!AQ61</f>
        <v>12</v>
      </c>
      <c r="AN326">
        <f t="shared" si="100"/>
        <v>123</v>
      </c>
      <c r="AP326" t="str">
        <f t="shared" ref="AP326:AP367" si="114">IF(AL326="FR",SUM(AM326,AM322),"")</f>
        <v/>
      </c>
      <c r="AR326">
        <f t="shared" si="107"/>
        <v>40</v>
      </c>
      <c r="AT326" t="str">
        <f t="shared" si="108"/>
        <v/>
      </c>
      <c r="AW326" s="5">
        <v>44155</v>
      </c>
      <c r="AX326" s="6" t="s">
        <v>4</v>
      </c>
      <c r="AY326" s="105">
        <f>'Boarding Tallies'!AQ21</f>
        <v>0</v>
      </c>
      <c r="AZ326" t="str">
        <f t="shared" si="98"/>
        <v/>
      </c>
      <c r="BB326">
        <f t="shared" ref="BB326:BB367" si="115">IF(AX326="FR",SUM(AY326,AY322),"")</f>
        <v>0</v>
      </c>
      <c r="BD326" t="str">
        <f t="shared" si="110"/>
        <v/>
      </c>
      <c r="BF326" t="str">
        <f t="shared" si="109"/>
        <v/>
      </c>
    </row>
    <row r="327" spans="1:58" ht="15" thickBot="1" x14ac:dyDescent="0.35">
      <c r="A327" s="10">
        <v>42695</v>
      </c>
      <c r="B327" s="11" t="s">
        <v>5</v>
      </c>
      <c r="C327" s="7">
        <v>20</v>
      </c>
      <c r="D327" t="str">
        <f t="shared" ref="D327:D367" si="116">IF(B327="TH",SUM(C321:C327),"")</f>
        <v/>
      </c>
      <c r="F327" t="str">
        <f t="shared" si="111"/>
        <v/>
      </c>
      <c r="H327" t="str">
        <f t="shared" si="101"/>
        <v/>
      </c>
      <c r="J327" t="str">
        <f t="shared" si="102"/>
        <v/>
      </c>
      <c r="M327" s="5">
        <v>43061</v>
      </c>
      <c r="N327" s="6" t="s">
        <v>6</v>
      </c>
      <c r="O327" s="7">
        <v>71</v>
      </c>
      <c r="P327" t="str">
        <f t="shared" ref="P327:P367" si="117">IF(N327="TH",SUM(O321:O327),"")</f>
        <v/>
      </c>
      <c r="R327" t="str">
        <f t="shared" si="112"/>
        <v/>
      </c>
      <c r="T327" t="str">
        <f t="shared" si="103"/>
        <v/>
      </c>
      <c r="V327" t="str">
        <f t="shared" si="104"/>
        <v/>
      </c>
      <c r="Y327" s="5">
        <v>43426</v>
      </c>
      <c r="Z327" s="6" t="s">
        <v>8</v>
      </c>
      <c r="AA327" s="131">
        <v>90</v>
      </c>
      <c r="AB327">
        <f t="shared" si="99"/>
        <v>326</v>
      </c>
      <c r="AD327" t="str">
        <f t="shared" si="113"/>
        <v/>
      </c>
      <c r="AF327">
        <f t="shared" si="105"/>
        <v>218</v>
      </c>
      <c r="AH327" t="str">
        <f t="shared" si="106"/>
        <v/>
      </c>
      <c r="AK327" s="5">
        <v>43791</v>
      </c>
      <c r="AL327" s="6" t="s">
        <v>4</v>
      </c>
      <c r="AM327" s="7">
        <f>+'Boarding Tallies'!AQ62</f>
        <v>31</v>
      </c>
      <c r="AN327" t="str">
        <f t="shared" si="100"/>
        <v/>
      </c>
      <c r="AP327">
        <f t="shared" si="114"/>
        <v>47</v>
      </c>
      <c r="AR327" t="str">
        <f t="shared" si="107"/>
        <v/>
      </c>
      <c r="AT327" t="str">
        <f t="shared" si="108"/>
        <v/>
      </c>
      <c r="AW327" s="5">
        <v>44156</v>
      </c>
      <c r="AX327" s="6" t="s">
        <v>7</v>
      </c>
      <c r="AY327" s="105">
        <f>'Boarding Tallies'!AQ22</f>
        <v>0</v>
      </c>
      <c r="AZ327" t="str">
        <f t="shared" si="98"/>
        <v/>
      </c>
      <c r="BB327" t="str">
        <f t="shared" si="115"/>
        <v/>
      </c>
      <c r="BD327" t="str">
        <f t="shared" si="110"/>
        <v/>
      </c>
      <c r="BF327" t="str">
        <f t="shared" si="109"/>
        <v/>
      </c>
    </row>
    <row r="328" spans="1:58" x14ac:dyDescent="0.3">
      <c r="A328" s="10">
        <v>42696</v>
      </c>
      <c r="B328" s="11" t="s">
        <v>3</v>
      </c>
      <c r="C328" s="7">
        <v>33</v>
      </c>
      <c r="D328" t="str">
        <f t="shared" si="116"/>
        <v/>
      </c>
      <c r="F328" t="str">
        <f t="shared" si="111"/>
        <v/>
      </c>
      <c r="H328" t="str">
        <f t="shared" si="101"/>
        <v/>
      </c>
      <c r="J328" t="str">
        <f t="shared" si="102"/>
        <v/>
      </c>
      <c r="M328" s="5">
        <v>43062</v>
      </c>
      <c r="N328" s="6" t="s">
        <v>8</v>
      </c>
      <c r="O328" s="7">
        <v>71</v>
      </c>
      <c r="P328">
        <f t="shared" si="117"/>
        <v>264</v>
      </c>
      <c r="R328" t="str">
        <f t="shared" si="112"/>
        <v/>
      </c>
      <c r="T328">
        <f t="shared" si="103"/>
        <v>171</v>
      </c>
      <c r="V328" t="str">
        <f t="shared" si="104"/>
        <v/>
      </c>
      <c r="Y328" s="5">
        <v>43427</v>
      </c>
      <c r="Z328" s="6" t="s">
        <v>4</v>
      </c>
      <c r="AA328" s="7">
        <v>70</v>
      </c>
      <c r="AB328" t="str">
        <f t="shared" si="99"/>
        <v/>
      </c>
      <c r="AD328">
        <f t="shared" si="113"/>
        <v>90</v>
      </c>
      <c r="AF328" t="str">
        <f t="shared" si="105"/>
        <v/>
      </c>
      <c r="AH328" t="str">
        <f t="shared" si="106"/>
        <v/>
      </c>
      <c r="AK328" s="5">
        <v>43792</v>
      </c>
      <c r="AL328" s="6" t="s">
        <v>7</v>
      </c>
      <c r="AM328" s="7">
        <f>+'Boarding Tallies'!AQ63</f>
        <v>48</v>
      </c>
      <c r="AN328" t="str">
        <f t="shared" si="100"/>
        <v/>
      </c>
      <c r="AP328" t="str">
        <f t="shared" si="114"/>
        <v/>
      </c>
      <c r="AR328" t="str">
        <f t="shared" si="107"/>
        <v/>
      </c>
      <c r="AT328" t="str">
        <f t="shared" si="108"/>
        <v/>
      </c>
      <c r="AW328" s="5">
        <v>44157</v>
      </c>
      <c r="AX328" s="6" t="s">
        <v>9</v>
      </c>
      <c r="AY328" s="105">
        <f>'Boarding Tallies'!AQ23</f>
        <v>0</v>
      </c>
      <c r="AZ328" t="str">
        <f t="shared" ref="AZ328:AZ367" si="118">IF(AX328="TH",SUM(AY322:AY328),"")</f>
        <v/>
      </c>
      <c r="BB328" t="str">
        <f t="shared" si="115"/>
        <v/>
      </c>
      <c r="BD328" t="str">
        <f t="shared" si="110"/>
        <v/>
      </c>
      <c r="BF328">
        <f t="shared" si="109"/>
        <v>0</v>
      </c>
    </row>
    <row r="329" spans="1:58" x14ac:dyDescent="0.3">
      <c r="A329" s="10">
        <v>42697</v>
      </c>
      <c r="B329" s="11" t="s">
        <v>6</v>
      </c>
      <c r="C329" s="7">
        <v>78</v>
      </c>
      <c r="D329" t="str">
        <f t="shared" si="116"/>
        <v/>
      </c>
      <c r="F329" t="str">
        <f t="shared" si="111"/>
        <v/>
      </c>
      <c r="H329" t="str">
        <f t="shared" si="101"/>
        <v/>
      </c>
      <c r="J329" t="str">
        <f t="shared" si="102"/>
        <v/>
      </c>
      <c r="M329" s="5">
        <v>43063</v>
      </c>
      <c r="N329" s="6" t="s">
        <v>4</v>
      </c>
      <c r="O329" s="7">
        <v>50</v>
      </c>
      <c r="P329" t="str">
        <f t="shared" si="117"/>
        <v/>
      </c>
      <c r="R329">
        <f t="shared" si="112"/>
        <v>69</v>
      </c>
      <c r="T329" t="str">
        <f t="shared" si="103"/>
        <v/>
      </c>
      <c r="V329" t="str">
        <f t="shared" si="104"/>
        <v/>
      </c>
      <c r="Y329" s="5">
        <v>43428</v>
      </c>
      <c r="Z329" s="6" t="s">
        <v>7</v>
      </c>
      <c r="AA329" s="7">
        <v>43</v>
      </c>
      <c r="AB329" t="str">
        <f t="shared" si="99"/>
        <v/>
      </c>
      <c r="AD329" t="str">
        <f t="shared" si="113"/>
        <v/>
      </c>
      <c r="AF329" t="str">
        <f t="shared" si="105"/>
        <v/>
      </c>
      <c r="AH329" t="str">
        <f t="shared" si="106"/>
        <v/>
      </c>
      <c r="AK329" s="5">
        <v>43793</v>
      </c>
      <c r="AL329" s="6" t="s">
        <v>9</v>
      </c>
      <c r="AM329" s="7">
        <f>+'Boarding Tallies'!AQ64</f>
        <v>23</v>
      </c>
      <c r="AN329" t="str">
        <f t="shared" si="100"/>
        <v/>
      </c>
      <c r="AP329" t="str">
        <f t="shared" si="114"/>
        <v/>
      </c>
      <c r="AR329" t="str">
        <f t="shared" si="107"/>
        <v/>
      </c>
      <c r="AT329">
        <f t="shared" si="108"/>
        <v>102</v>
      </c>
      <c r="AW329" s="5">
        <v>44158</v>
      </c>
      <c r="AX329" s="6" t="s">
        <v>5</v>
      </c>
      <c r="AY329" s="105">
        <f>'Boarding Tallies'!AQ24</f>
        <v>0</v>
      </c>
      <c r="AZ329" t="str">
        <f t="shared" si="118"/>
        <v/>
      </c>
      <c r="BB329" t="str">
        <f t="shared" si="115"/>
        <v/>
      </c>
      <c r="BD329" t="str">
        <f t="shared" si="110"/>
        <v/>
      </c>
      <c r="BF329" t="str">
        <f t="shared" si="109"/>
        <v/>
      </c>
    </row>
    <row r="330" spans="1:58" x14ac:dyDescent="0.3">
      <c r="A330" s="10">
        <v>42698</v>
      </c>
      <c r="B330" s="11" t="s">
        <v>8</v>
      </c>
      <c r="C330" s="7">
        <v>77</v>
      </c>
      <c r="D330">
        <f t="shared" si="116"/>
        <v>300</v>
      </c>
      <c r="F330" t="str">
        <f t="shared" si="111"/>
        <v/>
      </c>
      <c r="H330">
        <f t="shared" si="101"/>
        <v>188</v>
      </c>
      <c r="J330" t="str">
        <f t="shared" si="102"/>
        <v/>
      </c>
      <c r="M330" s="5">
        <v>43064</v>
      </c>
      <c r="N330" s="6" t="s">
        <v>7</v>
      </c>
      <c r="O330" s="7">
        <v>40</v>
      </c>
      <c r="P330" t="str">
        <f t="shared" si="117"/>
        <v/>
      </c>
      <c r="R330" t="str">
        <f t="shared" si="112"/>
        <v/>
      </c>
      <c r="T330" t="str">
        <f t="shared" si="103"/>
        <v/>
      </c>
      <c r="V330" t="str">
        <f t="shared" si="104"/>
        <v/>
      </c>
      <c r="Y330" s="5">
        <v>43429</v>
      </c>
      <c r="Z330" s="6" t="s">
        <v>9</v>
      </c>
      <c r="AA330" s="7">
        <v>21</v>
      </c>
      <c r="AB330" t="str">
        <f t="shared" ref="AB330:AB367" si="119">IF(Z330="TH",SUM(AA324:AA330),"")</f>
        <v/>
      </c>
      <c r="AD330" t="str">
        <f t="shared" si="113"/>
        <v/>
      </c>
      <c r="AF330" t="str">
        <f t="shared" si="105"/>
        <v/>
      </c>
      <c r="AH330">
        <f t="shared" si="106"/>
        <v>134</v>
      </c>
      <c r="AK330" s="5">
        <v>43794</v>
      </c>
      <c r="AL330" s="6" t="s">
        <v>5</v>
      </c>
      <c r="AM330" s="7">
        <f>+'Boarding Tallies'!AQ65</f>
        <v>25</v>
      </c>
      <c r="AN330" t="str">
        <f t="shared" si="100"/>
        <v/>
      </c>
      <c r="AP330" t="str">
        <f t="shared" si="114"/>
        <v/>
      </c>
      <c r="AR330" t="str">
        <f t="shared" si="107"/>
        <v/>
      </c>
      <c r="AT330" t="str">
        <f t="shared" si="108"/>
        <v/>
      </c>
      <c r="AW330" s="5">
        <v>44159</v>
      </c>
      <c r="AX330" s="6" t="s">
        <v>3</v>
      </c>
      <c r="AY330" s="105">
        <f>'Boarding Tallies'!AQ25</f>
        <v>0</v>
      </c>
      <c r="AZ330" t="str">
        <f t="shared" si="118"/>
        <v/>
      </c>
      <c r="BB330" t="str">
        <f t="shared" si="115"/>
        <v/>
      </c>
      <c r="BD330" t="str">
        <f t="shared" si="110"/>
        <v/>
      </c>
      <c r="BF330" t="str">
        <f t="shared" si="109"/>
        <v/>
      </c>
    </row>
    <row r="331" spans="1:58" x14ac:dyDescent="0.3">
      <c r="A331" s="10">
        <v>42699</v>
      </c>
      <c r="B331" s="11" t="s">
        <v>4</v>
      </c>
      <c r="C331" s="7">
        <v>63</v>
      </c>
      <c r="D331" t="str">
        <f t="shared" si="116"/>
        <v/>
      </c>
      <c r="F331">
        <f t="shared" si="111"/>
        <v>83</v>
      </c>
      <c r="H331" t="str">
        <f t="shared" si="101"/>
        <v/>
      </c>
      <c r="J331" t="str">
        <f t="shared" si="102"/>
        <v/>
      </c>
      <c r="M331" s="5">
        <v>43065</v>
      </c>
      <c r="N331" s="6" t="s">
        <v>9</v>
      </c>
      <c r="O331" s="7">
        <v>24</v>
      </c>
      <c r="P331" t="str">
        <f t="shared" si="117"/>
        <v/>
      </c>
      <c r="R331" t="str">
        <f t="shared" si="112"/>
        <v/>
      </c>
      <c r="T331" t="str">
        <f t="shared" si="103"/>
        <v/>
      </c>
      <c r="V331">
        <f t="shared" si="104"/>
        <v>114</v>
      </c>
      <c r="Y331" s="5">
        <v>43430</v>
      </c>
      <c r="Z331" s="6" t="s">
        <v>5</v>
      </c>
      <c r="AA331" s="7">
        <v>11</v>
      </c>
      <c r="AB331" t="str">
        <f t="shared" si="119"/>
        <v/>
      </c>
      <c r="AD331" t="str">
        <f t="shared" si="113"/>
        <v/>
      </c>
      <c r="AF331" t="str">
        <f t="shared" si="105"/>
        <v/>
      </c>
      <c r="AH331" t="str">
        <f t="shared" si="106"/>
        <v/>
      </c>
      <c r="AK331" s="5">
        <v>43795</v>
      </c>
      <c r="AL331" s="6" t="s">
        <v>3</v>
      </c>
      <c r="AM331" s="7">
        <f>+'Boarding Tallies'!AQ66</f>
        <v>34</v>
      </c>
      <c r="AN331" t="str">
        <f t="shared" si="100"/>
        <v/>
      </c>
      <c r="AP331" t="str">
        <f t="shared" si="114"/>
        <v/>
      </c>
      <c r="AR331" t="str">
        <f t="shared" si="107"/>
        <v/>
      </c>
      <c r="AT331" t="str">
        <f t="shared" si="108"/>
        <v/>
      </c>
      <c r="AW331" s="5">
        <v>44160</v>
      </c>
      <c r="AX331" s="6" t="s">
        <v>6</v>
      </c>
      <c r="AY331" s="105">
        <f>'Boarding Tallies'!AQ26</f>
        <v>0</v>
      </c>
      <c r="AZ331" t="str">
        <f t="shared" si="118"/>
        <v/>
      </c>
      <c r="BB331" t="str">
        <f t="shared" si="115"/>
        <v/>
      </c>
      <c r="BD331" t="str">
        <f t="shared" si="110"/>
        <v/>
      </c>
      <c r="BF331" t="str">
        <f t="shared" si="109"/>
        <v/>
      </c>
    </row>
    <row r="332" spans="1:58" x14ac:dyDescent="0.3">
      <c r="A332" s="10">
        <v>42700</v>
      </c>
      <c r="B332" s="11" t="s">
        <v>7</v>
      </c>
      <c r="C332" s="7">
        <v>50</v>
      </c>
      <c r="D332" t="str">
        <f t="shared" si="116"/>
        <v/>
      </c>
      <c r="F332" t="str">
        <f t="shared" si="111"/>
        <v/>
      </c>
      <c r="H332" t="str">
        <f t="shared" si="101"/>
        <v/>
      </c>
      <c r="J332" t="str">
        <f t="shared" si="102"/>
        <v/>
      </c>
      <c r="M332" s="5">
        <v>43066</v>
      </c>
      <c r="N332" s="6" t="s">
        <v>5</v>
      </c>
      <c r="O332" s="7">
        <v>10</v>
      </c>
      <c r="P332" t="str">
        <f t="shared" si="117"/>
        <v/>
      </c>
      <c r="R332" t="str">
        <f t="shared" si="112"/>
        <v/>
      </c>
      <c r="T332" t="str">
        <f t="shared" si="103"/>
        <v/>
      </c>
      <c r="V332" t="str">
        <f t="shared" si="104"/>
        <v/>
      </c>
      <c r="Y332" s="5">
        <v>43431</v>
      </c>
      <c r="Z332" s="6" t="s">
        <v>3</v>
      </c>
      <c r="AA332" s="7">
        <v>10</v>
      </c>
      <c r="AB332" t="str">
        <f t="shared" si="119"/>
        <v/>
      </c>
      <c r="AD332" t="str">
        <f t="shared" si="113"/>
        <v/>
      </c>
      <c r="AF332" t="str">
        <f t="shared" si="105"/>
        <v/>
      </c>
      <c r="AH332" t="str">
        <f t="shared" si="106"/>
        <v/>
      </c>
      <c r="AK332" s="5">
        <v>43796</v>
      </c>
      <c r="AL332" s="6" t="s">
        <v>6</v>
      </c>
      <c r="AM332" s="7">
        <f>+'Boarding Tallies'!AQ67</f>
        <v>86</v>
      </c>
      <c r="AN332" t="str">
        <f t="shared" si="100"/>
        <v/>
      </c>
      <c r="AP332" t="str">
        <f t="shared" si="114"/>
        <v/>
      </c>
      <c r="AR332" t="str">
        <f t="shared" si="107"/>
        <v/>
      </c>
      <c r="AT332" t="str">
        <f t="shared" si="108"/>
        <v/>
      </c>
      <c r="AW332" s="5">
        <v>44161</v>
      </c>
      <c r="AX332" s="6" t="s">
        <v>8</v>
      </c>
      <c r="AY332" s="105">
        <f>'Boarding Tallies'!AQ27</f>
        <v>0</v>
      </c>
      <c r="AZ332">
        <f t="shared" si="118"/>
        <v>0</v>
      </c>
      <c r="BB332" t="str">
        <f t="shared" si="115"/>
        <v/>
      </c>
      <c r="BD332">
        <f t="shared" si="110"/>
        <v>0</v>
      </c>
      <c r="BF332" t="str">
        <f t="shared" si="109"/>
        <v/>
      </c>
    </row>
    <row r="333" spans="1:58" x14ac:dyDescent="0.3">
      <c r="A333" s="10">
        <v>42701</v>
      </c>
      <c r="B333" s="11" t="s">
        <v>9</v>
      </c>
      <c r="C333" s="7">
        <v>21</v>
      </c>
      <c r="D333" t="str">
        <f t="shared" si="116"/>
        <v/>
      </c>
      <c r="F333" t="str">
        <f t="shared" si="111"/>
        <v/>
      </c>
      <c r="H333" t="str">
        <f t="shared" si="101"/>
        <v/>
      </c>
      <c r="J333">
        <f t="shared" si="102"/>
        <v>134</v>
      </c>
      <c r="M333" s="5">
        <v>43067</v>
      </c>
      <c r="N333" s="6" t="s">
        <v>3</v>
      </c>
      <c r="O333" s="7">
        <v>9</v>
      </c>
      <c r="P333" t="str">
        <f t="shared" si="117"/>
        <v/>
      </c>
      <c r="R333" t="str">
        <f t="shared" si="112"/>
        <v/>
      </c>
      <c r="T333" t="str">
        <f t="shared" si="103"/>
        <v/>
      </c>
      <c r="V333" t="str">
        <f t="shared" si="104"/>
        <v/>
      </c>
      <c r="Y333" s="5">
        <v>43432</v>
      </c>
      <c r="Z333" s="6" t="s">
        <v>6</v>
      </c>
      <c r="AA333" s="7">
        <v>12</v>
      </c>
      <c r="AB333" t="str">
        <f t="shared" si="119"/>
        <v/>
      </c>
      <c r="AD333" t="str">
        <f t="shared" si="113"/>
        <v/>
      </c>
      <c r="AF333" t="str">
        <f t="shared" si="105"/>
        <v/>
      </c>
      <c r="AH333" t="str">
        <f t="shared" si="106"/>
        <v/>
      </c>
      <c r="AK333" s="5">
        <v>43797</v>
      </c>
      <c r="AL333" s="6" t="s">
        <v>8</v>
      </c>
      <c r="AM333" s="7">
        <f>+'Boarding Tallies'!AQ68</f>
        <v>86</v>
      </c>
      <c r="AN333">
        <f t="shared" si="100"/>
        <v>333</v>
      </c>
      <c r="AP333" t="str">
        <f t="shared" si="114"/>
        <v/>
      </c>
      <c r="AR333">
        <f t="shared" si="107"/>
        <v>206</v>
      </c>
      <c r="AT333" t="str">
        <f t="shared" si="108"/>
        <v/>
      </c>
      <c r="AW333" s="5">
        <v>44162</v>
      </c>
      <c r="AX333" s="6" t="s">
        <v>4</v>
      </c>
      <c r="AY333" s="105">
        <f>'Boarding Tallies'!AQ28</f>
        <v>0</v>
      </c>
      <c r="AZ333" t="str">
        <f t="shared" si="118"/>
        <v/>
      </c>
      <c r="BB333">
        <f t="shared" si="115"/>
        <v>0</v>
      </c>
      <c r="BD333" t="str">
        <f t="shared" si="110"/>
        <v/>
      </c>
      <c r="BF333" t="str">
        <f t="shared" si="109"/>
        <v/>
      </c>
    </row>
    <row r="334" spans="1:58" x14ac:dyDescent="0.3">
      <c r="A334" s="10">
        <v>42702</v>
      </c>
      <c r="B334" s="11" t="s">
        <v>5</v>
      </c>
      <c r="C334" s="7">
        <v>13</v>
      </c>
      <c r="D334" t="str">
        <f t="shared" si="116"/>
        <v/>
      </c>
      <c r="F334" t="str">
        <f t="shared" si="111"/>
        <v/>
      </c>
      <c r="H334" t="str">
        <f t="shared" si="101"/>
        <v/>
      </c>
      <c r="J334" t="str">
        <f t="shared" si="102"/>
        <v/>
      </c>
      <c r="M334" s="5">
        <v>43068</v>
      </c>
      <c r="N334" s="6" t="s">
        <v>6</v>
      </c>
      <c r="O334" s="7">
        <v>9</v>
      </c>
      <c r="P334" t="str">
        <f t="shared" si="117"/>
        <v/>
      </c>
      <c r="R334" t="str">
        <f t="shared" si="112"/>
        <v/>
      </c>
      <c r="T334" t="str">
        <f t="shared" si="103"/>
        <v/>
      </c>
      <c r="V334" t="str">
        <f t="shared" si="104"/>
        <v/>
      </c>
      <c r="Y334" s="5">
        <v>43433</v>
      </c>
      <c r="Z334" s="6" t="s">
        <v>8</v>
      </c>
      <c r="AA334" s="7">
        <v>13</v>
      </c>
      <c r="AB334">
        <f t="shared" si="119"/>
        <v>180</v>
      </c>
      <c r="AD334" t="str">
        <f t="shared" si="113"/>
        <v/>
      </c>
      <c r="AF334">
        <f t="shared" si="105"/>
        <v>35</v>
      </c>
      <c r="AH334" t="str">
        <f t="shared" si="106"/>
        <v/>
      </c>
      <c r="AK334" s="5">
        <v>43798</v>
      </c>
      <c r="AL334" s="6" t="s">
        <v>4</v>
      </c>
      <c r="AM334" s="7">
        <f>+'Boarding Tallies'!AQ69</f>
        <v>69</v>
      </c>
      <c r="AN334" t="str">
        <f t="shared" si="100"/>
        <v/>
      </c>
      <c r="AP334">
        <f t="shared" si="114"/>
        <v>94</v>
      </c>
      <c r="AR334" t="str">
        <f t="shared" si="107"/>
        <v/>
      </c>
      <c r="AT334" t="str">
        <f t="shared" si="108"/>
        <v/>
      </c>
      <c r="AW334" s="5">
        <v>44163</v>
      </c>
      <c r="AX334" s="6" t="s">
        <v>7</v>
      </c>
      <c r="AY334" s="105">
        <f>'Boarding Tallies'!AQ29</f>
        <v>0</v>
      </c>
      <c r="AZ334" t="str">
        <f t="shared" si="118"/>
        <v/>
      </c>
      <c r="BB334" t="str">
        <f t="shared" si="115"/>
        <v/>
      </c>
      <c r="BD334" t="str">
        <f t="shared" si="110"/>
        <v/>
      </c>
      <c r="BF334" t="str">
        <f t="shared" si="109"/>
        <v/>
      </c>
    </row>
    <row r="335" spans="1:58" x14ac:dyDescent="0.3">
      <c r="A335" s="10">
        <v>42703</v>
      </c>
      <c r="B335" s="11" t="s">
        <v>3</v>
      </c>
      <c r="C335" s="7">
        <v>9</v>
      </c>
      <c r="D335" t="str">
        <f t="shared" si="116"/>
        <v/>
      </c>
      <c r="F335" t="str">
        <f t="shared" si="111"/>
        <v/>
      </c>
      <c r="H335" t="str">
        <f t="shared" si="101"/>
        <v/>
      </c>
      <c r="J335" t="str">
        <f t="shared" si="102"/>
        <v/>
      </c>
      <c r="M335" s="5">
        <v>43069</v>
      </c>
      <c r="N335" s="6" t="s">
        <v>8</v>
      </c>
      <c r="O335" s="7">
        <v>12</v>
      </c>
      <c r="P335">
        <f t="shared" si="117"/>
        <v>154</v>
      </c>
      <c r="R335" t="str">
        <f t="shared" si="112"/>
        <v/>
      </c>
      <c r="T335">
        <f t="shared" si="103"/>
        <v>30</v>
      </c>
      <c r="V335" t="str">
        <f t="shared" si="104"/>
        <v/>
      </c>
      <c r="Y335" s="5">
        <v>43434</v>
      </c>
      <c r="Z335" s="6" t="s">
        <v>4</v>
      </c>
      <c r="AA335" s="7">
        <v>15</v>
      </c>
      <c r="AB335" t="str">
        <f t="shared" si="119"/>
        <v/>
      </c>
      <c r="AD335">
        <f t="shared" si="113"/>
        <v>26</v>
      </c>
      <c r="AF335" t="str">
        <f t="shared" si="105"/>
        <v/>
      </c>
      <c r="AH335" t="str">
        <f t="shared" si="106"/>
        <v/>
      </c>
      <c r="AK335" s="5">
        <v>43799</v>
      </c>
      <c r="AL335" s="6" t="s">
        <v>7</v>
      </c>
      <c r="AM335" s="7">
        <f>+'Boarding Tallies'!AQ70</f>
        <v>50</v>
      </c>
      <c r="AN335" t="str">
        <f t="shared" si="100"/>
        <v/>
      </c>
      <c r="AP335" t="str">
        <f t="shared" si="114"/>
        <v/>
      </c>
      <c r="AR335" t="str">
        <f t="shared" si="107"/>
        <v/>
      </c>
      <c r="AT335" t="str">
        <f t="shared" si="108"/>
        <v/>
      </c>
      <c r="AW335" s="5">
        <v>44164</v>
      </c>
      <c r="AX335" s="6" t="s">
        <v>9</v>
      </c>
      <c r="AY335" s="105">
        <f>'Boarding Tallies'!AQ30</f>
        <v>0</v>
      </c>
      <c r="AZ335" t="str">
        <f t="shared" si="118"/>
        <v/>
      </c>
      <c r="BB335" t="str">
        <f t="shared" si="115"/>
        <v/>
      </c>
      <c r="BD335" t="str">
        <f t="shared" si="110"/>
        <v/>
      </c>
      <c r="BF335">
        <f t="shared" si="109"/>
        <v>0</v>
      </c>
    </row>
    <row r="336" spans="1:58" x14ac:dyDescent="0.3">
      <c r="A336" s="10">
        <v>42704</v>
      </c>
      <c r="B336" s="11" t="s">
        <v>6</v>
      </c>
      <c r="C336" s="7">
        <v>11</v>
      </c>
      <c r="D336" t="str">
        <f t="shared" si="116"/>
        <v/>
      </c>
      <c r="F336" t="str">
        <f t="shared" si="111"/>
        <v/>
      </c>
      <c r="H336" t="str">
        <f t="shared" si="101"/>
        <v/>
      </c>
      <c r="J336" t="str">
        <f t="shared" si="102"/>
        <v/>
      </c>
      <c r="M336" s="5">
        <v>43070</v>
      </c>
      <c r="N336" s="6" t="s">
        <v>4</v>
      </c>
      <c r="O336" s="7">
        <v>22</v>
      </c>
      <c r="P336" t="str">
        <f t="shared" si="117"/>
        <v/>
      </c>
      <c r="R336">
        <f t="shared" si="112"/>
        <v>32</v>
      </c>
      <c r="T336" t="str">
        <f t="shared" si="103"/>
        <v/>
      </c>
      <c r="V336" t="str">
        <f t="shared" si="104"/>
        <v/>
      </c>
      <c r="Y336" s="5">
        <v>43435</v>
      </c>
      <c r="Z336" s="6" t="s">
        <v>7</v>
      </c>
      <c r="AA336" s="7">
        <v>14</v>
      </c>
      <c r="AB336" t="str">
        <f t="shared" si="119"/>
        <v/>
      </c>
      <c r="AD336" t="str">
        <f t="shared" si="113"/>
        <v/>
      </c>
      <c r="AF336" t="str">
        <f t="shared" si="105"/>
        <v/>
      </c>
      <c r="AH336" t="str">
        <f t="shared" si="106"/>
        <v/>
      </c>
      <c r="AK336" s="5">
        <v>43800</v>
      </c>
      <c r="AL336" s="6" t="s">
        <v>9</v>
      </c>
      <c r="AM336" s="7">
        <f>+'Boarding Tallies'!AU41</f>
        <v>22</v>
      </c>
      <c r="AN336" t="str">
        <f t="shared" si="100"/>
        <v/>
      </c>
      <c r="AP336" t="str">
        <f t="shared" si="114"/>
        <v/>
      </c>
      <c r="AR336" t="str">
        <f t="shared" si="107"/>
        <v/>
      </c>
      <c r="AT336">
        <f t="shared" si="108"/>
        <v>141</v>
      </c>
      <c r="AW336" s="5">
        <v>44165</v>
      </c>
      <c r="AX336" s="6" t="s">
        <v>5</v>
      </c>
      <c r="AY336" s="105">
        <f>'Boarding Tallies'!AQ31</f>
        <v>0</v>
      </c>
      <c r="AZ336" t="str">
        <f t="shared" si="118"/>
        <v/>
      </c>
      <c r="BB336" t="str">
        <f t="shared" si="115"/>
        <v/>
      </c>
      <c r="BD336" t="str">
        <f t="shared" si="110"/>
        <v/>
      </c>
      <c r="BF336" t="str">
        <f t="shared" si="109"/>
        <v/>
      </c>
    </row>
    <row r="337" spans="1:58" x14ac:dyDescent="0.3">
      <c r="A337" s="10">
        <v>42705</v>
      </c>
      <c r="B337" s="11" t="s">
        <v>8</v>
      </c>
      <c r="C337" s="7">
        <v>8</v>
      </c>
      <c r="D337">
        <f t="shared" si="116"/>
        <v>175</v>
      </c>
      <c r="F337" t="str">
        <f t="shared" si="111"/>
        <v/>
      </c>
      <c r="H337">
        <f t="shared" si="101"/>
        <v>28</v>
      </c>
      <c r="J337" t="str">
        <f t="shared" si="102"/>
        <v/>
      </c>
      <c r="M337" s="5">
        <v>43071</v>
      </c>
      <c r="N337" s="6" t="s">
        <v>7</v>
      </c>
      <c r="O337" s="7">
        <v>25</v>
      </c>
      <c r="P337" t="str">
        <f t="shared" si="117"/>
        <v/>
      </c>
      <c r="R337" t="str">
        <f t="shared" si="112"/>
        <v/>
      </c>
      <c r="T337" t="str">
        <f t="shared" si="103"/>
        <v/>
      </c>
      <c r="V337" t="str">
        <f t="shared" si="104"/>
        <v/>
      </c>
      <c r="Y337" s="5">
        <v>43436</v>
      </c>
      <c r="Z337" s="6" t="s">
        <v>9</v>
      </c>
      <c r="AA337" s="7">
        <v>9</v>
      </c>
      <c r="AB337" t="str">
        <f t="shared" si="119"/>
        <v/>
      </c>
      <c r="AD337" t="str">
        <f t="shared" si="113"/>
        <v/>
      </c>
      <c r="AF337" t="str">
        <f t="shared" si="105"/>
        <v/>
      </c>
      <c r="AH337">
        <f t="shared" si="106"/>
        <v>38</v>
      </c>
      <c r="AK337" s="5">
        <v>43801</v>
      </c>
      <c r="AL337" s="6" t="s">
        <v>5</v>
      </c>
      <c r="AM337" s="7">
        <f>+'Boarding Tallies'!AU42</f>
        <v>10</v>
      </c>
      <c r="AN337" t="str">
        <f t="shared" si="100"/>
        <v/>
      </c>
      <c r="AP337" t="str">
        <f t="shared" si="114"/>
        <v/>
      </c>
      <c r="AR337" t="str">
        <f t="shared" si="107"/>
        <v/>
      </c>
      <c r="AT337" t="str">
        <f t="shared" si="108"/>
        <v/>
      </c>
      <c r="AW337" s="5">
        <v>44166</v>
      </c>
      <c r="AX337" s="6" t="s">
        <v>3</v>
      </c>
      <c r="AY337" s="105">
        <f>'Boarding Tallies'!AU2</f>
        <v>0</v>
      </c>
      <c r="AZ337" t="str">
        <f t="shared" si="118"/>
        <v/>
      </c>
      <c r="BB337" t="str">
        <f t="shared" si="115"/>
        <v/>
      </c>
      <c r="BD337" t="str">
        <f t="shared" si="110"/>
        <v/>
      </c>
      <c r="BF337" t="str">
        <f t="shared" si="109"/>
        <v/>
      </c>
    </row>
    <row r="338" spans="1:58" x14ac:dyDescent="0.3">
      <c r="A338" s="10">
        <v>42706</v>
      </c>
      <c r="B338" s="11" t="s">
        <v>4</v>
      </c>
      <c r="C338" s="7">
        <v>15</v>
      </c>
      <c r="D338" t="str">
        <f t="shared" si="116"/>
        <v/>
      </c>
      <c r="F338">
        <f t="shared" si="111"/>
        <v>28</v>
      </c>
      <c r="H338" t="str">
        <f t="shared" si="101"/>
        <v/>
      </c>
      <c r="J338" t="str">
        <f t="shared" si="102"/>
        <v/>
      </c>
      <c r="M338" s="5">
        <v>43072</v>
      </c>
      <c r="N338" s="6" t="s">
        <v>9</v>
      </c>
      <c r="O338" s="7">
        <v>12</v>
      </c>
      <c r="P338" t="str">
        <f t="shared" si="117"/>
        <v/>
      </c>
      <c r="R338" t="str">
        <f t="shared" si="112"/>
        <v/>
      </c>
      <c r="T338" t="str">
        <f t="shared" si="103"/>
        <v/>
      </c>
      <c r="V338">
        <f t="shared" si="104"/>
        <v>59</v>
      </c>
      <c r="Y338" s="5">
        <v>43437</v>
      </c>
      <c r="Z338" s="6" t="s">
        <v>5</v>
      </c>
      <c r="AA338" s="7">
        <v>14</v>
      </c>
      <c r="AB338" t="str">
        <f t="shared" si="119"/>
        <v/>
      </c>
      <c r="AD338" t="str">
        <f t="shared" si="113"/>
        <v/>
      </c>
      <c r="AF338" t="str">
        <f t="shared" si="105"/>
        <v/>
      </c>
      <c r="AH338" t="str">
        <f t="shared" si="106"/>
        <v/>
      </c>
      <c r="AK338" s="5">
        <v>43802</v>
      </c>
      <c r="AL338" s="6" t="s">
        <v>3</v>
      </c>
      <c r="AM338" s="7">
        <f>+'Boarding Tallies'!AU43</f>
        <v>12</v>
      </c>
      <c r="AN338" t="str">
        <f t="shared" si="100"/>
        <v/>
      </c>
      <c r="AP338" t="str">
        <f t="shared" si="114"/>
        <v/>
      </c>
      <c r="AR338" t="str">
        <f t="shared" si="107"/>
        <v/>
      </c>
      <c r="AT338" t="str">
        <f t="shared" si="108"/>
        <v/>
      </c>
      <c r="AW338" s="5">
        <v>44167</v>
      </c>
      <c r="AX338" s="6" t="s">
        <v>6</v>
      </c>
      <c r="AY338" s="105">
        <f>'Boarding Tallies'!AU3</f>
        <v>0</v>
      </c>
      <c r="AZ338" t="str">
        <f t="shared" si="118"/>
        <v/>
      </c>
      <c r="BB338" t="str">
        <f t="shared" si="115"/>
        <v/>
      </c>
      <c r="BD338" t="str">
        <f t="shared" si="110"/>
        <v/>
      </c>
      <c r="BF338" t="str">
        <f t="shared" si="109"/>
        <v/>
      </c>
    </row>
    <row r="339" spans="1:58" x14ac:dyDescent="0.3">
      <c r="A339" s="10">
        <v>42707</v>
      </c>
      <c r="B339" s="11" t="s">
        <v>7</v>
      </c>
      <c r="C339" s="7">
        <v>24</v>
      </c>
      <c r="D339" t="str">
        <f t="shared" si="116"/>
        <v/>
      </c>
      <c r="F339" t="str">
        <f t="shared" si="111"/>
        <v/>
      </c>
      <c r="H339" t="str">
        <f t="shared" si="101"/>
        <v/>
      </c>
      <c r="J339" t="str">
        <f t="shared" si="102"/>
        <v/>
      </c>
      <c r="M339" s="5">
        <v>43073</v>
      </c>
      <c r="N339" s="6" t="s">
        <v>5</v>
      </c>
      <c r="O339" s="7">
        <v>13</v>
      </c>
      <c r="P339" t="str">
        <f t="shared" si="117"/>
        <v/>
      </c>
      <c r="R339" t="str">
        <f t="shared" si="112"/>
        <v/>
      </c>
      <c r="T339" t="str">
        <f t="shared" si="103"/>
        <v/>
      </c>
      <c r="V339" t="str">
        <f t="shared" si="104"/>
        <v/>
      </c>
      <c r="Y339" s="5">
        <v>43438</v>
      </c>
      <c r="Z339" s="6" t="s">
        <v>3</v>
      </c>
      <c r="AA339" s="7">
        <v>10</v>
      </c>
      <c r="AB339" t="str">
        <f t="shared" si="119"/>
        <v/>
      </c>
      <c r="AD339" t="str">
        <f t="shared" si="113"/>
        <v/>
      </c>
      <c r="AF339" t="str">
        <f t="shared" si="105"/>
        <v/>
      </c>
      <c r="AH339" t="str">
        <f t="shared" si="106"/>
        <v/>
      </c>
      <c r="AK339" s="5">
        <v>43803</v>
      </c>
      <c r="AL339" s="6" t="s">
        <v>6</v>
      </c>
      <c r="AM339" s="7">
        <f>+'Boarding Tallies'!AU44</f>
        <v>14</v>
      </c>
      <c r="AN339" t="str">
        <f t="shared" si="100"/>
        <v/>
      </c>
      <c r="AP339" t="str">
        <f t="shared" si="114"/>
        <v/>
      </c>
      <c r="AR339" t="str">
        <f t="shared" si="107"/>
        <v/>
      </c>
      <c r="AT339" t="str">
        <f t="shared" si="108"/>
        <v/>
      </c>
      <c r="AW339" s="5">
        <v>44168</v>
      </c>
      <c r="AX339" s="6" t="s">
        <v>8</v>
      </c>
      <c r="AY339" s="105">
        <f>'Boarding Tallies'!AU4</f>
        <v>0</v>
      </c>
      <c r="AZ339">
        <f t="shared" si="118"/>
        <v>0</v>
      </c>
      <c r="BB339" t="str">
        <f t="shared" si="115"/>
        <v/>
      </c>
      <c r="BD339">
        <f t="shared" si="110"/>
        <v>0</v>
      </c>
      <c r="BF339" t="str">
        <f t="shared" si="109"/>
        <v/>
      </c>
    </row>
    <row r="340" spans="1:58" x14ac:dyDescent="0.3">
      <c r="A340" s="10">
        <v>42708</v>
      </c>
      <c r="B340" s="11" t="s">
        <v>9</v>
      </c>
      <c r="C340" s="7">
        <v>14</v>
      </c>
      <c r="D340" t="str">
        <f t="shared" si="116"/>
        <v/>
      </c>
      <c r="F340" t="str">
        <f t="shared" si="111"/>
        <v/>
      </c>
      <c r="H340" t="str">
        <f t="shared" si="101"/>
        <v/>
      </c>
      <c r="J340">
        <f t="shared" si="102"/>
        <v>53</v>
      </c>
      <c r="M340" s="5">
        <v>43074</v>
      </c>
      <c r="N340" s="6" t="s">
        <v>3</v>
      </c>
      <c r="O340" s="7">
        <v>15</v>
      </c>
      <c r="P340" t="str">
        <f t="shared" si="117"/>
        <v/>
      </c>
      <c r="R340" t="str">
        <f t="shared" si="112"/>
        <v/>
      </c>
      <c r="T340" t="str">
        <f t="shared" si="103"/>
        <v/>
      </c>
      <c r="V340" t="str">
        <f t="shared" si="104"/>
        <v/>
      </c>
      <c r="Y340" s="5">
        <v>43439</v>
      </c>
      <c r="Z340" s="6" t="s">
        <v>6</v>
      </c>
      <c r="AA340" s="7">
        <v>10</v>
      </c>
      <c r="AB340" t="str">
        <f t="shared" si="119"/>
        <v/>
      </c>
      <c r="AD340" t="str">
        <f t="shared" si="113"/>
        <v/>
      </c>
      <c r="AF340" t="str">
        <f t="shared" si="105"/>
        <v/>
      </c>
      <c r="AH340" t="str">
        <f t="shared" si="106"/>
        <v/>
      </c>
      <c r="AK340" s="5">
        <v>43804</v>
      </c>
      <c r="AL340" s="6" t="s">
        <v>8</v>
      </c>
      <c r="AM340" s="7">
        <f>+'Boarding Tallies'!AU45</f>
        <v>16</v>
      </c>
      <c r="AN340">
        <f t="shared" si="100"/>
        <v>193</v>
      </c>
      <c r="AP340" t="str">
        <f t="shared" si="114"/>
        <v/>
      </c>
      <c r="AR340">
        <f t="shared" si="107"/>
        <v>42</v>
      </c>
      <c r="AT340" t="str">
        <f t="shared" si="108"/>
        <v/>
      </c>
      <c r="AW340" s="5">
        <v>44169</v>
      </c>
      <c r="AX340" s="6" t="s">
        <v>4</v>
      </c>
      <c r="AY340" s="105">
        <f>'Boarding Tallies'!AU5</f>
        <v>0</v>
      </c>
      <c r="AZ340" t="str">
        <f t="shared" si="118"/>
        <v/>
      </c>
      <c r="BB340">
        <f t="shared" si="115"/>
        <v>0</v>
      </c>
      <c r="BD340" t="str">
        <f t="shared" si="110"/>
        <v/>
      </c>
      <c r="BF340" t="str">
        <f t="shared" si="109"/>
        <v/>
      </c>
    </row>
    <row r="341" spans="1:58" x14ac:dyDescent="0.3">
      <c r="A341" s="10">
        <v>42709</v>
      </c>
      <c r="B341" s="11" t="s">
        <v>5</v>
      </c>
      <c r="C341" s="7">
        <v>5</v>
      </c>
      <c r="D341" t="str">
        <f t="shared" si="116"/>
        <v/>
      </c>
      <c r="F341" t="str">
        <f t="shared" si="111"/>
        <v/>
      </c>
      <c r="H341" t="str">
        <f t="shared" si="101"/>
        <v/>
      </c>
      <c r="J341" t="str">
        <f t="shared" si="102"/>
        <v/>
      </c>
      <c r="M341" s="5">
        <v>43075</v>
      </c>
      <c r="N341" s="6" t="s">
        <v>6</v>
      </c>
      <c r="O341" s="7">
        <v>21</v>
      </c>
      <c r="P341" t="str">
        <f t="shared" si="117"/>
        <v/>
      </c>
      <c r="R341" t="str">
        <f t="shared" si="112"/>
        <v/>
      </c>
      <c r="T341" t="str">
        <f t="shared" si="103"/>
        <v/>
      </c>
      <c r="V341" t="str">
        <f t="shared" si="104"/>
        <v/>
      </c>
      <c r="Y341" s="5">
        <v>43440</v>
      </c>
      <c r="Z341" s="6" t="s">
        <v>8</v>
      </c>
      <c r="AA341" s="7">
        <v>18</v>
      </c>
      <c r="AB341">
        <f t="shared" si="119"/>
        <v>90</v>
      </c>
      <c r="AD341" t="str">
        <f t="shared" si="113"/>
        <v/>
      </c>
      <c r="AF341">
        <f t="shared" si="105"/>
        <v>38</v>
      </c>
      <c r="AH341" t="str">
        <f t="shared" si="106"/>
        <v/>
      </c>
      <c r="AK341" s="5">
        <v>43805</v>
      </c>
      <c r="AL341" s="6" t="s">
        <v>4</v>
      </c>
      <c r="AM341" s="7">
        <f>+'Boarding Tallies'!AU46</f>
        <v>22</v>
      </c>
      <c r="AN341" t="str">
        <f t="shared" si="100"/>
        <v/>
      </c>
      <c r="AP341">
        <f t="shared" si="114"/>
        <v>32</v>
      </c>
      <c r="AR341" t="str">
        <f t="shared" si="107"/>
        <v/>
      </c>
      <c r="AT341" t="str">
        <f t="shared" si="108"/>
        <v/>
      </c>
      <c r="AW341" s="5">
        <v>44170</v>
      </c>
      <c r="AX341" s="6" t="s">
        <v>7</v>
      </c>
      <c r="AY341" s="105">
        <f>'Boarding Tallies'!AU6</f>
        <v>0</v>
      </c>
      <c r="AZ341" t="str">
        <f t="shared" si="118"/>
        <v/>
      </c>
      <c r="BB341" t="str">
        <f t="shared" si="115"/>
        <v/>
      </c>
      <c r="BD341" t="str">
        <f t="shared" si="110"/>
        <v/>
      </c>
      <c r="BF341" t="str">
        <f t="shared" si="109"/>
        <v/>
      </c>
    </row>
    <row r="342" spans="1:58" x14ac:dyDescent="0.3">
      <c r="A342" s="10">
        <v>42710</v>
      </c>
      <c r="B342" s="11" t="s">
        <v>3</v>
      </c>
      <c r="C342" s="7">
        <v>9</v>
      </c>
      <c r="D342" t="str">
        <f t="shared" si="116"/>
        <v/>
      </c>
      <c r="F342" t="str">
        <f t="shared" si="111"/>
        <v/>
      </c>
      <c r="H342" t="str">
        <f t="shared" si="101"/>
        <v/>
      </c>
      <c r="J342" t="str">
        <f t="shared" si="102"/>
        <v/>
      </c>
      <c r="M342" s="5">
        <v>43076</v>
      </c>
      <c r="N342" s="6" t="s">
        <v>8</v>
      </c>
      <c r="O342" s="7">
        <v>25</v>
      </c>
      <c r="P342">
        <f t="shared" si="117"/>
        <v>133</v>
      </c>
      <c r="R342" t="str">
        <f t="shared" si="112"/>
        <v/>
      </c>
      <c r="T342">
        <f t="shared" si="103"/>
        <v>61</v>
      </c>
      <c r="V342" t="str">
        <f t="shared" si="104"/>
        <v/>
      </c>
      <c r="Y342" s="5">
        <v>43441</v>
      </c>
      <c r="Z342" s="6" t="s">
        <v>4</v>
      </c>
      <c r="AA342" s="7">
        <v>24</v>
      </c>
      <c r="AB342" t="str">
        <f t="shared" si="119"/>
        <v/>
      </c>
      <c r="AD342">
        <f t="shared" si="113"/>
        <v>38</v>
      </c>
      <c r="AF342" t="str">
        <f t="shared" si="105"/>
        <v/>
      </c>
      <c r="AH342" t="str">
        <f t="shared" si="106"/>
        <v/>
      </c>
      <c r="AK342" s="5">
        <v>43806</v>
      </c>
      <c r="AL342" s="6" t="s">
        <v>7</v>
      </c>
      <c r="AM342" s="7">
        <f>+'Boarding Tallies'!AU47</f>
        <v>37</v>
      </c>
      <c r="AN342" t="str">
        <f t="shared" si="100"/>
        <v/>
      </c>
      <c r="AP342" t="str">
        <f t="shared" si="114"/>
        <v/>
      </c>
      <c r="AR342" t="str">
        <f t="shared" si="107"/>
        <v/>
      </c>
      <c r="AT342" t="str">
        <f t="shared" si="108"/>
        <v/>
      </c>
      <c r="AW342" s="5">
        <v>44171</v>
      </c>
      <c r="AX342" s="6" t="s">
        <v>9</v>
      </c>
      <c r="AY342" s="105">
        <f>'Boarding Tallies'!AU7</f>
        <v>0</v>
      </c>
      <c r="AZ342" t="str">
        <f t="shared" si="118"/>
        <v/>
      </c>
      <c r="BB342" t="str">
        <f t="shared" si="115"/>
        <v/>
      </c>
      <c r="BD342" t="str">
        <f t="shared" si="110"/>
        <v/>
      </c>
      <c r="BF342">
        <f t="shared" si="109"/>
        <v>0</v>
      </c>
    </row>
    <row r="343" spans="1:58" x14ac:dyDescent="0.3">
      <c r="A343" s="10">
        <v>42711</v>
      </c>
      <c r="B343" s="11" t="s">
        <v>6</v>
      </c>
      <c r="C343" s="7">
        <v>5</v>
      </c>
      <c r="D343" t="str">
        <f t="shared" si="116"/>
        <v/>
      </c>
      <c r="F343" t="str">
        <f t="shared" si="111"/>
        <v/>
      </c>
      <c r="H343" t="str">
        <f t="shared" si="101"/>
        <v/>
      </c>
      <c r="J343" t="str">
        <f t="shared" si="102"/>
        <v/>
      </c>
      <c r="M343" s="5">
        <v>43077</v>
      </c>
      <c r="N343" s="6" t="s">
        <v>4</v>
      </c>
      <c r="O343" s="7">
        <v>33</v>
      </c>
      <c r="P343" t="str">
        <f t="shared" si="117"/>
        <v/>
      </c>
      <c r="R343">
        <f t="shared" si="112"/>
        <v>46</v>
      </c>
      <c r="T343" t="str">
        <f t="shared" si="103"/>
        <v/>
      </c>
      <c r="V343" t="str">
        <f t="shared" si="104"/>
        <v/>
      </c>
      <c r="Y343" s="5">
        <v>43442</v>
      </c>
      <c r="Z343" s="6" t="s">
        <v>7</v>
      </c>
      <c r="AA343" s="7">
        <v>31</v>
      </c>
      <c r="AB343" t="str">
        <f t="shared" si="119"/>
        <v/>
      </c>
      <c r="AD343" t="str">
        <f t="shared" si="113"/>
        <v/>
      </c>
      <c r="AF343" t="str">
        <f t="shared" si="105"/>
        <v/>
      </c>
      <c r="AH343" t="str">
        <f t="shared" si="106"/>
        <v/>
      </c>
      <c r="AK343" s="5">
        <v>43807</v>
      </c>
      <c r="AL343" s="6" t="s">
        <v>9</v>
      </c>
      <c r="AM343" s="7">
        <f>+'Boarding Tallies'!AU48</f>
        <v>20</v>
      </c>
      <c r="AN343" t="str">
        <f t="shared" si="100"/>
        <v/>
      </c>
      <c r="AP343" t="str">
        <f t="shared" si="114"/>
        <v/>
      </c>
      <c r="AR343" t="str">
        <f t="shared" si="107"/>
        <v/>
      </c>
      <c r="AT343">
        <f t="shared" si="108"/>
        <v>79</v>
      </c>
      <c r="AW343" s="5">
        <v>44172</v>
      </c>
      <c r="AX343" s="6" t="s">
        <v>5</v>
      </c>
      <c r="AY343" s="105">
        <f>'Boarding Tallies'!AU8</f>
        <v>0</v>
      </c>
      <c r="AZ343" t="str">
        <f t="shared" si="118"/>
        <v/>
      </c>
      <c r="BB343" t="str">
        <f t="shared" si="115"/>
        <v/>
      </c>
      <c r="BD343" t="str">
        <f t="shared" si="110"/>
        <v/>
      </c>
      <c r="BF343" t="str">
        <f t="shared" si="109"/>
        <v/>
      </c>
    </row>
    <row r="344" spans="1:58" x14ac:dyDescent="0.3">
      <c r="A344" s="10">
        <v>42712</v>
      </c>
      <c r="B344" s="11" t="s">
        <v>8</v>
      </c>
      <c r="C344" s="7">
        <v>10</v>
      </c>
      <c r="D344">
        <f t="shared" si="116"/>
        <v>82</v>
      </c>
      <c r="F344" t="str">
        <f t="shared" si="111"/>
        <v/>
      </c>
      <c r="H344">
        <f t="shared" si="101"/>
        <v>24</v>
      </c>
      <c r="J344" t="str">
        <f t="shared" si="102"/>
        <v/>
      </c>
      <c r="M344" s="5">
        <v>43078</v>
      </c>
      <c r="N344" s="6" t="s">
        <v>7</v>
      </c>
      <c r="O344" s="7">
        <v>34</v>
      </c>
      <c r="P344" t="str">
        <f t="shared" si="117"/>
        <v/>
      </c>
      <c r="R344" t="str">
        <f t="shared" si="112"/>
        <v/>
      </c>
      <c r="T344" t="str">
        <f t="shared" si="103"/>
        <v/>
      </c>
      <c r="V344" t="str">
        <f t="shared" si="104"/>
        <v/>
      </c>
      <c r="Y344" s="5">
        <v>43443</v>
      </c>
      <c r="Z344" s="6" t="s">
        <v>9</v>
      </c>
      <c r="AA344" s="7">
        <v>17</v>
      </c>
      <c r="AB344" t="str">
        <f t="shared" si="119"/>
        <v/>
      </c>
      <c r="AD344" t="str">
        <f t="shared" si="113"/>
        <v/>
      </c>
      <c r="AF344" t="str">
        <f t="shared" si="105"/>
        <v/>
      </c>
      <c r="AH344">
        <f t="shared" si="106"/>
        <v>72</v>
      </c>
      <c r="AK344" s="5">
        <v>43808</v>
      </c>
      <c r="AL344" s="6" t="s">
        <v>5</v>
      </c>
      <c r="AM344" s="7">
        <f>+'Boarding Tallies'!AU49</f>
        <v>10</v>
      </c>
      <c r="AN344" t="str">
        <f t="shared" si="100"/>
        <v/>
      </c>
      <c r="AP344" t="str">
        <f t="shared" si="114"/>
        <v/>
      </c>
      <c r="AR344" t="str">
        <f t="shared" si="107"/>
        <v/>
      </c>
      <c r="AT344" t="str">
        <f t="shared" si="108"/>
        <v/>
      </c>
      <c r="AW344" s="5">
        <v>44173</v>
      </c>
      <c r="AX344" s="6" t="s">
        <v>3</v>
      </c>
      <c r="AY344" s="105">
        <f>'Boarding Tallies'!AU9</f>
        <v>0</v>
      </c>
      <c r="AZ344" t="str">
        <f t="shared" si="118"/>
        <v/>
      </c>
      <c r="BB344" t="str">
        <f t="shared" si="115"/>
        <v/>
      </c>
      <c r="BD344" t="str">
        <f t="shared" si="110"/>
        <v/>
      </c>
      <c r="BF344" t="str">
        <f t="shared" si="109"/>
        <v/>
      </c>
    </row>
    <row r="345" spans="1:58" x14ac:dyDescent="0.3">
      <c r="A345" s="10">
        <v>42713</v>
      </c>
      <c r="B345" s="11" t="s">
        <v>4</v>
      </c>
      <c r="C345" s="7">
        <v>22</v>
      </c>
      <c r="D345" t="str">
        <f t="shared" si="116"/>
        <v/>
      </c>
      <c r="F345">
        <f t="shared" si="111"/>
        <v>27</v>
      </c>
      <c r="H345" t="str">
        <f t="shared" si="101"/>
        <v/>
      </c>
      <c r="J345" t="str">
        <f t="shared" si="102"/>
        <v/>
      </c>
      <c r="M345" s="5">
        <v>43079</v>
      </c>
      <c r="N345" s="6" t="s">
        <v>9</v>
      </c>
      <c r="O345" s="7">
        <v>19</v>
      </c>
      <c r="P345" t="str">
        <f t="shared" si="117"/>
        <v/>
      </c>
      <c r="R345" t="str">
        <f t="shared" si="112"/>
        <v/>
      </c>
      <c r="T345" t="str">
        <f t="shared" si="103"/>
        <v/>
      </c>
      <c r="V345">
        <f t="shared" si="104"/>
        <v>86</v>
      </c>
      <c r="Y345" s="5">
        <v>43444</v>
      </c>
      <c r="Z345" s="6" t="s">
        <v>5</v>
      </c>
      <c r="AA345" s="7">
        <v>12</v>
      </c>
      <c r="AB345" t="str">
        <f t="shared" si="119"/>
        <v/>
      </c>
      <c r="AD345" t="str">
        <f t="shared" si="113"/>
        <v/>
      </c>
      <c r="AF345" t="str">
        <f t="shared" si="105"/>
        <v/>
      </c>
      <c r="AH345" t="str">
        <f t="shared" si="106"/>
        <v/>
      </c>
      <c r="AK345" s="5">
        <v>43809</v>
      </c>
      <c r="AL345" s="6" t="s">
        <v>3</v>
      </c>
      <c r="AM345" s="7">
        <f>+'Boarding Tallies'!AU50</f>
        <v>12</v>
      </c>
      <c r="AN345" t="str">
        <f t="shared" si="100"/>
        <v/>
      </c>
      <c r="AP345" t="str">
        <f t="shared" si="114"/>
        <v/>
      </c>
      <c r="AR345" t="str">
        <f t="shared" si="107"/>
        <v/>
      </c>
      <c r="AT345" t="str">
        <f t="shared" si="108"/>
        <v/>
      </c>
      <c r="AW345" s="5">
        <v>44174</v>
      </c>
      <c r="AX345" s="6" t="s">
        <v>6</v>
      </c>
      <c r="AY345" s="105">
        <f>'Boarding Tallies'!AU10</f>
        <v>0</v>
      </c>
      <c r="AZ345" t="str">
        <f t="shared" si="118"/>
        <v/>
      </c>
      <c r="BB345" t="str">
        <f t="shared" si="115"/>
        <v/>
      </c>
      <c r="BD345" t="str">
        <f t="shared" si="110"/>
        <v/>
      </c>
      <c r="BF345" t="str">
        <f t="shared" si="109"/>
        <v/>
      </c>
    </row>
    <row r="346" spans="1:58" x14ac:dyDescent="0.3">
      <c r="A346" s="10">
        <v>42714</v>
      </c>
      <c r="B346" s="11" t="s">
        <v>7</v>
      </c>
      <c r="C346" s="7">
        <v>25</v>
      </c>
      <c r="D346" t="str">
        <f t="shared" si="116"/>
        <v/>
      </c>
      <c r="F346" t="str">
        <f t="shared" si="111"/>
        <v/>
      </c>
      <c r="H346" t="str">
        <f t="shared" si="101"/>
        <v/>
      </c>
      <c r="J346" t="str">
        <f t="shared" si="102"/>
        <v/>
      </c>
      <c r="M346" s="5">
        <v>43080</v>
      </c>
      <c r="N346" s="6" t="s">
        <v>5</v>
      </c>
      <c r="O346" s="7">
        <v>14</v>
      </c>
      <c r="P346" t="str">
        <f t="shared" si="117"/>
        <v/>
      </c>
      <c r="R346" t="str">
        <f t="shared" si="112"/>
        <v/>
      </c>
      <c r="T346" t="str">
        <f t="shared" si="103"/>
        <v/>
      </c>
      <c r="V346" t="str">
        <f t="shared" si="104"/>
        <v/>
      </c>
      <c r="Y346" s="5">
        <v>43445</v>
      </c>
      <c r="Z346" s="6" t="s">
        <v>3</v>
      </c>
      <c r="AA346" s="7">
        <v>10</v>
      </c>
      <c r="AB346" t="str">
        <f t="shared" si="119"/>
        <v/>
      </c>
      <c r="AD346" t="str">
        <f t="shared" si="113"/>
        <v/>
      </c>
      <c r="AF346" t="str">
        <f t="shared" si="105"/>
        <v/>
      </c>
      <c r="AH346" t="str">
        <f t="shared" si="106"/>
        <v/>
      </c>
      <c r="AK346" s="5">
        <v>43810</v>
      </c>
      <c r="AL346" s="6" t="s">
        <v>6</v>
      </c>
      <c r="AM346" s="7">
        <f>+'Boarding Tallies'!AU51</f>
        <v>10</v>
      </c>
      <c r="AN346" t="str">
        <f t="shared" si="100"/>
        <v/>
      </c>
      <c r="AP346" t="str">
        <f t="shared" si="114"/>
        <v/>
      </c>
      <c r="AR346" t="str">
        <f t="shared" si="107"/>
        <v/>
      </c>
      <c r="AT346" t="str">
        <f t="shared" si="108"/>
        <v/>
      </c>
      <c r="AW346" s="5">
        <v>44175</v>
      </c>
      <c r="AX346" s="6" t="s">
        <v>8</v>
      </c>
      <c r="AY346" s="105">
        <f>'Boarding Tallies'!AU11</f>
        <v>0</v>
      </c>
      <c r="AZ346">
        <f t="shared" si="118"/>
        <v>0</v>
      </c>
      <c r="BB346" t="str">
        <f t="shared" si="115"/>
        <v/>
      </c>
      <c r="BD346">
        <f t="shared" si="110"/>
        <v>0</v>
      </c>
      <c r="BF346" t="str">
        <f t="shared" si="109"/>
        <v/>
      </c>
    </row>
    <row r="347" spans="1:58" x14ac:dyDescent="0.3">
      <c r="A347" s="10">
        <v>42715</v>
      </c>
      <c r="B347" s="11" t="s">
        <v>9</v>
      </c>
      <c r="C347" s="7">
        <v>16</v>
      </c>
      <c r="D347" t="str">
        <f t="shared" si="116"/>
        <v/>
      </c>
      <c r="F347" t="str">
        <f t="shared" si="111"/>
        <v/>
      </c>
      <c r="H347" t="str">
        <f t="shared" si="101"/>
        <v/>
      </c>
      <c r="J347">
        <f t="shared" si="102"/>
        <v>63</v>
      </c>
      <c r="M347" s="5">
        <v>43081</v>
      </c>
      <c r="N347" s="6" t="s">
        <v>3</v>
      </c>
      <c r="O347" s="7">
        <v>14</v>
      </c>
      <c r="P347" t="str">
        <f t="shared" si="117"/>
        <v/>
      </c>
      <c r="R347" t="str">
        <f t="shared" si="112"/>
        <v/>
      </c>
      <c r="T347" t="str">
        <f t="shared" si="103"/>
        <v/>
      </c>
      <c r="V347" t="str">
        <f t="shared" si="104"/>
        <v/>
      </c>
      <c r="Y347" s="5">
        <v>43446</v>
      </c>
      <c r="Z347" s="6" t="s">
        <v>6</v>
      </c>
      <c r="AA347" s="7">
        <v>14</v>
      </c>
      <c r="AB347" t="str">
        <f t="shared" si="119"/>
        <v/>
      </c>
      <c r="AD347" t="str">
        <f t="shared" si="113"/>
        <v/>
      </c>
      <c r="AF347" t="str">
        <f t="shared" si="105"/>
        <v/>
      </c>
      <c r="AH347" t="str">
        <f t="shared" si="106"/>
        <v/>
      </c>
      <c r="AK347" s="5">
        <v>43811</v>
      </c>
      <c r="AL347" s="6" t="s">
        <v>8</v>
      </c>
      <c r="AM347" s="7">
        <f>+'Boarding Tallies'!AU52</f>
        <v>14</v>
      </c>
      <c r="AN347">
        <f t="shared" si="100"/>
        <v>125</v>
      </c>
      <c r="AP347" t="str">
        <f t="shared" si="114"/>
        <v/>
      </c>
      <c r="AR347">
        <f t="shared" si="107"/>
        <v>36</v>
      </c>
      <c r="AT347" t="str">
        <f t="shared" si="108"/>
        <v/>
      </c>
      <c r="AW347" s="5">
        <v>44176</v>
      </c>
      <c r="AX347" s="6" t="s">
        <v>4</v>
      </c>
      <c r="AY347" s="105">
        <f>'Boarding Tallies'!AU12</f>
        <v>0</v>
      </c>
      <c r="AZ347" t="str">
        <f t="shared" si="118"/>
        <v/>
      </c>
      <c r="BB347">
        <f t="shared" si="115"/>
        <v>0</v>
      </c>
      <c r="BD347" t="str">
        <f t="shared" si="110"/>
        <v/>
      </c>
      <c r="BF347" t="str">
        <f t="shared" si="109"/>
        <v/>
      </c>
    </row>
    <row r="348" spans="1:58" x14ac:dyDescent="0.3">
      <c r="A348" s="10">
        <v>42716</v>
      </c>
      <c r="B348" s="11" t="s">
        <v>5</v>
      </c>
      <c r="C348" s="7">
        <v>10</v>
      </c>
      <c r="D348" t="str">
        <f t="shared" si="116"/>
        <v/>
      </c>
      <c r="F348" t="str">
        <f t="shared" si="111"/>
        <v/>
      </c>
      <c r="H348" t="str">
        <f t="shared" si="101"/>
        <v/>
      </c>
      <c r="J348" t="str">
        <f t="shared" si="102"/>
        <v/>
      </c>
      <c r="M348" s="5">
        <v>43082</v>
      </c>
      <c r="N348" s="6" t="s">
        <v>6</v>
      </c>
      <c r="O348" s="7">
        <v>11</v>
      </c>
      <c r="P348" t="str">
        <f t="shared" si="117"/>
        <v/>
      </c>
      <c r="R348" t="str">
        <f t="shared" si="112"/>
        <v/>
      </c>
      <c r="T348" t="str">
        <f t="shared" si="103"/>
        <v/>
      </c>
      <c r="V348" t="str">
        <f t="shared" si="104"/>
        <v/>
      </c>
      <c r="Y348" s="5">
        <v>43447</v>
      </c>
      <c r="Z348" s="6" t="s">
        <v>8</v>
      </c>
      <c r="AA348" s="7">
        <v>13</v>
      </c>
      <c r="AB348">
        <f t="shared" si="119"/>
        <v>121</v>
      </c>
      <c r="AD348" t="str">
        <f t="shared" si="113"/>
        <v/>
      </c>
      <c r="AF348">
        <f t="shared" si="105"/>
        <v>37</v>
      </c>
      <c r="AH348" t="str">
        <f t="shared" si="106"/>
        <v/>
      </c>
      <c r="AK348" s="5">
        <v>43812</v>
      </c>
      <c r="AL348" s="6" t="s">
        <v>4</v>
      </c>
      <c r="AM348" s="7">
        <f>+'Boarding Tallies'!AU53</f>
        <v>20</v>
      </c>
      <c r="AN348" t="str">
        <f t="shared" si="100"/>
        <v/>
      </c>
      <c r="AP348">
        <f t="shared" si="114"/>
        <v>30</v>
      </c>
      <c r="AR348" t="str">
        <f t="shared" si="107"/>
        <v/>
      </c>
      <c r="AT348" t="str">
        <f t="shared" si="108"/>
        <v/>
      </c>
      <c r="AW348" s="5">
        <v>44177</v>
      </c>
      <c r="AX348" s="6" t="s">
        <v>7</v>
      </c>
      <c r="AY348" s="105">
        <f>'Boarding Tallies'!AU13</f>
        <v>0</v>
      </c>
      <c r="AZ348" t="str">
        <f t="shared" si="118"/>
        <v/>
      </c>
      <c r="BB348" t="str">
        <f t="shared" si="115"/>
        <v/>
      </c>
      <c r="BD348" t="str">
        <f t="shared" si="110"/>
        <v/>
      </c>
      <c r="BF348" t="str">
        <f t="shared" si="109"/>
        <v/>
      </c>
    </row>
    <row r="349" spans="1:58" x14ac:dyDescent="0.3">
      <c r="A349" s="10">
        <v>42717</v>
      </c>
      <c r="B349" s="11" t="s">
        <v>3</v>
      </c>
      <c r="C349" s="7">
        <v>8</v>
      </c>
      <c r="D349" t="str">
        <f t="shared" si="116"/>
        <v/>
      </c>
      <c r="F349" t="str">
        <f t="shared" si="111"/>
        <v/>
      </c>
      <c r="H349" t="str">
        <f t="shared" si="101"/>
        <v/>
      </c>
      <c r="J349" t="str">
        <f t="shared" si="102"/>
        <v/>
      </c>
      <c r="M349" s="5">
        <v>43083</v>
      </c>
      <c r="N349" s="6" t="s">
        <v>8</v>
      </c>
      <c r="O349" s="7">
        <v>11</v>
      </c>
      <c r="P349">
        <f t="shared" si="117"/>
        <v>136</v>
      </c>
      <c r="R349" t="str">
        <f t="shared" si="112"/>
        <v/>
      </c>
      <c r="T349">
        <f t="shared" si="103"/>
        <v>36</v>
      </c>
      <c r="V349" t="str">
        <f t="shared" si="104"/>
        <v/>
      </c>
      <c r="Y349" s="5">
        <v>43448</v>
      </c>
      <c r="Z349" s="6" t="s">
        <v>4</v>
      </c>
      <c r="AA349" s="7">
        <v>25</v>
      </c>
      <c r="AB349" t="str">
        <f t="shared" si="119"/>
        <v/>
      </c>
      <c r="AD349">
        <f t="shared" si="113"/>
        <v>37</v>
      </c>
      <c r="AF349" t="str">
        <f t="shared" si="105"/>
        <v/>
      </c>
      <c r="AH349" t="str">
        <f t="shared" si="106"/>
        <v/>
      </c>
      <c r="AK349" s="5">
        <v>43813</v>
      </c>
      <c r="AL349" s="6" t="s">
        <v>7</v>
      </c>
      <c r="AM349" s="7">
        <f>+'Boarding Tallies'!AU54</f>
        <v>32</v>
      </c>
      <c r="AN349" t="str">
        <f t="shared" si="100"/>
        <v/>
      </c>
      <c r="AP349" t="str">
        <f t="shared" si="114"/>
        <v/>
      </c>
      <c r="AR349" t="str">
        <f t="shared" si="107"/>
        <v/>
      </c>
      <c r="AT349" t="str">
        <f t="shared" si="108"/>
        <v/>
      </c>
      <c r="AW349" s="5">
        <v>44178</v>
      </c>
      <c r="AX349" s="6" t="s">
        <v>9</v>
      </c>
      <c r="AY349" s="105">
        <f>'Boarding Tallies'!AU14</f>
        <v>0</v>
      </c>
      <c r="AZ349" t="str">
        <f t="shared" si="118"/>
        <v/>
      </c>
      <c r="BB349" t="str">
        <f t="shared" si="115"/>
        <v/>
      </c>
      <c r="BD349" t="str">
        <f t="shared" si="110"/>
        <v/>
      </c>
      <c r="BF349">
        <f t="shared" si="109"/>
        <v>0</v>
      </c>
    </row>
    <row r="350" spans="1:58" x14ac:dyDescent="0.3">
      <c r="A350" s="10">
        <v>42718</v>
      </c>
      <c r="B350" s="11" t="s">
        <v>6</v>
      </c>
      <c r="C350" s="7">
        <v>8</v>
      </c>
      <c r="D350" t="str">
        <f t="shared" si="116"/>
        <v/>
      </c>
      <c r="F350" t="str">
        <f t="shared" si="111"/>
        <v/>
      </c>
      <c r="H350" t="str">
        <f t="shared" si="101"/>
        <v/>
      </c>
      <c r="J350" t="str">
        <f t="shared" si="102"/>
        <v/>
      </c>
      <c r="M350" s="5">
        <v>43084</v>
      </c>
      <c r="N350" s="6" t="s">
        <v>4</v>
      </c>
      <c r="O350" s="7">
        <v>17</v>
      </c>
      <c r="P350" t="str">
        <f t="shared" si="117"/>
        <v/>
      </c>
      <c r="R350">
        <f t="shared" si="112"/>
        <v>31</v>
      </c>
      <c r="T350" t="str">
        <f t="shared" si="103"/>
        <v/>
      </c>
      <c r="V350" t="str">
        <f t="shared" si="104"/>
        <v/>
      </c>
      <c r="Y350" s="5">
        <v>43449</v>
      </c>
      <c r="Z350" s="6" t="s">
        <v>7</v>
      </c>
      <c r="AA350" s="7">
        <v>29</v>
      </c>
      <c r="AB350" t="str">
        <f t="shared" si="119"/>
        <v/>
      </c>
      <c r="AD350" t="str">
        <f t="shared" si="113"/>
        <v/>
      </c>
      <c r="AF350" t="str">
        <f t="shared" si="105"/>
        <v/>
      </c>
      <c r="AH350" t="str">
        <f t="shared" si="106"/>
        <v/>
      </c>
      <c r="AK350" s="5">
        <v>43814</v>
      </c>
      <c r="AL350" s="6" t="s">
        <v>9</v>
      </c>
      <c r="AM350" s="7">
        <f>+'Boarding Tallies'!AU55</f>
        <v>14</v>
      </c>
      <c r="AN350" t="str">
        <f t="shared" si="100"/>
        <v/>
      </c>
      <c r="AP350" t="str">
        <f t="shared" si="114"/>
        <v/>
      </c>
      <c r="AR350" t="str">
        <f t="shared" si="107"/>
        <v/>
      </c>
      <c r="AT350">
        <f t="shared" si="108"/>
        <v>66</v>
      </c>
      <c r="AW350" s="5">
        <v>44179</v>
      </c>
      <c r="AX350" s="6" t="s">
        <v>5</v>
      </c>
      <c r="AY350" s="105">
        <f>'Boarding Tallies'!AU15</f>
        <v>0</v>
      </c>
      <c r="AZ350" t="str">
        <f t="shared" si="118"/>
        <v/>
      </c>
      <c r="BB350" t="str">
        <f t="shared" si="115"/>
        <v/>
      </c>
      <c r="BD350" t="str">
        <f t="shared" si="110"/>
        <v/>
      </c>
      <c r="BF350" t="str">
        <f t="shared" si="109"/>
        <v/>
      </c>
    </row>
    <row r="351" spans="1:58" x14ac:dyDescent="0.3">
      <c r="A351" s="10">
        <v>42719</v>
      </c>
      <c r="B351" s="11" t="s">
        <v>8</v>
      </c>
      <c r="C351" s="7">
        <v>11</v>
      </c>
      <c r="D351">
        <f t="shared" si="116"/>
        <v>100</v>
      </c>
      <c r="F351" t="str">
        <f t="shared" si="111"/>
        <v/>
      </c>
      <c r="H351">
        <f t="shared" si="101"/>
        <v>27</v>
      </c>
      <c r="J351" t="str">
        <f t="shared" si="102"/>
        <v/>
      </c>
      <c r="M351" s="5">
        <v>43085</v>
      </c>
      <c r="N351" s="6" t="s">
        <v>7</v>
      </c>
      <c r="O351" s="7">
        <v>26</v>
      </c>
      <c r="P351" t="str">
        <f t="shared" si="117"/>
        <v/>
      </c>
      <c r="R351" t="str">
        <f t="shared" si="112"/>
        <v/>
      </c>
      <c r="T351" t="str">
        <f t="shared" si="103"/>
        <v/>
      </c>
      <c r="V351" t="str">
        <f t="shared" si="104"/>
        <v/>
      </c>
      <c r="Y351" s="5">
        <v>43450</v>
      </c>
      <c r="Z351" s="6" t="s">
        <v>9</v>
      </c>
      <c r="AA351" s="7">
        <v>9</v>
      </c>
      <c r="AB351" t="str">
        <f t="shared" si="119"/>
        <v/>
      </c>
      <c r="AD351" t="str">
        <f t="shared" si="113"/>
        <v/>
      </c>
      <c r="AF351" t="str">
        <f t="shared" si="105"/>
        <v/>
      </c>
      <c r="AH351">
        <f t="shared" si="106"/>
        <v>63</v>
      </c>
      <c r="AK351" s="5">
        <v>43815</v>
      </c>
      <c r="AL351" s="6" t="s">
        <v>5</v>
      </c>
      <c r="AM351" s="7">
        <f>+'Boarding Tallies'!AU56</f>
        <v>10</v>
      </c>
      <c r="AN351" t="str">
        <f t="shared" si="100"/>
        <v/>
      </c>
      <c r="AP351" t="str">
        <f t="shared" si="114"/>
        <v/>
      </c>
      <c r="AR351" t="str">
        <f t="shared" si="107"/>
        <v/>
      </c>
      <c r="AT351" t="str">
        <f t="shared" si="108"/>
        <v/>
      </c>
      <c r="AW351" s="5">
        <v>44180</v>
      </c>
      <c r="AX351" s="6" t="s">
        <v>3</v>
      </c>
      <c r="AY351" s="105">
        <f>'Boarding Tallies'!AU16</f>
        <v>0</v>
      </c>
      <c r="AZ351" t="str">
        <f t="shared" si="118"/>
        <v/>
      </c>
      <c r="BB351" t="str">
        <f t="shared" si="115"/>
        <v/>
      </c>
      <c r="BD351" t="str">
        <f t="shared" si="110"/>
        <v/>
      </c>
      <c r="BF351" t="str">
        <f t="shared" si="109"/>
        <v/>
      </c>
    </row>
    <row r="352" spans="1:58" x14ac:dyDescent="0.3">
      <c r="A352" s="10">
        <v>42720</v>
      </c>
      <c r="B352" s="11" t="s">
        <v>4</v>
      </c>
      <c r="C352" s="7">
        <v>26</v>
      </c>
      <c r="D352" t="str">
        <f t="shared" si="116"/>
        <v/>
      </c>
      <c r="F352">
        <f t="shared" si="111"/>
        <v>36</v>
      </c>
      <c r="H352" t="str">
        <f t="shared" si="101"/>
        <v/>
      </c>
      <c r="J352" t="str">
        <f t="shared" si="102"/>
        <v/>
      </c>
      <c r="M352" s="5">
        <v>43086</v>
      </c>
      <c r="N352" s="6" t="s">
        <v>9</v>
      </c>
      <c r="O352" s="7">
        <v>10</v>
      </c>
      <c r="P352" t="str">
        <f t="shared" si="117"/>
        <v/>
      </c>
      <c r="R352" t="str">
        <f t="shared" si="112"/>
        <v/>
      </c>
      <c r="T352" t="str">
        <f t="shared" si="103"/>
        <v/>
      </c>
      <c r="V352">
        <f t="shared" si="104"/>
        <v>53</v>
      </c>
      <c r="Y352" s="5">
        <v>43451</v>
      </c>
      <c r="Z352" s="6" t="s">
        <v>5</v>
      </c>
      <c r="AA352" s="7">
        <v>8</v>
      </c>
      <c r="AB352" t="str">
        <f t="shared" si="119"/>
        <v/>
      </c>
      <c r="AD352" t="str">
        <f t="shared" si="113"/>
        <v/>
      </c>
      <c r="AF352" t="str">
        <f t="shared" si="105"/>
        <v/>
      </c>
      <c r="AH352" t="str">
        <f t="shared" si="106"/>
        <v/>
      </c>
      <c r="AK352" s="5">
        <v>43816</v>
      </c>
      <c r="AL352" s="6" t="s">
        <v>3</v>
      </c>
      <c r="AM352" s="7">
        <f>+'Boarding Tallies'!AU57</f>
        <v>10</v>
      </c>
      <c r="AN352" t="str">
        <f t="shared" si="100"/>
        <v/>
      </c>
      <c r="AP352" t="str">
        <f t="shared" si="114"/>
        <v/>
      </c>
      <c r="AR352" t="str">
        <f t="shared" si="107"/>
        <v/>
      </c>
      <c r="AT352" t="str">
        <f t="shared" si="108"/>
        <v/>
      </c>
      <c r="AW352" s="5">
        <v>44181</v>
      </c>
      <c r="AX352" s="6" t="s">
        <v>6</v>
      </c>
      <c r="AY352" s="105">
        <f>'Boarding Tallies'!AU17</f>
        <v>0</v>
      </c>
      <c r="AZ352" t="str">
        <f t="shared" si="118"/>
        <v/>
      </c>
      <c r="BB352" t="str">
        <f t="shared" si="115"/>
        <v/>
      </c>
      <c r="BD352" t="str">
        <f t="shared" si="110"/>
        <v/>
      </c>
      <c r="BF352" t="str">
        <f t="shared" si="109"/>
        <v/>
      </c>
    </row>
    <row r="353" spans="1:58" x14ac:dyDescent="0.3">
      <c r="A353" s="10">
        <v>42721</v>
      </c>
      <c r="B353" s="11" t="s">
        <v>7</v>
      </c>
      <c r="C353" s="7">
        <v>30</v>
      </c>
      <c r="D353" t="str">
        <f t="shared" si="116"/>
        <v/>
      </c>
      <c r="F353" t="str">
        <f t="shared" si="111"/>
        <v/>
      </c>
      <c r="H353" t="str">
        <f t="shared" si="101"/>
        <v/>
      </c>
      <c r="J353" t="str">
        <f t="shared" si="102"/>
        <v/>
      </c>
      <c r="M353" s="5">
        <v>43087</v>
      </c>
      <c r="N353" s="6" t="s">
        <v>5</v>
      </c>
      <c r="O353" s="7">
        <v>7</v>
      </c>
      <c r="P353" t="str">
        <f t="shared" si="117"/>
        <v/>
      </c>
      <c r="R353" t="str">
        <f t="shared" si="112"/>
        <v/>
      </c>
      <c r="T353" t="str">
        <f t="shared" si="103"/>
        <v/>
      </c>
      <c r="V353" t="str">
        <f t="shared" si="104"/>
        <v/>
      </c>
      <c r="Y353" s="5">
        <v>43452</v>
      </c>
      <c r="Z353" s="6" t="s">
        <v>3</v>
      </c>
      <c r="AA353" s="7">
        <v>10</v>
      </c>
      <c r="AB353" t="str">
        <f t="shared" si="119"/>
        <v/>
      </c>
      <c r="AD353" t="str">
        <f t="shared" si="113"/>
        <v/>
      </c>
      <c r="AF353" t="str">
        <f t="shared" si="105"/>
        <v/>
      </c>
      <c r="AH353" t="str">
        <f t="shared" si="106"/>
        <v/>
      </c>
      <c r="AK353" s="5">
        <v>43817</v>
      </c>
      <c r="AL353" s="6" t="s">
        <v>6</v>
      </c>
      <c r="AM353" s="7">
        <f>+'Boarding Tallies'!AU58</f>
        <v>17</v>
      </c>
      <c r="AN353" t="str">
        <f t="shared" si="100"/>
        <v/>
      </c>
      <c r="AP353" t="str">
        <f t="shared" si="114"/>
        <v/>
      </c>
      <c r="AR353" t="str">
        <f t="shared" si="107"/>
        <v/>
      </c>
      <c r="AT353" t="str">
        <f t="shared" si="108"/>
        <v/>
      </c>
      <c r="AW353" s="5">
        <v>44182</v>
      </c>
      <c r="AX353" s="6" t="s">
        <v>8</v>
      </c>
      <c r="AY353" s="105">
        <f>'Boarding Tallies'!AU18</f>
        <v>0</v>
      </c>
      <c r="AZ353">
        <f t="shared" si="118"/>
        <v>0</v>
      </c>
      <c r="BB353" t="str">
        <f t="shared" si="115"/>
        <v/>
      </c>
      <c r="BD353">
        <f t="shared" si="110"/>
        <v>0</v>
      </c>
      <c r="BF353" t="str">
        <f t="shared" si="109"/>
        <v/>
      </c>
    </row>
    <row r="354" spans="1:58" x14ac:dyDescent="0.3">
      <c r="A354" s="10">
        <v>42722</v>
      </c>
      <c r="B354" s="11" t="s">
        <v>9</v>
      </c>
      <c r="C354" s="7">
        <v>21</v>
      </c>
      <c r="D354" t="str">
        <f t="shared" si="116"/>
        <v/>
      </c>
      <c r="F354" t="str">
        <f t="shared" si="111"/>
        <v/>
      </c>
      <c r="H354" t="str">
        <f t="shared" si="101"/>
        <v/>
      </c>
      <c r="J354">
        <f t="shared" si="102"/>
        <v>77</v>
      </c>
      <c r="M354" s="5">
        <v>43088</v>
      </c>
      <c r="N354" s="6" t="s">
        <v>3</v>
      </c>
      <c r="O354" s="7">
        <v>13</v>
      </c>
      <c r="P354" t="str">
        <f t="shared" si="117"/>
        <v/>
      </c>
      <c r="R354" t="str">
        <f t="shared" si="112"/>
        <v/>
      </c>
      <c r="T354" t="str">
        <f t="shared" si="103"/>
        <v/>
      </c>
      <c r="V354" t="str">
        <f t="shared" si="104"/>
        <v/>
      </c>
      <c r="Y354" s="5">
        <v>43453</v>
      </c>
      <c r="Z354" s="6" t="s">
        <v>6</v>
      </c>
      <c r="AA354" s="7">
        <v>14</v>
      </c>
      <c r="AB354" t="str">
        <f t="shared" si="119"/>
        <v/>
      </c>
      <c r="AD354" t="str">
        <f t="shared" si="113"/>
        <v/>
      </c>
      <c r="AF354" t="str">
        <f t="shared" si="105"/>
        <v/>
      </c>
      <c r="AH354" t="str">
        <f t="shared" si="106"/>
        <v/>
      </c>
      <c r="AK354" s="5">
        <v>43818</v>
      </c>
      <c r="AL354" s="6" t="s">
        <v>8</v>
      </c>
      <c r="AM354" s="7">
        <f>+'Boarding Tallies'!AU59</f>
        <v>28</v>
      </c>
      <c r="AN354">
        <f t="shared" ref="AN354:AN367" si="120">IF(AL354="TH",SUM(AM348:AM354),"")</f>
        <v>131</v>
      </c>
      <c r="AP354" t="str">
        <f t="shared" si="114"/>
        <v/>
      </c>
      <c r="AR354">
        <f t="shared" si="107"/>
        <v>55</v>
      </c>
      <c r="AT354" t="str">
        <f t="shared" si="108"/>
        <v/>
      </c>
      <c r="AW354" s="5">
        <v>44183</v>
      </c>
      <c r="AX354" s="6" t="s">
        <v>4</v>
      </c>
      <c r="AY354" s="105">
        <f>'Boarding Tallies'!AU19</f>
        <v>0</v>
      </c>
      <c r="AZ354" t="str">
        <f t="shared" si="118"/>
        <v/>
      </c>
      <c r="BB354">
        <f t="shared" si="115"/>
        <v>0</v>
      </c>
      <c r="BD354" t="str">
        <f t="shared" si="110"/>
        <v/>
      </c>
      <c r="BF354" t="str">
        <f t="shared" si="109"/>
        <v/>
      </c>
    </row>
    <row r="355" spans="1:58" x14ac:dyDescent="0.3">
      <c r="A355" s="10">
        <v>42723</v>
      </c>
      <c r="B355" s="11" t="s">
        <v>5</v>
      </c>
      <c r="C355" s="7">
        <v>17</v>
      </c>
      <c r="D355" t="str">
        <f t="shared" si="116"/>
        <v/>
      </c>
      <c r="F355" t="str">
        <f t="shared" si="111"/>
        <v/>
      </c>
      <c r="H355" t="str">
        <f t="shared" si="101"/>
        <v/>
      </c>
      <c r="J355" t="str">
        <f t="shared" si="102"/>
        <v/>
      </c>
      <c r="M355" s="5">
        <v>43089</v>
      </c>
      <c r="N355" s="6" t="s">
        <v>6</v>
      </c>
      <c r="O355" s="7">
        <v>22</v>
      </c>
      <c r="P355" t="str">
        <f t="shared" si="117"/>
        <v/>
      </c>
      <c r="R355" t="str">
        <f t="shared" si="112"/>
        <v/>
      </c>
      <c r="T355" t="str">
        <f t="shared" si="103"/>
        <v/>
      </c>
      <c r="V355" t="str">
        <f t="shared" si="104"/>
        <v/>
      </c>
      <c r="Y355" s="5">
        <v>43454</v>
      </c>
      <c r="Z355" s="6" t="s">
        <v>8</v>
      </c>
      <c r="AA355" s="7">
        <v>25</v>
      </c>
      <c r="AB355">
        <f t="shared" si="119"/>
        <v>120</v>
      </c>
      <c r="AD355" t="str">
        <f t="shared" si="113"/>
        <v/>
      </c>
      <c r="AF355">
        <f t="shared" si="105"/>
        <v>49</v>
      </c>
      <c r="AH355" t="str">
        <f t="shared" si="106"/>
        <v/>
      </c>
      <c r="AK355" s="5">
        <v>43819</v>
      </c>
      <c r="AL355" s="6" t="s">
        <v>4</v>
      </c>
      <c r="AM355" s="7">
        <f>+'Boarding Tallies'!AU60</f>
        <v>38</v>
      </c>
      <c r="AN355" t="str">
        <f t="shared" si="120"/>
        <v/>
      </c>
      <c r="AP355">
        <f t="shared" si="114"/>
        <v>48</v>
      </c>
      <c r="AR355" t="str">
        <f t="shared" si="107"/>
        <v/>
      </c>
      <c r="AT355" t="str">
        <f t="shared" si="108"/>
        <v/>
      </c>
      <c r="AW355" s="5">
        <v>44184</v>
      </c>
      <c r="AX355" s="6" t="s">
        <v>7</v>
      </c>
      <c r="AY355" s="105">
        <f>'Boarding Tallies'!AU20</f>
        <v>0</v>
      </c>
      <c r="AZ355" t="str">
        <f t="shared" si="118"/>
        <v/>
      </c>
      <c r="BB355" t="str">
        <f t="shared" si="115"/>
        <v/>
      </c>
      <c r="BD355" t="str">
        <f t="shared" si="110"/>
        <v/>
      </c>
      <c r="BF355" t="str">
        <f t="shared" si="109"/>
        <v/>
      </c>
    </row>
    <row r="356" spans="1:58" x14ac:dyDescent="0.3">
      <c r="A356" s="10">
        <v>42724</v>
      </c>
      <c r="B356" s="11" t="s">
        <v>3</v>
      </c>
      <c r="C356" s="7">
        <v>21</v>
      </c>
      <c r="D356" t="str">
        <f t="shared" si="116"/>
        <v/>
      </c>
      <c r="F356" t="str">
        <f t="shared" si="111"/>
        <v/>
      </c>
      <c r="H356" t="str">
        <f t="shared" si="101"/>
        <v/>
      </c>
      <c r="J356" t="str">
        <f t="shared" si="102"/>
        <v/>
      </c>
      <c r="M356" s="5">
        <v>43090</v>
      </c>
      <c r="N356" s="6" t="s">
        <v>8</v>
      </c>
      <c r="O356" s="7">
        <v>25</v>
      </c>
      <c r="P356">
        <f t="shared" si="117"/>
        <v>120</v>
      </c>
      <c r="R356" t="str">
        <f t="shared" si="112"/>
        <v/>
      </c>
      <c r="T356">
        <f t="shared" si="103"/>
        <v>60</v>
      </c>
      <c r="V356" t="str">
        <f t="shared" si="104"/>
        <v/>
      </c>
      <c r="Y356" s="5">
        <v>43455</v>
      </c>
      <c r="Z356" s="6" t="s">
        <v>4</v>
      </c>
      <c r="AA356" s="7">
        <v>38</v>
      </c>
      <c r="AB356" t="str">
        <f t="shared" si="119"/>
        <v/>
      </c>
      <c r="AD356">
        <f t="shared" si="113"/>
        <v>46</v>
      </c>
      <c r="AF356" t="str">
        <f t="shared" si="105"/>
        <v/>
      </c>
      <c r="AH356" t="str">
        <f t="shared" si="106"/>
        <v/>
      </c>
      <c r="AK356" s="5">
        <v>43820</v>
      </c>
      <c r="AL356" s="6" t="s">
        <v>7</v>
      </c>
      <c r="AM356" s="7">
        <f>+'Boarding Tallies'!AU61</f>
        <v>47</v>
      </c>
      <c r="AN356" t="str">
        <f t="shared" si="120"/>
        <v/>
      </c>
      <c r="AP356" t="str">
        <f t="shared" si="114"/>
        <v/>
      </c>
      <c r="AR356" t="str">
        <f t="shared" si="107"/>
        <v/>
      </c>
      <c r="AT356" t="str">
        <f t="shared" si="108"/>
        <v/>
      </c>
      <c r="AW356" s="5">
        <v>44185</v>
      </c>
      <c r="AX356" s="6" t="s">
        <v>9</v>
      </c>
      <c r="AY356" s="105">
        <f>'Boarding Tallies'!AU21</f>
        <v>0</v>
      </c>
      <c r="AZ356" t="str">
        <f t="shared" si="118"/>
        <v/>
      </c>
      <c r="BB356" t="str">
        <f t="shared" si="115"/>
        <v/>
      </c>
      <c r="BD356" t="str">
        <f t="shared" si="110"/>
        <v/>
      </c>
      <c r="BF356">
        <f t="shared" si="109"/>
        <v>0</v>
      </c>
    </row>
    <row r="357" spans="1:58" x14ac:dyDescent="0.3">
      <c r="A357" s="10">
        <v>42725</v>
      </c>
      <c r="B357" s="11" t="s">
        <v>6</v>
      </c>
      <c r="C357" s="7">
        <v>25</v>
      </c>
      <c r="D357" t="str">
        <f t="shared" si="116"/>
        <v/>
      </c>
      <c r="F357" t="str">
        <f t="shared" si="111"/>
        <v/>
      </c>
      <c r="H357" t="str">
        <f t="shared" si="101"/>
        <v/>
      </c>
      <c r="J357" t="str">
        <f t="shared" si="102"/>
        <v/>
      </c>
      <c r="M357" s="5">
        <v>43091</v>
      </c>
      <c r="N357" s="6" t="s">
        <v>4</v>
      </c>
      <c r="O357" s="7">
        <v>31</v>
      </c>
      <c r="P357" t="str">
        <f t="shared" si="117"/>
        <v/>
      </c>
      <c r="R357">
        <f t="shared" si="112"/>
        <v>38</v>
      </c>
      <c r="T357" t="str">
        <f t="shared" si="103"/>
        <v/>
      </c>
      <c r="V357" t="str">
        <f t="shared" si="104"/>
        <v/>
      </c>
      <c r="Y357" s="5">
        <v>43456</v>
      </c>
      <c r="Z357" s="6" t="s">
        <v>7</v>
      </c>
      <c r="AA357" s="7">
        <v>47</v>
      </c>
      <c r="AB357" t="str">
        <f t="shared" si="119"/>
        <v/>
      </c>
      <c r="AD357" t="str">
        <f t="shared" si="113"/>
        <v/>
      </c>
      <c r="AF357" t="str">
        <f t="shared" si="105"/>
        <v/>
      </c>
      <c r="AH357" t="str">
        <f t="shared" si="106"/>
        <v/>
      </c>
      <c r="AK357" s="5">
        <v>43821</v>
      </c>
      <c r="AL357" s="6" t="s">
        <v>9</v>
      </c>
      <c r="AM357" s="7">
        <f>+'Boarding Tallies'!AU62</f>
        <v>53</v>
      </c>
      <c r="AN357" t="str">
        <f t="shared" si="120"/>
        <v/>
      </c>
      <c r="AP357" t="str">
        <f t="shared" si="114"/>
        <v/>
      </c>
      <c r="AR357" t="str">
        <f t="shared" si="107"/>
        <v/>
      </c>
      <c r="AT357">
        <f t="shared" si="108"/>
        <v>138</v>
      </c>
      <c r="AW357" s="5">
        <v>44186</v>
      </c>
      <c r="AX357" s="6" t="s">
        <v>5</v>
      </c>
      <c r="AY357" s="105">
        <f>'Boarding Tallies'!AU22</f>
        <v>0</v>
      </c>
      <c r="AZ357" t="str">
        <f t="shared" si="118"/>
        <v/>
      </c>
      <c r="BB357" t="str">
        <f t="shared" si="115"/>
        <v/>
      </c>
      <c r="BD357" t="str">
        <f t="shared" si="110"/>
        <v/>
      </c>
      <c r="BF357" t="str">
        <f t="shared" si="109"/>
        <v/>
      </c>
    </row>
    <row r="358" spans="1:58" x14ac:dyDescent="0.3">
      <c r="A358" s="10">
        <v>42726</v>
      </c>
      <c r="B358" s="11" t="s">
        <v>8</v>
      </c>
      <c r="C358" s="7">
        <v>38</v>
      </c>
      <c r="D358">
        <f t="shared" si="116"/>
        <v>178</v>
      </c>
      <c r="F358" t="str">
        <f t="shared" si="111"/>
        <v/>
      </c>
      <c r="H358">
        <f t="shared" si="101"/>
        <v>84</v>
      </c>
      <c r="J358" t="str">
        <f t="shared" si="102"/>
        <v/>
      </c>
      <c r="M358" s="5">
        <v>43092</v>
      </c>
      <c r="N358" s="6" t="s">
        <v>7</v>
      </c>
      <c r="O358" s="7">
        <v>57</v>
      </c>
      <c r="P358" t="str">
        <f t="shared" si="117"/>
        <v/>
      </c>
      <c r="R358" t="str">
        <f t="shared" si="112"/>
        <v/>
      </c>
      <c r="T358" t="str">
        <f t="shared" si="103"/>
        <v/>
      </c>
      <c r="V358" t="str">
        <f t="shared" si="104"/>
        <v/>
      </c>
      <c r="Y358" s="5">
        <v>43457</v>
      </c>
      <c r="Z358" s="6" t="s">
        <v>9</v>
      </c>
      <c r="AA358" s="7">
        <v>44</v>
      </c>
      <c r="AB358" t="str">
        <f t="shared" si="119"/>
        <v/>
      </c>
      <c r="AD358" t="str">
        <f t="shared" si="113"/>
        <v/>
      </c>
      <c r="AF358" t="str">
        <f t="shared" si="105"/>
        <v/>
      </c>
      <c r="AH358">
        <f t="shared" si="106"/>
        <v>129</v>
      </c>
      <c r="AK358" s="5">
        <v>43822</v>
      </c>
      <c r="AL358" s="6" t="s">
        <v>5</v>
      </c>
      <c r="AM358" s="7">
        <f>+'Boarding Tallies'!AU63</f>
        <v>62</v>
      </c>
      <c r="AN358" t="str">
        <f t="shared" si="120"/>
        <v/>
      </c>
      <c r="AP358" t="str">
        <f t="shared" si="114"/>
        <v/>
      </c>
      <c r="AR358" t="str">
        <f t="shared" si="107"/>
        <v/>
      </c>
      <c r="AT358" t="str">
        <f t="shared" si="108"/>
        <v/>
      </c>
      <c r="AW358" s="5">
        <v>44187</v>
      </c>
      <c r="AX358" s="6" t="s">
        <v>3</v>
      </c>
      <c r="AY358" s="105">
        <f>'Boarding Tallies'!AU23</f>
        <v>0</v>
      </c>
      <c r="AZ358" t="str">
        <f t="shared" si="118"/>
        <v/>
      </c>
      <c r="BB358" t="str">
        <f t="shared" si="115"/>
        <v/>
      </c>
      <c r="BD358" t="str">
        <f t="shared" si="110"/>
        <v/>
      </c>
      <c r="BF358" t="str">
        <f t="shared" si="109"/>
        <v/>
      </c>
    </row>
    <row r="359" spans="1:58" x14ac:dyDescent="0.3">
      <c r="A359" s="10">
        <v>42727</v>
      </c>
      <c r="B359" s="11" t="s">
        <v>4</v>
      </c>
      <c r="C359" s="7">
        <v>73</v>
      </c>
      <c r="D359" t="str">
        <f t="shared" si="116"/>
        <v/>
      </c>
      <c r="F359">
        <f t="shared" si="111"/>
        <v>90</v>
      </c>
      <c r="H359" t="str">
        <f t="shared" si="101"/>
        <v/>
      </c>
      <c r="J359" t="str">
        <f t="shared" si="102"/>
        <v/>
      </c>
      <c r="M359" s="5">
        <v>43093</v>
      </c>
      <c r="N359" s="6" t="s">
        <v>9</v>
      </c>
      <c r="O359" s="7">
        <v>57</v>
      </c>
      <c r="P359" t="str">
        <f t="shared" si="117"/>
        <v/>
      </c>
      <c r="R359" t="str">
        <f t="shared" si="112"/>
        <v/>
      </c>
      <c r="T359" t="str">
        <f t="shared" si="103"/>
        <v/>
      </c>
      <c r="V359">
        <f t="shared" si="104"/>
        <v>145</v>
      </c>
      <c r="Y359" s="5">
        <v>43458</v>
      </c>
      <c r="Z359" s="6" t="s">
        <v>5</v>
      </c>
      <c r="AA359" s="7">
        <v>55</v>
      </c>
      <c r="AB359" t="str">
        <f t="shared" si="119"/>
        <v/>
      </c>
      <c r="AD359" t="str">
        <f t="shared" si="113"/>
        <v/>
      </c>
      <c r="AF359" t="str">
        <f t="shared" si="105"/>
        <v/>
      </c>
      <c r="AH359" t="str">
        <f t="shared" si="106"/>
        <v/>
      </c>
      <c r="AK359" s="5">
        <v>43823</v>
      </c>
      <c r="AL359" s="6" t="s">
        <v>3</v>
      </c>
      <c r="AM359" s="7">
        <f>+'Boarding Tallies'!AU64</f>
        <v>80</v>
      </c>
      <c r="AN359" t="str">
        <f t="shared" si="120"/>
        <v/>
      </c>
      <c r="AP359" t="str">
        <f t="shared" si="114"/>
        <v/>
      </c>
      <c r="AR359" t="str">
        <f t="shared" si="107"/>
        <v/>
      </c>
      <c r="AT359" t="str">
        <f t="shared" si="108"/>
        <v/>
      </c>
      <c r="AW359" s="5">
        <v>44188</v>
      </c>
      <c r="AX359" s="6" t="s">
        <v>6</v>
      </c>
      <c r="AY359" s="105">
        <f>'Boarding Tallies'!AU24</f>
        <v>0</v>
      </c>
      <c r="AZ359" t="str">
        <f t="shared" si="118"/>
        <v/>
      </c>
      <c r="BB359" t="str">
        <f t="shared" si="115"/>
        <v/>
      </c>
      <c r="BD359" t="str">
        <f t="shared" si="110"/>
        <v/>
      </c>
      <c r="BF359" t="str">
        <f t="shared" si="109"/>
        <v/>
      </c>
    </row>
    <row r="360" spans="1:58" x14ac:dyDescent="0.3">
      <c r="A360" s="10">
        <v>42728</v>
      </c>
      <c r="B360" s="11" t="s">
        <v>7</v>
      </c>
      <c r="C360" s="7">
        <v>74</v>
      </c>
      <c r="D360" t="str">
        <f t="shared" si="116"/>
        <v/>
      </c>
      <c r="F360" t="str">
        <f t="shared" si="111"/>
        <v/>
      </c>
      <c r="H360" t="str">
        <f t="shared" si="101"/>
        <v/>
      </c>
      <c r="J360" t="str">
        <f t="shared" si="102"/>
        <v/>
      </c>
      <c r="M360" s="5">
        <v>43094</v>
      </c>
      <c r="N360" s="6" t="s">
        <v>5</v>
      </c>
      <c r="O360" s="7">
        <v>57</v>
      </c>
      <c r="P360" t="str">
        <f t="shared" si="117"/>
        <v/>
      </c>
      <c r="R360" t="str">
        <f t="shared" si="112"/>
        <v/>
      </c>
      <c r="T360" t="str">
        <f t="shared" si="103"/>
        <v/>
      </c>
      <c r="V360" t="str">
        <f t="shared" si="104"/>
        <v/>
      </c>
      <c r="Y360" s="5">
        <v>43459</v>
      </c>
      <c r="Z360" s="6" t="s">
        <v>3</v>
      </c>
      <c r="AA360" s="7">
        <v>55</v>
      </c>
      <c r="AB360" t="str">
        <f t="shared" si="119"/>
        <v/>
      </c>
      <c r="AD360" t="str">
        <f t="shared" si="113"/>
        <v/>
      </c>
      <c r="AF360" t="str">
        <f t="shared" si="105"/>
        <v/>
      </c>
      <c r="AH360" t="str">
        <f t="shared" si="106"/>
        <v/>
      </c>
      <c r="AK360" s="5">
        <v>43824</v>
      </c>
      <c r="AL360" s="6" t="s">
        <v>6</v>
      </c>
      <c r="AM360" s="7">
        <f>+'Boarding Tallies'!AU65</f>
        <v>80</v>
      </c>
      <c r="AN360" t="str">
        <f t="shared" si="120"/>
        <v/>
      </c>
      <c r="AP360" t="str">
        <f t="shared" si="114"/>
        <v/>
      </c>
      <c r="AR360" t="str">
        <f t="shared" si="107"/>
        <v/>
      </c>
      <c r="AT360" t="str">
        <f t="shared" si="108"/>
        <v/>
      </c>
      <c r="AW360" s="5">
        <v>44189</v>
      </c>
      <c r="AX360" s="6" t="s">
        <v>8</v>
      </c>
      <c r="AY360" s="105">
        <f>'Boarding Tallies'!AU25</f>
        <v>0</v>
      </c>
      <c r="AZ360">
        <f t="shared" si="118"/>
        <v>0</v>
      </c>
      <c r="BB360" t="str">
        <f t="shared" si="115"/>
        <v/>
      </c>
      <c r="BD360">
        <f t="shared" si="110"/>
        <v>0</v>
      </c>
      <c r="BF360" t="str">
        <f t="shared" si="109"/>
        <v/>
      </c>
    </row>
    <row r="361" spans="1:58" x14ac:dyDescent="0.3">
      <c r="A361" s="10">
        <v>42729</v>
      </c>
      <c r="B361" s="11" t="s">
        <v>9</v>
      </c>
      <c r="C361" s="7">
        <v>74</v>
      </c>
      <c r="D361" t="str">
        <f t="shared" si="116"/>
        <v/>
      </c>
      <c r="F361" t="str">
        <f t="shared" si="111"/>
        <v/>
      </c>
      <c r="H361" t="str">
        <f t="shared" si="101"/>
        <v/>
      </c>
      <c r="J361">
        <f t="shared" si="102"/>
        <v>221</v>
      </c>
      <c r="M361" s="5">
        <v>43095</v>
      </c>
      <c r="N361" s="6" t="s">
        <v>3</v>
      </c>
      <c r="O361" s="7">
        <v>43</v>
      </c>
      <c r="P361" t="str">
        <f t="shared" si="117"/>
        <v/>
      </c>
      <c r="R361" t="str">
        <f t="shared" si="112"/>
        <v/>
      </c>
      <c r="T361" t="str">
        <f t="shared" si="103"/>
        <v/>
      </c>
      <c r="V361" t="str">
        <f t="shared" si="104"/>
        <v/>
      </c>
      <c r="Y361" s="5">
        <v>43460</v>
      </c>
      <c r="Z361" s="6" t="s">
        <v>6</v>
      </c>
      <c r="AA361" s="7">
        <v>47</v>
      </c>
      <c r="AB361" t="str">
        <f t="shared" si="119"/>
        <v/>
      </c>
      <c r="AD361" t="str">
        <f t="shared" si="113"/>
        <v/>
      </c>
      <c r="AF361" t="str">
        <f t="shared" si="105"/>
        <v/>
      </c>
      <c r="AH361" t="str">
        <f t="shared" si="106"/>
        <v/>
      </c>
      <c r="AK361" s="5">
        <v>43825</v>
      </c>
      <c r="AL361" s="6" t="s">
        <v>8</v>
      </c>
      <c r="AM361" s="7">
        <f>+'Boarding Tallies'!AU66</f>
        <v>72</v>
      </c>
      <c r="AN361">
        <f t="shared" si="120"/>
        <v>432</v>
      </c>
      <c r="AP361" t="str">
        <f t="shared" si="114"/>
        <v/>
      </c>
      <c r="AR361">
        <f t="shared" si="107"/>
        <v>232</v>
      </c>
      <c r="AT361" t="str">
        <f t="shared" si="108"/>
        <v/>
      </c>
      <c r="AW361" s="5">
        <v>44190</v>
      </c>
      <c r="AX361" s="6" t="s">
        <v>4</v>
      </c>
      <c r="AY361" s="105">
        <f>'Boarding Tallies'!AU26</f>
        <v>0</v>
      </c>
      <c r="AZ361" t="str">
        <f t="shared" si="118"/>
        <v/>
      </c>
      <c r="BB361">
        <f t="shared" si="115"/>
        <v>0</v>
      </c>
      <c r="BD361" t="str">
        <f t="shared" si="110"/>
        <v/>
      </c>
      <c r="BF361" t="str">
        <f t="shared" si="109"/>
        <v/>
      </c>
    </row>
    <row r="362" spans="1:58" x14ac:dyDescent="0.3">
      <c r="A362" s="10">
        <v>42730</v>
      </c>
      <c r="B362" s="11" t="s">
        <v>5</v>
      </c>
      <c r="C362" s="7">
        <v>58</v>
      </c>
      <c r="D362" t="str">
        <f t="shared" si="116"/>
        <v/>
      </c>
      <c r="F362" t="str">
        <f t="shared" si="111"/>
        <v/>
      </c>
      <c r="H362" t="str">
        <f t="shared" si="101"/>
        <v/>
      </c>
      <c r="J362" t="str">
        <f t="shared" si="102"/>
        <v/>
      </c>
      <c r="M362" s="5">
        <v>43096</v>
      </c>
      <c r="N362" s="6" t="s">
        <v>6</v>
      </c>
      <c r="O362" s="7">
        <v>49</v>
      </c>
      <c r="P362" t="str">
        <f t="shared" si="117"/>
        <v/>
      </c>
      <c r="R362" t="str">
        <f t="shared" si="112"/>
        <v/>
      </c>
      <c r="T362" t="str">
        <f t="shared" si="103"/>
        <v/>
      </c>
      <c r="V362" t="str">
        <f t="shared" si="104"/>
        <v/>
      </c>
      <c r="Y362" s="5">
        <v>43461</v>
      </c>
      <c r="Z362" s="6" t="s">
        <v>8</v>
      </c>
      <c r="AA362" s="7">
        <v>57</v>
      </c>
      <c r="AB362">
        <f t="shared" si="119"/>
        <v>343</v>
      </c>
      <c r="AD362" t="str">
        <f t="shared" si="113"/>
        <v/>
      </c>
      <c r="AF362">
        <f t="shared" si="105"/>
        <v>159</v>
      </c>
      <c r="AH362" t="str">
        <f t="shared" si="106"/>
        <v/>
      </c>
      <c r="AK362" s="5">
        <v>43826</v>
      </c>
      <c r="AL362" s="6" t="s">
        <v>4</v>
      </c>
      <c r="AM362" s="7">
        <f>+'Boarding Tallies'!AU67</f>
        <v>67</v>
      </c>
      <c r="AN362" t="str">
        <f t="shared" si="120"/>
        <v/>
      </c>
      <c r="AP362">
        <f t="shared" si="114"/>
        <v>129</v>
      </c>
      <c r="AR362" t="str">
        <f t="shared" si="107"/>
        <v/>
      </c>
      <c r="AT362" t="str">
        <f t="shared" si="108"/>
        <v/>
      </c>
      <c r="AW362" s="5">
        <v>44191</v>
      </c>
      <c r="AX362" s="6" t="s">
        <v>7</v>
      </c>
      <c r="AY362" s="105">
        <f>'Boarding Tallies'!AU27</f>
        <v>0</v>
      </c>
      <c r="AZ362" t="str">
        <f t="shared" si="118"/>
        <v/>
      </c>
      <c r="BB362" t="str">
        <f t="shared" si="115"/>
        <v/>
      </c>
      <c r="BD362" t="str">
        <f t="shared" si="110"/>
        <v/>
      </c>
      <c r="BF362" t="str">
        <f t="shared" si="109"/>
        <v/>
      </c>
    </row>
    <row r="363" spans="1:58" x14ac:dyDescent="0.3">
      <c r="A363" s="10">
        <v>42731</v>
      </c>
      <c r="B363" s="11" t="s">
        <v>3</v>
      </c>
      <c r="C363" s="7">
        <v>55</v>
      </c>
      <c r="D363" t="str">
        <f t="shared" si="116"/>
        <v/>
      </c>
      <c r="F363" t="str">
        <f t="shared" si="111"/>
        <v/>
      </c>
      <c r="H363" t="str">
        <f t="shared" si="101"/>
        <v/>
      </c>
      <c r="J363" t="str">
        <f t="shared" si="102"/>
        <v/>
      </c>
      <c r="M363" s="5">
        <v>43097</v>
      </c>
      <c r="N363" s="6" t="s">
        <v>8</v>
      </c>
      <c r="O363" s="7">
        <v>45</v>
      </c>
      <c r="P363">
        <f t="shared" si="117"/>
        <v>339</v>
      </c>
      <c r="R363" t="str">
        <f t="shared" si="112"/>
        <v/>
      </c>
      <c r="T363">
        <f t="shared" si="103"/>
        <v>137</v>
      </c>
      <c r="V363" t="str">
        <f t="shared" si="104"/>
        <v/>
      </c>
      <c r="Y363" s="5">
        <v>43462</v>
      </c>
      <c r="Z363" s="6" t="s">
        <v>4</v>
      </c>
      <c r="AA363" s="7">
        <v>51</v>
      </c>
      <c r="AB363" t="str">
        <f t="shared" si="119"/>
        <v/>
      </c>
      <c r="AD363">
        <f t="shared" si="113"/>
        <v>106</v>
      </c>
      <c r="AF363" t="str">
        <f t="shared" si="105"/>
        <v/>
      </c>
      <c r="AH363" t="str">
        <f t="shared" si="106"/>
        <v/>
      </c>
      <c r="AK363" s="5">
        <v>43827</v>
      </c>
      <c r="AL363" s="6" t="s">
        <v>7</v>
      </c>
      <c r="AM363" s="7">
        <f>+'Boarding Tallies'!AU68</f>
        <v>58</v>
      </c>
      <c r="AN363" t="str">
        <f t="shared" si="120"/>
        <v/>
      </c>
      <c r="AP363" t="str">
        <f t="shared" si="114"/>
        <v/>
      </c>
      <c r="AR363" t="str">
        <f t="shared" si="107"/>
        <v/>
      </c>
      <c r="AT363" t="str">
        <f t="shared" si="108"/>
        <v/>
      </c>
      <c r="AW363" s="5">
        <v>44192</v>
      </c>
      <c r="AX363" s="6" t="s">
        <v>9</v>
      </c>
      <c r="AY363" s="105">
        <f>'Boarding Tallies'!AU28</f>
        <v>0</v>
      </c>
      <c r="AZ363" t="str">
        <f t="shared" si="118"/>
        <v/>
      </c>
      <c r="BB363" t="str">
        <f t="shared" si="115"/>
        <v/>
      </c>
      <c r="BD363" t="str">
        <f t="shared" si="110"/>
        <v/>
      </c>
      <c r="BF363">
        <f t="shared" si="109"/>
        <v>0</v>
      </c>
    </row>
    <row r="364" spans="1:58" x14ac:dyDescent="0.3">
      <c r="A364" s="10">
        <v>42732</v>
      </c>
      <c r="B364" s="11" t="s">
        <v>6</v>
      </c>
      <c r="C364" s="7">
        <v>45</v>
      </c>
      <c r="D364" t="str">
        <f t="shared" si="116"/>
        <v/>
      </c>
      <c r="F364" t="str">
        <f t="shared" si="111"/>
        <v/>
      </c>
      <c r="H364" t="str">
        <f t="shared" si="101"/>
        <v/>
      </c>
      <c r="J364" t="str">
        <f t="shared" si="102"/>
        <v/>
      </c>
      <c r="M364" s="5">
        <v>43098</v>
      </c>
      <c r="N364" s="6" t="s">
        <v>4</v>
      </c>
      <c r="O364" s="7">
        <v>50</v>
      </c>
      <c r="P364" t="str">
        <f t="shared" si="117"/>
        <v/>
      </c>
      <c r="R364">
        <f t="shared" si="112"/>
        <v>107</v>
      </c>
      <c r="T364" t="str">
        <f t="shared" si="103"/>
        <v/>
      </c>
      <c r="V364" t="str">
        <f t="shared" si="104"/>
        <v/>
      </c>
      <c r="Y364" s="5">
        <v>43463</v>
      </c>
      <c r="Z364" s="6" t="s">
        <v>7</v>
      </c>
      <c r="AA364" s="7">
        <v>52</v>
      </c>
      <c r="AB364" t="str">
        <f t="shared" si="119"/>
        <v/>
      </c>
      <c r="AD364" t="str">
        <f t="shared" si="113"/>
        <v/>
      </c>
      <c r="AF364" t="str">
        <f t="shared" si="105"/>
        <v/>
      </c>
      <c r="AH364" t="str">
        <f t="shared" si="106"/>
        <v/>
      </c>
      <c r="AK364" s="5">
        <v>43828</v>
      </c>
      <c r="AL364" s="6" t="s">
        <v>9</v>
      </c>
      <c r="AM364" s="7">
        <f>+'Boarding Tallies'!AU69</f>
        <v>48</v>
      </c>
      <c r="AN364" t="str">
        <f t="shared" si="120"/>
        <v/>
      </c>
      <c r="AP364" t="str">
        <f t="shared" si="114"/>
        <v/>
      </c>
      <c r="AR364" t="str">
        <f t="shared" si="107"/>
        <v/>
      </c>
      <c r="AT364">
        <f t="shared" si="108"/>
        <v>173</v>
      </c>
      <c r="AW364" s="5">
        <v>44193</v>
      </c>
      <c r="AX364" s="6" t="s">
        <v>5</v>
      </c>
      <c r="AY364" s="105">
        <f>'Boarding Tallies'!AU29</f>
        <v>0</v>
      </c>
      <c r="AZ364" t="str">
        <f t="shared" si="118"/>
        <v/>
      </c>
      <c r="BB364" t="str">
        <f t="shared" si="115"/>
        <v/>
      </c>
      <c r="BD364" t="str">
        <f t="shared" si="110"/>
        <v/>
      </c>
      <c r="BF364" t="str">
        <f t="shared" si="109"/>
        <v/>
      </c>
    </row>
    <row r="365" spans="1:58" x14ac:dyDescent="0.3">
      <c r="A365" s="10">
        <v>42733</v>
      </c>
      <c r="B365" s="11" t="s">
        <v>8</v>
      </c>
      <c r="C365" s="7">
        <v>37</v>
      </c>
      <c r="D365">
        <f t="shared" si="116"/>
        <v>416</v>
      </c>
      <c r="F365" t="str">
        <f t="shared" si="111"/>
        <v/>
      </c>
      <c r="H365">
        <f t="shared" si="101"/>
        <v>137</v>
      </c>
      <c r="J365" t="str">
        <f t="shared" si="102"/>
        <v/>
      </c>
      <c r="M365" s="5">
        <v>43099</v>
      </c>
      <c r="N365" s="6" t="s">
        <v>7</v>
      </c>
      <c r="O365" s="7">
        <v>50</v>
      </c>
      <c r="P365" t="str">
        <f t="shared" si="117"/>
        <v/>
      </c>
      <c r="R365" t="str">
        <f t="shared" si="112"/>
        <v/>
      </c>
      <c r="T365" t="str">
        <f t="shared" si="103"/>
        <v/>
      </c>
      <c r="V365" t="str">
        <f t="shared" si="104"/>
        <v/>
      </c>
      <c r="Y365" s="5">
        <v>43464</v>
      </c>
      <c r="Z365" s="6" t="s">
        <v>9</v>
      </c>
      <c r="AA365" s="7">
        <v>43</v>
      </c>
      <c r="AB365" t="str">
        <f t="shared" si="119"/>
        <v/>
      </c>
      <c r="AD365" t="str">
        <f t="shared" si="113"/>
        <v/>
      </c>
      <c r="AF365" t="str">
        <f t="shared" si="105"/>
        <v/>
      </c>
      <c r="AH365">
        <f t="shared" si="106"/>
        <v>146</v>
      </c>
      <c r="AK365" s="5">
        <v>43829</v>
      </c>
      <c r="AL365" s="6" t="s">
        <v>5</v>
      </c>
      <c r="AM365" s="7">
        <f>+'Boarding Tallies'!AU70</f>
        <v>38</v>
      </c>
      <c r="AN365" t="str">
        <f t="shared" si="120"/>
        <v/>
      </c>
      <c r="AP365" t="str">
        <f t="shared" si="114"/>
        <v/>
      </c>
      <c r="AR365" t="str">
        <f t="shared" si="107"/>
        <v/>
      </c>
      <c r="AT365" t="str">
        <f t="shared" si="108"/>
        <v/>
      </c>
      <c r="AW365" s="5">
        <v>44194</v>
      </c>
      <c r="AX365" s="6" t="s">
        <v>3</v>
      </c>
      <c r="AY365" s="105">
        <f>'Boarding Tallies'!AU30</f>
        <v>0</v>
      </c>
      <c r="AZ365" t="str">
        <f t="shared" si="118"/>
        <v/>
      </c>
      <c r="BB365" t="str">
        <f t="shared" si="115"/>
        <v/>
      </c>
      <c r="BD365" t="str">
        <f t="shared" si="110"/>
        <v/>
      </c>
      <c r="BF365" t="str">
        <f t="shared" si="109"/>
        <v/>
      </c>
    </row>
    <row r="366" spans="1:58" x14ac:dyDescent="0.3">
      <c r="A366" s="10">
        <v>42734</v>
      </c>
      <c r="B366" s="11" t="s">
        <v>4</v>
      </c>
      <c r="C366" s="7">
        <v>44</v>
      </c>
      <c r="D366" t="str">
        <f t="shared" si="116"/>
        <v/>
      </c>
      <c r="F366">
        <f t="shared" si="111"/>
        <v>102</v>
      </c>
      <c r="H366" t="str">
        <f t="shared" si="101"/>
        <v/>
      </c>
      <c r="J366" t="str">
        <f t="shared" si="102"/>
        <v/>
      </c>
      <c r="M366" s="5">
        <v>43100</v>
      </c>
      <c r="N366" s="6" t="s">
        <v>9</v>
      </c>
      <c r="O366" s="7">
        <v>48</v>
      </c>
      <c r="P366" t="str">
        <f t="shared" si="117"/>
        <v/>
      </c>
      <c r="R366" t="str">
        <f t="shared" si="112"/>
        <v/>
      </c>
      <c r="T366" t="str">
        <f t="shared" si="103"/>
        <v/>
      </c>
      <c r="V366">
        <f t="shared" si="104"/>
        <v>148</v>
      </c>
      <c r="Y366" s="5">
        <v>43465</v>
      </c>
      <c r="Z366" s="6" t="s">
        <v>5</v>
      </c>
      <c r="AA366" s="7">
        <v>46</v>
      </c>
      <c r="AB366" t="str">
        <f t="shared" si="119"/>
        <v/>
      </c>
      <c r="AD366" t="str">
        <f t="shared" si="113"/>
        <v/>
      </c>
      <c r="AF366" t="str">
        <f t="shared" si="105"/>
        <v/>
      </c>
      <c r="AH366" t="str">
        <f t="shared" si="106"/>
        <v/>
      </c>
      <c r="AK366" s="5">
        <v>43830</v>
      </c>
      <c r="AL366" s="6" t="s">
        <v>3</v>
      </c>
      <c r="AM366" s="7">
        <f>+'Boarding Tallies'!AU71</f>
        <v>42</v>
      </c>
      <c r="AN366" t="str">
        <f t="shared" si="120"/>
        <v/>
      </c>
      <c r="AP366" t="str">
        <f t="shared" si="114"/>
        <v/>
      </c>
      <c r="AR366" t="str">
        <f t="shared" si="107"/>
        <v/>
      </c>
      <c r="AT366" t="str">
        <f t="shared" si="108"/>
        <v/>
      </c>
      <c r="AW366" s="5">
        <v>44195</v>
      </c>
      <c r="AX366" s="6" t="s">
        <v>6</v>
      </c>
      <c r="AY366" s="105">
        <f>'Boarding Tallies'!AU31</f>
        <v>0</v>
      </c>
      <c r="AZ366" t="str">
        <f t="shared" si="118"/>
        <v/>
      </c>
      <c r="BB366" t="str">
        <f t="shared" si="115"/>
        <v/>
      </c>
      <c r="BD366" t="str">
        <f t="shared" si="110"/>
        <v/>
      </c>
      <c r="BF366" t="str">
        <f t="shared" si="109"/>
        <v/>
      </c>
    </row>
    <row r="367" spans="1:58" x14ac:dyDescent="0.3">
      <c r="A367" s="10">
        <v>42735</v>
      </c>
      <c r="B367" s="11" t="s">
        <v>7</v>
      </c>
      <c r="C367" s="7">
        <v>49</v>
      </c>
      <c r="D367" t="str">
        <f t="shared" si="116"/>
        <v/>
      </c>
      <c r="F367" t="str">
        <f t="shared" si="111"/>
        <v/>
      </c>
      <c r="H367" t="str">
        <f t="shared" si="101"/>
        <v/>
      </c>
      <c r="J367" t="str">
        <f t="shared" si="102"/>
        <v/>
      </c>
      <c r="P367" t="str">
        <f t="shared" si="117"/>
        <v/>
      </c>
      <c r="R367" t="str">
        <f t="shared" si="112"/>
        <v/>
      </c>
      <c r="T367" t="str">
        <f t="shared" si="103"/>
        <v/>
      </c>
      <c r="V367" t="str">
        <f t="shared" si="104"/>
        <v/>
      </c>
      <c r="AA367" s="12"/>
      <c r="AB367" t="str">
        <f t="shared" si="119"/>
        <v/>
      </c>
      <c r="AD367" t="str">
        <f t="shared" si="113"/>
        <v/>
      </c>
      <c r="AF367" t="str">
        <f t="shared" si="105"/>
        <v/>
      </c>
      <c r="AH367" t="str">
        <f t="shared" si="106"/>
        <v/>
      </c>
      <c r="AN367" t="str">
        <f t="shared" si="120"/>
        <v/>
      </c>
      <c r="AP367" t="str">
        <f t="shared" si="114"/>
        <v/>
      </c>
      <c r="AR367" t="str">
        <f t="shared" si="107"/>
        <v/>
      </c>
      <c r="AT367" t="str">
        <f t="shared" si="108"/>
        <v/>
      </c>
      <c r="AW367" s="5">
        <v>44196</v>
      </c>
      <c r="AX367" s="6" t="s">
        <v>8</v>
      </c>
      <c r="AY367" s="105">
        <f>'Boarding Tallies'!AU32</f>
        <v>0</v>
      </c>
      <c r="AZ367">
        <f t="shared" si="118"/>
        <v>0</v>
      </c>
      <c r="BB367" t="str">
        <f t="shared" si="115"/>
        <v/>
      </c>
      <c r="BD367">
        <f t="shared" si="110"/>
        <v>0</v>
      </c>
      <c r="BF367" t="str">
        <f t="shared" si="109"/>
        <v/>
      </c>
    </row>
  </sheetData>
  <sheetProtection sheet="1" objects="1" scenarios="1"/>
  <dataConsolidate/>
  <pageMargins left="0.7" right="0.7" top="0.75" bottom="0.75" header="0.3" footer="0.3"/>
  <ignoredErrors>
    <ignoredError sqref="AN4" formula="1"/>
  </ignoredErrors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54"/>
  <sheetViews>
    <sheetView tabSelected="1" zoomScale="136" zoomScaleNormal="136" workbookViewId="0">
      <selection activeCell="F4" sqref="F4"/>
    </sheetView>
  </sheetViews>
  <sheetFormatPr defaultRowHeight="14.4" x14ac:dyDescent="0.3"/>
  <cols>
    <col min="1" max="1" width="10.77734375" customWidth="1"/>
    <col min="2" max="2" width="8.44140625" customWidth="1"/>
    <col min="13" max="13" width="9.77734375" customWidth="1"/>
    <col min="20" max="20" width="12.109375" customWidth="1"/>
    <col min="27" max="27" width="11.77734375" customWidth="1"/>
  </cols>
  <sheetData>
    <row r="1" spans="1:32" x14ac:dyDescent="0.3">
      <c r="A1" t="s">
        <v>587</v>
      </c>
      <c r="B1" t="s">
        <v>574</v>
      </c>
      <c r="C1" t="s">
        <v>573</v>
      </c>
      <c r="D1" t="s">
        <v>481</v>
      </c>
      <c r="E1" t="s">
        <v>572</v>
      </c>
      <c r="F1" t="s">
        <v>571</v>
      </c>
      <c r="G1" s="135" t="s">
        <v>599</v>
      </c>
      <c r="H1" s="135" t="s">
        <v>600</v>
      </c>
      <c r="I1" s="135" t="s">
        <v>601</v>
      </c>
      <c r="J1" s="135" t="s">
        <v>602</v>
      </c>
      <c r="K1" s="135" t="s">
        <v>603</v>
      </c>
      <c r="M1" t="s">
        <v>580</v>
      </c>
      <c r="N1" t="s">
        <v>574</v>
      </c>
      <c r="O1" t="s">
        <v>573</v>
      </c>
      <c r="P1" t="s">
        <v>481</v>
      </c>
      <c r="Q1" t="s">
        <v>572</v>
      </c>
      <c r="R1" t="s">
        <v>571</v>
      </c>
      <c r="T1" t="s">
        <v>578</v>
      </c>
      <c r="U1" t="s">
        <v>574</v>
      </c>
      <c r="V1" t="s">
        <v>573</v>
      </c>
      <c r="W1" t="s">
        <v>481</v>
      </c>
      <c r="X1" t="s">
        <v>572</v>
      </c>
      <c r="Y1" t="s">
        <v>571</v>
      </c>
      <c r="AA1" t="s">
        <v>586</v>
      </c>
      <c r="AB1" t="s">
        <v>574</v>
      </c>
      <c r="AC1" t="s">
        <v>573</v>
      </c>
      <c r="AD1" t="s">
        <v>481</v>
      </c>
      <c r="AE1" t="s">
        <v>572</v>
      </c>
      <c r="AF1" t="s">
        <v>571</v>
      </c>
    </row>
    <row r="2" spans="1:32" x14ac:dyDescent="0.3">
      <c r="A2" t="s">
        <v>546</v>
      </c>
      <c r="B2">
        <f>+'Beautiful Boarding Tallies'!E2+'Delightful Daycare Tallies'!E2</f>
        <v>209</v>
      </c>
      <c r="C2">
        <f>+'Beautiful Boarding Tallies'!Q2+'Delightful Daycare Tallies'!Q2</f>
        <v>373</v>
      </c>
      <c r="D2">
        <f>+'Beautiful Boarding Tallies'!AC2+'Delightful Daycare Tallies'!AC2</f>
        <v>378</v>
      </c>
      <c r="E2">
        <f>+'Beautiful Boarding Tallies'!AO2+'Delightful Daycare Tallies'!AO2</f>
        <v>411</v>
      </c>
      <c r="F2">
        <f>+'Beautiful Boarding Tallies'!BA2+'Delightful Daycare Tallies'!BA2</f>
        <v>415</v>
      </c>
      <c r="G2" s="134">
        <f>Table24[[#This Row],[2016]]/(7*170/100)</f>
        <v>17.563025210084032</v>
      </c>
      <c r="H2" s="134">
        <f>Table24[[#This Row],[2017]]/(7*170/100)</f>
        <v>31.344537815126049</v>
      </c>
      <c r="I2" s="134">
        <f>Table24[[#This Row],[2018]]/(7*170/100)</f>
        <v>31.764705882352938</v>
      </c>
      <c r="J2" s="134">
        <f>Table24[[#This Row],[2019]]/(7*170/100)</f>
        <v>34.537815126050418</v>
      </c>
      <c r="K2" s="134">
        <f>Table24[[#This Row],[2020]]/(7*170/100)</f>
        <v>34.87394957983193</v>
      </c>
      <c r="M2" t="s">
        <v>546</v>
      </c>
      <c r="N2">
        <f>+'Beautiful Boarding Tallies'!G2+'Delightful Daycare Tallies'!G2</f>
        <v>34</v>
      </c>
      <c r="O2">
        <f>+'Beautiful Boarding Tallies'!S2+'Delightful Daycare Tallies'!S2</f>
        <v>101</v>
      </c>
      <c r="P2">
        <f>+'Beautiful Boarding Tallies'!AE2+'Delightful Daycare Tallies'!AE2</f>
        <v>81</v>
      </c>
      <c r="Q2">
        <f>+'Beautiful Boarding Tallies'!AQ2+'Delightful Daycare Tallies'!AQ2</f>
        <v>149</v>
      </c>
      <c r="R2">
        <f>+'Beautiful Boarding Tallies'!BC2+'Delightful Daycare Tallies'!BC2</f>
        <v>83</v>
      </c>
      <c r="T2" t="s">
        <v>546</v>
      </c>
      <c r="U2">
        <f>+'Beautiful Boarding Tallies'!I2+'Delightful Daycare Tallies'!I2</f>
        <v>112</v>
      </c>
      <c r="V2">
        <f>+'Beautiful Boarding Tallies'!U2+'Delightful Daycare Tallies'!U2</f>
        <v>190</v>
      </c>
      <c r="W2">
        <f>+'Beautiful Boarding Tallies'!AG2+'Delightful Daycare Tallies'!AG2</f>
        <v>157</v>
      </c>
      <c r="X2">
        <f>+'Beautiful Boarding Tallies'!AS2+'Delightful Daycare Tallies'!AS2</f>
        <v>154</v>
      </c>
      <c r="Y2">
        <f>+'Beautiful Boarding Tallies'!BE2+'Delightful Daycare Tallies'!BE2</f>
        <v>117</v>
      </c>
      <c r="AA2" t="s">
        <v>546</v>
      </c>
      <c r="AB2">
        <f>+'Beautiful Boarding Tallies'!K2+'Delightful Daycare Tallies'!K2</f>
        <v>66</v>
      </c>
      <c r="AC2">
        <f>+'Beautiful Boarding Tallies'!W2+'Delightful Daycare Tallies'!W2</f>
        <v>147</v>
      </c>
      <c r="AD2">
        <f>+'Beautiful Boarding Tallies'!AI2+'Delightful Daycare Tallies'!AI2</f>
        <v>110</v>
      </c>
      <c r="AE2">
        <f>+'Beautiful Boarding Tallies'!AU2+'Delightful Daycare Tallies'!AU2</f>
        <v>140</v>
      </c>
      <c r="AF2">
        <f>+'Beautiful Boarding Tallies'!BG2+'Delightful Daycare Tallies'!BG2</f>
        <v>55</v>
      </c>
    </row>
    <row r="3" spans="1:32" x14ac:dyDescent="0.3">
      <c r="A3" t="s">
        <v>545</v>
      </c>
      <c r="B3">
        <f>+'Beautiful Boarding Tallies'!E3+'Delightful Daycare Tallies'!E3</f>
        <v>193</v>
      </c>
      <c r="C3">
        <f>+'Beautiful Boarding Tallies'!Q3+'Delightful Daycare Tallies'!Q3</f>
        <v>341</v>
      </c>
      <c r="D3">
        <f>+'Beautiful Boarding Tallies'!AC3+'Delightful Daycare Tallies'!AC3</f>
        <v>403</v>
      </c>
      <c r="E3">
        <f>+'Beautiful Boarding Tallies'!AO3+'Delightful Daycare Tallies'!AO3</f>
        <v>428</v>
      </c>
      <c r="F3">
        <f>+'Beautiful Boarding Tallies'!BA3+'Delightful Daycare Tallies'!BA3</f>
        <v>78</v>
      </c>
      <c r="G3" s="134">
        <f>Table24[[#This Row],[2016]]/(7*170/100)</f>
        <v>16.218487394957982</v>
      </c>
      <c r="H3" s="134">
        <f>Table24[[#This Row],[2017]]/(7*170/100)</f>
        <v>28.655462184873947</v>
      </c>
      <c r="I3" s="134">
        <f>Table24[[#This Row],[2018]]/(7*170/100)</f>
        <v>33.865546218487395</v>
      </c>
      <c r="J3" s="134">
        <f>Table24[[#This Row],[2019]]/(7*170/100)</f>
        <v>35.966386554621849</v>
      </c>
      <c r="K3" s="134">
        <f>Table24[[#This Row],[2020]]/(7*170/100)</f>
        <v>6.5546218487394956</v>
      </c>
      <c r="M3" t="s">
        <v>545</v>
      </c>
      <c r="N3">
        <f>+'Beautiful Boarding Tallies'!G3+'Delightful Daycare Tallies'!G3</f>
        <v>59</v>
      </c>
      <c r="O3">
        <f>+'Beautiful Boarding Tallies'!S3+'Delightful Daycare Tallies'!S3</f>
        <v>123</v>
      </c>
      <c r="P3">
        <f>+'Beautiful Boarding Tallies'!AE3+'Delightful Daycare Tallies'!AE3</f>
        <v>156</v>
      </c>
      <c r="Q3">
        <f>+'Beautiful Boarding Tallies'!AQ3+'Delightful Daycare Tallies'!AQ3</f>
        <v>161</v>
      </c>
      <c r="R3">
        <f>+'Beautiful Boarding Tallies'!BC3+'Delightful Daycare Tallies'!BC3</f>
        <v>17</v>
      </c>
      <c r="T3" t="s">
        <v>545</v>
      </c>
      <c r="U3">
        <f>+'Beautiful Boarding Tallies'!I3+'Delightful Daycare Tallies'!I3</f>
        <v>104</v>
      </c>
      <c r="V3">
        <f>+'Beautiful Boarding Tallies'!U3+'Delightful Daycare Tallies'!U3</f>
        <v>167</v>
      </c>
      <c r="W3">
        <f>+'Beautiful Boarding Tallies'!AG3+'Delightful Daycare Tallies'!AG3</f>
        <v>214</v>
      </c>
      <c r="X3">
        <f>+'Beautiful Boarding Tallies'!AS3+'Delightful Daycare Tallies'!AS3</f>
        <v>216</v>
      </c>
      <c r="Y3">
        <f>+'Beautiful Boarding Tallies'!BE3+'Delightful Daycare Tallies'!BE3</f>
        <v>15</v>
      </c>
      <c r="AA3" t="s">
        <v>545</v>
      </c>
      <c r="AB3">
        <f>+'Beautiful Boarding Tallies'!K3+'Delightful Daycare Tallies'!K3</f>
        <v>60</v>
      </c>
      <c r="AC3">
        <f>+'Beautiful Boarding Tallies'!W3+'Delightful Daycare Tallies'!W3</f>
        <v>119</v>
      </c>
      <c r="AD3">
        <f>+'Beautiful Boarding Tallies'!AI3+'Delightful Daycare Tallies'!AI3</f>
        <v>156</v>
      </c>
      <c r="AE3">
        <f>+'Beautiful Boarding Tallies'!AU3+'Delightful Daycare Tallies'!AU3</f>
        <v>153</v>
      </c>
      <c r="AF3">
        <f>+'Beautiful Boarding Tallies'!BG3+'Delightful Daycare Tallies'!BG3</f>
        <v>29</v>
      </c>
    </row>
    <row r="4" spans="1:32" x14ac:dyDescent="0.3">
      <c r="A4" t="s">
        <v>544</v>
      </c>
      <c r="B4">
        <f>+'Beautiful Boarding Tallies'!E4+'Delightful Daycare Tallies'!E4</f>
        <v>218</v>
      </c>
      <c r="C4">
        <f>+'Beautiful Boarding Tallies'!Q4+'Delightful Daycare Tallies'!Q4</f>
        <v>372</v>
      </c>
      <c r="D4">
        <f>+'Beautiful Boarding Tallies'!AC4+'Delightful Daycare Tallies'!AC4</f>
        <v>412</v>
      </c>
      <c r="E4">
        <f>+'Beautiful Boarding Tallies'!AO4+'Delightful Daycare Tallies'!AO4</f>
        <v>426</v>
      </c>
      <c r="F4">
        <f>+'Beautiful Boarding Tallies'!BA4+'Delightful Daycare Tallies'!BA4</f>
        <v>57</v>
      </c>
      <c r="G4" s="134">
        <f>Table24[[#This Row],[2016]]/(7*170/100)</f>
        <v>18.319327731092436</v>
      </c>
      <c r="H4" s="134">
        <f>Table24[[#This Row],[2017]]/(7*170/100)</f>
        <v>31.260504201680671</v>
      </c>
      <c r="I4" s="134">
        <f>Table24[[#This Row],[2018]]/(7*170/100)</f>
        <v>34.621848739495796</v>
      </c>
      <c r="J4" s="134">
        <f>Table24[[#This Row],[2019]]/(7*170/100)</f>
        <v>35.798319327731093</v>
      </c>
      <c r="K4" s="134">
        <f>Table24[[#This Row],[2020]]/(7*170/100)</f>
        <v>4.7899159663865545</v>
      </c>
      <c r="M4" t="s">
        <v>544</v>
      </c>
      <c r="N4">
        <f>+'Beautiful Boarding Tallies'!G4+'Delightful Daycare Tallies'!G4</f>
        <v>64</v>
      </c>
      <c r="O4">
        <f>+'Beautiful Boarding Tallies'!S4+'Delightful Daycare Tallies'!S4</f>
        <v>116</v>
      </c>
      <c r="P4">
        <f>+'Beautiful Boarding Tallies'!AE4+'Delightful Daycare Tallies'!AE4</f>
        <v>147</v>
      </c>
      <c r="Q4">
        <f>+'Beautiful Boarding Tallies'!AQ4+'Delightful Daycare Tallies'!AQ4</f>
        <v>137</v>
      </c>
      <c r="R4">
        <f>+'Beautiful Boarding Tallies'!BC4+'Delightful Daycare Tallies'!BC4</f>
        <v>16</v>
      </c>
      <c r="T4" t="s">
        <v>544</v>
      </c>
      <c r="U4">
        <f>+'Beautiful Boarding Tallies'!I4+'Delightful Daycare Tallies'!I4</f>
        <v>111</v>
      </c>
      <c r="V4">
        <f>+'Beautiful Boarding Tallies'!U4+'Delightful Daycare Tallies'!U4</f>
        <v>190</v>
      </c>
      <c r="W4">
        <f>+'Beautiful Boarding Tallies'!AG4+'Delightful Daycare Tallies'!AG4</f>
        <v>202</v>
      </c>
      <c r="X4">
        <f>+'Beautiful Boarding Tallies'!AS4+'Delightful Daycare Tallies'!AS4</f>
        <v>213</v>
      </c>
      <c r="Y4">
        <f>+'Beautiful Boarding Tallies'!BE4+'Delightful Daycare Tallies'!BE4</f>
        <v>19</v>
      </c>
      <c r="AA4" t="s">
        <v>544</v>
      </c>
      <c r="AB4">
        <f>+'Beautiful Boarding Tallies'!K4+'Delightful Daycare Tallies'!K4</f>
        <v>82</v>
      </c>
      <c r="AC4">
        <f>+'Beautiful Boarding Tallies'!W4+'Delightful Daycare Tallies'!W4</f>
        <v>144</v>
      </c>
      <c r="AD4">
        <f>+'Beautiful Boarding Tallies'!AI4+'Delightful Daycare Tallies'!AI4</f>
        <v>152</v>
      </c>
      <c r="AE4">
        <f>+'Beautiful Boarding Tallies'!AU4+'Delightful Daycare Tallies'!AU4</f>
        <v>149</v>
      </c>
      <c r="AF4">
        <f>+'Beautiful Boarding Tallies'!BG4+'Delightful Daycare Tallies'!BG4</f>
        <v>21</v>
      </c>
    </row>
    <row r="5" spans="1:32" x14ac:dyDescent="0.3">
      <c r="A5" t="s">
        <v>543</v>
      </c>
      <c r="B5">
        <f>+'Beautiful Boarding Tallies'!E5+'Delightful Daycare Tallies'!E5</f>
        <v>240</v>
      </c>
      <c r="C5">
        <f>+'Beautiful Boarding Tallies'!Q5+'Delightful Daycare Tallies'!Q5</f>
        <v>370</v>
      </c>
      <c r="D5">
        <f>+'Beautiful Boarding Tallies'!AC5+'Delightful Daycare Tallies'!AC5</f>
        <v>436</v>
      </c>
      <c r="E5">
        <f>+'Beautiful Boarding Tallies'!AO5+'Delightful Daycare Tallies'!AO5</f>
        <v>416</v>
      </c>
      <c r="F5">
        <f>+'Beautiful Boarding Tallies'!BA5+'Delightful Daycare Tallies'!BA5</f>
        <v>29</v>
      </c>
      <c r="G5" s="134">
        <f>Table24[[#This Row],[2016]]/(7*170/100)</f>
        <v>20.168067226890756</v>
      </c>
      <c r="H5" s="134">
        <f>Table24[[#This Row],[2017]]/(7*170/100)</f>
        <v>31.092436974789916</v>
      </c>
      <c r="I5" s="134">
        <f>Table24[[#This Row],[2018]]/(7*170/100)</f>
        <v>36.638655462184872</v>
      </c>
      <c r="J5" s="134">
        <f>Table24[[#This Row],[2019]]/(7*170/100)</f>
        <v>34.957983193277308</v>
      </c>
      <c r="K5" s="134">
        <f>Table24[[#This Row],[2020]]/(7*170/100)</f>
        <v>2.4369747899159662</v>
      </c>
      <c r="M5" t="s">
        <v>543</v>
      </c>
      <c r="N5">
        <f>+'Beautiful Boarding Tallies'!G5+'Delightful Daycare Tallies'!G5</f>
        <v>64</v>
      </c>
      <c r="O5">
        <f>+'Beautiful Boarding Tallies'!S5+'Delightful Daycare Tallies'!S5</f>
        <v>108</v>
      </c>
      <c r="P5">
        <f>+'Beautiful Boarding Tallies'!AE5+'Delightful Daycare Tallies'!AE5</f>
        <v>145</v>
      </c>
      <c r="Q5">
        <f>+'Beautiful Boarding Tallies'!AQ5+'Delightful Daycare Tallies'!AQ5</f>
        <v>118</v>
      </c>
      <c r="R5">
        <f>+'Beautiful Boarding Tallies'!BC5+'Delightful Daycare Tallies'!BC5</f>
        <v>3</v>
      </c>
      <c r="T5" t="s">
        <v>543</v>
      </c>
      <c r="U5">
        <f>+'Beautiful Boarding Tallies'!I5+'Delightful Daycare Tallies'!I5</f>
        <v>130</v>
      </c>
      <c r="V5">
        <f>+'Beautiful Boarding Tallies'!U5+'Delightful Daycare Tallies'!U5</f>
        <v>181</v>
      </c>
      <c r="W5">
        <f>+'Beautiful Boarding Tallies'!AG5+'Delightful Daycare Tallies'!AG5</f>
        <v>219</v>
      </c>
      <c r="X5">
        <f>+'Beautiful Boarding Tallies'!AS5+'Delightful Daycare Tallies'!AS5</f>
        <v>233</v>
      </c>
      <c r="Y5">
        <f>+'Beautiful Boarding Tallies'!BE5+'Delightful Daycare Tallies'!BE5</f>
        <v>6</v>
      </c>
      <c r="AA5" t="s">
        <v>543</v>
      </c>
      <c r="AB5">
        <f>+'Beautiful Boarding Tallies'!K5+'Delightful Daycare Tallies'!K5</f>
        <v>76</v>
      </c>
      <c r="AC5">
        <f>+'Beautiful Boarding Tallies'!W5+'Delightful Daycare Tallies'!W5</f>
        <v>142</v>
      </c>
      <c r="AD5">
        <f>+'Beautiful Boarding Tallies'!AI5+'Delightful Daycare Tallies'!AI5</f>
        <v>128</v>
      </c>
      <c r="AE5">
        <f>+'Beautiful Boarding Tallies'!AU5+'Delightful Daycare Tallies'!AU5</f>
        <v>153</v>
      </c>
      <c r="AF5">
        <f>+'Beautiful Boarding Tallies'!BG5+'Delightful Daycare Tallies'!BG5</f>
        <v>3</v>
      </c>
    </row>
    <row r="6" spans="1:32" x14ac:dyDescent="0.3">
      <c r="A6" t="s">
        <v>542</v>
      </c>
      <c r="B6">
        <f>+'Beautiful Boarding Tallies'!E6+'Delightful Daycare Tallies'!E6</f>
        <v>230</v>
      </c>
      <c r="C6">
        <f>+'Beautiful Boarding Tallies'!Q6+'Delightful Daycare Tallies'!Q6</f>
        <v>361</v>
      </c>
      <c r="D6">
        <f>+'Beautiful Boarding Tallies'!AC6+'Delightful Daycare Tallies'!AC6</f>
        <v>398</v>
      </c>
      <c r="E6">
        <f>+'Beautiful Boarding Tallies'!AO6+'Delightful Daycare Tallies'!AO6</f>
        <v>428</v>
      </c>
      <c r="F6">
        <f>+'Beautiful Boarding Tallies'!BA6+'Delightful Daycare Tallies'!BA6</f>
        <v>11</v>
      </c>
      <c r="G6" s="134">
        <f>Table24[[#This Row],[2016]]/(7*170/100)</f>
        <v>19.327731092436974</v>
      </c>
      <c r="H6" s="134">
        <f>Table24[[#This Row],[2017]]/(7*170/100)</f>
        <v>30.336134453781511</v>
      </c>
      <c r="I6" s="134">
        <f>Table24[[#This Row],[2018]]/(7*170/100)</f>
        <v>33.445378151260506</v>
      </c>
      <c r="J6" s="134">
        <f>Table24[[#This Row],[2019]]/(7*170/100)</f>
        <v>35.966386554621849</v>
      </c>
      <c r="K6" s="134">
        <f>Table24[[#This Row],[2020]]/(7*170/100)</f>
        <v>0.9243697478991596</v>
      </c>
      <c r="M6" t="s">
        <v>542</v>
      </c>
      <c r="N6">
        <f>+'Beautiful Boarding Tallies'!G6+'Delightful Daycare Tallies'!G6</f>
        <v>79</v>
      </c>
      <c r="O6">
        <f>+'Beautiful Boarding Tallies'!S6+'Delightful Daycare Tallies'!S6</f>
        <v>110</v>
      </c>
      <c r="P6">
        <f>+'Beautiful Boarding Tallies'!AE6+'Delightful Daycare Tallies'!AE6</f>
        <v>137</v>
      </c>
      <c r="Q6">
        <f>+'Beautiful Boarding Tallies'!AQ6+'Delightful Daycare Tallies'!AQ6</f>
        <v>158</v>
      </c>
      <c r="R6">
        <f>+'Beautiful Boarding Tallies'!BC6+'Delightful Daycare Tallies'!BC6</f>
        <v>4</v>
      </c>
      <c r="T6" t="s">
        <v>542</v>
      </c>
      <c r="U6">
        <f>+'Beautiful Boarding Tallies'!I6+'Delightful Daycare Tallies'!I6</f>
        <v>116</v>
      </c>
      <c r="V6">
        <f>+'Beautiful Boarding Tallies'!U6+'Delightful Daycare Tallies'!U6</f>
        <v>190</v>
      </c>
      <c r="W6">
        <f>+'Beautiful Boarding Tallies'!AG6+'Delightful Daycare Tallies'!AG6</f>
        <v>212</v>
      </c>
      <c r="X6">
        <f>+'Beautiful Boarding Tallies'!AS6+'Delightful Daycare Tallies'!AS6</f>
        <v>205</v>
      </c>
      <c r="Y6">
        <f>+'Beautiful Boarding Tallies'!BE6+'Delightful Daycare Tallies'!BE6</f>
        <v>7</v>
      </c>
      <c r="AA6" t="s">
        <v>542</v>
      </c>
      <c r="AB6">
        <f>+'Beautiful Boarding Tallies'!K6+'Delightful Daycare Tallies'!K6</f>
        <v>83</v>
      </c>
      <c r="AC6">
        <f>+'Beautiful Boarding Tallies'!W6+'Delightful Daycare Tallies'!W6</f>
        <v>120</v>
      </c>
      <c r="AD6">
        <f>+'Beautiful Boarding Tallies'!AI6+'Delightful Daycare Tallies'!AI6</f>
        <v>140</v>
      </c>
      <c r="AE6">
        <f>+'Beautiful Boarding Tallies'!AU6+'Delightful Daycare Tallies'!AU6</f>
        <v>151</v>
      </c>
      <c r="AF6">
        <f>+'Beautiful Boarding Tallies'!BG6+'Delightful Daycare Tallies'!BG6</f>
        <v>3</v>
      </c>
    </row>
    <row r="7" spans="1:32" x14ac:dyDescent="0.3">
      <c r="A7" t="s">
        <v>540</v>
      </c>
      <c r="B7">
        <f>+'Beautiful Boarding Tallies'!E7+'Delightful Daycare Tallies'!E7</f>
        <v>230</v>
      </c>
      <c r="C7">
        <f>+'Beautiful Boarding Tallies'!Q7+'Delightful Daycare Tallies'!Q7</f>
        <v>283</v>
      </c>
      <c r="D7">
        <f>+'Beautiful Boarding Tallies'!AC7+'Delightful Daycare Tallies'!AC7</f>
        <v>421</v>
      </c>
      <c r="E7">
        <f>+'Beautiful Boarding Tallies'!AO7+'Delightful Daycare Tallies'!AO7</f>
        <v>438</v>
      </c>
      <c r="F7">
        <f>+'Beautiful Boarding Tallies'!BA7+'Delightful Daycare Tallies'!BA7</f>
        <v>3</v>
      </c>
      <c r="G7" s="134">
        <f>Table24[[#This Row],[2016]]/(7*170/100)</f>
        <v>19.327731092436974</v>
      </c>
      <c r="H7" s="134">
        <f>Table24[[#This Row],[2017]]/(7*170/100)</f>
        <v>23.781512605042018</v>
      </c>
      <c r="I7" s="134">
        <f>Table24[[#This Row],[2018]]/(7*170/100)</f>
        <v>35.378151260504204</v>
      </c>
      <c r="J7" s="134">
        <f>Table24[[#This Row],[2019]]/(7*170/100)</f>
        <v>36.806722689075627</v>
      </c>
      <c r="K7" s="134">
        <f>Table24[[#This Row],[2020]]/(7*170/100)</f>
        <v>0.25210084033613445</v>
      </c>
      <c r="M7" t="s">
        <v>540</v>
      </c>
      <c r="N7">
        <f>+'Beautiful Boarding Tallies'!G7+'Delightful Daycare Tallies'!G7</f>
        <v>60</v>
      </c>
      <c r="O7">
        <f>+'Beautiful Boarding Tallies'!S7+'Delightful Daycare Tallies'!S7</f>
        <v>112</v>
      </c>
      <c r="P7">
        <f>+'Beautiful Boarding Tallies'!AE7+'Delightful Daycare Tallies'!AE7</f>
        <v>170</v>
      </c>
      <c r="Q7">
        <f>+'Beautiful Boarding Tallies'!AQ7+'Delightful Daycare Tallies'!AQ7</f>
        <v>154</v>
      </c>
      <c r="R7">
        <f>+'Beautiful Boarding Tallies'!BC7+'Delightful Daycare Tallies'!BC7</f>
        <v>0</v>
      </c>
      <c r="T7" t="s">
        <v>540</v>
      </c>
      <c r="U7">
        <f>+'Beautiful Boarding Tallies'!I7+'Delightful Daycare Tallies'!I7</f>
        <v>132</v>
      </c>
      <c r="V7">
        <f>+'Beautiful Boarding Tallies'!U7+'Delightful Daycare Tallies'!U7</f>
        <v>123</v>
      </c>
      <c r="W7">
        <f>+'Beautiful Boarding Tallies'!AG7+'Delightful Daycare Tallies'!AG7</f>
        <v>215</v>
      </c>
      <c r="X7">
        <f>+'Beautiful Boarding Tallies'!AS7+'Delightful Daycare Tallies'!AS7</f>
        <v>233</v>
      </c>
      <c r="Y7">
        <f>+'Beautiful Boarding Tallies'!BE7+'Delightful Daycare Tallies'!BE7</f>
        <v>0</v>
      </c>
      <c r="AA7" t="s">
        <v>540</v>
      </c>
      <c r="AB7">
        <f>+'Beautiful Boarding Tallies'!K7+'Delightful Daycare Tallies'!K7</f>
        <v>72</v>
      </c>
      <c r="AC7">
        <f>+'Beautiful Boarding Tallies'!W7+'Delightful Daycare Tallies'!W7</f>
        <v>113</v>
      </c>
      <c r="AD7">
        <f>+'Beautiful Boarding Tallies'!AI7+'Delightful Daycare Tallies'!AI7</f>
        <v>181</v>
      </c>
      <c r="AE7">
        <f>+'Beautiful Boarding Tallies'!AU7+'Delightful Daycare Tallies'!AU7</f>
        <v>179</v>
      </c>
      <c r="AF7">
        <f>+'Beautiful Boarding Tallies'!BG7+'Delightful Daycare Tallies'!BG7</f>
        <v>0</v>
      </c>
    </row>
    <row r="8" spans="1:32" x14ac:dyDescent="0.3">
      <c r="A8" t="s">
        <v>538</v>
      </c>
      <c r="B8">
        <f>+'Beautiful Boarding Tallies'!E8+'Delightful Daycare Tallies'!E8</f>
        <v>245</v>
      </c>
      <c r="C8">
        <f>+'Beautiful Boarding Tallies'!Q8+'Delightful Daycare Tallies'!Q8</f>
        <v>289</v>
      </c>
      <c r="D8">
        <f>+'Beautiful Boarding Tallies'!AC8+'Delightful Daycare Tallies'!AC8</f>
        <v>520</v>
      </c>
      <c r="E8">
        <f>+'Beautiful Boarding Tallies'!AO8+'Delightful Daycare Tallies'!AO8</f>
        <v>487</v>
      </c>
      <c r="F8">
        <f>+'Beautiful Boarding Tallies'!BA8+'Delightful Daycare Tallies'!BA8</f>
        <v>0</v>
      </c>
      <c r="G8" s="134">
        <f>Table24[[#This Row],[2016]]/(7*170/100)</f>
        <v>20.588235294117645</v>
      </c>
      <c r="H8" s="134">
        <f>Table24[[#This Row],[2017]]/(7*170/100)</f>
        <v>24.285714285714285</v>
      </c>
      <c r="I8" s="134">
        <f>Table24[[#This Row],[2018]]/(7*170/100)</f>
        <v>43.69747899159664</v>
      </c>
      <c r="J8" s="134">
        <f>Table24[[#This Row],[2019]]/(7*170/100)</f>
        <v>40.924369747899156</v>
      </c>
      <c r="K8" s="134">
        <f>Table24[[#This Row],[2020]]/(7*170/100)</f>
        <v>0</v>
      </c>
      <c r="M8" t="s">
        <v>538</v>
      </c>
      <c r="N8">
        <f>+'Beautiful Boarding Tallies'!G8+'Delightful Daycare Tallies'!G8</f>
        <v>79</v>
      </c>
      <c r="O8">
        <f>+'Beautiful Boarding Tallies'!S8+'Delightful Daycare Tallies'!S8</f>
        <v>82</v>
      </c>
      <c r="P8">
        <f>+'Beautiful Boarding Tallies'!AE8+'Delightful Daycare Tallies'!AE8</f>
        <v>171</v>
      </c>
      <c r="Q8">
        <f>+'Beautiful Boarding Tallies'!AQ8+'Delightful Daycare Tallies'!AQ8</f>
        <v>147</v>
      </c>
      <c r="R8">
        <f>+'Beautiful Boarding Tallies'!BC8+'Delightful Daycare Tallies'!BC8</f>
        <v>0</v>
      </c>
      <c r="T8" t="s">
        <v>538</v>
      </c>
      <c r="U8">
        <f>+'Beautiful Boarding Tallies'!I8+'Delightful Daycare Tallies'!I8</f>
        <v>120</v>
      </c>
      <c r="V8">
        <f>+'Beautiful Boarding Tallies'!U8+'Delightful Daycare Tallies'!U8</f>
        <v>170</v>
      </c>
      <c r="W8">
        <f>+'Beautiful Boarding Tallies'!AG8+'Delightful Daycare Tallies'!AG8</f>
        <v>254</v>
      </c>
      <c r="X8">
        <f>+'Beautiful Boarding Tallies'!AS8+'Delightful Daycare Tallies'!AS8</f>
        <v>241</v>
      </c>
      <c r="Y8">
        <f>+'Beautiful Boarding Tallies'!BE8+'Delightful Daycare Tallies'!BE8</f>
        <v>0</v>
      </c>
      <c r="AA8" t="s">
        <v>538</v>
      </c>
      <c r="AB8">
        <f>+'Beautiful Boarding Tallies'!K8+'Delightful Daycare Tallies'!K8</f>
        <v>98</v>
      </c>
      <c r="AC8">
        <f>+'Beautiful Boarding Tallies'!W8+'Delightful Daycare Tallies'!W8</f>
        <v>108</v>
      </c>
      <c r="AD8">
        <f>+'Beautiful Boarding Tallies'!AI8+'Delightful Daycare Tallies'!AI8</f>
        <v>162</v>
      </c>
      <c r="AE8">
        <f>+'Beautiful Boarding Tallies'!AU8+'Delightful Daycare Tallies'!AU8</f>
        <v>159</v>
      </c>
      <c r="AF8">
        <f>+'Beautiful Boarding Tallies'!BG8+'Delightful Daycare Tallies'!BG8</f>
        <v>0</v>
      </c>
    </row>
    <row r="9" spans="1:32" x14ac:dyDescent="0.3">
      <c r="A9" t="s">
        <v>536</v>
      </c>
      <c r="B9">
        <f>+'Beautiful Boarding Tallies'!E9+'Delightful Daycare Tallies'!E9</f>
        <v>492</v>
      </c>
      <c r="C9">
        <f>+'Beautiful Boarding Tallies'!Q9+'Delightful Daycare Tallies'!Q9</f>
        <v>408</v>
      </c>
      <c r="D9">
        <f>+'Beautiful Boarding Tallies'!AC9+'Delightful Daycare Tallies'!AC9</f>
        <v>461</v>
      </c>
      <c r="E9">
        <f>+'Beautiful Boarding Tallies'!AO9+'Delightful Daycare Tallies'!AO9</f>
        <v>468</v>
      </c>
      <c r="F9">
        <f>+'Beautiful Boarding Tallies'!BA9+'Delightful Daycare Tallies'!BA9</f>
        <v>0</v>
      </c>
      <c r="G9" s="134">
        <f>Table24[[#This Row],[2016]]/(7*170/100)</f>
        <v>41.344537815126046</v>
      </c>
      <c r="H9" s="134">
        <f>Table24[[#This Row],[2017]]/(7*170/100)</f>
        <v>34.285714285714285</v>
      </c>
      <c r="I9" s="134">
        <f>Table24[[#This Row],[2018]]/(7*170/100)</f>
        <v>38.739495798319325</v>
      </c>
      <c r="J9" s="134">
        <f>Table24[[#This Row],[2019]]/(7*170/100)</f>
        <v>39.32773109243697</v>
      </c>
      <c r="K9" s="134">
        <f>Table24[[#This Row],[2020]]/(7*170/100)</f>
        <v>0</v>
      </c>
      <c r="M9" t="s">
        <v>536</v>
      </c>
      <c r="N9">
        <f>+'Beautiful Boarding Tallies'!G9+'Delightful Daycare Tallies'!G9</f>
        <v>78</v>
      </c>
      <c r="O9">
        <f>+'Beautiful Boarding Tallies'!S9+'Delightful Daycare Tallies'!S9</f>
        <v>149</v>
      </c>
      <c r="P9">
        <f>+'Beautiful Boarding Tallies'!AE9+'Delightful Daycare Tallies'!AE9</f>
        <v>165</v>
      </c>
      <c r="Q9">
        <f>+'Beautiful Boarding Tallies'!AQ9+'Delightful Daycare Tallies'!AQ9</f>
        <v>160</v>
      </c>
      <c r="R9">
        <f>+'Beautiful Boarding Tallies'!BC9+'Delightful Daycare Tallies'!BC9</f>
        <v>0</v>
      </c>
      <c r="T9" t="s">
        <v>536</v>
      </c>
      <c r="U9">
        <f>+'Beautiful Boarding Tallies'!I9+'Delightful Daycare Tallies'!I9</f>
        <v>258</v>
      </c>
      <c r="V9">
        <f>+'Beautiful Boarding Tallies'!U9+'Delightful Daycare Tallies'!U9</f>
        <v>209</v>
      </c>
      <c r="W9">
        <f>+'Beautiful Boarding Tallies'!AG9+'Delightful Daycare Tallies'!AG9</f>
        <v>232</v>
      </c>
      <c r="X9">
        <f>+'Beautiful Boarding Tallies'!AS9+'Delightful Daycare Tallies'!AS9</f>
        <v>262</v>
      </c>
      <c r="Y9">
        <f>+'Beautiful Boarding Tallies'!BE9+'Delightful Daycare Tallies'!BE9</f>
        <v>0</v>
      </c>
      <c r="AA9" t="s">
        <v>536</v>
      </c>
      <c r="AB9">
        <f>+'Beautiful Boarding Tallies'!K9+'Delightful Daycare Tallies'!K9</f>
        <v>155</v>
      </c>
      <c r="AC9">
        <f>+'Beautiful Boarding Tallies'!W9+'Delightful Daycare Tallies'!W9</f>
        <v>156</v>
      </c>
      <c r="AD9">
        <f>+'Beautiful Boarding Tallies'!AI9+'Delightful Daycare Tallies'!AI9</f>
        <v>250</v>
      </c>
      <c r="AE9">
        <f>+'Beautiful Boarding Tallies'!AU9+'Delightful Daycare Tallies'!AU9</f>
        <v>303</v>
      </c>
      <c r="AF9">
        <f>+'Beautiful Boarding Tallies'!BG9+'Delightful Daycare Tallies'!BG9</f>
        <v>0</v>
      </c>
    </row>
    <row r="10" spans="1:32" x14ac:dyDescent="0.3">
      <c r="A10" t="s">
        <v>534</v>
      </c>
      <c r="B10">
        <f>+'Beautiful Boarding Tallies'!E10+'Delightful Daycare Tallies'!E10</f>
        <v>359</v>
      </c>
      <c r="C10">
        <f>+'Beautiful Boarding Tallies'!Q10+'Delightful Daycare Tallies'!Q10</f>
        <v>694</v>
      </c>
      <c r="D10">
        <f>+'Beautiful Boarding Tallies'!AC10+'Delightful Daycare Tallies'!AC10</f>
        <v>707</v>
      </c>
      <c r="E10">
        <f>+'Beautiful Boarding Tallies'!AO10+'Delightful Daycare Tallies'!AO10</f>
        <v>807</v>
      </c>
      <c r="F10">
        <f>+'Beautiful Boarding Tallies'!BA10+'Delightful Daycare Tallies'!BA10</f>
        <v>0</v>
      </c>
      <c r="G10" s="134">
        <f>Table24[[#This Row],[2016]]/(7*170/100)</f>
        <v>30.168067226890756</v>
      </c>
      <c r="H10" s="134">
        <f>Table24[[#This Row],[2017]]/(7*170/100)</f>
        <v>58.319327731092436</v>
      </c>
      <c r="I10" s="134">
        <f>Table24[[#This Row],[2018]]/(7*170/100)</f>
        <v>59.411764705882348</v>
      </c>
      <c r="J10" s="134">
        <f>Table24[[#This Row],[2019]]/(7*170/100)</f>
        <v>67.815126050420162</v>
      </c>
      <c r="K10" s="134">
        <f>Table24[[#This Row],[2020]]/(7*170/100)</f>
        <v>0</v>
      </c>
      <c r="M10" t="s">
        <v>534</v>
      </c>
      <c r="N10">
        <f>+'Beautiful Boarding Tallies'!G10+'Delightful Daycare Tallies'!G10</f>
        <v>166</v>
      </c>
      <c r="O10">
        <f>+'Beautiful Boarding Tallies'!S10+'Delightful Daycare Tallies'!S10</f>
        <v>208</v>
      </c>
      <c r="P10">
        <f>+'Beautiful Boarding Tallies'!AE10+'Delightful Daycare Tallies'!AE10</f>
        <v>200</v>
      </c>
      <c r="Q10">
        <f>+'Beautiful Boarding Tallies'!AQ10+'Delightful Daycare Tallies'!AQ10</f>
        <v>243</v>
      </c>
      <c r="R10">
        <f>+'Beautiful Boarding Tallies'!BC10+'Delightful Daycare Tallies'!BC10</f>
        <v>0</v>
      </c>
      <c r="T10" t="s">
        <v>534</v>
      </c>
      <c r="U10">
        <f>+'Beautiful Boarding Tallies'!I10+'Delightful Daycare Tallies'!I10</f>
        <v>146</v>
      </c>
      <c r="V10">
        <f>+'Beautiful Boarding Tallies'!U10+'Delightful Daycare Tallies'!U10</f>
        <v>331</v>
      </c>
      <c r="W10">
        <f>+'Beautiful Boarding Tallies'!AG10+'Delightful Daycare Tallies'!AG10</f>
        <v>341</v>
      </c>
      <c r="X10">
        <f>+'Beautiful Boarding Tallies'!AS10+'Delightful Daycare Tallies'!AS10</f>
        <v>376</v>
      </c>
      <c r="Y10">
        <f>+'Beautiful Boarding Tallies'!BE10+'Delightful Daycare Tallies'!BE10</f>
        <v>0</v>
      </c>
      <c r="AA10" t="s">
        <v>534</v>
      </c>
      <c r="AB10">
        <f>+'Beautiful Boarding Tallies'!K10+'Delightful Daycare Tallies'!K10</f>
        <v>176</v>
      </c>
      <c r="AC10">
        <f>+'Beautiful Boarding Tallies'!W10+'Delightful Daycare Tallies'!W10</f>
        <v>262</v>
      </c>
      <c r="AD10">
        <f>+'Beautiful Boarding Tallies'!AI10+'Delightful Daycare Tallies'!AI10</f>
        <v>186</v>
      </c>
      <c r="AE10">
        <f>+'Beautiful Boarding Tallies'!AU10+'Delightful Daycare Tallies'!AU10</f>
        <v>217</v>
      </c>
      <c r="AF10">
        <f>+'Beautiful Boarding Tallies'!BG10+'Delightful Daycare Tallies'!BG10</f>
        <v>0</v>
      </c>
    </row>
    <row r="11" spans="1:32" x14ac:dyDescent="0.3">
      <c r="A11" t="s">
        <v>532</v>
      </c>
      <c r="B11">
        <f>+'Beautiful Boarding Tallies'!E11+'Delightful Daycare Tallies'!E11</f>
        <v>322</v>
      </c>
      <c r="C11">
        <f>+'Beautiful Boarding Tallies'!Q11+'Delightful Daycare Tallies'!Q11</f>
        <v>544</v>
      </c>
      <c r="D11">
        <f>+'Beautiful Boarding Tallies'!AC11+'Delightful Daycare Tallies'!AC11</f>
        <v>411</v>
      </c>
      <c r="E11">
        <f>+'Beautiful Boarding Tallies'!AO11+'Delightful Daycare Tallies'!AO11</f>
        <v>527</v>
      </c>
      <c r="F11">
        <f>+'Beautiful Boarding Tallies'!BA11+'Delightful Daycare Tallies'!BA11</f>
        <v>0</v>
      </c>
      <c r="G11" s="134">
        <f>Table24[[#This Row],[2016]]/(7*170/100)</f>
        <v>27.058823529411764</v>
      </c>
      <c r="H11" s="134">
        <f>Table24[[#This Row],[2017]]/(7*170/100)</f>
        <v>45.714285714285715</v>
      </c>
      <c r="I11" s="134">
        <f>Table24[[#This Row],[2018]]/(7*170/100)</f>
        <v>34.537815126050418</v>
      </c>
      <c r="J11" s="134">
        <f>Table24[[#This Row],[2019]]/(7*170/100)</f>
        <v>44.285714285714285</v>
      </c>
      <c r="K11" s="134">
        <f>Table24[[#This Row],[2020]]/(7*170/100)</f>
        <v>0</v>
      </c>
      <c r="M11" t="s">
        <v>532</v>
      </c>
      <c r="N11">
        <f>+'Beautiful Boarding Tallies'!G11+'Delightful Daycare Tallies'!G11</f>
        <v>82</v>
      </c>
      <c r="O11">
        <f>+'Beautiful Boarding Tallies'!S11+'Delightful Daycare Tallies'!S11</f>
        <v>156</v>
      </c>
      <c r="P11">
        <f>+'Beautiful Boarding Tallies'!AE11+'Delightful Daycare Tallies'!AE11</f>
        <v>149</v>
      </c>
      <c r="Q11">
        <f>+'Beautiful Boarding Tallies'!AQ11+'Delightful Daycare Tallies'!AQ11</f>
        <v>105</v>
      </c>
      <c r="R11">
        <f>+'Beautiful Boarding Tallies'!BC11+'Delightful Daycare Tallies'!BC11</f>
        <v>0</v>
      </c>
      <c r="T11" t="s">
        <v>532</v>
      </c>
      <c r="U11">
        <f>+'Beautiful Boarding Tallies'!I11+'Delightful Daycare Tallies'!I11</f>
        <v>165</v>
      </c>
      <c r="V11">
        <f>+'Beautiful Boarding Tallies'!U11+'Delightful Daycare Tallies'!U11</f>
        <v>253</v>
      </c>
      <c r="W11">
        <f>+'Beautiful Boarding Tallies'!AG11+'Delightful Daycare Tallies'!AG11</f>
        <v>152</v>
      </c>
      <c r="X11">
        <f>+'Beautiful Boarding Tallies'!AS11+'Delightful Daycare Tallies'!AS11</f>
        <v>287</v>
      </c>
      <c r="Y11">
        <f>+'Beautiful Boarding Tallies'!BE11+'Delightful Daycare Tallies'!BE11</f>
        <v>0</v>
      </c>
      <c r="AA11" t="s">
        <v>532</v>
      </c>
      <c r="AB11">
        <f>+'Beautiful Boarding Tallies'!K11+'Delightful Daycare Tallies'!K11</f>
        <v>103</v>
      </c>
      <c r="AC11">
        <f>+'Beautiful Boarding Tallies'!W11+'Delightful Daycare Tallies'!W11</f>
        <v>226</v>
      </c>
      <c r="AD11">
        <f>+'Beautiful Boarding Tallies'!AI11+'Delightful Daycare Tallies'!AI11</f>
        <v>140</v>
      </c>
      <c r="AE11">
        <f>+'Beautiful Boarding Tallies'!AU11+'Delightful Daycare Tallies'!AU11</f>
        <v>177</v>
      </c>
      <c r="AF11">
        <f>+'Beautiful Boarding Tallies'!BG11+'Delightful Daycare Tallies'!BG11</f>
        <v>0</v>
      </c>
    </row>
    <row r="12" spans="1:32" x14ac:dyDescent="0.3">
      <c r="A12" t="s">
        <v>530</v>
      </c>
      <c r="B12">
        <f>+'Beautiful Boarding Tallies'!E12+'Delightful Daycare Tallies'!E12</f>
        <v>285</v>
      </c>
      <c r="C12">
        <f>+'Beautiful Boarding Tallies'!Q12+'Delightful Daycare Tallies'!Q12</f>
        <v>447</v>
      </c>
      <c r="D12">
        <f>+'Beautiful Boarding Tallies'!AC12+'Delightful Daycare Tallies'!AC12</f>
        <v>433</v>
      </c>
      <c r="E12">
        <f>+'Beautiful Boarding Tallies'!AO12+'Delightful Daycare Tallies'!AO12</f>
        <v>526</v>
      </c>
      <c r="F12">
        <f>+'Beautiful Boarding Tallies'!BA12+'Delightful Daycare Tallies'!BA12</f>
        <v>0</v>
      </c>
      <c r="G12" s="134">
        <f>Table24[[#This Row],[2016]]/(7*170/100)</f>
        <v>23.949579831932773</v>
      </c>
      <c r="H12" s="134">
        <f>Table24[[#This Row],[2017]]/(7*170/100)</f>
        <v>37.563025210084035</v>
      </c>
      <c r="I12" s="134">
        <f>Table24[[#This Row],[2018]]/(7*170/100)</f>
        <v>36.386554621848738</v>
      </c>
      <c r="J12" s="134">
        <f>Table24[[#This Row],[2019]]/(7*170/100)</f>
        <v>44.201680672268907</v>
      </c>
      <c r="K12" s="134">
        <f>Table24[[#This Row],[2020]]/(7*170/100)</f>
        <v>0</v>
      </c>
      <c r="M12" t="s">
        <v>530</v>
      </c>
      <c r="N12">
        <f>+'Beautiful Boarding Tallies'!G12+'Delightful Daycare Tallies'!G12</f>
        <v>113</v>
      </c>
      <c r="O12">
        <f>+'Beautiful Boarding Tallies'!S12+'Delightful Daycare Tallies'!S12</f>
        <v>153</v>
      </c>
      <c r="P12">
        <f>+'Beautiful Boarding Tallies'!AE12+'Delightful Daycare Tallies'!AE12</f>
        <v>197</v>
      </c>
      <c r="Q12">
        <f>+'Beautiful Boarding Tallies'!AQ12+'Delightful Daycare Tallies'!AQ12</f>
        <v>162</v>
      </c>
      <c r="R12">
        <f>+'Beautiful Boarding Tallies'!BC12+'Delightful Daycare Tallies'!BC12</f>
        <v>0</v>
      </c>
      <c r="T12" t="s">
        <v>530</v>
      </c>
      <c r="U12">
        <f>+'Beautiful Boarding Tallies'!I12+'Delightful Daycare Tallies'!I12</f>
        <v>129</v>
      </c>
      <c r="V12">
        <f>+'Beautiful Boarding Tallies'!U12+'Delightful Daycare Tallies'!U12</f>
        <v>169</v>
      </c>
      <c r="W12">
        <f>+'Beautiful Boarding Tallies'!AG12+'Delightful Daycare Tallies'!AG12</f>
        <v>195</v>
      </c>
      <c r="X12">
        <f>+'Beautiful Boarding Tallies'!AS12+'Delightful Daycare Tallies'!AS12</f>
        <v>270</v>
      </c>
      <c r="Y12">
        <f>+'Beautiful Boarding Tallies'!BE12+'Delightful Daycare Tallies'!BE12</f>
        <v>0</v>
      </c>
      <c r="AA12" t="s">
        <v>530</v>
      </c>
      <c r="AB12">
        <f>+'Beautiful Boarding Tallies'!K12+'Delightful Daycare Tallies'!K12</f>
        <v>119</v>
      </c>
      <c r="AC12">
        <f>+'Beautiful Boarding Tallies'!W12+'Delightful Daycare Tallies'!W12</f>
        <v>194</v>
      </c>
      <c r="AD12">
        <f>+'Beautiful Boarding Tallies'!AI12+'Delightful Daycare Tallies'!AI12</f>
        <v>192</v>
      </c>
      <c r="AE12">
        <f>+'Beautiful Boarding Tallies'!AU12+'Delightful Daycare Tallies'!AU12</f>
        <v>173</v>
      </c>
      <c r="AF12">
        <f>+'Beautiful Boarding Tallies'!BG12+'Delightful Daycare Tallies'!BG12</f>
        <v>0</v>
      </c>
    </row>
    <row r="13" spans="1:32" x14ac:dyDescent="0.3">
      <c r="A13" t="s">
        <v>528</v>
      </c>
      <c r="B13">
        <f>+'Beautiful Boarding Tallies'!E13+'Delightful Daycare Tallies'!E13</f>
        <v>258</v>
      </c>
      <c r="C13">
        <f>+'Beautiful Boarding Tallies'!Q13+'Delightful Daycare Tallies'!Q13</f>
        <v>360</v>
      </c>
      <c r="D13">
        <f>+'Beautiful Boarding Tallies'!AC13+'Delightful Daycare Tallies'!AC13</f>
        <v>500</v>
      </c>
      <c r="E13">
        <f>+'Beautiful Boarding Tallies'!AO13+'Delightful Daycare Tallies'!AO13</f>
        <v>505</v>
      </c>
      <c r="F13">
        <f>+'Beautiful Boarding Tallies'!BA13+'Delightful Daycare Tallies'!BA13</f>
        <v>0</v>
      </c>
      <c r="G13" s="134">
        <f>Table24[[#This Row],[2016]]/(7*170/100)</f>
        <v>21.680672268907561</v>
      </c>
      <c r="H13" s="134">
        <f>Table24[[#This Row],[2017]]/(7*170/100)</f>
        <v>30.252100840336134</v>
      </c>
      <c r="I13" s="134">
        <f>Table24[[#This Row],[2018]]/(7*170/100)</f>
        <v>42.016806722689076</v>
      </c>
      <c r="J13" s="134">
        <f>Table24[[#This Row],[2019]]/(7*170/100)</f>
        <v>42.436974789915965</v>
      </c>
      <c r="K13" s="134">
        <f>Table24[[#This Row],[2020]]/(7*170/100)</f>
        <v>0</v>
      </c>
      <c r="M13" t="s">
        <v>528</v>
      </c>
      <c r="N13">
        <f>+'Beautiful Boarding Tallies'!G13+'Delightful Daycare Tallies'!G13</f>
        <v>80</v>
      </c>
      <c r="O13">
        <f>+'Beautiful Boarding Tallies'!S13+'Delightful Daycare Tallies'!S13</f>
        <v>111</v>
      </c>
      <c r="P13">
        <f>+'Beautiful Boarding Tallies'!AE13+'Delightful Daycare Tallies'!AE13</f>
        <v>164</v>
      </c>
      <c r="Q13">
        <f>+'Beautiful Boarding Tallies'!AQ13+'Delightful Daycare Tallies'!AQ13</f>
        <v>157</v>
      </c>
      <c r="R13">
        <f>+'Beautiful Boarding Tallies'!BC13+'Delightful Daycare Tallies'!BC13</f>
        <v>0</v>
      </c>
      <c r="T13" t="s">
        <v>528</v>
      </c>
      <c r="U13">
        <f>+'Beautiful Boarding Tallies'!I13+'Delightful Daycare Tallies'!I13</f>
        <v>150</v>
      </c>
      <c r="V13">
        <f>+'Beautiful Boarding Tallies'!U13+'Delightful Daycare Tallies'!U13</f>
        <v>181</v>
      </c>
      <c r="W13">
        <f>+'Beautiful Boarding Tallies'!AG13+'Delightful Daycare Tallies'!AG13</f>
        <v>223</v>
      </c>
      <c r="X13">
        <f>+'Beautiful Boarding Tallies'!AS13+'Delightful Daycare Tallies'!AS13</f>
        <v>256</v>
      </c>
      <c r="Y13">
        <f>+'Beautiful Boarding Tallies'!BE13+'Delightful Daycare Tallies'!BE13</f>
        <v>0</v>
      </c>
      <c r="AA13" t="s">
        <v>528</v>
      </c>
      <c r="AB13">
        <f>+'Beautiful Boarding Tallies'!K13+'Delightful Daycare Tallies'!K13</f>
        <v>83</v>
      </c>
      <c r="AC13">
        <f>+'Beautiful Boarding Tallies'!W13+'Delightful Daycare Tallies'!W13</f>
        <v>127</v>
      </c>
      <c r="AD13">
        <f>+'Beautiful Boarding Tallies'!AI13+'Delightful Daycare Tallies'!AI13</f>
        <v>140</v>
      </c>
      <c r="AE13">
        <f>+'Beautiful Boarding Tallies'!AU13+'Delightful Daycare Tallies'!AU13</f>
        <v>141</v>
      </c>
      <c r="AF13">
        <f>+'Beautiful Boarding Tallies'!BG13+'Delightful Daycare Tallies'!BG13</f>
        <v>0</v>
      </c>
    </row>
    <row r="14" spans="1:32" x14ac:dyDescent="0.3">
      <c r="A14" t="s">
        <v>526</v>
      </c>
      <c r="B14">
        <f>+'Beautiful Boarding Tallies'!E14+'Delightful Daycare Tallies'!E14</f>
        <v>249</v>
      </c>
      <c r="C14">
        <f>+'Beautiful Boarding Tallies'!Q14+'Delightful Daycare Tallies'!Q14</f>
        <v>409</v>
      </c>
      <c r="D14">
        <f>+'Beautiful Boarding Tallies'!AC14+'Delightful Daycare Tallies'!AC14</f>
        <v>432</v>
      </c>
      <c r="E14">
        <f>+'Beautiful Boarding Tallies'!AO14+'Delightful Daycare Tallies'!AO14</f>
        <v>425</v>
      </c>
      <c r="F14">
        <f>+'Beautiful Boarding Tallies'!BA14+'Delightful Daycare Tallies'!BA14</f>
        <v>0</v>
      </c>
      <c r="G14" s="134">
        <f>Table24[[#This Row],[2016]]/(7*170/100)</f>
        <v>20.92436974789916</v>
      </c>
      <c r="H14" s="134">
        <f>Table24[[#This Row],[2017]]/(7*170/100)</f>
        <v>34.369747899159663</v>
      </c>
      <c r="I14" s="134">
        <f>Table24[[#This Row],[2018]]/(7*170/100)</f>
        <v>36.30252100840336</v>
      </c>
      <c r="J14" s="134">
        <f>Table24[[#This Row],[2019]]/(7*170/100)</f>
        <v>35.714285714285715</v>
      </c>
      <c r="K14" s="134">
        <f>Table24[[#This Row],[2020]]/(7*170/100)</f>
        <v>0</v>
      </c>
      <c r="M14" t="s">
        <v>526</v>
      </c>
      <c r="N14">
        <f>+'Beautiful Boarding Tallies'!G14+'Delightful Daycare Tallies'!G14</f>
        <v>67</v>
      </c>
      <c r="O14">
        <f>+'Beautiful Boarding Tallies'!S14+'Delightful Daycare Tallies'!S14</f>
        <v>129</v>
      </c>
      <c r="P14">
        <f>+'Beautiful Boarding Tallies'!AE14+'Delightful Daycare Tallies'!AE14</f>
        <v>130</v>
      </c>
      <c r="Q14">
        <f>+'Beautiful Boarding Tallies'!AQ14+'Delightful Daycare Tallies'!AQ14</f>
        <v>159</v>
      </c>
      <c r="R14">
        <f>+'Beautiful Boarding Tallies'!BC14+'Delightful Daycare Tallies'!BC14</f>
        <v>0</v>
      </c>
      <c r="T14" t="s">
        <v>526</v>
      </c>
      <c r="U14">
        <f>+'Beautiful Boarding Tallies'!I14+'Delightful Daycare Tallies'!I14</f>
        <v>134</v>
      </c>
      <c r="V14">
        <f>+'Beautiful Boarding Tallies'!U14+'Delightful Daycare Tallies'!U14</f>
        <v>212</v>
      </c>
      <c r="W14">
        <f>+'Beautiful Boarding Tallies'!AG14+'Delightful Daycare Tallies'!AG14</f>
        <v>229</v>
      </c>
      <c r="X14">
        <f>+'Beautiful Boarding Tallies'!AS14+'Delightful Daycare Tallies'!AS14</f>
        <v>211</v>
      </c>
      <c r="Y14">
        <f>+'Beautiful Boarding Tallies'!BE14+'Delightful Daycare Tallies'!BE14</f>
        <v>0</v>
      </c>
      <c r="AA14" t="s">
        <v>526</v>
      </c>
      <c r="AB14">
        <f>+'Beautiful Boarding Tallies'!K14+'Delightful Daycare Tallies'!K14</f>
        <v>83</v>
      </c>
      <c r="AC14">
        <f>+'Beautiful Boarding Tallies'!W14+'Delightful Daycare Tallies'!W14</f>
        <v>130</v>
      </c>
      <c r="AD14">
        <f>+'Beautiful Boarding Tallies'!AI14+'Delightful Daycare Tallies'!AI14</f>
        <v>127</v>
      </c>
      <c r="AE14">
        <f>+'Beautiful Boarding Tallies'!AU14+'Delightful Daycare Tallies'!AU14</f>
        <v>162</v>
      </c>
      <c r="AF14">
        <f>+'Beautiful Boarding Tallies'!BG14+'Delightful Daycare Tallies'!BG14</f>
        <v>0</v>
      </c>
    </row>
    <row r="15" spans="1:32" x14ac:dyDescent="0.3">
      <c r="A15" t="s">
        <v>524</v>
      </c>
      <c r="B15">
        <f>+'Beautiful Boarding Tallies'!E15+'Delightful Daycare Tallies'!E15</f>
        <v>258</v>
      </c>
      <c r="C15">
        <f>+'Beautiful Boarding Tallies'!Q15+'Delightful Daycare Tallies'!Q15</f>
        <v>404</v>
      </c>
      <c r="D15">
        <f>+'Beautiful Boarding Tallies'!AC15+'Delightful Daycare Tallies'!AC15</f>
        <v>426</v>
      </c>
      <c r="E15">
        <f>+'Beautiful Boarding Tallies'!AO15+'Delightful Daycare Tallies'!AO15</f>
        <v>458</v>
      </c>
      <c r="F15">
        <f>+'Beautiful Boarding Tallies'!BA15+'Delightful Daycare Tallies'!BA15</f>
        <v>0</v>
      </c>
      <c r="G15" s="134">
        <f>Table24[[#This Row],[2016]]/(7*170/100)</f>
        <v>21.680672268907561</v>
      </c>
      <c r="H15" s="134">
        <f>Table24[[#This Row],[2017]]/(7*170/100)</f>
        <v>33.949579831932773</v>
      </c>
      <c r="I15" s="134">
        <f>Table24[[#This Row],[2018]]/(7*170/100)</f>
        <v>35.798319327731093</v>
      </c>
      <c r="J15" s="134">
        <f>Table24[[#This Row],[2019]]/(7*170/100)</f>
        <v>38.487394957983192</v>
      </c>
      <c r="K15" s="134">
        <f>Table24[[#This Row],[2020]]/(7*170/100)</f>
        <v>0</v>
      </c>
      <c r="M15" t="s">
        <v>524</v>
      </c>
      <c r="N15">
        <f>+'Beautiful Boarding Tallies'!G15+'Delightful Daycare Tallies'!G15</f>
        <v>77</v>
      </c>
      <c r="O15">
        <f>+'Beautiful Boarding Tallies'!S15+'Delightful Daycare Tallies'!S15</f>
        <v>139</v>
      </c>
      <c r="P15">
        <f>+'Beautiful Boarding Tallies'!AE15+'Delightful Daycare Tallies'!AE15</f>
        <v>150</v>
      </c>
      <c r="Q15">
        <f>+'Beautiful Boarding Tallies'!AQ15+'Delightful Daycare Tallies'!AQ15</f>
        <v>134</v>
      </c>
      <c r="R15">
        <f>+'Beautiful Boarding Tallies'!BC15+'Delightful Daycare Tallies'!BC15</f>
        <v>0</v>
      </c>
      <c r="T15" t="s">
        <v>524</v>
      </c>
      <c r="U15">
        <f>+'Beautiful Boarding Tallies'!I15+'Delightful Daycare Tallies'!I15</f>
        <v>126</v>
      </c>
      <c r="V15">
        <f>+'Beautiful Boarding Tallies'!U15+'Delightful Daycare Tallies'!U15</f>
        <v>211</v>
      </c>
      <c r="W15">
        <f>+'Beautiful Boarding Tallies'!AG15+'Delightful Daycare Tallies'!AG15</f>
        <v>230</v>
      </c>
      <c r="X15">
        <f>+'Beautiful Boarding Tallies'!AS15+'Delightful Daycare Tallies'!AS15</f>
        <v>226</v>
      </c>
      <c r="Y15">
        <f>+'Beautiful Boarding Tallies'!BE15+'Delightful Daycare Tallies'!BE15</f>
        <v>0</v>
      </c>
      <c r="AA15" t="s">
        <v>524</v>
      </c>
      <c r="AB15">
        <f>+'Beautiful Boarding Tallies'!K15+'Delightful Daycare Tallies'!K15</f>
        <v>94</v>
      </c>
      <c r="AC15">
        <f>+'Beautiful Boarding Tallies'!W15+'Delightful Daycare Tallies'!W15</f>
        <v>131</v>
      </c>
      <c r="AD15">
        <f>+'Beautiful Boarding Tallies'!AI15+'Delightful Daycare Tallies'!AI15</f>
        <v>157</v>
      </c>
      <c r="AE15">
        <f>+'Beautiful Boarding Tallies'!AU15+'Delightful Daycare Tallies'!AU15</f>
        <v>107</v>
      </c>
      <c r="AF15">
        <f>+'Beautiful Boarding Tallies'!BG15+'Delightful Daycare Tallies'!BG15</f>
        <v>0</v>
      </c>
    </row>
    <row r="16" spans="1:32" x14ac:dyDescent="0.3">
      <c r="A16" t="s">
        <v>522</v>
      </c>
      <c r="B16">
        <f>+'Beautiful Boarding Tallies'!E16+'Delightful Daycare Tallies'!E16</f>
        <v>238</v>
      </c>
      <c r="C16">
        <f>+'Beautiful Boarding Tallies'!Q16+'Delightful Daycare Tallies'!Q16</f>
        <v>409</v>
      </c>
      <c r="D16">
        <f>+'Beautiful Boarding Tallies'!AC16+'Delightful Daycare Tallies'!AC16</f>
        <v>488</v>
      </c>
      <c r="E16">
        <f>+'Beautiful Boarding Tallies'!AO16+'Delightful Daycare Tallies'!AO16</f>
        <v>409</v>
      </c>
      <c r="F16">
        <f>+'Beautiful Boarding Tallies'!BA16+'Delightful Daycare Tallies'!BA16</f>
        <v>0</v>
      </c>
      <c r="G16" s="134">
        <f>Table24[[#This Row],[2016]]/(7*170/100)</f>
        <v>20</v>
      </c>
      <c r="H16" s="134">
        <f>Table24[[#This Row],[2017]]/(7*170/100)</f>
        <v>34.369747899159663</v>
      </c>
      <c r="I16" s="134">
        <f>Table24[[#This Row],[2018]]/(7*170/100)</f>
        <v>41.008403361344534</v>
      </c>
      <c r="J16" s="134">
        <f>Table24[[#This Row],[2019]]/(7*170/100)</f>
        <v>34.369747899159663</v>
      </c>
      <c r="K16" s="134">
        <f>Table24[[#This Row],[2020]]/(7*170/100)</f>
        <v>0</v>
      </c>
      <c r="M16" t="s">
        <v>522</v>
      </c>
      <c r="N16">
        <f>+'Beautiful Boarding Tallies'!G16+'Delightful Daycare Tallies'!G16</f>
        <v>85</v>
      </c>
      <c r="O16">
        <f>+'Beautiful Boarding Tallies'!S16+'Delightful Daycare Tallies'!S16</f>
        <v>119</v>
      </c>
      <c r="P16">
        <f>+'Beautiful Boarding Tallies'!AE16+'Delightful Daycare Tallies'!AE16</f>
        <v>175</v>
      </c>
      <c r="Q16">
        <f>+'Beautiful Boarding Tallies'!AQ16+'Delightful Daycare Tallies'!AQ16</f>
        <v>129</v>
      </c>
      <c r="R16">
        <f>+'Beautiful Boarding Tallies'!BC16+'Delightful Daycare Tallies'!BC16</f>
        <v>0</v>
      </c>
      <c r="T16" t="s">
        <v>522</v>
      </c>
      <c r="U16">
        <f>+'Beautiful Boarding Tallies'!I16+'Delightful Daycare Tallies'!I16</f>
        <v>127</v>
      </c>
      <c r="V16">
        <f>+'Beautiful Boarding Tallies'!U16+'Delightful Daycare Tallies'!U16</f>
        <v>203</v>
      </c>
      <c r="W16">
        <f>+'Beautiful Boarding Tallies'!AG16+'Delightful Daycare Tallies'!AG16</f>
        <v>246</v>
      </c>
      <c r="X16">
        <f>+'Beautiful Boarding Tallies'!AS16+'Delightful Daycare Tallies'!AS16</f>
        <v>251</v>
      </c>
      <c r="Y16">
        <f>+'Beautiful Boarding Tallies'!BE16+'Delightful Daycare Tallies'!BE16</f>
        <v>0</v>
      </c>
      <c r="AA16" t="s">
        <v>522</v>
      </c>
      <c r="AB16">
        <f>+'Beautiful Boarding Tallies'!K16+'Delightful Daycare Tallies'!K16</f>
        <v>79</v>
      </c>
      <c r="AC16">
        <f>+'Beautiful Boarding Tallies'!W16+'Delightful Daycare Tallies'!W16</f>
        <v>145</v>
      </c>
      <c r="AD16">
        <f>+'Beautiful Boarding Tallies'!AI16+'Delightful Daycare Tallies'!AI16</f>
        <v>168</v>
      </c>
      <c r="AE16">
        <f>+'Beautiful Boarding Tallies'!AU16+'Delightful Daycare Tallies'!AU16</f>
        <v>155</v>
      </c>
      <c r="AF16">
        <f>+'Beautiful Boarding Tallies'!BG16+'Delightful Daycare Tallies'!BG16</f>
        <v>0</v>
      </c>
    </row>
    <row r="17" spans="1:32" x14ac:dyDescent="0.3">
      <c r="A17" t="s">
        <v>520</v>
      </c>
      <c r="B17">
        <f>+'Beautiful Boarding Tallies'!E17+'Delightful Daycare Tallies'!E17</f>
        <v>250</v>
      </c>
      <c r="C17">
        <f>+'Beautiful Boarding Tallies'!Q17+'Delightful Daycare Tallies'!Q17</f>
        <v>359</v>
      </c>
      <c r="D17">
        <f>+'Beautiful Boarding Tallies'!AC17+'Delightful Daycare Tallies'!AC17</f>
        <v>504</v>
      </c>
      <c r="E17">
        <f>+'Beautiful Boarding Tallies'!AO17+'Delightful Daycare Tallies'!AO17</f>
        <v>466</v>
      </c>
      <c r="F17">
        <f>+'Beautiful Boarding Tallies'!BA17+'Delightful Daycare Tallies'!BA17</f>
        <v>0</v>
      </c>
      <c r="G17" s="134">
        <f>Table24[[#This Row],[2016]]/(7*170/100)</f>
        <v>21.008403361344538</v>
      </c>
      <c r="H17" s="134">
        <f>Table24[[#This Row],[2017]]/(7*170/100)</f>
        <v>30.168067226890756</v>
      </c>
      <c r="I17" s="134">
        <f>Table24[[#This Row],[2018]]/(7*170/100)</f>
        <v>42.352941176470587</v>
      </c>
      <c r="J17" s="134">
        <f>Table24[[#This Row],[2019]]/(7*170/100)</f>
        <v>39.159663865546214</v>
      </c>
      <c r="K17" s="134">
        <f>Table24[[#This Row],[2020]]/(7*170/100)</f>
        <v>0</v>
      </c>
      <c r="M17" t="s">
        <v>520</v>
      </c>
      <c r="N17">
        <f>+'Beautiful Boarding Tallies'!G17+'Delightful Daycare Tallies'!G17</f>
        <v>87</v>
      </c>
      <c r="O17">
        <f>+'Beautiful Boarding Tallies'!S17+'Delightful Daycare Tallies'!S17</f>
        <v>127</v>
      </c>
      <c r="P17">
        <f>+'Beautiful Boarding Tallies'!AE17+'Delightful Daycare Tallies'!AE17</f>
        <v>190</v>
      </c>
      <c r="Q17">
        <f>+'Beautiful Boarding Tallies'!AQ17+'Delightful Daycare Tallies'!AQ17</f>
        <v>163</v>
      </c>
      <c r="R17">
        <f>+'Beautiful Boarding Tallies'!BC17+'Delightful Daycare Tallies'!BC17</f>
        <v>0</v>
      </c>
      <c r="T17" t="s">
        <v>520</v>
      </c>
      <c r="U17">
        <f>+'Beautiful Boarding Tallies'!I17+'Delightful Daycare Tallies'!I17</f>
        <v>133</v>
      </c>
      <c r="V17">
        <f>+'Beautiful Boarding Tallies'!U17+'Delightful Daycare Tallies'!U17</f>
        <v>203</v>
      </c>
      <c r="W17">
        <f>+'Beautiful Boarding Tallies'!AG17+'Delightful Daycare Tallies'!AG17</f>
        <v>257</v>
      </c>
      <c r="X17">
        <f>+'Beautiful Boarding Tallies'!AS17+'Delightful Daycare Tallies'!AS17</f>
        <v>256</v>
      </c>
      <c r="Y17">
        <f>+'Beautiful Boarding Tallies'!BE17+'Delightful Daycare Tallies'!BE17</f>
        <v>0</v>
      </c>
      <c r="AA17" t="s">
        <v>520</v>
      </c>
      <c r="AB17">
        <f>+'Beautiful Boarding Tallies'!K17+'Delightful Daycare Tallies'!K17</f>
        <v>82</v>
      </c>
      <c r="AC17">
        <f>+'Beautiful Boarding Tallies'!W17+'Delightful Daycare Tallies'!W17</f>
        <v>120</v>
      </c>
      <c r="AD17">
        <f>+'Beautiful Boarding Tallies'!AI17+'Delightful Daycare Tallies'!AI17</f>
        <v>269</v>
      </c>
      <c r="AE17">
        <f>+'Beautiful Boarding Tallies'!AU17+'Delightful Daycare Tallies'!AU17</f>
        <v>277</v>
      </c>
      <c r="AF17">
        <f>+'Beautiful Boarding Tallies'!BG17+'Delightful Daycare Tallies'!BG17</f>
        <v>0</v>
      </c>
    </row>
    <row r="18" spans="1:32" x14ac:dyDescent="0.3">
      <c r="A18" t="s">
        <v>518</v>
      </c>
      <c r="B18">
        <f>+'Beautiful Boarding Tallies'!E18+'Delightful Daycare Tallies'!E18</f>
        <v>490</v>
      </c>
      <c r="C18">
        <f>+'Beautiful Boarding Tallies'!Q18+'Delightful Daycare Tallies'!Q18</f>
        <v>670</v>
      </c>
      <c r="D18">
        <f>+'Beautiful Boarding Tallies'!AC18+'Delightful Daycare Tallies'!AC18</f>
        <v>767</v>
      </c>
      <c r="E18">
        <f>+'Beautiful Boarding Tallies'!AO18+'Delightful Daycare Tallies'!AO18</f>
        <v>744</v>
      </c>
      <c r="F18">
        <f>+'Beautiful Boarding Tallies'!BA18+'Delightful Daycare Tallies'!BA18</f>
        <v>0</v>
      </c>
      <c r="G18" s="134">
        <f>Table24[[#This Row],[2016]]/(7*170/100)</f>
        <v>41.17647058823529</v>
      </c>
      <c r="H18" s="134">
        <f>Table24[[#This Row],[2017]]/(7*170/100)</f>
        <v>56.30252100840336</v>
      </c>
      <c r="I18" s="134">
        <f>Table24[[#This Row],[2018]]/(7*170/100)</f>
        <v>64.453781512605033</v>
      </c>
      <c r="J18" s="134">
        <f>Table24[[#This Row],[2019]]/(7*170/100)</f>
        <v>62.521008403361343</v>
      </c>
      <c r="K18" s="134">
        <f>Table24[[#This Row],[2020]]/(7*170/100)</f>
        <v>0</v>
      </c>
      <c r="M18" t="s">
        <v>518</v>
      </c>
      <c r="N18">
        <f>+'Beautiful Boarding Tallies'!G18+'Delightful Daycare Tallies'!G18</f>
        <v>106</v>
      </c>
      <c r="O18">
        <f>+'Beautiful Boarding Tallies'!S18+'Delightful Daycare Tallies'!S18</f>
        <v>220</v>
      </c>
      <c r="P18">
        <f>+'Beautiful Boarding Tallies'!AE18+'Delightful Daycare Tallies'!AE18</f>
        <v>223</v>
      </c>
      <c r="Q18">
        <f>+'Beautiful Boarding Tallies'!AQ18+'Delightful Daycare Tallies'!AQ18</f>
        <v>208</v>
      </c>
      <c r="R18">
        <f>+'Beautiful Boarding Tallies'!BC18+'Delightful Daycare Tallies'!BC18</f>
        <v>0</v>
      </c>
      <c r="T18" t="s">
        <v>518</v>
      </c>
      <c r="U18">
        <f>+'Beautiful Boarding Tallies'!I18+'Delightful Daycare Tallies'!I18</f>
        <v>229</v>
      </c>
      <c r="V18">
        <f>+'Beautiful Boarding Tallies'!U18+'Delightful Daycare Tallies'!U18</f>
        <v>326</v>
      </c>
      <c r="W18">
        <f>+'Beautiful Boarding Tallies'!AG18+'Delightful Daycare Tallies'!AG18</f>
        <v>382</v>
      </c>
      <c r="X18">
        <f>+'Beautiful Boarding Tallies'!AS18+'Delightful Daycare Tallies'!AS18</f>
        <v>371</v>
      </c>
      <c r="Y18">
        <f>+'Beautiful Boarding Tallies'!BE18+'Delightful Daycare Tallies'!BE18</f>
        <v>0</v>
      </c>
      <c r="AA18" t="s">
        <v>518</v>
      </c>
      <c r="AB18">
        <f>+'Beautiful Boarding Tallies'!K18+'Delightful Daycare Tallies'!K18</f>
        <v>174</v>
      </c>
      <c r="AC18">
        <f>+'Beautiful Boarding Tallies'!W18+'Delightful Daycare Tallies'!W18</f>
        <v>232</v>
      </c>
      <c r="AD18">
        <f>+'Beautiful Boarding Tallies'!AI18+'Delightful Daycare Tallies'!AI18</f>
        <v>234</v>
      </c>
      <c r="AE18">
        <f>+'Beautiful Boarding Tallies'!AU18+'Delightful Daycare Tallies'!AU18</f>
        <v>206</v>
      </c>
      <c r="AF18">
        <f>+'Beautiful Boarding Tallies'!BG18+'Delightful Daycare Tallies'!BG18</f>
        <v>0</v>
      </c>
    </row>
    <row r="19" spans="1:32" x14ac:dyDescent="0.3">
      <c r="A19" t="s">
        <v>517</v>
      </c>
      <c r="B19">
        <f>+'Beautiful Boarding Tallies'!E19+'Delightful Daycare Tallies'!E19</f>
        <v>326</v>
      </c>
      <c r="C19">
        <f>+'Beautiful Boarding Tallies'!Q19+'Delightful Daycare Tallies'!Q19</f>
        <v>508</v>
      </c>
      <c r="D19">
        <f>+'Beautiful Boarding Tallies'!AC19+'Delightful Daycare Tallies'!AC19</f>
        <v>525</v>
      </c>
      <c r="E19">
        <f>+'Beautiful Boarding Tallies'!AO19+'Delightful Daycare Tallies'!AO19</f>
        <v>519</v>
      </c>
      <c r="F19">
        <f>+'Beautiful Boarding Tallies'!BA19+'Delightful Daycare Tallies'!BA19</f>
        <v>0</v>
      </c>
      <c r="G19" s="134">
        <f>Table24[[#This Row],[2016]]/(7*170/100)</f>
        <v>27.394957983193276</v>
      </c>
      <c r="H19" s="134">
        <f>Table24[[#This Row],[2017]]/(7*170/100)</f>
        <v>42.689075630252098</v>
      </c>
      <c r="I19" s="134">
        <f>Table24[[#This Row],[2018]]/(7*170/100)</f>
        <v>44.117647058823529</v>
      </c>
      <c r="J19" s="134">
        <f>Table24[[#This Row],[2019]]/(7*170/100)</f>
        <v>43.613445378151262</v>
      </c>
      <c r="K19" s="134">
        <f>Table24[[#This Row],[2020]]/(7*170/100)</f>
        <v>0</v>
      </c>
      <c r="M19" t="s">
        <v>517</v>
      </c>
      <c r="N19">
        <f>+'Beautiful Boarding Tallies'!G19+'Delightful Daycare Tallies'!G19</f>
        <v>165</v>
      </c>
      <c r="O19">
        <f>+'Beautiful Boarding Tallies'!S19+'Delightful Daycare Tallies'!S19</f>
        <v>128</v>
      </c>
      <c r="P19">
        <f>+'Beautiful Boarding Tallies'!AE19+'Delightful Daycare Tallies'!AE19</f>
        <v>158</v>
      </c>
      <c r="Q19">
        <f>+'Beautiful Boarding Tallies'!AQ19+'Delightful Daycare Tallies'!AQ19</f>
        <v>160</v>
      </c>
      <c r="R19">
        <f>+'Beautiful Boarding Tallies'!BC19+'Delightful Daycare Tallies'!BC19</f>
        <v>0</v>
      </c>
      <c r="T19" t="s">
        <v>517</v>
      </c>
      <c r="U19">
        <f>+'Beautiful Boarding Tallies'!I19+'Delightful Daycare Tallies'!I19</f>
        <v>147</v>
      </c>
      <c r="V19">
        <f>+'Beautiful Boarding Tallies'!U19+'Delightful Daycare Tallies'!U19</f>
        <v>217</v>
      </c>
      <c r="W19">
        <f>+'Beautiful Boarding Tallies'!AG19+'Delightful Daycare Tallies'!AG19</f>
        <v>216</v>
      </c>
      <c r="X19">
        <f>+'Beautiful Boarding Tallies'!AS19+'Delightful Daycare Tallies'!AS19</f>
        <v>238</v>
      </c>
      <c r="Y19">
        <f>+'Beautiful Boarding Tallies'!BE19+'Delightful Daycare Tallies'!BE19</f>
        <v>0</v>
      </c>
      <c r="AA19" t="s">
        <v>517</v>
      </c>
      <c r="AB19">
        <f>+'Beautiful Boarding Tallies'!K19+'Delightful Daycare Tallies'!K19</f>
        <v>130</v>
      </c>
      <c r="AC19">
        <f>+'Beautiful Boarding Tallies'!W19+'Delightful Daycare Tallies'!W19</f>
        <v>233</v>
      </c>
      <c r="AD19">
        <f>+'Beautiful Boarding Tallies'!AI19+'Delightful Daycare Tallies'!AI19</f>
        <v>159</v>
      </c>
      <c r="AE19">
        <f>+'Beautiful Boarding Tallies'!AU19+'Delightful Daycare Tallies'!AU19</f>
        <v>148</v>
      </c>
      <c r="AF19">
        <f>+'Beautiful Boarding Tallies'!BG19+'Delightful Daycare Tallies'!BG19</f>
        <v>0</v>
      </c>
    </row>
    <row r="20" spans="1:32" x14ac:dyDescent="0.3">
      <c r="A20" t="s">
        <v>516</v>
      </c>
      <c r="B20">
        <f>+'Beautiful Boarding Tallies'!E20+'Delightful Daycare Tallies'!E20</f>
        <v>292</v>
      </c>
      <c r="C20">
        <f>+'Beautiful Boarding Tallies'!Q20+'Delightful Daycare Tallies'!Q20</f>
        <v>396</v>
      </c>
      <c r="D20">
        <f>+'Beautiful Boarding Tallies'!AC20+'Delightful Daycare Tallies'!AC20</f>
        <v>464</v>
      </c>
      <c r="E20">
        <f>+'Beautiful Boarding Tallies'!AO20+'Delightful Daycare Tallies'!AO20</f>
        <v>456</v>
      </c>
      <c r="F20">
        <f>+'Beautiful Boarding Tallies'!BA20+'Delightful Daycare Tallies'!BA20</f>
        <v>0</v>
      </c>
      <c r="G20" s="134">
        <f>Table24[[#This Row],[2016]]/(7*170/100)</f>
        <v>24.537815126050418</v>
      </c>
      <c r="H20" s="134">
        <f>Table24[[#This Row],[2017]]/(7*170/100)</f>
        <v>33.277310924369743</v>
      </c>
      <c r="I20" s="134">
        <f>Table24[[#This Row],[2018]]/(7*170/100)</f>
        <v>38.991596638655459</v>
      </c>
      <c r="J20" s="134">
        <f>Table24[[#This Row],[2019]]/(7*170/100)</f>
        <v>38.319327731092436</v>
      </c>
      <c r="K20" s="134">
        <f>Table24[[#This Row],[2020]]/(7*170/100)</f>
        <v>0</v>
      </c>
      <c r="M20" t="s">
        <v>516</v>
      </c>
      <c r="N20">
        <f>+'Beautiful Boarding Tallies'!G20+'Delightful Daycare Tallies'!G20</f>
        <v>98</v>
      </c>
      <c r="O20">
        <f>+'Beautiful Boarding Tallies'!S20+'Delightful Daycare Tallies'!S20</f>
        <v>126</v>
      </c>
      <c r="P20">
        <f>+'Beautiful Boarding Tallies'!AE20+'Delightful Daycare Tallies'!AE20</f>
        <v>157</v>
      </c>
      <c r="Q20">
        <f>+'Beautiful Boarding Tallies'!AQ20+'Delightful Daycare Tallies'!AQ20</f>
        <v>143</v>
      </c>
      <c r="R20">
        <f>+'Beautiful Boarding Tallies'!BC20+'Delightful Daycare Tallies'!BC20</f>
        <v>0</v>
      </c>
      <c r="T20" t="s">
        <v>516</v>
      </c>
      <c r="U20">
        <f>+'Beautiful Boarding Tallies'!I20+'Delightful Daycare Tallies'!I20</f>
        <v>149</v>
      </c>
      <c r="V20">
        <f>+'Beautiful Boarding Tallies'!U20+'Delightful Daycare Tallies'!U20</f>
        <v>204</v>
      </c>
      <c r="W20">
        <f>+'Beautiful Boarding Tallies'!AG20+'Delightful Daycare Tallies'!AG20</f>
        <v>230</v>
      </c>
      <c r="X20">
        <f>+'Beautiful Boarding Tallies'!AS20+'Delightful Daycare Tallies'!AS20</f>
        <v>251</v>
      </c>
      <c r="Y20">
        <f>+'Beautiful Boarding Tallies'!BE20+'Delightful Daycare Tallies'!BE20</f>
        <v>0</v>
      </c>
      <c r="AA20" t="s">
        <v>516</v>
      </c>
      <c r="AB20">
        <f>+'Beautiful Boarding Tallies'!K20+'Delightful Daycare Tallies'!K20</f>
        <v>96</v>
      </c>
      <c r="AC20">
        <f>+'Beautiful Boarding Tallies'!W20+'Delightful Daycare Tallies'!W20</f>
        <v>137</v>
      </c>
      <c r="AD20">
        <f>+'Beautiful Boarding Tallies'!AI20+'Delightful Daycare Tallies'!AI20</f>
        <v>147</v>
      </c>
      <c r="AE20">
        <f>+'Beautiful Boarding Tallies'!AU20+'Delightful Daycare Tallies'!AU20</f>
        <v>169</v>
      </c>
      <c r="AF20">
        <f>+'Beautiful Boarding Tallies'!BG20+'Delightful Daycare Tallies'!BG20</f>
        <v>0</v>
      </c>
    </row>
    <row r="21" spans="1:32" x14ac:dyDescent="0.3">
      <c r="A21" t="s">
        <v>515</v>
      </c>
      <c r="B21">
        <f>+'Beautiful Boarding Tallies'!E21+'Delightful Daycare Tallies'!E21</f>
        <v>263</v>
      </c>
      <c r="C21">
        <f>+'Beautiful Boarding Tallies'!Q21+'Delightful Daycare Tallies'!Q21</f>
        <v>372</v>
      </c>
      <c r="D21">
        <f>+'Beautiful Boarding Tallies'!AC21+'Delightful Daycare Tallies'!AC21</f>
        <v>426</v>
      </c>
      <c r="E21">
        <f>+'Beautiful Boarding Tallies'!AO21+'Delightful Daycare Tallies'!AO21</f>
        <v>514</v>
      </c>
      <c r="F21">
        <f>+'Beautiful Boarding Tallies'!BA21+'Delightful Daycare Tallies'!BA21</f>
        <v>0</v>
      </c>
      <c r="G21" s="134">
        <f>Table24[[#This Row],[2016]]/(7*170/100)</f>
        <v>22.100840336134453</v>
      </c>
      <c r="H21" s="134">
        <f>Table24[[#This Row],[2017]]/(7*170/100)</f>
        <v>31.260504201680671</v>
      </c>
      <c r="I21" s="134">
        <f>Table24[[#This Row],[2018]]/(7*170/100)</f>
        <v>35.798319327731093</v>
      </c>
      <c r="J21" s="134">
        <f>Table24[[#This Row],[2019]]/(7*170/100)</f>
        <v>43.193277310924366</v>
      </c>
      <c r="K21" s="134">
        <f>Table24[[#This Row],[2020]]/(7*170/100)</f>
        <v>0</v>
      </c>
      <c r="M21" t="s">
        <v>515</v>
      </c>
      <c r="N21">
        <f>+'Beautiful Boarding Tallies'!G21+'Delightful Daycare Tallies'!G21</f>
        <v>93</v>
      </c>
      <c r="O21">
        <f>+'Beautiful Boarding Tallies'!S21+'Delightful Daycare Tallies'!S21</f>
        <v>124</v>
      </c>
      <c r="P21">
        <f>+'Beautiful Boarding Tallies'!AE21+'Delightful Daycare Tallies'!AE21</f>
        <v>145</v>
      </c>
      <c r="Q21">
        <f>+'Beautiful Boarding Tallies'!AQ21+'Delightful Daycare Tallies'!AQ21</f>
        <v>163</v>
      </c>
      <c r="R21">
        <f>+'Beautiful Boarding Tallies'!BC21+'Delightful Daycare Tallies'!BC21</f>
        <v>0</v>
      </c>
      <c r="T21" t="s">
        <v>515</v>
      </c>
      <c r="U21">
        <f>+'Beautiful Boarding Tallies'!I21+'Delightful Daycare Tallies'!I21</f>
        <v>140</v>
      </c>
      <c r="V21">
        <f>+'Beautiful Boarding Tallies'!U21+'Delightful Daycare Tallies'!U21</f>
        <v>189</v>
      </c>
      <c r="W21">
        <f>+'Beautiful Boarding Tallies'!AG21+'Delightful Daycare Tallies'!AG21</f>
        <v>212</v>
      </c>
      <c r="X21">
        <f>+'Beautiful Boarding Tallies'!AS21+'Delightful Daycare Tallies'!AS21</f>
        <v>272</v>
      </c>
      <c r="Y21">
        <f>+'Beautiful Boarding Tallies'!BE21+'Delightful Daycare Tallies'!BE21</f>
        <v>0</v>
      </c>
      <c r="AA21" t="s">
        <v>515</v>
      </c>
      <c r="AB21">
        <f>+'Beautiful Boarding Tallies'!K21+'Delightful Daycare Tallies'!K21</f>
        <v>85</v>
      </c>
      <c r="AC21">
        <f>+'Beautiful Boarding Tallies'!W21+'Delightful Daycare Tallies'!W21</f>
        <v>126</v>
      </c>
      <c r="AD21">
        <f>+'Beautiful Boarding Tallies'!AI21+'Delightful Daycare Tallies'!AI21</f>
        <v>164</v>
      </c>
      <c r="AE21">
        <f>+'Beautiful Boarding Tallies'!AU21+'Delightful Daycare Tallies'!AU21</f>
        <v>187</v>
      </c>
      <c r="AF21">
        <f>+'Beautiful Boarding Tallies'!BG21+'Delightful Daycare Tallies'!BG21</f>
        <v>0</v>
      </c>
    </row>
    <row r="22" spans="1:32" x14ac:dyDescent="0.3">
      <c r="A22" t="s">
        <v>514</v>
      </c>
      <c r="B22">
        <f>+'Beautiful Boarding Tallies'!E22+'Delightful Daycare Tallies'!E22</f>
        <v>305</v>
      </c>
      <c r="C22">
        <f>+'Beautiful Boarding Tallies'!Q22+'Delightful Daycare Tallies'!Q22</f>
        <v>367</v>
      </c>
      <c r="D22">
        <f>+'Beautiful Boarding Tallies'!AC22+'Delightful Daycare Tallies'!AC22</f>
        <v>455</v>
      </c>
      <c r="E22">
        <f>+'Beautiful Boarding Tallies'!AO22+'Delightful Daycare Tallies'!AO22</f>
        <v>508</v>
      </c>
      <c r="F22">
        <f>+'Beautiful Boarding Tallies'!BA22+'Delightful Daycare Tallies'!BA22</f>
        <v>0</v>
      </c>
      <c r="G22" s="134">
        <f>Table24[[#This Row],[2016]]/(7*170/100)</f>
        <v>25.630252100840334</v>
      </c>
      <c r="H22" s="134">
        <f>Table24[[#This Row],[2017]]/(7*170/100)</f>
        <v>30.840336134453782</v>
      </c>
      <c r="I22" s="134">
        <f>Table24[[#This Row],[2018]]/(7*170/100)</f>
        <v>38.235294117647058</v>
      </c>
      <c r="J22" s="134">
        <f>Table24[[#This Row],[2019]]/(7*170/100)</f>
        <v>42.689075630252098</v>
      </c>
      <c r="K22" s="134">
        <f>Table24[[#This Row],[2020]]/(7*170/100)</f>
        <v>0</v>
      </c>
      <c r="M22" t="s">
        <v>514</v>
      </c>
      <c r="N22">
        <f>+'Beautiful Boarding Tallies'!G22+'Delightful Daycare Tallies'!G22</f>
        <v>104</v>
      </c>
      <c r="O22">
        <f>+'Beautiful Boarding Tallies'!S22+'Delightful Daycare Tallies'!S22</f>
        <v>124</v>
      </c>
      <c r="P22">
        <f>+'Beautiful Boarding Tallies'!AE22+'Delightful Daycare Tallies'!AE22</f>
        <v>147</v>
      </c>
      <c r="Q22">
        <f>+'Beautiful Boarding Tallies'!AQ22+'Delightful Daycare Tallies'!AQ22</f>
        <v>146</v>
      </c>
      <c r="R22">
        <f>+'Beautiful Boarding Tallies'!BC22+'Delightful Daycare Tallies'!BC22</f>
        <v>0</v>
      </c>
      <c r="T22" t="s">
        <v>514</v>
      </c>
      <c r="U22">
        <f>+'Beautiful Boarding Tallies'!I22+'Delightful Daycare Tallies'!I22</f>
        <v>142</v>
      </c>
      <c r="V22">
        <f>+'Beautiful Boarding Tallies'!U22+'Delightful Daycare Tallies'!U22</f>
        <v>187</v>
      </c>
      <c r="W22">
        <f>+'Beautiful Boarding Tallies'!AG22+'Delightful Daycare Tallies'!AG22</f>
        <v>224</v>
      </c>
      <c r="X22">
        <f>+'Beautiful Boarding Tallies'!AS22+'Delightful Daycare Tallies'!AS22</f>
        <v>261</v>
      </c>
      <c r="Y22">
        <f>+'Beautiful Boarding Tallies'!BE22+'Delightful Daycare Tallies'!BE22</f>
        <v>0</v>
      </c>
      <c r="AA22" t="s">
        <v>514</v>
      </c>
      <c r="AB22">
        <f>+'Beautiful Boarding Tallies'!K22+'Delightful Daycare Tallies'!K22</f>
        <v>123</v>
      </c>
      <c r="AC22">
        <f>+'Beautiful Boarding Tallies'!W22+'Delightful Daycare Tallies'!W22</f>
        <v>128</v>
      </c>
      <c r="AD22">
        <f>+'Beautiful Boarding Tallies'!AI22+'Delightful Daycare Tallies'!AI22</f>
        <v>182</v>
      </c>
      <c r="AE22">
        <f>+'Beautiful Boarding Tallies'!AU22+'Delightful Daycare Tallies'!AU22</f>
        <v>218</v>
      </c>
      <c r="AF22">
        <f>+'Beautiful Boarding Tallies'!BG22+'Delightful Daycare Tallies'!BG22</f>
        <v>0</v>
      </c>
    </row>
    <row r="23" spans="1:32" x14ac:dyDescent="0.3">
      <c r="A23" t="s">
        <v>513</v>
      </c>
      <c r="B23">
        <f>+'Beautiful Boarding Tallies'!E23+'Delightful Daycare Tallies'!E23</f>
        <v>298</v>
      </c>
      <c r="C23">
        <f>+'Beautiful Boarding Tallies'!Q23+'Delightful Daycare Tallies'!Q23</f>
        <v>368</v>
      </c>
      <c r="D23">
        <f>+'Beautiful Boarding Tallies'!AC23+'Delightful Daycare Tallies'!AC23</f>
        <v>439</v>
      </c>
      <c r="E23">
        <f>+'Beautiful Boarding Tallies'!AO23+'Delightful Daycare Tallies'!AO23</f>
        <v>477</v>
      </c>
      <c r="F23">
        <f>+'Beautiful Boarding Tallies'!BA23+'Delightful Daycare Tallies'!BA23</f>
        <v>0</v>
      </c>
      <c r="G23" s="134">
        <f>Table24[[#This Row],[2016]]/(7*170/100)</f>
        <v>25.042016806722689</v>
      </c>
      <c r="H23" s="134">
        <f>Table24[[#This Row],[2017]]/(7*170/100)</f>
        <v>30.92436974789916</v>
      </c>
      <c r="I23" s="134">
        <f>Table24[[#This Row],[2018]]/(7*170/100)</f>
        <v>36.890756302521005</v>
      </c>
      <c r="J23" s="134">
        <f>Table24[[#This Row],[2019]]/(7*170/100)</f>
        <v>40.084033613445378</v>
      </c>
      <c r="K23" s="134">
        <f>Table24[[#This Row],[2020]]/(7*170/100)</f>
        <v>0</v>
      </c>
      <c r="M23" t="s">
        <v>513</v>
      </c>
      <c r="N23">
        <f>+'Beautiful Boarding Tallies'!G23+'Delightful Daycare Tallies'!G23</f>
        <v>90</v>
      </c>
      <c r="O23">
        <f>+'Beautiful Boarding Tallies'!S23+'Delightful Daycare Tallies'!S23</f>
        <v>87</v>
      </c>
      <c r="P23">
        <f>+'Beautiful Boarding Tallies'!AE23+'Delightful Daycare Tallies'!AE23</f>
        <v>101</v>
      </c>
      <c r="Q23">
        <f>+'Beautiful Boarding Tallies'!AQ23+'Delightful Daycare Tallies'!AQ23</f>
        <v>113</v>
      </c>
      <c r="R23">
        <f>+'Beautiful Boarding Tallies'!BC23+'Delightful Daycare Tallies'!BC23</f>
        <v>0</v>
      </c>
      <c r="T23" t="s">
        <v>513</v>
      </c>
      <c r="U23">
        <f>+'Beautiful Boarding Tallies'!I23+'Delightful Daycare Tallies'!I23</f>
        <v>154</v>
      </c>
      <c r="V23">
        <f>+'Beautiful Boarding Tallies'!U23+'Delightful Daycare Tallies'!U23</f>
        <v>183</v>
      </c>
      <c r="W23">
        <f>+'Beautiful Boarding Tallies'!AG23+'Delightful Daycare Tallies'!AG23</f>
        <v>227</v>
      </c>
      <c r="X23">
        <f>+'Beautiful Boarding Tallies'!AS23+'Delightful Daycare Tallies'!AS23</f>
        <v>228</v>
      </c>
      <c r="Y23">
        <f>+'Beautiful Boarding Tallies'!BE23+'Delightful Daycare Tallies'!BE23</f>
        <v>0</v>
      </c>
      <c r="AA23" t="s">
        <v>513</v>
      </c>
      <c r="AB23">
        <f>+'Beautiful Boarding Tallies'!K23+'Delightful Daycare Tallies'!K23</f>
        <v>128</v>
      </c>
      <c r="AC23">
        <f>+'Beautiful Boarding Tallies'!W23+'Delightful Daycare Tallies'!W23</f>
        <v>164</v>
      </c>
      <c r="AD23">
        <f>+'Beautiful Boarding Tallies'!AI23+'Delightful Daycare Tallies'!AI23</f>
        <v>131</v>
      </c>
      <c r="AE23">
        <f>+'Beautiful Boarding Tallies'!AU23+'Delightful Daycare Tallies'!AU23</f>
        <v>148</v>
      </c>
      <c r="AF23">
        <f>+'Beautiful Boarding Tallies'!BG23+'Delightful Daycare Tallies'!BG23</f>
        <v>0</v>
      </c>
    </row>
    <row r="24" spans="1:32" x14ac:dyDescent="0.3">
      <c r="A24" t="s">
        <v>512</v>
      </c>
      <c r="B24">
        <f>+'Beautiful Boarding Tallies'!E24+'Delightful Daycare Tallies'!E24</f>
        <v>332</v>
      </c>
      <c r="C24">
        <f>+'Beautiful Boarding Tallies'!Q24+'Delightful Daycare Tallies'!Q24</f>
        <v>363</v>
      </c>
      <c r="D24">
        <f>+'Beautiful Boarding Tallies'!AC24+'Delightful Daycare Tallies'!AC24</f>
        <v>405</v>
      </c>
      <c r="E24">
        <f>+'Beautiful Boarding Tallies'!AO24+'Delightful Daycare Tallies'!AO24</f>
        <v>488</v>
      </c>
      <c r="F24">
        <f>+'Beautiful Boarding Tallies'!BA24+'Delightful Daycare Tallies'!BA24</f>
        <v>0</v>
      </c>
      <c r="G24" s="134">
        <f>Table24[[#This Row],[2016]]/(7*170/100)</f>
        <v>27.899159663865547</v>
      </c>
      <c r="H24" s="134">
        <f>Table24[[#This Row],[2017]]/(7*170/100)</f>
        <v>30.504201680672267</v>
      </c>
      <c r="I24" s="134">
        <f>Table24[[#This Row],[2018]]/(7*170/100)</f>
        <v>34.033613445378151</v>
      </c>
      <c r="J24" s="134">
        <f>Table24[[#This Row],[2019]]/(7*170/100)</f>
        <v>41.008403361344534</v>
      </c>
      <c r="K24" s="134">
        <f>Table24[[#This Row],[2020]]/(7*170/100)</f>
        <v>0</v>
      </c>
      <c r="M24" t="s">
        <v>512</v>
      </c>
      <c r="N24">
        <f>+'Beautiful Boarding Tallies'!G24+'Delightful Daycare Tallies'!G24</f>
        <v>69</v>
      </c>
      <c r="O24">
        <f>+'Beautiful Boarding Tallies'!S24+'Delightful Daycare Tallies'!S24</f>
        <v>124</v>
      </c>
      <c r="P24">
        <f>+'Beautiful Boarding Tallies'!AE24+'Delightful Daycare Tallies'!AE24</f>
        <v>149</v>
      </c>
      <c r="Q24">
        <f>+'Beautiful Boarding Tallies'!AQ24+'Delightful Daycare Tallies'!AQ24</f>
        <v>155</v>
      </c>
      <c r="R24">
        <f>+'Beautiful Boarding Tallies'!BC24+'Delightful Daycare Tallies'!BC24</f>
        <v>0</v>
      </c>
      <c r="T24" t="s">
        <v>512</v>
      </c>
      <c r="U24">
        <f>+'Beautiful Boarding Tallies'!I24+'Delightful Daycare Tallies'!I24</f>
        <v>179</v>
      </c>
      <c r="V24">
        <f>+'Beautiful Boarding Tallies'!U24+'Delightful Daycare Tallies'!U24</f>
        <v>185</v>
      </c>
      <c r="W24">
        <f>+'Beautiful Boarding Tallies'!AG24+'Delightful Daycare Tallies'!AG24</f>
        <v>209</v>
      </c>
      <c r="X24">
        <f>+'Beautiful Boarding Tallies'!AS24+'Delightful Daycare Tallies'!AS24</f>
        <v>277</v>
      </c>
      <c r="Y24">
        <f>+'Beautiful Boarding Tallies'!BE24+'Delightful Daycare Tallies'!BE24</f>
        <v>0</v>
      </c>
      <c r="AA24" t="s">
        <v>512</v>
      </c>
      <c r="AB24">
        <f>+'Beautiful Boarding Tallies'!K24+'Delightful Daycare Tallies'!K24</f>
        <v>104</v>
      </c>
      <c r="AC24">
        <f>+'Beautiful Boarding Tallies'!W24+'Delightful Daycare Tallies'!W24</f>
        <v>126</v>
      </c>
      <c r="AD24">
        <f>+'Beautiful Boarding Tallies'!AI24+'Delightful Daycare Tallies'!AI24</f>
        <v>151</v>
      </c>
      <c r="AE24">
        <f>+'Beautiful Boarding Tallies'!AU24+'Delightful Daycare Tallies'!AU24</f>
        <v>203</v>
      </c>
      <c r="AF24">
        <f>+'Beautiful Boarding Tallies'!BG24+'Delightful Daycare Tallies'!BG24</f>
        <v>0</v>
      </c>
    </row>
    <row r="25" spans="1:32" x14ac:dyDescent="0.3">
      <c r="A25" t="s">
        <v>511</v>
      </c>
      <c r="B25">
        <f>+'Beautiful Boarding Tallies'!E25+'Delightful Daycare Tallies'!E25</f>
        <v>310</v>
      </c>
      <c r="C25">
        <f>+'Beautiful Boarding Tallies'!Q25+'Delightful Daycare Tallies'!Q25</f>
        <v>407</v>
      </c>
      <c r="D25">
        <f>+'Beautiful Boarding Tallies'!AC25+'Delightful Daycare Tallies'!AC25</f>
        <v>463</v>
      </c>
      <c r="E25">
        <f>+'Beautiful Boarding Tallies'!AO25+'Delightful Daycare Tallies'!AO25</f>
        <v>556</v>
      </c>
      <c r="F25">
        <f>+'Beautiful Boarding Tallies'!BA25+'Delightful Daycare Tallies'!BA25</f>
        <v>0</v>
      </c>
      <c r="G25" s="134">
        <f>Table24[[#This Row],[2016]]/(7*170/100)</f>
        <v>26.050420168067227</v>
      </c>
      <c r="H25" s="134">
        <f>Table24[[#This Row],[2017]]/(7*170/100)</f>
        <v>34.201680672268907</v>
      </c>
      <c r="I25" s="134">
        <f>Table24[[#This Row],[2018]]/(7*170/100)</f>
        <v>38.907563025210081</v>
      </c>
      <c r="J25" s="134">
        <f>Table24[[#This Row],[2019]]/(7*170/100)</f>
        <v>46.72268907563025</v>
      </c>
      <c r="K25" s="134">
        <f>Table24[[#This Row],[2020]]/(7*170/100)</f>
        <v>0</v>
      </c>
      <c r="M25" t="s">
        <v>511</v>
      </c>
      <c r="N25">
        <f>+'Beautiful Boarding Tallies'!G25+'Delightful Daycare Tallies'!G25</f>
        <v>110</v>
      </c>
      <c r="O25">
        <f>+'Beautiful Boarding Tallies'!S25+'Delightful Daycare Tallies'!S25</f>
        <v>133</v>
      </c>
      <c r="P25">
        <f>+'Beautiful Boarding Tallies'!AE25+'Delightful Daycare Tallies'!AE25</f>
        <v>144</v>
      </c>
      <c r="Q25">
        <f>+'Beautiful Boarding Tallies'!AQ25+'Delightful Daycare Tallies'!AQ25</f>
        <v>167</v>
      </c>
      <c r="R25">
        <f>+'Beautiful Boarding Tallies'!BC25+'Delightful Daycare Tallies'!BC25</f>
        <v>0</v>
      </c>
      <c r="T25" t="s">
        <v>511</v>
      </c>
      <c r="U25">
        <f>+'Beautiful Boarding Tallies'!I25+'Delightful Daycare Tallies'!I25</f>
        <v>143</v>
      </c>
      <c r="V25">
        <f>+'Beautiful Boarding Tallies'!U25+'Delightful Daycare Tallies'!U25</f>
        <v>212</v>
      </c>
      <c r="W25">
        <f>+'Beautiful Boarding Tallies'!AG25+'Delightful Daycare Tallies'!AG25</f>
        <v>244</v>
      </c>
      <c r="X25">
        <f>+'Beautiful Boarding Tallies'!AS25+'Delightful Daycare Tallies'!AS25</f>
        <v>273</v>
      </c>
      <c r="Y25">
        <f>+'Beautiful Boarding Tallies'!BE25+'Delightful Daycare Tallies'!BE25</f>
        <v>0</v>
      </c>
      <c r="AA25" t="s">
        <v>511</v>
      </c>
      <c r="AB25">
        <f>+'Beautiful Boarding Tallies'!K25+'Delightful Daycare Tallies'!K25</f>
        <v>123</v>
      </c>
      <c r="AC25">
        <f>+'Beautiful Boarding Tallies'!W25+'Delightful Daycare Tallies'!W25</f>
        <v>138</v>
      </c>
      <c r="AD25">
        <f>+'Beautiful Boarding Tallies'!AI25+'Delightful Daycare Tallies'!AI25</f>
        <v>169</v>
      </c>
      <c r="AE25">
        <f>+'Beautiful Boarding Tallies'!AU25+'Delightful Daycare Tallies'!AU25</f>
        <v>183</v>
      </c>
      <c r="AF25">
        <f>+'Beautiful Boarding Tallies'!BG25+'Delightful Daycare Tallies'!BG25</f>
        <v>0</v>
      </c>
    </row>
    <row r="26" spans="1:32" x14ac:dyDescent="0.3">
      <c r="A26" t="s">
        <v>510</v>
      </c>
      <c r="B26">
        <f>+'Beautiful Boarding Tallies'!E26+'Delightful Daycare Tallies'!E26</f>
        <v>314</v>
      </c>
      <c r="C26">
        <f>+'Beautiful Boarding Tallies'!Q26+'Delightful Daycare Tallies'!Q26</f>
        <v>451</v>
      </c>
      <c r="D26">
        <f>+'Beautiful Boarding Tallies'!AC26+'Delightful Daycare Tallies'!AC26</f>
        <v>487</v>
      </c>
      <c r="E26">
        <f>+'Beautiful Boarding Tallies'!AO26+'Delightful Daycare Tallies'!AO26</f>
        <v>513</v>
      </c>
      <c r="F26">
        <f>+'Beautiful Boarding Tallies'!BA26+'Delightful Daycare Tallies'!BA26</f>
        <v>0</v>
      </c>
      <c r="G26" s="134">
        <f>Table24[[#This Row],[2016]]/(7*170/100)</f>
        <v>26.386554621848738</v>
      </c>
      <c r="H26" s="134">
        <f>Table24[[#This Row],[2017]]/(7*170/100)</f>
        <v>37.899159663865547</v>
      </c>
      <c r="I26" s="134">
        <f>Table24[[#This Row],[2018]]/(7*170/100)</f>
        <v>40.924369747899156</v>
      </c>
      <c r="J26" s="134">
        <f>Table24[[#This Row],[2019]]/(7*170/100)</f>
        <v>43.109243697478988</v>
      </c>
      <c r="K26" s="134">
        <f>Table24[[#This Row],[2020]]/(7*170/100)</f>
        <v>0</v>
      </c>
      <c r="M26" t="s">
        <v>510</v>
      </c>
      <c r="N26">
        <f>+'Beautiful Boarding Tallies'!G26+'Delightful Daycare Tallies'!G26</f>
        <v>98</v>
      </c>
      <c r="O26">
        <f>+'Beautiful Boarding Tallies'!S26+'Delightful Daycare Tallies'!S26</f>
        <v>133</v>
      </c>
      <c r="P26">
        <f>+'Beautiful Boarding Tallies'!AE26+'Delightful Daycare Tallies'!AE26</f>
        <v>158</v>
      </c>
      <c r="Q26">
        <f>+'Beautiful Boarding Tallies'!AQ26+'Delightful Daycare Tallies'!AQ26</f>
        <v>159</v>
      </c>
      <c r="R26">
        <f>+'Beautiful Boarding Tallies'!BC26+'Delightful Daycare Tallies'!BC26</f>
        <v>0</v>
      </c>
      <c r="T26" t="s">
        <v>510</v>
      </c>
      <c r="U26">
        <f>+'Beautiful Boarding Tallies'!I26+'Delightful Daycare Tallies'!I26</f>
        <v>156</v>
      </c>
      <c r="V26">
        <f>+'Beautiful Boarding Tallies'!U26+'Delightful Daycare Tallies'!U26</f>
        <v>250</v>
      </c>
      <c r="W26">
        <f>+'Beautiful Boarding Tallies'!AG26+'Delightful Daycare Tallies'!AG26</f>
        <v>248</v>
      </c>
      <c r="X26">
        <f>+'Beautiful Boarding Tallies'!AS26+'Delightful Daycare Tallies'!AS26</f>
        <v>255</v>
      </c>
      <c r="Y26">
        <f>+'Beautiful Boarding Tallies'!BE26+'Delightful Daycare Tallies'!BE26</f>
        <v>0</v>
      </c>
      <c r="AA26" t="s">
        <v>510</v>
      </c>
      <c r="AB26">
        <f>+'Beautiful Boarding Tallies'!K26+'Delightful Daycare Tallies'!K26</f>
        <v>114</v>
      </c>
      <c r="AC26">
        <f>+'Beautiful Boarding Tallies'!W26+'Delightful Daycare Tallies'!W26</f>
        <v>167</v>
      </c>
      <c r="AD26">
        <f>+'Beautiful Boarding Tallies'!AI26+'Delightful Daycare Tallies'!AI26</f>
        <v>163</v>
      </c>
      <c r="AE26">
        <f>+'Beautiful Boarding Tallies'!AU26+'Delightful Daycare Tallies'!AU26</f>
        <v>191</v>
      </c>
      <c r="AF26">
        <f>+'Beautiful Boarding Tallies'!BG26+'Delightful Daycare Tallies'!BG26</f>
        <v>0</v>
      </c>
    </row>
    <row r="27" spans="1:32" x14ac:dyDescent="0.3">
      <c r="A27" t="s">
        <v>509</v>
      </c>
      <c r="B27">
        <f>+'Beautiful Boarding Tallies'!E27+'Delightful Daycare Tallies'!E27</f>
        <v>377</v>
      </c>
      <c r="C27">
        <f>+'Beautiful Boarding Tallies'!Q27+'Delightful Daycare Tallies'!Q27</f>
        <v>569</v>
      </c>
      <c r="D27">
        <f>+'Beautiful Boarding Tallies'!AC27+'Delightful Daycare Tallies'!AC27</f>
        <v>458</v>
      </c>
      <c r="E27">
        <f>+'Beautiful Boarding Tallies'!AO27+'Delightful Daycare Tallies'!AO27</f>
        <v>546</v>
      </c>
      <c r="F27">
        <f>+'Beautiful Boarding Tallies'!BA27+'Delightful Daycare Tallies'!BA27</f>
        <v>0</v>
      </c>
      <c r="G27" s="134">
        <f>Table24[[#This Row],[2016]]/(7*170/100)</f>
        <v>31.680672268907561</v>
      </c>
      <c r="H27" s="134">
        <f>Table24[[#This Row],[2017]]/(7*170/100)</f>
        <v>47.815126050420169</v>
      </c>
      <c r="I27" s="134">
        <f>Table24[[#This Row],[2018]]/(7*170/100)</f>
        <v>38.487394957983192</v>
      </c>
      <c r="J27" s="134">
        <f>Table24[[#This Row],[2019]]/(7*170/100)</f>
        <v>45.882352941176471</v>
      </c>
      <c r="K27" s="134">
        <f>Table24[[#This Row],[2020]]/(7*170/100)</f>
        <v>0</v>
      </c>
      <c r="M27" t="s">
        <v>509</v>
      </c>
      <c r="N27">
        <f>+'Beautiful Boarding Tallies'!G27+'Delightful Daycare Tallies'!G27</f>
        <v>108</v>
      </c>
      <c r="O27">
        <f>+'Beautiful Boarding Tallies'!S27+'Delightful Daycare Tallies'!S27</f>
        <v>162</v>
      </c>
      <c r="P27">
        <f>+'Beautiful Boarding Tallies'!AE27+'Delightful Daycare Tallies'!AE27</f>
        <v>163</v>
      </c>
      <c r="Q27">
        <f>+'Beautiful Boarding Tallies'!AQ27+'Delightful Daycare Tallies'!AQ27</f>
        <v>159</v>
      </c>
      <c r="R27">
        <f>+'Beautiful Boarding Tallies'!BC27+'Delightful Daycare Tallies'!BC27</f>
        <v>0</v>
      </c>
      <c r="T27" t="s">
        <v>509</v>
      </c>
      <c r="U27">
        <f>+'Beautiful Boarding Tallies'!I27+'Delightful Daycare Tallies'!I27</f>
        <v>180</v>
      </c>
      <c r="V27">
        <f>+'Beautiful Boarding Tallies'!U27+'Delightful Daycare Tallies'!U27</f>
        <v>255</v>
      </c>
      <c r="W27">
        <f>+'Beautiful Boarding Tallies'!AG27+'Delightful Daycare Tallies'!AG27</f>
        <v>227</v>
      </c>
      <c r="X27">
        <f>+'Beautiful Boarding Tallies'!AS27+'Delightful Daycare Tallies'!AS27</f>
        <v>277</v>
      </c>
      <c r="Y27">
        <f>+'Beautiful Boarding Tallies'!BE27+'Delightful Daycare Tallies'!BE27</f>
        <v>0</v>
      </c>
      <c r="AA27" t="s">
        <v>509</v>
      </c>
      <c r="AB27">
        <f>+'Beautiful Boarding Tallies'!K27+'Delightful Daycare Tallies'!K27</f>
        <v>135</v>
      </c>
      <c r="AC27">
        <f>+'Beautiful Boarding Tallies'!W27+'Delightful Daycare Tallies'!W27</f>
        <v>236</v>
      </c>
      <c r="AD27">
        <f>+'Beautiful Boarding Tallies'!AI27+'Delightful Daycare Tallies'!AI27</f>
        <v>230</v>
      </c>
      <c r="AE27">
        <f>+'Beautiful Boarding Tallies'!AU27+'Delightful Daycare Tallies'!AU27</f>
        <v>187</v>
      </c>
      <c r="AF27">
        <f>+'Beautiful Boarding Tallies'!BG27+'Delightful Daycare Tallies'!BG27</f>
        <v>0</v>
      </c>
    </row>
    <row r="28" spans="1:32" x14ac:dyDescent="0.3">
      <c r="A28" t="s">
        <v>508</v>
      </c>
      <c r="B28">
        <f>+'Beautiful Boarding Tallies'!E28+'Delightful Daycare Tallies'!E28</f>
        <v>395</v>
      </c>
      <c r="C28">
        <f>+'Beautiful Boarding Tallies'!Q28+'Delightful Daycare Tallies'!Q28</f>
        <v>579</v>
      </c>
      <c r="D28">
        <f>+'Beautiful Boarding Tallies'!AC28+'Delightful Daycare Tallies'!AC28</f>
        <v>615</v>
      </c>
      <c r="E28">
        <f>+'Beautiful Boarding Tallies'!AO28+'Delightful Daycare Tallies'!AO28</f>
        <v>550</v>
      </c>
      <c r="F28">
        <f>+'Beautiful Boarding Tallies'!BA28+'Delightful Daycare Tallies'!BA28</f>
        <v>0</v>
      </c>
      <c r="G28" s="134">
        <f>Table24[[#This Row],[2016]]/(7*170/100)</f>
        <v>33.193277310924366</v>
      </c>
      <c r="H28" s="134">
        <f>Table24[[#This Row],[2017]]/(7*170/100)</f>
        <v>48.655462184873947</v>
      </c>
      <c r="I28" s="134">
        <f>Table24[[#This Row],[2018]]/(7*170/100)</f>
        <v>51.680672268907564</v>
      </c>
      <c r="J28" s="134">
        <f>Table24[[#This Row],[2019]]/(7*170/100)</f>
        <v>46.218487394957982</v>
      </c>
      <c r="K28" s="134">
        <f>Table24[[#This Row],[2020]]/(7*170/100)</f>
        <v>0</v>
      </c>
      <c r="M28" t="s">
        <v>508</v>
      </c>
      <c r="N28">
        <f>+'Beautiful Boarding Tallies'!G28+'Delightful Daycare Tallies'!G28</f>
        <v>138</v>
      </c>
      <c r="O28">
        <f>+'Beautiful Boarding Tallies'!S28+'Delightful Daycare Tallies'!S28</f>
        <v>171</v>
      </c>
      <c r="P28">
        <f>+'Beautiful Boarding Tallies'!AE28+'Delightful Daycare Tallies'!AE28</f>
        <v>193</v>
      </c>
      <c r="Q28">
        <f>+'Beautiful Boarding Tallies'!AQ28+'Delightful Daycare Tallies'!AQ28</f>
        <v>195</v>
      </c>
      <c r="R28">
        <f>+'Beautiful Boarding Tallies'!BC28+'Delightful Daycare Tallies'!BC28</f>
        <v>0</v>
      </c>
      <c r="T28" t="s">
        <v>508</v>
      </c>
      <c r="U28">
        <f>+'Beautiful Boarding Tallies'!I28+'Delightful Daycare Tallies'!I28</f>
        <v>167</v>
      </c>
      <c r="V28">
        <f>+'Beautiful Boarding Tallies'!U28+'Delightful Daycare Tallies'!U28</f>
        <v>224</v>
      </c>
      <c r="W28">
        <f>+'Beautiful Boarding Tallies'!AG28+'Delightful Daycare Tallies'!AG28</f>
        <v>289</v>
      </c>
      <c r="X28">
        <f>+'Beautiful Boarding Tallies'!AS28+'Delightful Daycare Tallies'!AS28</f>
        <v>271</v>
      </c>
      <c r="Y28">
        <f>+'Beautiful Boarding Tallies'!BE28+'Delightful Daycare Tallies'!BE28</f>
        <v>0</v>
      </c>
      <c r="AA28" t="s">
        <v>508</v>
      </c>
      <c r="AB28">
        <f>+'Beautiful Boarding Tallies'!K28+'Delightful Daycare Tallies'!K28</f>
        <v>191</v>
      </c>
      <c r="AC28">
        <f>+'Beautiful Boarding Tallies'!W28+'Delightful Daycare Tallies'!W28</f>
        <v>259</v>
      </c>
      <c r="AD28">
        <f>+'Beautiful Boarding Tallies'!AI28+'Delightful Daycare Tallies'!AI28</f>
        <v>244</v>
      </c>
      <c r="AE28">
        <f>+'Beautiful Boarding Tallies'!AU28+'Delightful Daycare Tallies'!AU28</f>
        <v>215</v>
      </c>
      <c r="AF28">
        <f>+'Beautiful Boarding Tallies'!BG28+'Delightful Daycare Tallies'!BG28</f>
        <v>0</v>
      </c>
    </row>
    <row r="29" spans="1:32" x14ac:dyDescent="0.3">
      <c r="A29" t="s">
        <v>507</v>
      </c>
      <c r="B29">
        <f>+'Beautiful Boarding Tallies'!E29+'Delightful Daycare Tallies'!E29</f>
        <v>414</v>
      </c>
      <c r="C29">
        <f>+'Beautiful Boarding Tallies'!Q29+'Delightful Daycare Tallies'!Q29</f>
        <v>459</v>
      </c>
      <c r="D29">
        <f>+'Beautiful Boarding Tallies'!AC29+'Delightful Daycare Tallies'!AC29</f>
        <v>597</v>
      </c>
      <c r="E29">
        <f>+'Beautiful Boarding Tallies'!AO29+'Delightful Daycare Tallies'!AO29</f>
        <v>627</v>
      </c>
      <c r="F29">
        <f>+'Beautiful Boarding Tallies'!BA29+'Delightful Daycare Tallies'!BA29</f>
        <v>0</v>
      </c>
      <c r="G29" s="134">
        <f>Table24[[#This Row],[2016]]/(7*170/100)</f>
        <v>34.789915966386552</v>
      </c>
      <c r="H29" s="134">
        <f>Table24[[#This Row],[2017]]/(7*170/100)</f>
        <v>38.571428571428569</v>
      </c>
      <c r="I29" s="134">
        <f>Table24[[#This Row],[2018]]/(7*170/100)</f>
        <v>50.168067226890756</v>
      </c>
      <c r="J29" s="134">
        <f>Table24[[#This Row],[2019]]/(7*170/100)</f>
        <v>52.689075630252098</v>
      </c>
      <c r="K29" s="134">
        <f>Table24[[#This Row],[2020]]/(7*170/100)</f>
        <v>0</v>
      </c>
      <c r="M29" t="s">
        <v>507</v>
      </c>
      <c r="N29">
        <f>+'Beautiful Boarding Tallies'!G29+'Delightful Daycare Tallies'!G29</f>
        <v>115</v>
      </c>
      <c r="O29">
        <f>+'Beautiful Boarding Tallies'!S29+'Delightful Daycare Tallies'!S29</f>
        <v>158</v>
      </c>
      <c r="P29">
        <f>+'Beautiful Boarding Tallies'!AE29+'Delightful Daycare Tallies'!AE29</f>
        <v>181</v>
      </c>
      <c r="Q29">
        <f>+'Beautiful Boarding Tallies'!AQ29+'Delightful Daycare Tallies'!AQ29</f>
        <v>180</v>
      </c>
      <c r="R29">
        <f>+'Beautiful Boarding Tallies'!BC29+'Delightful Daycare Tallies'!BC29</f>
        <v>0</v>
      </c>
      <c r="T29" t="s">
        <v>507</v>
      </c>
      <c r="U29">
        <f>+'Beautiful Boarding Tallies'!I29+'Delightful Daycare Tallies'!I29</f>
        <v>198</v>
      </c>
      <c r="V29">
        <f>+'Beautiful Boarding Tallies'!U29+'Delightful Daycare Tallies'!U29</f>
        <v>214</v>
      </c>
      <c r="W29">
        <f>+'Beautiful Boarding Tallies'!AG29+'Delightful Daycare Tallies'!AG29</f>
        <v>276</v>
      </c>
      <c r="X29">
        <f>+'Beautiful Boarding Tallies'!AS29+'Delightful Daycare Tallies'!AS29</f>
        <v>318</v>
      </c>
      <c r="Y29">
        <f>+'Beautiful Boarding Tallies'!BE29+'Delightful Daycare Tallies'!BE29</f>
        <v>0</v>
      </c>
      <c r="AA29" t="s">
        <v>507</v>
      </c>
      <c r="AB29">
        <f>+'Beautiful Boarding Tallies'!K29+'Delightful Daycare Tallies'!K29</f>
        <v>150</v>
      </c>
      <c r="AC29">
        <f>+'Beautiful Boarding Tallies'!W29+'Delightful Daycare Tallies'!W29</f>
        <v>170</v>
      </c>
      <c r="AD29">
        <f>+'Beautiful Boarding Tallies'!AI29+'Delightful Daycare Tallies'!AI29</f>
        <v>222</v>
      </c>
      <c r="AE29">
        <f>+'Beautiful Boarding Tallies'!AU29+'Delightful Daycare Tallies'!AU29</f>
        <v>211</v>
      </c>
      <c r="AF29">
        <f>+'Beautiful Boarding Tallies'!BG29+'Delightful Daycare Tallies'!BG29</f>
        <v>0</v>
      </c>
    </row>
    <row r="30" spans="1:32" x14ac:dyDescent="0.3">
      <c r="A30" t="s">
        <v>506</v>
      </c>
      <c r="B30">
        <f>+'Beautiful Boarding Tallies'!E30+'Delightful Daycare Tallies'!E30</f>
        <v>387</v>
      </c>
      <c r="C30">
        <f>+'Beautiful Boarding Tallies'!Q30+'Delightful Daycare Tallies'!Q30</f>
        <v>419</v>
      </c>
      <c r="D30">
        <f>+'Beautiful Boarding Tallies'!AC30+'Delightful Daycare Tallies'!AC30</f>
        <v>532</v>
      </c>
      <c r="E30">
        <f>+'Beautiful Boarding Tallies'!AO30+'Delightful Daycare Tallies'!AO30</f>
        <v>586</v>
      </c>
      <c r="F30">
        <f>+'Beautiful Boarding Tallies'!BA30+'Delightful Daycare Tallies'!BA30</f>
        <v>0</v>
      </c>
      <c r="G30" s="134">
        <f>Table24[[#This Row],[2016]]/(7*170/100)</f>
        <v>32.521008403361343</v>
      </c>
      <c r="H30" s="134">
        <f>Table24[[#This Row],[2017]]/(7*170/100)</f>
        <v>35.210084033613441</v>
      </c>
      <c r="I30" s="134">
        <f>Table24[[#This Row],[2018]]/(7*170/100)</f>
        <v>44.705882352941174</v>
      </c>
      <c r="J30" s="134">
        <f>Table24[[#This Row],[2019]]/(7*170/100)</f>
        <v>49.243697478991592</v>
      </c>
      <c r="K30" s="134">
        <f>Table24[[#This Row],[2020]]/(7*170/100)</f>
        <v>0</v>
      </c>
      <c r="M30" t="s">
        <v>506</v>
      </c>
      <c r="N30">
        <f>+'Beautiful Boarding Tallies'!G30+'Delightful Daycare Tallies'!G30</f>
        <v>147</v>
      </c>
      <c r="O30">
        <f>+'Beautiful Boarding Tallies'!S30+'Delightful Daycare Tallies'!S30</f>
        <v>151</v>
      </c>
      <c r="P30">
        <f>+'Beautiful Boarding Tallies'!AE30+'Delightful Daycare Tallies'!AE30</f>
        <v>187</v>
      </c>
      <c r="Q30">
        <f>+'Beautiful Boarding Tallies'!AQ30+'Delightful Daycare Tallies'!AQ30</f>
        <v>192</v>
      </c>
      <c r="R30">
        <f>+'Beautiful Boarding Tallies'!BC30+'Delightful Daycare Tallies'!BC30</f>
        <v>0</v>
      </c>
      <c r="T30" t="s">
        <v>506</v>
      </c>
      <c r="U30">
        <f>+'Beautiful Boarding Tallies'!I30+'Delightful Daycare Tallies'!I30</f>
        <v>167</v>
      </c>
      <c r="V30">
        <f>+'Beautiful Boarding Tallies'!U30+'Delightful Daycare Tallies'!U30</f>
        <v>190</v>
      </c>
      <c r="W30">
        <f>+'Beautiful Boarding Tallies'!AG30+'Delightful Daycare Tallies'!AG30</f>
        <v>232</v>
      </c>
      <c r="X30">
        <f>+'Beautiful Boarding Tallies'!AS30+'Delightful Daycare Tallies'!AS30</f>
        <v>288</v>
      </c>
      <c r="Y30">
        <f>+'Beautiful Boarding Tallies'!BE30+'Delightful Daycare Tallies'!BE30</f>
        <v>0</v>
      </c>
      <c r="AA30" t="s">
        <v>506</v>
      </c>
      <c r="AB30">
        <f>+'Beautiful Boarding Tallies'!K30+'Delightful Daycare Tallies'!K30</f>
        <v>169</v>
      </c>
      <c r="AC30">
        <f>+'Beautiful Boarding Tallies'!W30+'Delightful Daycare Tallies'!W30</f>
        <v>169</v>
      </c>
      <c r="AD30">
        <f>+'Beautiful Boarding Tallies'!AI30+'Delightful Daycare Tallies'!AI30</f>
        <v>226</v>
      </c>
      <c r="AE30">
        <f>+'Beautiful Boarding Tallies'!AU30+'Delightful Daycare Tallies'!AU30</f>
        <v>231</v>
      </c>
      <c r="AF30">
        <f>+'Beautiful Boarding Tallies'!BG30+'Delightful Daycare Tallies'!BG30</f>
        <v>0</v>
      </c>
    </row>
    <row r="31" spans="1:32" x14ac:dyDescent="0.3">
      <c r="A31" t="s">
        <v>505</v>
      </c>
      <c r="B31">
        <f>+'Beautiful Boarding Tallies'!E31+'Delightful Daycare Tallies'!E31</f>
        <v>397</v>
      </c>
      <c r="C31">
        <f>+'Beautiful Boarding Tallies'!Q31+'Delightful Daycare Tallies'!Q31</f>
        <v>496</v>
      </c>
      <c r="D31">
        <f>+'Beautiful Boarding Tallies'!AC31+'Delightful Daycare Tallies'!AC31</f>
        <v>529</v>
      </c>
      <c r="E31">
        <f>+'Beautiful Boarding Tallies'!AO31+'Delightful Daycare Tallies'!AO31</f>
        <v>581</v>
      </c>
      <c r="F31">
        <f>+'Beautiful Boarding Tallies'!BA31+'Delightful Daycare Tallies'!BA31</f>
        <v>0</v>
      </c>
      <c r="G31" s="134">
        <f>Table24[[#This Row],[2016]]/(7*170/100)</f>
        <v>33.361344537815128</v>
      </c>
      <c r="H31" s="134">
        <f>Table24[[#This Row],[2017]]/(7*170/100)</f>
        <v>41.680672268907564</v>
      </c>
      <c r="I31" s="134">
        <f>Table24[[#This Row],[2018]]/(7*170/100)</f>
        <v>44.45378151260504</v>
      </c>
      <c r="J31" s="134">
        <f>Table24[[#This Row],[2019]]/(7*170/100)</f>
        <v>48.823529411764703</v>
      </c>
      <c r="K31" s="134">
        <f>Table24[[#This Row],[2020]]/(7*170/100)</f>
        <v>0</v>
      </c>
      <c r="M31" t="s">
        <v>505</v>
      </c>
      <c r="N31">
        <f>+'Beautiful Boarding Tallies'!G31+'Delightful Daycare Tallies'!G31</f>
        <v>108</v>
      </c>
      <c r="O31">
        <f>+'Beautiful Boarding Tallies'!S31+'Delightful Daycare Tallies'!S31</f>
        <v>161</v>
      </c>
      <c r="P31">
        <f>+'Beautiful Boarding Tallies'!AE31+'Delightful Daycare Tallies'!AE31</f>
        <v>160</v>
      </c>
      <c r="Q31">
        <f>+'Beautiful Boarding Tallies'!AQ31+'Delightful Daycare Tallies'!AQ31</f>
        <v>191</v>
      </c>
      <c r="R31">
        <f>+'Beautiful Boarding Tallies'!BC31+'Delightful Daycare Tallies'!BC31</f>
        <v>0</v>
      </c>
      <c r="T31" t="s">
        <v>505</v>
      </c>
      <c r="U31">
        <f>+'Beautiful Boarding Tallies'!I31+'Delightful Daycare Tallies'!I31</f>
        <v>210</v>
      </c>
      <c r="V31">
        <f>+'Beautiful Boarding Tallies'!U31+'Delightful Daycare Tallies'!U31</f>
        <v>234</v>
      </c>
      <c r="W31">
        <f>+'Beautiful Boarding Tallies'!AG31+'Delightful Daycare Tallies'!AG31</f>
        <v>229</v>
      </c>
      <c r="X31">
        <f>+'Beautiful Boarding Tallies'!AS31+'Delightful Daycare Tallies'!AS31</f>
        <v>268</v>
      </c>
      <c r="Y31">
        <f>+'Beautiful Boarding Tallies'!BE31+'Delightful Daycare Tallies'!BE31</f>
        <v>0</v>
      </c>
      <c r="AA31" t="s">
        <v>505</v>
      </c>
      <c r="AB31">
        <f>+'Beautiful Boarding Tallies'!K31+'Delightful Daycare Tallies'!K31</f>
        <v>132</v>
      </c>
      <c r="AC31">
        <f>+'Beautiful Boarding Tallies'!W31+'Delightful Daycare Tallies'!W31</f>
        <v>197</v>
      </c>
      <c r="AD31">
        <f>+'Beautiful Boarding Tallies'!AI31+'Delightful Daycare Tallies'!AI31</f>
        <v>174</v>
      </c>
      <c r="AE31">
        <f>+'Beautiful Boarding Tallies'!AU31+'Delightful Daycare Tallies'!AU31</f>
        <v>225</v>
      </c>
      <c r="AF31">
        <f>+'Beautiful Boarding Tallies'!BG31+'Delightful Daycare Tallies'!BG31</f>
        <v>0</v>
      </c>
    </row>
    <row r="32" spans="1:32" x14ac:dyDescent="0.3">
      <c r="A32" t="s">
        <v>504</v>
      </c>
      <c r="B32">
        <f>+'Beautiful Boarding Tallies'!E32+'Delightful Daycare Tallies'!E32</f>
        <v>416</v>
      </c>
      <c r="C32">
        <f>+'Beautiful Boarding Tallies'!Q32+'Delightful Daycare Tallies'!Q32</f>
        <v>484</v>
      </c>
      <c r="D32">
        <f>+'Beautiful Boarding Tallies'!AC32+'Delightful Daycare Tallies'!AC32</f>
        <v>459</v>
      </c>
      <c r="E32">
        <f>+'Beautiful Boarding Tallies'!AO32+'Delightful Daycare Tallies'!AO32</f>
        <v>579</v>
      </c>
      <c r="F32">
        <f>+'Beautiful Boarding Tallies'!BA32+'Delightful Daycare Tallies'!BA32</f>
        <v>0</v>
      </c>
      <c r="G32" s="134">
        <f>Table24[[#This Row],[2016]]/(7*170/100)</f>
        <v>34.957983193277308</v>
      </c>
      <c r="H32" s="134">
        <f>Table24[[#This Row],[2017]]/(7*170/100)</f>
        <v>40.672268907563023</v>
      </c>
      <c r="I32" s="134">
        <f>Table24[[#This Row],[2018]]/(7*170/100)</f>
        <v>38.571428571428569</v>
      </c>
      <c r="J32" s="134">
        <f>Table24[[#This Row],[2019]]/(7*170/100)</f>
        <v>48.655462184873947</v>
      </c>
      <c r="K32" s="134">
        <f>Table24[[#This Row],[2020]]/(7*170/100)</f>
        <v>0</v>
      </c>
      <c r="M32" t="s">
        <v>504</v>
      </c>
      <c r="N32">
        <f>+'Beautiful Boarding Tallies'!G32+'Delightful Daycare Tallies'!G32</f>
        <v>118</v>
      </c>
      <c r="O32">
        <f>+'Beautiful Boarding Tallies'!S32+'Delightful Daycare Tallies'!S32</f>
        <v>146</v>
      </c>
      <c r="P32">
        <f>+'Beautiful Boarding Tallies'!AE32+'Delightful Daycare Tallies'!AE32</f>
        <v>169</v>
      </c>
      <c r="Q32">
        <f>+'Beautiful Boarding Tallies'!AQ32+'Delightful Daycare Tallies'!AQ32</f>
        <v>197</v>
      </c>
      <c r="R32">
        <f>+'Beautiful Boarding Tallies'!BC32+'Delightful Daycare Tallies'!BC32</f>
        <v>0</v>
      </c>
      <c r="T32" t="s">
        <v>504</v>
      </c>
      <c r="U32">
        <f>+'Beautiful Boarding Tallies'!I32+'Delightful Daycare Tallies'!I32</f>
        <v>204</v>
      </c>
      <c r="V32">
        <f>+'Beautiful Boarding Tallies'!U32+'Delightful Daycare Tallies'!U32</f>
        <v>217</v>
      </c>
      <c r="W32">
        <f>+'Beautiful Boarding Tallies'!AG32+'Delightful Daycare Tallies'!AG32</f>
        <v>209</v>
      </c>
      <c r="X32">
        <f>+'Beautiful Boarding Tallies'!AS32+'Delightful Daycare Tallies'!AS32</f>
        <v>273</v>
      </c>
      <c r="Y32">
        <f>+'Beautiful Boarding Tallies'!BE32+'Delightful Daycare Tallies'!BE32</f>
        <v>0</v>
      </c>
      <c r="AA32" t="s">
        <v>504</v>
      </c>
      <c r="AB32">
        <f>+'Beautiful Boarding Tallies'!K32+'Delightful Daycare Tallies'!K32</f>
        <v>157</v>
      </c>
      <c r="AC32">
        <f>+'Beautiful Boarding Tallies'!W32+'Delightful Daycare Tallies'!W32</f>
        <v>207</v>
      </c>
      <c r="AD32">
        <f>+'Beautiful Boarding Tallies'!AI32+'Delightful Daycare Tallies'!AI32</f>
        <v>210</v>
      </c>
      <c r="AE32">
        <f>+'Beautiful Boarding Tallies'!AU32+'Delightful Daycare Tallies'!AU32</f>
        <v>247</v>
      </c>
      <c r="AF32">
        <f>+'Beautiful Boarding Tallies'!BG32+'Delightful Daycare Tallies'!BG32</f>
        <v>0</v>
      </c>
    </row>
    <row r="33" spans="1:32" x14ac:dyDescent="0.3">
      <c r="A33" t="s">
        <v>503</v>
      </c>
      <c r="B33">
        <f>+'Beautiful Boarding Tallies'!E33+'Delightful Daycare Tallies'!E33</f>
        <v>456</v>
      </c>
      <c r="C33">
        <f>+'Beautiful Boarding Tallies'!Q33+'Delightful Daycare Tallies'!Q33</f>
        <v>478</v>
      </c>
      <c r="D33">
        <f>+'Beautiful Boarding Tallies'!AC33+'Delightful Daycare Tallies'!AC33</f>
        <v>564</v>
      </c>
      <c r="E33">
        <f>+'Beautiful Boarding Tallies'!AO33+'Delightful Daycare Tallies'!AO33</f>
        <v>658</v>
      </c>
      <c r="F33">
        <f>+'Beautiful Boarding Tallies'!BA33+'Delightful Daycare Tallies'!BA33</f>
        <v>0</v>
      </c>
      <c r="G33" s="134">
        <f>Table24[[#This Row],[2016]]/(7*170/100)</f>
        <v>38.319327731092436</v>
      </c>
      <c r="H33" s="134">
        <f>Table24[[#This Row],[2017]]/(7*170/100)</f>
        <v>40.168067226890756</v>
      </c>
      <c r="I33" s="134">
        <f>Table24[[#This Row],[2018]]/(7*170/100)</f>
        <v>47.394957983193272</v>
      </c>
      <c r="J33" s="134">
        <f>Table24[[#This Row],[2019]]/(7*170/100)</f>
        <v>55.294117647058819</v>
      </c>
      <c r="K33" s="134">
        <f>Table24[[#This Row],[2020]]/(7*170/100)</f>
        <v>0</v>
      </c>
      <c r="M33" t="s">
        <v>503</v>
      </c>
      <c r="N33">
        <f>+'Beautiful Boarding Tallies'!G33+'Delightful Daycare Tallies'!G33</f>
        <v>136</v>
      </c>
      <c r="O33">
        <f>+'Beautiful Boarding Tallies'!S33+'Delightful Daycare Tallies'!S33</f>
        <v>150</v>
      </c>
      <c r="P33">
        <f>+'Beautiful Boarding Tallies'!AE33+'Delightful Daycare Tallies'!AE33</f>
        <v>203</v>
      </c>
      <c r="Q33">
        <f>+'Beautiful Boarding Tallies'!AQ33+'Delightful Daycare Tallies'!AQ33</f>
        <v>210</v>
      </c>
      <c r="R33">
        <f>+'Beautiful Boarding Tallies'!BC33+'Delightful Daycare Tallies'!BC33</f>
        <v>0</v>
      </c>
      <c r="T33" t="s">
        <v>503</v>
      </c>
      <c r="U33">
        <f>+'Beautiful Boarding Tallies'!I33+'Delightful Daycare Tallies'!I33</f>
        <v>204</v>
      </c>
      <c r="V33">
        <f>+'Beautiful Boarding Tallies'!U33+'Delightful Daycare Tallies'!U33</f>
        <v>223</v>
      </c>
      <c r="W33">
        <f>+'Beautiful Boarding Tallies'!AG33+'Delightful Daycare Tallies'!AG33</f>
        <v>269</v>
      </c>
      <c r="X33">
        <f>+'Beautiful Boarding Tallies'!AS33+'Delightful Daycare Tallies'!AS33</f>
        <v>328</v>
      </c>
      <c r="Y33">
        <f>+'Beautiful Boarding Tallies'!BE33+'Delightful Daycare Tallies'!BE33</f>
        <v>0</v>
      </c>
      <c r="AA33" t="s">
        <v>503</v>
      </c>
      <c r="AB33">
        <f>+'Beautiful Boarding Tallies'!K33+'Delightful Daycare Tallies'!K33</f>
        <v>189</v>
      </c>
      <c r="AC33">
        <f>+'Beautiful Boarding Tallies'!W33+'Delightful Daycare Tallies'!W33</f>
        <v>194</v>
      </c>
      <c r="AD33">
        <f>+'Beautiful Boarding Tallies'!AI33+'Delightful Daycare Tallies'!AI33</f>
        <v>256</v>
      </c>
      <c r="AE33">
        <f>+'Beautiful Boarding Tallies'!AU33+'Delightful Daycare Tallies'!AU33</f>
        <v>267</v>
      </c>
      <c r="AF33">
        <f>+'Beautiful Boarding Tallies'!BG33+'Delightful Daycare Tallies'!BG33</f>
        <v>0</v>
      </c>
    </row>
    <row r="34" spans="1:32" x14ac:dyDescent="0.3">
      <c r="A34" t="s">
        <v>502</v>
      </c>
      <c r="B34">
        <f>+'Beautiful Boarding Tallies'!E34+'Delightful Daycare Tallies'!E34</f>
        <v>375</v>
      </c>
      <c r="C34">
        <f>+'Beautiful Boarding Tallies'!Q34+'Delightful Daycare Tallies'!Q34</f>
        <v>521</v>
      </c>
      <c r="D34">
        <f>+'Beautiful Boarding Tallies'!AC34+'Delightful Daycare Tallies'!AC34</f>
        <v>642</v>
      </c>
      <c r="E34">
        <f>+'Beautiful Boarding Tallies'!AO34+'Delightful Daycare Tallies'!AO34</f>
        <v>648</v>
      </c>
      <c r="F34">
        <f>+'Beautiful Boarding Tallies'!BA34+'Delightful Daycare Tallies'!BA34</f>
        <v>0</v>
      </c>
      <c r="G34" s="134">
        <f>Table24[[#This Row],[2016]]/(7*170/100)</f>
        <v>31.512605042016805</v>
      </c>
      <c r="H34" s="134">
        <f>Table24[[#This Row],[2017]]/(7*170/100)</f>
        <v>43.781512605042018</v>
      </c>
      <c r="I34" s="134">
        <f>Table24[[#This Row],[2018]]/(7*170/100)</f>
        <v>53.949579831932773</v>
      </c>
      <c r="J34" s="134">
        <f>Table24[[#This Row],[2019]]/(7*170/100)</f>
        <v>54.45378151260504</v>
      </c>
      <c r="K34" s="134">
        <f>Table24[[#This Row],[2020]]/(7*170/100)</f>
        <v>0</v>
      </c>
      <c r="M34" t="s">
        <v>502</v>
      </c>
      <c r="N34">
        <f>+'Beautiful Boarding Tallies'!G34+'Delightful Daycare Tallies'!G34</f>
        <v>129</v>
      </c>
      <c r="O34">
        <f>+'Beautiful Boarding Tallies'!S34+'Delightful Daycare Tallies'!S34</f>
        <v>172</v>
      </c>
      <c r="P34">
        <f>+'Beautiful Boarding Tallies'!AE34+'Delightful Daycare Tallies'!AE34</f>
        <v>200</v>
      </c>
      <c r="Q34">
        <f>+'Beautiful Boarding Tallies'!AQ34+'Delightful Daycare Tallies'!AQ34</f>
        <v>182</v>
      </c>
      <c r="R34">
        <f>+'Beautiful Boarding Tallies'!BC34+'Delightful Daycare Tallies'!BC34</f>
        <v>0</v>
      </c>
      <c r="T34" t="s">
        <v>502</v>
      </c>
      <c r="U34">
        <f>+'Beautiful Boarding Tallies'!I34+'Delightful Daycare Tallies'!I34</f>
        <v>170</v>
      </c>
      <c r="V34">
        <f>+'Beautiful Boarding Tallies'!U34+'Delightful Daycare Tallies'!U34</f>
        <v>246</v>
      </c>
      <c r="W34">
        <f>+'Beautiful Boarding Tallies'!AG34+'Delightful Daycare Tallies'!AG34</f>
        <v>292</v>
      </c>
      <c r="X34">
        <f>+'Beautiful Boarding Tallies'!AS34+'Delightful Daycare Tallies'!AS34</f>
        <v>297</v>
      </c>
      <c r="Y34">
        <f>+'Beautiful Boarding Tallies'!BE34+'Delightful Daycare Tallies'!BE34</f>
        <v>0</v>
      </c>
      <c r="AA34" t="s">
        <v>502</v>
      </c>
      <c r="AB34">
        <f>+'Beautiful Boarding Tallies'!K34+'Delightful Daycare Tallies'!K34</f>
        <v>156</v>
      </c>
      <c r="AC34">
        <f>+'Beautiful Boarding Tallies'!W34+'Delightful Daycare Tallies'!W34</f>
        <v>195</v>
      </c>
      <c r="AD34">
        <f>+'Beautiful Boarding Tallies'!AI34+'Delightful Daycare Tallies'!AI34</f>
        <v>244</v>
      </c>
      <c r="AE34">
        <f>+'Beautiful Boarding Tallies'!AU34+'Delightful Daycare Tallies'!AU34</f>
        <v>219</v>
      </c>
      <c r="AF34">
        <f>+'Beautiful Boarding Tallies'!BG34+'Delightful Daycare Tallies'!BG34</f>
        <v>0</v>
      </c>
    </row>
    <row r="35" spans="1:32" x14ac:dyDescent="0.3">
      <c r="A35" t="s">
        <v>501</v>
      </c>
      <c r="B35">
        <f>+'Beautiful Boarding Tallies'!E35+'Delightful Daycare Tallies'!E35</f>
        <v>411</v>
      </c>
      <c r="C35">
        <f>+'Beautiful Boarding Tallies'!Q35+'Delightful Daycare Tallies'!Q35</f>
        <v>553</v>
      </c>
      <c r="D35">
        <f>+'Beautiful Boarding Tallies'!AC35+'Delightful Daycare Tallies'!AC35</f>
        <v>565</v>
      </c>
      <c r="E35">
        <f>+'Beautiful Boarding Tallies'!AO35+'Delightful Daycare Tallies'!AO35</f>
        <v>609</v>
      </c>
      <c r="F35">
        <f>+'Beautiful Boarding Tallies'!BA35+'Delightful Daycare Tallies'!BA35</f>
        <v>0</v>
      </c>
      <c r="G35" s="134">
        <f>Table24[[#This Row],[2016]]/(7*170/100)</f>
        <v>34.537815126050418</v>
      </c>
      <c r="H35" s="134">
        <f>Table24[[#This Row],[2017]]/(7*170/100)</f>
        <v>46.470588235294116</v>
      </c>
      <c r="I35" s="134">
        <f>Table24[[#This Row],[2018]]/(7*170/100)</f>
        <v>47.478991596638657</v>
      </c>
      <c r="J35" s="134">
        <f>Table24[[#This Row],[2019]]/(7*170/100)</f>
        <v>51.17647058823529</v>
      </c>
      <c r="K35" s="134">
        <f>Table24[[#This Row],[2020]]/(7*170/100)</f>
        <v>0</v>
      </c>
      <c r="M35" t="s">
        <v>501</v>
      </c>
      <c r="N35">
        <f>+'Beautiful Boarding Tallies'!G35+'Delightful Daycare Tallies'!G35</f>
        <v>101</v>
      </c>
      <c r="O35">
        <f>+'Beautiful Boarding Tallies'!S35+'Delightful Daycare Tallies'!S35</f>
        <v>166</v>
      </c>
      <c r="P35">
        <f>+'Beautiful Boarding Tallies'!AE35+'Delightful Daycare Tallies'!AE35</f>
        <v>168</v>
      </c>
      <c r="Q35">
        <f>+'Beautiful Boarding Tallies'!AQ35+'Delightful Daycare Tallies'!AQ35</f>
        <v>182</v>
      </c>
      <c r="R35">
        <f>+'Beautiful Boarding Tallies'!BC35+'Delightful Daycare Tallies'!BC35</f>
        <v>0</v>
      </c>
      <c r="T35" t="s">
        <v>501</v>
      </c>
      <c r="U35">
        <f>+'Beautiful Boarding Tallies'!I35+'Delightful Daycare Tallies'!I35</f>
        <v>193</v>
      </c>
      <c r="V35">
        <f>+'Beautiful Boarding Tallies'!U35+'Delightful Daycare Tallies'!U35</f>
        <v>242</v>
      </c>
      <c r="W35">
        <f>+'Beautiful Boarding Tallies'!AG35+'Delightful Daycare Tallies'!AG35</f>
        <v>237</v>
      </c>
      <c r="X35">
        <f>+'Beautiful Boarding Tallies'!AS35+'Delightful Daycare Tallies'!AS35</f>
        <v>312</v>
      </c>
      <c r="Y35">
        <f>+'Beautiful Boarding Tallies'!BE35+'Delightful Daycare Tallies'!BE35</f>
        <v>0</v>
      </c>
      <c r="AA35" t="s">
        <v>501</v>
      </c>
      <c r="AB35">
        <f>+'Beautiful Boarding Tallies'!K35+'Delightful Daycare Tallies'!K35</f>
        <v>160</v>
      </c>
      <c r="AC35">
        <f>+'Beautiful Boarding Tallies'!W35+'Delightful Daycare Tallies'!W35</f>
        <v>221</v>
      </c>
      <c r="AD35">
        <f>+'Beautiful Boarding Tallies'!AI35+'Delightful Daycare Tallies'!AI35</f>
        <v>169</v>
      </c>
      <c r="AE35">
        <f>+'Beautiful Boarding Tallies'!AU35+'Delightful Daycare Tallies'!AU35</f>
        <v>215</v>
      </c>
      <c r="AF35">
        <f>+'Beautiful Boarding Tallies'!BG35+'Delightful Daycare Tallies'!BG35</f>
        <v>0</v>
      </c>
    </row>
    <row r="36" spans="1:32" x14ac:dyDescent="0.3">
      <c r="A36" t="s">
        <v>500</v>
      </c>
      <c r="B36">
        <f>+'Beautiful Boarding Tallies'!E36+'Delightful Daycare Tallies'!E36</f>
        <v>335</v>
      </c>
      <c r="C36">
        <f>+'Beautiful Boarding Tallies'!Q36+'Delightful Daycare Tallies'!Q36</f>
        <v>422</v>
      </c>
      <c r="D36">
        <f>+'Beautiful Boarding Tallies'!AC36+'Delightful Daycare Tallies'!AC36</f>
        <v>502</v>
      </c>
      <c r="E36">
        <f>+'Beautiful Boarding Tallies'!AO36+'Delightful Daycare Tallies'!AO36</f>
        <v>594</v>
      </c>
      <c r="F36">
        <f>+'Beautiful Boarding Tallies'!BA36+'Delightful Daycare Tallies'!BA36</f>
        <v>0</v>
      </c>
      <c r="G36" s="134">
        <f>Table24[[#This Row],[2016]]/(7*170/100)</f>
        <v>28.15126050420168</v>
      </c>
      <c r="H36" s="134">
        <f>Table24[[#This Row],[2017]]/(7*170/100)</f>
        <v>35.462184873949582</v>
      </c>
      <c r="I36" s="134">
        <f>Table24[[#This Row],[2018]]/(7*170/100)</f>
        <v>42.184873949579831</v>
      </c>
      <c r="J36" s="134">
        <f>Table24[[#This Row],[2019]]/(7*170/100)</f>
        <v>49.915966386554622</v>
      </c>
      <c r="K36" s="134">
        <f>Table24[[#This Row],[2020]]/(7*170/100)</f>
        <v>0</v>
      </c>
      <c r="M36" t="s">
        <v>500</v>
      </c>
      <c r="N36">
        <f>+'Beautiful Boarding Tallies'!G36+'Delightful Daycare Tallies'!G36</f>
        <v>130</v>
      </c>
      <c r="O36">
        <f>+'Beautiful Boarding Tallies'!S36+'Delightful Daycare Tallies'!S36</f>
        <v>139</v>
      </c>
      <c r="P36">
        <f>+'Beautiful Boarding Tallies'!AE36+'Delightful Daycare Tallies'!AE36</f>
        <v>189</v>
      </c>
      <c r="Q36">
        <f>+'Beautiful Boarding Tallies'!AQ36+'Delightful Daycare Tallies'!AQ36</f>
        <v>185</v>
      </c>
      <c r="R36">
        <f>+'Beautiful Boarding Tallies'!BC36+'Delightful Daycare Tallies'!BC36</f>
        <v>0</v>
      </c>
      <c r="T36" t="s">
        <v>500</v>
      </c>
      <c r="U36">
        <f>+'Beautiful Boarding Tallies'!I36+'Delightful Daycare Tallies'!I36</f>
        <v>143</v>
      </c>
      <c r="V36">
        <f>+'Beautiful Boarding Tallies'!U36+'Delightful Daycare Tallies'!U36</f>
        <v>211</v>
      </c>
      <c r="W36">
        <f>+'Beautiful Boarding Tallies'!AG36+'Delightful Daycare Tallies'!AG36</f>
        <v>266</v>
      </c>
      <c r="X36">
        <f>+'Beautiful Boarding Tallies'!AS36+'Delightful Daycare Tallies'!AS36</f>
        <v>300</v>
      </c>
      <c r="Y36">
        <f>+'Beautiful Boarding Tallies'!BE36+'Delightful Daycare Tallies'!BE36</f>
        <v>0</v>
      </c>
      <c r="AA36" t="s">
        <v>500</v>
      </c>
      <c r="AB36">
        <f>+'Beautiful Boarding Tallies'!K36+'Delightful Daycare Tallies'!K36</f>
        <v>147</v>
      </c>
      <c r="AC36">
        <f>+'Beautiful Boarding Tallies'!W36+'Delightful Daycare Tallies'!W36</f>
        <v>150</v>
      </c>
      <c r="AD36">
        <f>+'Beautiful Boarding Tallies'!AI36+'Delightful Daycare Tallies'!AI36</f>
        <v>305</v>
      </c>
      <c r="AE36">
        <f>+'Beautiful Boarding Tallies'!AU36+'Delightful Daycare Tallies'!AU36</f>
        <v>273</v>
      </c>
      <c r="AF36">
        <f>+'Beautiful Boarding Tallies'!BG36+'Delightful Daycare Tallies'!BG36</f>
        <v>0</v>
      </c>
    </row>
    <row r="37" spans="1:32" x14ac:dyDescent="0.3">
      <c r="A37" t="s">
        <v>499</v>
      </c>
      <c r="B37">
        <f>+'Beautiful Boarding Tallies'!E37+'Delightful Daycare Tallies'!E37</f>
        <v>343</v>
      </c>
      <c r="C37">
        <f>+'Beautiful Boarding Tallies'!Q37+'Delightful Daycare Tallies'!Q37</f>
        <v>401</v>
      </c>
      <c r="D37">
        <f>+'Beautiful Boarding Tallies'!AC37+'Delightful Daycare Tallies'!AC37</f>
        <v>559</v>
      </c>
      <c r="E37">
        <f>+'Beautiful Boarding Tallies'!AO37+'Delightful Daycare Tallies'!AO37</f>
        <v>586</v>
      </c>
      <c r="F37">
        <f>+'Beautiful Boarding Tallies'!BA37+'Delightful Daycare Tallies'!BA37</f>
        <v>0</v>
      </c>
      <c r="G37" s="134">
        <f>Table24[[#This Row],[2016]]/(7*170/100)</f>
        <v>28.823529411764707</v>
      </c>
      <c r="H37" s="134">
        <f>Table24[[#This Row],[2017]]/(7*170/100)</f>
        <v>33.69747899159664</v>
      </c>
      <c r="I37" s="134">
        <f>Table24[[#This Row],[2018]]/(7*170/100)</f>
        <v>46.974789915966383</v>
      </c>
      <c r="J37" s="134">
        <f>Table24[[#This Row],[2019]]/(7*170/100)</f>
        <v>49.243697478991592</v>
      </c>
      <c r="K37" s="134">
        <f>Table24[[#This Row],[2020]]/(7*170/100)</f>
        <v>0</v>
      </c>
      <c r="M37" t="s">
        <v>499</v>
      </c>
      <c r="N37">
        <f>+'Beautiful Boarding Tallies'!G37+'Delightful Daycare Tallies'!G37</f>
        <v>109</v>
      </c>
      <c r="O37">
        <f>+'Beautiful Boarding Tallies'!S37+'Delightful Daycare Tallies'!S37</f>
        <v>94</v>
      </c>
      <c r="P37">
        <f>+'Beautiful Boarding Tallies'!AE37+'Delightful Daycare Tallies'!AE37</f>
        <v>149</v>
      </c>
      <c r="Q37">
        <f>+'Beautiful Boarding Tallies'!AQ37+'Delightful Daycare Tallies'!AQ37</f>
        <v>111</v>
      </c>
      <c r="R37">
        <f>+'Beautiful Boarding Tallies'!BC37+'Delightful Daycare Tallies'!BC37</f>
        <v>0</v>
      </c>
      <c r="T37" t="s">
        <v>499</v>
      </c>
      <c r="U37">
        <f>+'Beautiful Boarding Tallies'!I37+'Delightful Daycare Tallies'!I37</f>
        <v>146</v>
      </c>
      <c r="V37">
        <f>+'Beautiful Boarding Tallies'!U37+'Delightful Daycare Tallies'!U37</f>
        <v>191</v>
      </c>
      <c r="W37">
        <f>+'Beautiful Boarding Tallies'!AG37+'Delightful Daycare Tallies'!AG37</f>
        <v>215</v>
      </c>
      <c r="X37">
        <f>+'Beautiful Boarding Tallies'!AS37+'Delightful Daycare Tallies'!AS37</f>
        <v>285</v>
      </c>
      <c r="Y37">
        <f>+'Beautiful Boarding Tallies'!BE37+'Delightful Daycare Tallies'!BE37</f>
        <v>0</v>
      </c>
      <c r="AA37" t="s">
        <v>499</v>
      </c>
      <c r="AB37">
        <f>+'Beautiful Boarding Tallies'!K37+'Delightful Daycare Tallies'!K37</f>
        <v>178</v>
      </c>
      <c r="AC37">
        <f>+'Beautiful Boarding Tallies'!W37+'Delightful Daycare Tallies'!W37</f>
        <v>184</v>
      </c>
      <c r="AD37">
        <f>+'Beautiful Boarding Tallies'!AI37+'Delightful Daycare Tallies'!AI37</f>
        <v>185</v>
      </c>
      <c r="AE37">
        <f>+'Beautiful Boarding Tallies'!AU37+'Delightful Daycare Tallies'!AU37</f>
        <v>163</v>
      </c>
      <c r="AF37">
        <f>+'Beautiful Boarding Tallies'!BG37+'Delightful Daycare Tallies'!BG37</f>
        <v>0</v>
      </c>
    </row>
    <row r="38" spans="1:32" x14ac:dyDescent="0.3">
      <c r="A38" t="s">
        <v>498</v>
      </c>
      <c r="B38">
        <f>+'Beautiful Boarding Tallies'!E38+'Delightful Daycare Tallies'!E38</f>
        <v>318</v>
      </c>
      <c r="C38">
        <f>+'Beautiful Boarding Tallies'!Q38+'Delightful Daycare Tallies'!Q38</f>
        <v>435</v>
      </c>
      <c r="D38">
        <f>+'Beautiful Boarding Tallies'!AC38+'Delightful Daycare Tallies'!AC38</f>
        <v>515</v>
      </c>
      <c r="E38">
        <f>+'Beautiful Boarding Tallies'!AO38+'Delightful Daycare Tallies'!AO38</f>
        <v>524</v>
      </c>
      <c r="F38">
        <f>+'Beautiful Boarding Tallies'!BA38+'Delightful Daycare Tallies'!BA38</f>
        <v>0</v>
      </c>
      <c r="G38" s="134">
        <f>Table24[[#This Row],[2016]]/(7*170/100)</f>
        <v>26.72268907563025</v>
      </c>
      <c r="H38" s="134">
        <f>Table24[[#This Row],[2017]]/(7*170/100)</f>
        <v>36.554621848739494</v>
      </c>
      <c r="I38" s="134">
        <f>Table24[[#This Row],[2018]]/(7*170/100)</f>
        <v>43.277310924369743</v>
      </c>
      <c r="J38" s="134">
        <f>Table24[[#This Row],[2019]]/(7*170/100)</f>
        <v>44.033613445378151</v>
      </c>
      <c r="K38" s="134">
        <f>Table24[[#This Row],[2020]]/(7*170/100)</f>
        <v>0</v>
      </c>
      <c r="M38" t="s">
        <v>498</v>
      </c>
      <c r="N38">
        <f>+'Beautiful Boarding Tallies'!G38+'Delightful Daycare Tallies'!G38</f>
        <v>84</v>
      </c>
      <c r="O38">
        <f>+'Beautiful Boarding Tallies'!S38+'Delightful Daycare Tallies'!S38</f>
        <v>138</v>
      </c>
      <c r="P38">
        <f>+'Beautiful Boarding Tallies'!AE38+'Delightful Daycare Tallies'!AE38</f>
        <v>178</v>
      </c>
      <c r="Q38">
        <f>+'Beautiful Boarding Tallies'!AQ38+'Delightful Daycare Tallies'!AQ38</f>
        <v>190</v>
      </c>
      <c r="R38">
        <f>+'Beautiful Boarding Tallies'!BC38+'Delightful Daycare Tallies'!BC38</f>
        <v>0</v>
      </c>
      <c r="T38" t="s">
        <v>498</v>
      </c>
      <c r="U38">
        <f>+'Beautiful Boarding Tallies'!I38+'Delightful Daycare Tallies'!I38</f>
        <v>156</v>
      </c>
      <c r="V38">
        <f>+'Beautiful Boarding Tallies'!U38+'Delightful Daycare Tallies'!U38</f>
        <v>203</v>
      </c>
      <c r="W38">
        <f>+'Beautiful Boarding Tallies'!AG38+'Delightful Daycare Tallies'!AG38</f>
        <v>263</v>
      </c>
      <c r="X38">
        <f>+'Beautiful Boarding Tallies'!AS38+'Delightful Daycare Tallies'!AS38</f>
        <v>277</v>
      </c>
      <c r="Y38">
        <f>+'Beautiful Boarding Tallies'!BE38+'Delightful Daycare Tallies'!BE38</f>
        <v>0</v>
      </c>
      <c r="AA38" t="s">
        <v>498</v>
      </c>
      <c r="AB38">
        <f>+'Beautiful Boarding Tallies'!K38+'Delightful Daycare Tallies'!K38</f>
        <v>119</v>
      </c>
      <c r="AC38">
        <f>+'Beautiful Boarding Tallies'!W38+'Delightful Daycare Tallies'!W38</f>
        <v>159</v>
      </c>
      <c r="AD38">
        <f>+'Beautiful Boarding Tallies'!AI38+'Delightful Daycare Tallies'!AI38</f>
        <v>205</v>
      </c>
      <c r="AE38">
        <f>+'Beautiful Boarding Tallies'!AU38+'Delightful Daycare Tallies'!AU38</f>
        <v>211</v>
      </c>
      <c r="AF38">
        <f>+'Beautiful Boarding Tallies'!BG38+'Delightful Daycare Tallies'!BG38</f>
        <v>0</v>
      </c>
    </row>
    <row r="39" spans="1:32" x14ac:dyDescent="0.3">
      <c r="A39" t="s">
        <v>497</v>
      </c>
      <c r="B39">
        <f>+'Beautiful Boarding Tallies'!E39+'Delightful Daycare Tallies'!E39</f>
        <v>369</v>
      </c>
      <c r="C39">
        <f>+'Beautiful Boarding Tallies'!Q39+'Delightful Daycare Tallies'!Q39</f>
        <v>425</v>
      </c>
      <c r="D39">
        <f>+'Beautiful Boarding Tallies'!AC39+'Delightful Daycare Tallies'!AC39</f>
        <v>519</v>
      </c>
      <c r="E39">
        <f>+'Beautiful Boarding Tallies'!AO39+'Delightful Daycare Tallies'!AO39</f>
        <v>585</v>
      </c>
      <c r="F39">
        <f>+'Beautiful Boarding Tallies'!BA39+'Delightful Daycare Tallies'!BA39</f>
        <v>0</v>
      </c>
      <c r="G39" s="134">
        <f>Table24[[#This Row],[2016]]/(7*170/100)</f>
        <v>31.008403361344538</v>
      </c>
      <c r="H39" s="134">
        <f>Table24[[#This Row],[2017]]/(7*170/100)</f>
        <v>35.714285714285715</v>
      </c>
      <c r="I39" s="134">
        <f>Table24[[#This Row],[2018]]/(7*170/100)</f>
        <v>43.613445378151262</v>
      </c>
      <c r="J39" s="134">
        <f>Table24[[#This Row],[2019]]/(7*170/100)</f>
        <v>49.159663865546214</v>
      </c>
      <c r="K39" s="134">
        <f>Table24[[#This Row],[2020]]/(7*170/100)</f>
        <v>0</v>
      </c>
      <c r="M39" t="s">
        <v>497</v>
      </c>
      <c r="N39">
        <f>+'Beautiful Boarding Tallies'!G39+'Delightful Daycare Tallies'!G39</f>
        <v>110</v>
      </c>
      <c r="O39">
        <f>+'Beautiful Boarding Tallies'!S39+'Delightful Daycare Tallies'!S39</f>
        <v>147</v>
      </c>
      <c r="P39">
        <f>+'Beautiful Boarding Tallies'!AE39+'Delightful Daycare Tallies'!AE39</f>
        <v>158</v>
      </c>
      <c r="Q39">
        <f>+'Beautiful Boarding Tallies'!AQ39+'Delightful Daycare Tallies'!AQ39</f>
        <v>173</v>
      </c>
      <c r="R39">
        <f>+'Beautiful Boarding Tallies'!BC39+'Delightful Daycare Tallies'!BC39</f>
        <v>0</v>
      </c>
      <c r="T39" t="s">
        <v>497</v>
      </c>
      <c r="U39">
        <f>+'Beautiful Boarding Tallies'!I39+'Delightful Daycare Tallies'!I39</f>
        <v>182</v>
      </c>
      <c r="V39">
        <f>+'Beautiful Boarding Tallies'!U39+'Delightful Daycare Tallies'!U39</f>
        <v>211</v>
      </c>
      <c r="W39">
        <f>+'Beautiful Boarding Tallies'!AG39+'Delightful Daycare Tallies'!AG39</f>
        <v>248</v>
      </c>
      <c r="X39">
        <f>+'Beautiful Boarding Tallies'!AS39+'Delightful Daycare Tallies'!AS39</f>
        <v>287</v>
      </c>
      <c r="Y39">
        <f>+'Beautiful Boarding Tallies'!BE39+'Delightful Daycare Tallies'!BE39</f>
        <v>0</v>
      </c>
      <c r="AA39" t="s">
        <v>497</v>
      </c>
      <c r="AB39">
        <f>+'Beautiful Boarding Tallies'!K39+'Delightful Daycare Tallies'!K39</f>
        <v>139</v>
      </c>
      <c r="AC39">
        <f>+'Beautiful Boarding Tallies'!W39+'Delightful Daycare Tallies'!W39</f>
        <v>143</v>
      </c>
      <c r="AD39">
        <f>+'Beautiful Boarding Tallies'!AI39+'Delightful Daycare Tallies'!AI39</f>
        <v>180</v>
      </c>
      <c r="AE39">
        <f>+'Beautiful Boarding Tallies'!AU39+'Delightful Daycare Tallies'!AU39</f>
        <v>184</v>
      </c>
      <c r="AF39">
        <f>+'Beautiful Boarding Tallies'!BG39+'Delightful Daycare Tallies'!BG39</f>
        <v>0</v>
      </c>
    </row>
    <row r="40" spans="1:32" x14ac:dyDescent="0.3">
      <c r="A40" t="s">
        <v>496</v>
      </c>
      <c r="B40">
        <f>+'Beautiful Boarding Tallies'!E40+'Delightful Daycare Tallies'!E40</f>
        <v>360</v>
      </c>
      <c r="C40">
        <f>+'Beautiful Boarding Tallies'!Q40+'Delightful Daycare Tallies'!Q40</f>
        <v>435</v>
      </c>
      <c r="D40">
        <f>+'Beautiful Boarding Tallies'!AC40+'Delightful Daycare Tallies'!AC40</f>
        <v>500</v>
      </c>
      <c r="E40">
        <f>+'Beautiful Boarding Tallies'!AO40+'Delightful Daycare Tallies'!AO40</f>
        <v>540</v>
      </c>
      <c r="F40">
        <f>+'Beautiful Boarding Tallies'!BA40+'Delightful Daycare Tallies'!BA40</f>
        <v>0</v>
      </c>
      <c r="G40" s="134">
        <f>Table24[[#This Row],[2016]]/(7*170/100)</f>
        <v>30.252100840336134</v>
      </c>
      <c r="H40" s="134">
        <f>Table24[[#This Row],[2017]]/(7*170/100)</f>
        <v>36.554621848739494</v>
      </c>
      <c r="I40" s="134">
        <f>Table24[[#This Row],[2018]]/(7*170/100)</f>
        <v>42.016806722689076</v>
      </c>
      <c r="J40" s="134">
        <f>Table24[[#This Row],[2019]]/(7*170/100)</f>
        <v>45.378151260504197</v>
      </c>
      <c r="K40" s="134">
        <f>Table24[[#This Row],[2020]]/(7*170/100)</f>
        <v>0</v>
      </c>
      <c r="M40" t="s">
        <v>496</v>
      </c>
      <c r="N40">
        <f>+'Beautiful Boarding Tallies'!G40+'Delightful Daycare Tallies'!G40</f>
        <v>112</v>
      </c>
      <c r="O40">
        <f>+'Beautiful Boarding Tallies'!S40+'Delightful Daycare Tallies'!S40</f>
        <v>145</v>
      </c>
      <c r="P40">
        <f>+'Beautiful Boarding Tallies'!AE40+'Delightful Daycare Tallies'!AE40</f>
        <v>177</v>
      </c>
      <c r="Q40">
        <f>+'Beautiful Boarding Tallies'!AQ40+'Delightful Daycare Tallies'!AQ40</f>
        <v>187</v>
      </c>
      <c r="R40">
        <f>+'Beautiful Boarding Tallies'!BC40+'Delightful Daycare Tallies'!BC40</f>
        <v>0</v>
      </c>
      <c r="T40" t="s">
        <v>496</v>
      </c>
      <c r="U40">
        <f>+'Beautiful Boarding Tallies'!I40+'Delightful Daycare Tallies'!I40</f>
        <v>173</v>
      </c>
      <c r="V40">
        <f>+'Beautiful Boarding Tallies'!U40+'Delightful Daycare Tallies'!U40</f>
        <v>228</v>
      </c>
      <c r="W40">
        <f>+'Beautiful Boarding Tallies'!AG40+'Delightful Daycare Tallies'!AG40</f>
        <v>254</v>
      </c>
      <c r="X40">
        <f>+'Beautiful Boarding Tallies'!AS40+'Delightful Daycare Tallies'!AS40</f>
        <v>267</v>
      </c>
      <c r="Y40">
        <f>+'Beautiful Boarding Tallies'!BE40+'Delightful Daycare Tallies'!BE40</f>
        <v>0</v>
      </c>
      <c r="AA40" t="s">
        <v>496</v>
      </c>
      <c r="AB40">
        <f>+'Beautiful Boarding Tallies'!K40+'Delightful Daycare Tallies'!K40</f>
        <v>142</v>
      </c>
      <c r="AC40">
        <f>+'Beautiful Boarding Tallies'!W40+'Delightful Daycare Tallies'!W40</f>
        <v>134</v>
      </c>
      <c r="AD40">
        <f>+'Beautiful Boarding Tallies'!AI40+'Delightful Daycare Tallies'!AI40</f>
        <v>212</v>
      </c>
      <c r="AE40">
        <f>+'Beautiful Boarding Tallies'!AU40+'Delightful Daycare Tallies'!AU40</f>
        <v>180</v>
      </c>
      <c r="AF40">
        <f>+'Beautiful Boarding Tallies'!BG40+'Delightful Daycare Tallies'!BG40</f>
        <v>0</v>
      </c>
    </row>
    <row r="41" spans="1:32" x14ac:dyDescent="0.3">
      <c r="A41" t="s">
        <v>495</v>
      </c>
      <c r="B41">
        <f>+'Beautiful Boarding Tallies'!E41+'Delightful Daycare Tallies'!E41</f>
        <v>311</v>
      </c>
      <c r="C41">
        <f>+'Beautiful Boarding Tallies'!Q41+'Delightful Daycare Tallies'!Q41</f>
        <v>408</v>
      </c>
      <c r="D41">
        <f>+'Beautiful Boarding Tallies'!AC41+'Delightful Daycare Tallies'!AC41</f>
        <v>567</v>
      </c>
      <c r="E41">
        <f>+'Beautiful Boarding Tallies'!AO41+'Delightful Daycare Tallies'!AO41</f>
        <v>515</v>
      </c>
      <c r="F41">
        <f>+'Beautiful Boarding Tallies'!BA41+'Delightful Daycare Tallies'!BA41</f>
        <v>0</v>
      </c>
      <c r="G41" s="134">
        <f>Table24[[#This Row],[2016]]/(7*170/100)</f>
        <v>26.134453781512605</v>
      </c>
      <c r="H41" s="134">
        <f>Table24[[#This Row],[2017]]/(7*170/100)</f>
        <v>34.285714285714285</v>
      </c>
      <c r="I41" s="134">
        <f>Table24[[#This Row],[2018]]/(7*170/100)</f>
        <v>47.647058823529413</v>
      </c>
      <c r="J41" s="134">
        <f>Table24[[#This Row],[2019]]/(7*170/100)</f>
        <v>43.277310924369743</v>
      </c>
      <c r="K41" s="134">
        <f>Table24[[#This Row],[2020]]/(7*170/100)</f>
        <v>0</v>
      </c>
      <c r="M41" t="s">
        <v>495</v>
      </c>
      <c r="N41">
        <f>+'Beautiful Boarding Tallies'!G41+'Delightful Daycare Tallies'!G41</f>
        <v>102</v>
      </c>
      <c r="O41">
        <f>+'Beautiful Boarding Tallies'!S41+'Delightful Daycare Tallies'!S41</f>
        <v>138</v>
      </c>
      <c r="P41">
        <f>+'Beautiful Boarding Tallies'!AE41+'Delightful Daycare Tallies'!AE41</f>
        <v>178</v>
      </c>
      <c r="Q41">
        <f>+'Beautiful Boarding Tallies'!AQ41+'Delightful Daycare Tallies'!AQ41</f>
        <v>171</v>
      </c>
      <c r="R41">
        <f>+'Beautiful Boarding Tallies'!BC41+'Delightful Daycare Tallies'!BC41</f>
        <v>0</v>
      </c>
      <c r="T41" t="s">
        <v>495</v>
      </c>
      <c r="U41">
        <f>+'Beautiful Boarding Tallies'!I41+'Delightful Daycare Tallies'!I41</f>
        <v>155</v>
      </c>
      <c r="V41">
        <f>+'Beautiful Boarding Tallies'!U41+'Delightful Daycare Tallies'!U41</f>
        <v>213</v>
      </c>
      <c r="W41">
        <f>+'Beautiful Boarding Tallies'!AG41+'Delightful Daycare Tallies'!AG41</f>
        <v>275</v>
      </c>
      <c r="X41">
        <f>+'Beautiful Boarding Tallies'!AS41+'Delightful Daycare Tallies'!AS41</f>
        <v>268</v>
      </c>
      <c r="Y41">
        <f>+'Beautiful Boarding Tallies'!BE41+'Delightful Daycare Tallies'!BE41</f>
        <v>0</v>
      </c>
      <c r="AA41" t="s">
        <v>495</v>
      </c>
      <c r="AB41">
        <f>+'Beautiful Boarding Tallies'!K41+'Delightful Daycare Tallies'!K41</f>
        <v>116</v>
      </c>
      <c r="AC41">
        <f>+'Beautiful Boarding Tallies'!W41+'Delightful Daycare Tallies'!W41</f>
        <v>141</v>
      </c>
      <c r="AD41">
        <f>+'Beautiful Boarding Tallies'!AI41+'Delightful Daycare Tallies'!AI41</f>
        <v>200</v>
      </c>
      <c r="AE41">
        <f>+'Beautiful Boarding Tallies'!AU41+'Delightful Daycare Tallies'!AU41</f>
        <v>206</v>
      </c>
      <c r="AF41">
        <f>+'Beautiful Boarding Tallies'!BG41+'Delightful Daycare Tallies'!BG41</f>
        <v>0</v>
      </c>
    </row>
    <row r="42" spans="1:32" x14ac:dyDescent="0.3">
      <c r="A42" t="s">
        <v>494</v>
      </c>
      <c r="B42">
        <f>+'Beautiful Boarding Tallies'!E42+'Delightful Daycare Tallies'!E42</f>
        <v>373</v>
      </c>
      <c r="C42">
        <f>+'Beautiful Boarding Tallies'!Q42+'Delightful Daycare Tallies'!Q42</f>
        <v>454</v>
      </c>
      <c r="D42">
        <f>+'Beautiful Boarding Tallies'!AC42+'Delightful Daycare Tallies'!AC42</f>
        <v>501</v>
      </c>
      <c r="E42">
        <f>+'Beautiful Boarding Tallies'!AO42+'Delightful Daycare Tallies'!AO42</f>
        <v>582</v>
      </c>
      <c r="F42">
        <f>+'Beautiful Boarding Tallies'!BA42+'Delightful Daycare Tallies'!BA42</f>
        <v>0</v>
      </c>
      <c r="G42" s="134">
        <f>Table24[[#This Row],[2016]]/(7*170/100)</f>
        <v>31.344537815126049</v>
      </c>
      <c r="H42" s="134">
        <f>Table24[[#This Row],[2017]]/(7*170/100)</f>
        <v>38.15126050420168</v>
      </c>
      <c r="I42" s="134">
        <f>Table24[[#This Row],[2018]]/(7*170/100)</f>
        <v>42.100840336134453</v>
      </c>
      <c r="J42" s="134">
        <f>Table24[[#This Row],[2019]]/(7*170/100)</f>
        <v>48.907563025210081</v>
      </c>
      <c r="K42" s="134">
        <f>Table24[[#This Row],[2020]]/(7*170/100)</f>
        <v>0</v>
      </c>
      <c r="M42" t="s">
        <v>494</v>
      </c>
      <c r="N42">
        <f>+'Beautiful Boarding Tallies'!G42+'Delightful Daycare Tallies'!G42</f>
        <v>106</v>
      </c>
      <c r="O42">
        <f>+'Beautiful Boarding Tallies'!S42+'Delightful Daycare Tallies'!S42</f>
        <v>113</v>
      </c>
      <c r="P42">
        <f>+'Beautiful Boarding Tallies'!AE42+'Delightful Daycare Tallies'!AE42</f>
        <v>145</v>
      </c>
      <c r="Q42">
        <f>+'Beautiful Boarding Tallies'!AQ42+'Delightful Daycare Tallies'!AQ42</f>
        <v>192</v>
      </c>
      <c r="R42">
        <f>+'Beautiful Boarding Tallies'!BC42+'Delightful Daycare Tallies'!BC42</f>
        <v>0</v>
      </c>
      <c r="T42" t="s">
        <v>494</v>
      </c>
      <c r="U42">
        <f>+'Beautiful Boarding Tallies'!I42+'Delightful Daycare Tallies'!I42</f>
        <v>171</v>
      </c>
      <c r="V42">
        <f>+'Beautiful Boarding Tallies'!U42+'Delightful Daycare Tallies'!U42</f>
        <v>211</v>
      </c>
      <c r="W42">
        <f>+'Beautiful Boarding Tallies'!AG42+'Delightful Daycare Tallies'!AG42</f>
        <v>250</v>
      </c>
      <c r="X42">
        <f>+'Beautiful Boarding Tallies'!AS42+'Delightful Daycare Tallies'!AS42</f>
        <v>287</v>
      </c>
      <c r="Y42">
        <f>+'Beautiful Boarding Tallies'!BE42+'Delightful Daycare Tallies'!BE42</f>
        <v>0</v>
      </c>
      <c r="AA42" t="s">
        <v>494</v>
      </c>
      <c r="AB42">
        <f>+'Beautiful Boarding Tallies'!K42+'Delightful Daycare Tallies'!K42</f>
        <v>154</v>
      </c>
      <c r="AC42">
        <f>+'Beautiful Boarding Tallies'!W42+'Delightful Daycare Tallies'!W42</f>
        <v>201</v>
      </c>
      <c r="AD42">
        <f>+'Beautiful Boarding Tallies'!AI42+'Delightful Daycare Tallies'!AI42</f>
        <v>165</v>
      </c>
      <c r="AE42">
        <f>+'Beautiful Boarding Tallies'!AU42+'Delightful Daycare Tallies'!AU42</f>
        <v>213</v>
      </c>
      <c r="AF42">
        <f>+'Beautiful Boarding Tallies'!BG42+'Delightful Daycare Tallies'!BG42</f>
        <v>0</v>
      </c>
    </row>
    <row r="43" spans="1:32" x14ac:dyDescent="0.3">
      <c r="A43" t="s">
        <v>493</v>
      </c>
      <c r="B43">
        <f>+'Beautiful Boarding Tallies'!E43+'Delightful Daycare Tallies'!E43</f>
        <v>354</v>
      </c>
      <c r="C43">
        <f>+'Beautiful Boarding Tallies'!Q43+'Delightful Daycare Tallies'!Q43</f>
        <v>440</v>
      </c>
      <c r="D43">
        <f>+'Beautiful Boarding Tallies'!AC43+'Delightful Daycare Tallies'!AC43</f>
        <v>521</v>
      </c>
      <c r="E43">
        <f>+'Beautiful Boarding Tallies'!AO43+'Delightful Daycare Tallies'!AO43</f>
        <v>551</v>
      </c>
      <c r="F43">
        <f>+'Beautiful Boarding Tallies'!BA43+'Delightful Daycare Tallies'!BA43</f>
        <v>0</v>
      </c>
      <c r="G43" s="134">
        <f>Table24[[#This Row],[2016]]/(7*170/100)</f>
        <v>29.747899159663863</v>
      </c>
      <c r="H43" s="134">
        <f>Table24[[#This Row],[2017]]/(7*170/100)</f>
        <v>36.974789915966383</v>
      </c>
      <c r="I43" s="134">
        <f>Table24[[#This Row],[2018]]/(7*170/100)</f>
        <v>43.781512605042018</v>
      </c>
      <c r="J43" s="134">
        <f>Table24[[#This Row],[2019]]/(7*170/100)</f>
        <v>46.30252100840336</v>
      </c>
      <c r="K43" s="134">
        <f>Table24[[#This Row],[2020]]/(7*170/100)</f>
        <v>0</v>
      </c>
      <c r="M43" t="s">
        <v>493</v>
      </c>
      <c r="N43">
        <f>+'Beautiful Boarding Tallies'!G43+'Delightful Daycare Tallies'!G43</f>
        <v>120</v>
      </c>
      <c r="O43">
        <f>+'Beautiful Boarding Tallies'!S43+'Delightful Daycare Tallies'!S43</f>
        <v>127</v>
      </c>
      <c r="P43">
        <f>+'Beautiful Boarding Tallies'!AE43+'Delightful Daycare Tallies'!AE43</f>
        <v>171</v>
      </c>
      <c r="Q43">
        <f>+'Beautiful Boarding Tallies'!AQ43+'Delightful Daycare Tallies'!AQ43</f>
        <v>153</v>
      </c>
      <c r="R43">
        <f>+'Beautiful Boarding Tallies'!BC43+'Delightful Daycare Tallies'!BC43</f>
        <v>0</v>
      </c>
      <c r="T43" t="s">
        <v>493</v>
      </c>
      <c r="U43">
        <f>+'Beautiful Boarding Tallies'!I43+'Delightful Daycare Tallies'!I43</f>
        <v>167</v>
      </c>
      <c r="V43">
        <f>+'Beautiful Boarding Tallies'!U43+'Delightful Daycare Tallies'!U43</f>
        <v>216</v>
      </c>
      <c r="W43">
        <f>+'Beautiful Boarding Tallies'!AG43+'Delightful Daycare Tallies'!AG43</f>
        <v>290</v>
      </c>
      <c r="X43">
        <f>+'Beautiful Boarding Tallies'!AS43+'Delightful Daycare Tallies'!AS43</f>
        <v>284</v>
      </c>
      <c r="Y43">
        <f>+'Beautiful Boarding Tallies'!BE43+'Delightful Daycare Tallies'!BE43</f>
        <v>0</v>
      </c>
      <c r="AA43" t="s">
        <v>493</v>
      </c>
      <c r="AB43">
        <f>+'Beautiful Boarding Tallies'!K43+'Delightful Daycare Tallies'!K43</f>
        <v>138</v>
      </c>
      <c r="AC43">
        <f>+'Beautiful Boarding Tallies'!W43+'Delightful Daycare Tallies'!W43</f>
        <v>160</v>
      </c>
      <c r="AD43">
        <f>+'Beautiful Boarding Tallies'!AI43+'Delightful Daycare Tallies'!AI43</f>
        <v>205</v>
      </c>
      <c r="AE43">
        <f>+'Beautiful Boarding Tallies'!AU43+'Delightful Daycare Tallies'!AU43</f>
        <v>182</v>
      </c>
      <c r="AF43">
        <f>+'Beautiful Boarding Tallies'!BG43+'Delightful Daycare Tallies'!BG43</f>
        <v>0</v>
      </c>
    </row>
    <row r="44" spans="1:32" x14ac:dyDescent="0.3">
      <c r="A44" t="s">
        <v>492</v>
      </c>
      <c r="B44">
        <f>+'Beautiful Boarding Tallies'!E44+'Delightful Daycare Tallies'!E44</f>
        <v>336</v>
      </c>
      <c r="C44">
        <f>+'Beautiful Boarding Tallies'!Q44+'Delightful Daycare Tallies'!Q44</f>
        <v>411</v>
      </c>
      <c r="D44">
        <f>+'Beautiful Boarding Tallies'!AC44+'Delightful Daycare Tallies'!AC44</f>
        <v>523</v>
      </c>
      <c r="E44">
        <f>+'Beautiful Boarding Tallies'!AO44+'Delightful Daycare Tallies'!AO44</f>
        <v>489</v>
      </c>
      <c r="F44">
        <f>+'Beautiful Boarding Tallies'!BA44+'Delightful Daycare Tallies'!BA44</f>
        <v>0</v>
      </c>
      <c r="G44" s="134">
        <f>Table24[[#This Row],[2016]]/(7*170/100)</f>
        <v>28.235294117647058</v>
      </c>
      <c r="H44" s="134">
        <f>Table24[[#This Row],[2017]]/(7*170/100)</f>
        <v>34.537815126050418</v>
      </c>
      <c r="I44" s="134">
        <f>Table24[[#This Row],[2018]]/(7*170/100)</f>
        <v>43.949579831932773</v>
      </c>
      <c r="J44" s="134">
        <f>Table24[[#This Row],[2019]]/(7*170/100)</f>
        <v>41.092436974789912</v>
      </c>
      <c r="K44" s="134">
        <f>Table24[[#This Row],[2020]]/(7*170/100)</f>
        <v>0</v>
      </c>
      <c r="M44" t="s">
        <v>492</v>
      </c>
      <c r="N44">
        <f>+'Beautiful Boarding Tallies'!G44+'Delightful Daycare Tallies'!G44</f>
        <v>120</v>
      </c>
      <c r="O44">
        <f>+'Beautiful Boarding Tallies'!S44+'Delightful Daycare Tallies'!S44</f>
        <v>155</v>
      </c>
      <c r="P44">
        <f>+'Beautiful Boarding Tallies'!AE44+'Delightful Daycare Tallies'!AE44</f>
        <v>158</v>
      </c>
      <c r="Q44">
        <f>+'Beautiful Boarding Tallies'!AQ44+'Delightful Daycare Tallies'!AQ44</f>
        <v>165</v>
      </c>
      <c r="R44">
        <f>+'Beautiful Boarding Tallies'!BC44+'Delightful Daycare Tallies'!BC44</f>
        <v>0</v>
      </c>
      <c r="T44" t="s">
        <v>492</v>
      </c>
      <c r="U44">
        <f>+'Beautiful Boarding Tallies'!I44+'Delightful Daycare Tallies'!I44</f>
        <v>157</v>
      </c>
      <c r="V44">
        <f>+'Beautiful Boarding Tallies'!U44+'Delightful Daycare Tallies'!U44</f>
        <v>208</v>
      </c>
      <c r="W44">
        <f>+'Beautiful Boarding Tallies'!AG44+'Delightful Daycare Tallies'!AG44</f>
        <v>246</v>
      </c>
      <c r="X44">
        <f>+'Beautiful Boarding Tallies'!AS44+'Delightful Daycare Tallies'!AS44</f>
        <v>235</v>
      </c>
      <c r="Y44">
        <f>+'Beautiful Boarding Tallies'!BE44+'Delightful Daycare Tallies'!BE44</f>
        <v>0</v>
      </c>
      <c r="AA44" t="s">
        <v>492</v>
      </c>
      <c r="AB44">
        <f>+'Beautiful Boarding Tallies'!K44+'Delightful Daycare Tallies'!K44</f>
        <v>130</v>
      </c>
      <c r="AC44">
        <f>+'Beautiful Boarding Tallies'!W44+'Delightful Daycare Tallies'!W44</f>
        <v>135</v>
      </c>
      <c r="AD44">
        <f>+'Beautiful Boarding Tallies'!AI44+'Delightful Daycare Tallies'!AI44</f>
        <v>160</v>
      </c>
      <c r="AE44">
        <f>+'Beautiful Boarding Tallies'!AU44+'Delightful Daycare Tallies'!AU44</f>
        <v>154</v>
      </c>
      <c r="AF44">
        <f>+'Beautiful Boarding Tallies'!BG44+'Delightful Daycare Tallies'!BG44</f>
        <v>0</v>
      </c>
    </row>
    <row r="45" spans="1:32" x14ac:dyDescent="0.3">
      <c r="A45" t="s">
        <v>491</v>
      </c>
      <c r="B45">
        <f>+'Beautiful Boarding Tallies'!E45+'Delightful Daycare Tallies'!E45</f>
        <v>309</v>
      </c>
      <c r="C45">
        <f>+'Beautiful Boarding Tallies'!Q45+'Delightful Daycare Tallies'!Q45</f>
        <v>438</v>
      </c>
      <c r="D45">
        <f>+'Beautiful Boarding Tallies'!AC45+'Delightful Daycare Tallies'!AC45</f>
        <v>482</v>
      </c>
      <c r="E45">
        <f>+'Beautiful Boarding Tallies'!AO45+'Delightful Daycare Tallies'!AO45</f>
        <v>470</v>
      </c>
      <c r="F45">
        <f>+'Beautiful Boarding Tallies'!BA45+'Delightful Daycare Tallies'!BA45</f>
        <v>0</v>
      </c>
      <c r="G45" s="134">
        <f>Table24[[#This Row],[2016]]/(7*170/100)</f>
        <v>25.966386554621849</v>
      </c>
      <c r="H45" s="134">
        <f>Table24[[#This Row],[2017]]/(7*170/100)</f>
        <v>36.806722689075627</v>
      </c>
      <c r="I45" s="134">
        <f>Table24[[#This Row],[2018]]/(7*170/100)</f>
        <v>40.504201680672267</v>
      </c>
      <c r="J45" s="134">
        <f>Table24[[#This Row],[2019]]/(7*170/100)</f>
        <v>39.495798319327733</v>
      </c>
      <c r="K45" s="134">
        <f>Table24[[#This Row],[2020]]/(7*170/100)</f>
        <v>0</v>
      </c>
      <c r="M45" t="s">
        <v>491</v>
      </c>
      <c r="N45">
        <f>+'Beautiful Boarding Tallies'!G45+'Delightful Daycare Tallies'!G45</f>
        <v>102</v>
      </c>
      <c r="O45">
        <f>+'Beautiful Boarding Tallies'!S45+'Delightful Daycare Tallies'!S45</f>
        <v>135</v>
      </c>
      <c r="P45">
        <f>+'Beautiful Boarding Tallies'!AE45+'Delightful Daycare Tallies'!AE45</f>
        <v>146</v>
      </c>
      <c r="Q45">
        <f>+'Beautiful Boarding Tallies'!AQ45+'Delightful Daycare Tallies'!AQ45</f>
        <v>160</v>
      </c>
      <c r="R45">
        <f>+'Beautiful Boarding Tallies'!BC45+'Delightful Daycare Tallies'!BC45</f>
        <v>0</v>
      </c>
      <c r="T45" t="s">
        <v>491</v>
      </c>
      <c r="U45">
        <f>+'Beautiful Boarding Tallies'!I45+'Delightful Daycare Tallies'!I45</f>
        <v>164</v>
      </c>
      <c r="V45">
        <f>+'Beautiful Boarding Tallies'!U45+'Delightful Daycare Tallies'!U45</f>
        <v>216</v>
      </c>
      <c r="W45">
        <f>+'Beautiful Boarding Tallies'!AG45+'Delightful Daycare Tallies'!AG45</f>
        <v>262</v>
      </c>
      <c r="X45">
        <f>+'Beautiful Boarding Tallies'!AS45+'Delightful Daycare Tallies'!AS45</f>
        <v>238</v>
      </c>
      <c r="Y45">
        <f>+'Beautiful Boarding Tallies'!BE45+'Delightful Daycare Tallies'!BE45</f>
        <v>0</v>
      </c>
      <c r="AA45" t="s">
        <v>491</v>
      </c>
      <c r="AB45">
        <f>+'Beautiful Boarding Tallies'!K45+'Delightful Daycare Tallies'!K45</f>
        <v>91</v>
      </c>
      <c r="AC45">
        <f>+'Beautiful Boarding Tallies'!W45+'Delightful Daycare Tallies'!W45</f>
        <v>160</v>
      </c>
      <c r="AD45">
        <f>+'Beautiful Boarding Tallies'!AI45+'Delightful Daycare Tallies'!AI45</f>
        <v>162</v>
      </c>
      <c r="AE45">
        <f>+'Beautiful Boarding Tallies'!AU45+'Delightful Daycare Tallies'!AU45</f>
        <v>159</v>
      </c>
      <c r="AF45">
        <f>+'Beautiful Boarding Tallies'!BG45+'Delightful Daycare Tallies'!BG45</f>
        <v>0</v>
      </c>
    </row>
    <row r="46" spans="1:32" x14ac:dyDescent="0.3">
      <c r="A46" t="s">
        <v>490</v>
      </c>
      <c r="B46">
        <f>+'Beautiful Boarding Tallies'!E46+'Delightful Daycare Tallies'!E46</f>
        <v>324</v>
      </c>
      <c r="C46">
        <f>+'Beautiful Boarding Tallies'!Q46+'Delightful Daycare Tallies'!Q46</f>
        <v>454</v>
      </c>
      <c r="D46">
        <f>+'Beautiful Boarding Tallies'!AC46+'Delightful Daycare Tallies'!AC46</f>
        <v>486</v>
      </c>
      <c r="E46">
        <f>+'Beautiful Boarding Tallies'!AO46+'Delightful Daycare Tallies'!AO46</f>
        <v>524</v>
      </c>
      <c r="F46">
        <f>+'Beautiful Boarding Tallies'!BA46+'Delightful Daycare Tallies'!BA46</f>
        <v>0</v>
      </c>
      <c r="G46" s="134">
        <f>Table24[[#This Row],[2016]]/(7*170/100)</f>
        <v>27.22689075630252</v>
      </c>
      <c r="H46" s="134">
        <f>Table24[[#This Row],[2017]]/(7*170/100)</f>
        <v>38.15126050420168</v>
      </c>
      <c r="I46" s="134">
        <f>Table24[[#This Row],[2018]]/(7*170/100)</f>
        <v>40.840336134453779</v>
      </c>
      <c r="J46" s="134">
        <f>Table24[[#This Row],[2019]]/(7*170/100)</f>
        <v>44.033613445378151</v>
      </c>
      <c r="K46" s="134">
        <f>Table24[[#This Row],[2020]]/(7*170/100)</f>
        <v>0</v>
      </c>
      <c r="M46" t="s">
        <v>490</v>
      </c>
      <c r="N46">
        <f>+'Beautiful Boarding Tallies'!G46+'Delightful Daycare Tallies'!G46</f>
        <v>111</v>
      </c>
      <c r="O46">
        <f>+'Beautiful Boarding Tallies'!S46+'Delightful Daycare Tallies'!S46</f>
        <v>135</v>
      </c>
      <c r="P46">
        <f>+'Beautiful Boarding Tallies'!AE46+'Delightful Daycare Tallies'!AE46</f>
        <v>151</v>
      </c>
      <c r="Q46">
        <f>+'Beautiful Boarding Tallies'!AQ46+'Delightful Daycare Tallies'!AQ46</f>
        <v>183</v>
      </c>
      <c r="R46">
        <f>+'Beautiful Boarding Tallies'!BC46+'Delightful Daycare Tallies'!BC46</f>
        <v>0</v>
      </c>
      <c r="T46" t="s">
        <v>490</v>
      </c>
      <c r="U46">
        <f>+'Beautiful Boarding Tallies'!I46+'Delightful Daycare Tallies'!I46</f>
        <v>164</v>
      </c>
      <c r="V46">
        <f>+'Beautiful Boarding Tallies'!U46+'Delightful Daycare Tallies'!U46</f>
        <v>245</v>
      </c>
      <c r="W46">
        <f>+'Beautiful Boarding Tallies'!AG46+'Delightful Daycare Tallies'!AG46</f>
        <v>263</v>
      </c>
      <c r="X46">
        <f>+'Beautiful Boarding Tallies'!AS46+'Delightful Daycare Tallies'!AS46</f>
        <v>277</v>
      </c>
      <c r="Y46">
        <f>+'Beautiful Boarding Tallies'!BE46+'Delightful Daycare Tallies'!BE46</f>
        <v>0</v>
      </c>
      <c r="AA46" t="s">
        <v>490</v>
      </c>
      <c r="AB46">
        <f>+'Beautiful Boarding Tallies'!K46+'Delightful Daycare Tallies'!K46</f>
        <v>116</v>
      </c>
      <c r="AC46">
        <f>+'Beautiful Boarding Tallies'!W46+'Delightful Daycare Tallies'!W46</f>
        <v>133</v>
      </c>
      <c r="AD46">
        <f>+'Beautiful Boarding Tallies'!AI46+'Delightful Daycare Tallies'!AI46</f>
        <v>168</v>
      </c>
      <c r="AE46">
        <f>+'Beautiful Boarding Tallies'!AU46+'Delightful Daycare Tallies'!AU46</f>
        <v>169</v>
      </c>
      <c r="AF46">
        <f>+'Beautiful Boarding Tallies'!BG46+'Delightful Daycare Tallies'!BG46</f>
        <v>0</v>
      </c>
    </row>
    <row r="47" spans="1:32" x14ac:dyDescent="0.3">
      <c r="A47" t="s">
        <v>488</v>
      </c>
      <c r="B47">
        <f>+'Beautiful Boarding Tallies'!E47+'Delightful Daycare Tallies'!E47</f>
        <v>331</v>
      </c>
      <c r="C47">
        <f>+'Beautiful Boarding Tallies'!Q47+'Delightful Daycare Tallies'!Q47</f>
        <v>413</v>
      </c>
      <c r="D47">
        <f>+'Beautiful Boarding Tallies'!AC47+'Delightful Daycare Tallies'!AC47</f>
        <v>456</v>
      </c>
      <c r="E47">
        <f>+'Beautiful Boarding Tallies'!AO47+'Delightful Daycare Tallies'!AO47</f>
        <v>489</v>
      </c>
      <c r="F47">
        <f>+'Beautiful Boarding Tallies'!BA47+'Delightful Daycare Tallies'!BA47</f>
        <v>0</v>
      </c>
      <c r="G47" s="134">
        <f>Table24[[#This Row],[2016]]/(7*170/100)</f>
        <v>27.815126050420169</v>
      </c>
      <c r="H47" s="134">
        <f>Table24[[#This Row],[2017]]/(7*170/100)</f>
        <v>34.705882352941174</v>
      </c>
      <c r="I47" s="134">
        <f>Table24[[#This Row],[2018]]/(7*170/100)</f>
        <v>38.319327731092436</v>
      </c>
      <c r="J47" s="134">
        <f>Table24[[#This Row],[2019]]/(7*170/100)</f>
        <v>41.092436974789912</v>
      </c>
      <c r="K47" s="134">
        <f>Table24[[#This Row],[2020]]/(7*170/100)</f>
        <v>0</v>
      </c>
      <c r="M47" t="s">
        <v>488</v>
      </c>
      <c r="N47">
        <f>+'Beautiful Boarding Tallies'!G47+'Delightful Daycare Tallies'!G47</f>
        <v>95</v>
      </c>
      <c r="O47">
        <f>+'Beautiful Boarding Tallies'!S47+'Delightful Daycare Tallies'!S47</f>
        <v>147</v>
      </c>
      <c r="P47">
        <f>+'Beautiful Boarding Tallies'!AE47+'Delightful Daycare Tallies'!AE47</f>
        <v>120</v>
      </c>
      <c r="Q47">
        <f>+'Beautiful Boarding Tallies'!AQ47+'Delightful Daycare Tallies'!AQ47</f>
        <v>153</v>
      </c>
      <c r="R47">
        <f>+'Beautiful Boarding Tallies'!BC47+'Delightful Daycare Tallies'!BC47</f>
        <v>0</v>
      </c>
      <c r="T47" t="s">
        <v>488</v>
      </c>
      <c r="U47">
        <f>+'Beautiful Boarding Tallies'!I47+'Delightful Daycare Tallies'!I47</f>
        <v>179</v>
      </c>
      <c r="V47">
        <f>+'Beautiful Boarding Tallies'!U47+'Delightful Daycare Tallies'!U47</f>
        <v>226</v>
      </c>
      <c r="W47">
        <f>+'Beautiful Boarding Tallies'!AG47+'Delightful Daycare Tallies'!AG47</f>
        <v>236</v>
      </c>
      <c r="X47">
        <f>+'Beautiful Boarding Tallies'!AS47+'Delightful Daycare Tallies'!AS47</f>
        <v>261</v>
      </c>
      <c r="Y47">
        <f>+'Beautiful Boarding Tallies'!BE47+'Delightful Daycare Tallies'!BE47</f>
        <v>0</v>
      </c>
      <c r="AA47" t="s">
        <v>488</v>
      </c>
      <c r="AB47">
        <f>+'Beautiful Boarding Tallies'!K47+'Delightful Daycare Tallies'!K47</f>
        <v>100</v>
      </c>
      <c r="AC47">
        <f>+'Beautiful Boarding Tallies'!W47+'Delightful Daycare Tallies'!W47</f>
        <v>122</v>
      </c>
      <c r="AD47">
        <f>+'Beautiful Boarding Tallies'!AI47+'Delightful Daycare Tallies'!AI47</f>
        <v>137</v>
      </c>
      <c r="AE47">
        <f>+'Beautiful Boarding Tallies'!AU47+'Delightful Daycare Tallies'!AU47</f>
        <v>169</v>
      </c>
      <c r="AF47">
        <f>+'Beautiful Boarding Tallies'!BG47+'Delightful Daycare Tallies'!BG47</f>
        <v>0</v>
      </c>
    </row>
    <row r="48" spans="1:32" x14ac:dyDescent="0.3">
      <c r="A48" t="s">
        <v>487</v>
      </c>
      <c r="B48">
        <f>+'Beautiful Boarding Tallies'!E48+'Delightful Daycare Tallies'!E48</f>
        <v>456</v>
      </c>
      <c r="C48">
        <f>+'Beautiful Boarding Tallies'!Q48+'Delightful Daycare Tallies'!Q48</f>
        <v>495</v>
      </c>
      <c r="D48">
        <f>+'Beautiful Boarding Tallies'!AC48+'Delightful Daycare Tallies'!AC48</f>
        <v>509</v>
      </c>
      <c r="E48">
        <f>+'Beautiful Boarding Tallies'!AO48+'Delightful Daycare Tallies'!AO48</f>
        <v>494</v>
      </c>
      <c r="F48">
        <f>+'Beautiful Boarding Tallies'!BA48+'Delightful Daycare Tallies'!BA48</f>
        <v>0</v>
      </c>
      <c r="G48" s="134">
        <f>Table24[[#This Row],[2016]]/(7*170/100)</f>
        <v>38.319327731092436</v>
      </c>
      <c r="H48" s="134">
        <f>Table24[[#This Row],[2017]]/(7*170/100)</f>
        <v>41.596638655462186</v>
      </c>
      <c r="I48" s="134">
        <f>Table24[[#This Row],[2018]]/(7*170/100)</f>
        <v>42.773109243697476</v>
      </c>
      <c r="J48" s="134">
        <f>Table24[[#This Row],[2019]]/(7*170/100)</f>
        <v>41.512605042016808</v>
      </c>
      <c r="K48" s="134">
        <f>Table24[[#This Row],[2020]]/(7*170/100)</f>
        <v>0</v>
      </c>
      <c r="M48" t="s">
        <v>487</v>
      </c>
      <c r="N48">
        <f>+'Beautiful Boarding Tallies'!G48+'Delightful Daycare Tallies'!G48</f>
        <v>115</v>
      </c>
      <c r="O48">
        <f>+'Beautiful Boarding Tallies'!S48+'Delightful Daycare Tallies'!S48</f>
        <v>158</v>
      </c>
      <c r="P48">
        <f>+'Beautiful Boarding Tallies'!AE48+'Delightful Daycare Tallies'!AE48</f>
        <v>157</v>
      </c>
      <c r="Q48">
        <f>+'Beautiful Boarding Tallies'!AQ48+'Delightful Daycare Tallies'!AQ48</f>
        <v>181</v>
      </c>
      <c r="R48">
        <f>+'Beautiful Boarding Tallies'!BC48+'Delightful Daycare Tallies'!BC48</f>
        <v>0</v>
      </c>
      <c r="T48" t="s">
        <v>487</v>
      </c>
      <c r="U48">
        <f>+'Beautiful Boarding Tallies'!I48+'Delightful Daycare Tallies'!I48</f>
        <v>246</v>
      </c>
      <c r="V48">
        <f>+'Beautiful Boarding Tallies'!U48+'Delightful Daycare Tallies'!U48</f>
        <v>265</v>
      </c>
      <c r="W48">
        <f>+'Beautiful Boarding Tallies'!AG48+'Delightful Daycare Tallies'!AG48</f>
        <v>299</v>
      </c>
      <c r="X48">
        <f>+'Beautiful Boarding Tallies'!AS48+'Delightful Daycare Tallies'!AS48</f>
        <v>250</v>
      </c>
      <c r="Y48">
        <f>+'Beautiful Boarding Tallies'!BE48+'Delightful Daycare Tallies'!BE48</f>
        <v>0</v>
      </c>
      <c r="AA48" t="s">
        <v>487</v>
      </c>
      <c r="AB48">
        <f>+'Beautiful Boarding Tallies'!K48+'Delightful Daycare Tallies'!K48</f>
        <v>139</v>
      </c>
      <c r="AC48">
        <f>+'Beautiful Boarding Tallies'!W48+'Delightful Daycare Tallies'!W48</f>
        <v>145</v>
      </c>
      <c r="AD48">
        <f>+'Beautiful Boarding Tallies'!AI48+'Delightful Daycare Tallies'!AI48</f>
        <v>162</v>
      </c>
      <c r="AE48">
        <f>+'Beautiful Boarding Tallies'!AU48+'Delightful Daycare Tallies'!AU48</f>
        <v>198</v>
      </c>
      <c r="AF48">
        <f>+'Beautiful Boarding Tallies'!BG48+'Delightful Daycare Tallies'!BG48</f>
        <v>0</v>
      </c>
    </row>
    <row r="49" spans="1:32" x14ac:dyDescent="0.3">
      <c r="A49" t="s">
        <v>486</v>
      </c>
      <c r="B49">
        <f>+'Beautiful Boarding Tallies'!E49+'Delightful Daycare Tallies'!E49</f>
        <v>366</v>
      </c>
      <c r="C49">
        <f>+'Beautiful Boarding Tallies'!Q49+'Delightful Daycare Tallies'!Q49</f>
        <v>446</v>
      </c>
      <c r="D49">
        <f>+'Beautiful Boarding Tallies'!AC49+'Delightful Daycare Tallies'!AC49</f>
        <v>449</v>
      </c>
      <c r="E49">
        <f>+'Beautiful Boarding Tallies'!AO49+'Delightful Daycare Tallies'!AO49</f>
        <v>610</v>
      </c>
      <c r="F49">
        <f>+'Beautiful Boarding Tallies'!BA49+'Delightful Daycare Tallies'!BA49</f>
        <v>0</v>
      </c>
      <c r="G49" s="134">
        <f>Table24[[#This Row],[2016]]/(7*170/100)</f>
        <v>30.756302521008401</v>
      </c>
      <c r="H49" s="134">
        <f>Table24[[#This Row],[2017]]/(7*170/100)</f>
        <v>37.478991596638657</v>
      </c>
      <c r="I49" s="134">
        <f>Table24[[#This Row],[2018]]/(7*170/100)</f>
        <v>37.731092436974791</v>
      </c>
      <c r="J49" s="134">
        <f>Table24[[#This Row],[2019]]/(7*170/100)</f>
        <v>51.260504201680668</v>
      </c>
      <c r="K49" s="134">
        <f>Table24[[#This Row],[2020]]/(7*170/100)</f>
        <v>0</v>
      </c>
      <c r="M49" t="s">
        <v>486</v>
      </c>
      <c r="N49">
        <f>+'Beautiful Boarding Tallies'!G49+'Delightful Daycare Tallies'!G49</f>
        <v>137</v>
      </c>
      <c r="O49">
        <f>+'Beautiful Boarding Tallies'!S49+'Delightful Daycare Tallies'!S49</f>
        <v>156</v>
      </c>
      <c r="P49">
        <f>+'Beautiful Boarding Tallies'!AE49+'Delightful Daycare Tallies'!AE49</f>
        <v>126</v>
      </c>
      <c r="Q49">
        <f>+'Beautiful Boarding Tallies'!AQ49+'Delightful Daycare Tallies'!AQ49</f>
        <v>163</v>
      </c>
      <c r="R49">
        <f>+'Beautiful Boarding Tallies'!BC49+'Delightful Daycare Tallies'!BC49</f>
        <v>0</v>
      </c>
      <c r="T49" t="s">
        <v>486</v>
      </c>
      <c r="U49">
        <f>+'Beautiful Boarding Tallies'!I49+'Delightful Daycare Tallies'!I49</f>
        <v>165</v>
      </c>
      <c r="V49">
        <f>+'Beautiful Boarding Tallies'!U49+'Delightful Daycare Tallies'!U49</f>
        <v>227</v>
      </c>
      <c r="W49">
        <f>+'Beautiful Boarding Tallies'!AG49+'Delightful Daycare Tallies'!AG49</f>
        <v>227</v>
      </c>
      <c r="X49">
        <f>+'Beautiful Boarding Tallies'!AS49+'Delightful Daycare Tallies'!AS49</f>
        <v>332</v>
      </c>
      <c r="Y49">
        <f>+'Beautiful Boarding Tallies'!BE49+'Delightful Daycare Tallies'!BE49</f>
        <v>0</v>
      </c>
      <c r="AA49" t="s">
        <v>486</v>
      </c>
      <c r="AB49">
        <f>+'Beautiful Boarding Tallies'!K49+'Delightful Daycare Tallies'!K49</f>
        <v>146</v>
      </c>
      <c r="AC49">
        <f>+'Beautiful Boarding Tallies'!W49+'Delightful Daycare Tallies'!W49</f>
        <v>150</v>
      </c>
      <c r="AD49">
        <f>+'Beautiful Boarding Tallies'!AI49+'Delightful Daycare Tallies'!AI49</f>
        <v>108</v>
      </c>
      <c r="AE49">
        <f>+'Beautiful Boarding Tallies'!AU49+'Delightful Daycare Tallies'!AU49</f>
        <v>168</v>
      </c>
      <c r="AF49">
        <f>+'Beautiful Boarding Tallies'!BG49+'Delightful Daycare Tallies'!BG49</f>
        <v>0</v>
      </c>
    </row>
    <row r="50" spans="1:32" x14ac:dyDescent="0.3">
      <c r="A50" t="s">
        <v>485</v>
      </c>
      <c r="B50">
        <f>+'Beautiful Boarding Tallies'!E50+'Delightful Daycare Tallies'!E50</f>
        <v>318</v>
      </c>
      <c r="C50">
        <f>+'Beautiful Boarding Tallies'!Q50+'Delightful Daycare Tallies'!Q50</f>
        <v>447</v>
      </c>
      <c r="D50">
        <f>+'Beautiful Boarding Tallies'!AC50+'Delightful Daycare Tallies'!AC50</f>
        <v>412</v>
      </c>
      <c r="E50">
        <f>+'Beautiful Boarding Tallies'!AO50+'Delightful Daycare Tallies'!AO50</f>
        <v>366</v>
      </c>
      <c r="F50">
        <f>+'Beautiful Boarding Tallies'!BA50+'Delightful Daycare Tallies'!BA50</f>
        <v>0</v>
      </c>
      <c r="G50" s="134">
        <f>Table24[[#This Row],[2016]]/(7*170/100)</f>
        <v>26.72268907563025</v>
      </c>
      <c r="H50" s="134">
        <f>Table24[[#This Row],[2017]]/(7*170/100)</f>
        <v>37.563025210084035</v>
      </c>
      <c r="I50" s="134">
        <f>Table24[[#This Row],[2018]]/(7*170/100)</f>
        <v>34.621848739495796</v>
      </c>
      <c r="J50" s="134">
        <f>Table24[[#This Row],[2019]]/(7*170/100)</f>
        <v>30.756302521008401</v>
      </c>
      <c r="K50" s="134">
        <f>Table24[[#This Row],[2020]]/(7*170/100)</f>
        <v>0</v>
      </c>
      <c r="M50" t="s">
        <v>485</v>
      </c>
      <c r="N50">
        <f>+'Beautiful Boarding Tallies'!G50+'Delightful Daycare Tallies'!G50</f>
        <v>109</v>
      </c>
      <c r="O50">
        <f>+'Beautiful Boarding Tallies'!S50+'Delightful Daycare Tallies'!S50</f>
        <v>157</v>
      </c>
      <c r="P50">
        <f>+'Beautiful Boarding Tallies'!AE50+'Delightful Daycare Tallies'!AE50</f>
        <v>149</v>
      </c>
      <c r="Q50">
        <f>+'Beautiful Boarding Tallies'!AQ50+'Delightful Daycare Tallies'!AQ50</f>
        <v>90</v>
      </c>
      <c r="R50">
        <f>+'Beautiful Boarding Tallies'!BC50+'Delightful Daycare Tallies'!BC50</f>
        <v>0</v>
      </c>
      <c r="T50" t="s">
        <v>485</v>
      </c>
      <c r="U50">
        <f>+'Beautiful Boarding Tallies'!I50+'Delightful Daycare Tallies'!I50</f>
        <v>167</v>
      </c>
      <c r="V50">
        <f>+'Beautiful Boarding Tallies'!U50+'Delightful Daycare Tallies'!U50</f>
        <v>245</v>
      </c>
      <c r="W50">
        <f>+'Beautiful Boarding Tallies'!AG50+'Delightful Daycare Tallies'!AG50</f>
        <v>235</v>
      </c>
      <c r="X50">
        <f>+'Beautiful Boarding Tallies'!AS50+'Delightful Daycare Tallies'!AS50</f>
        <v>187</v>
      </c>
      <c r="Y50">
        <f>+'Beautiful Boarding Tallies'!BE50+'Delightful Daycare Tallies'!BE50</f>
        <v>0</v>
      </c>
      <c r="AA50" t="s">
        <v>485</v>
      </c>
      <c r="AB50">
        <f>+'Beautiful Boarding Tallies'!K50+'Delightful Daycare Tallies'!K50</f>
        <v>104</v>
      </c>
      <c r="AC50">
        <f>+'Beautiful Boarding Tallies'!W50+'Delightful Daycare Tallies'!W50</f>
        <v>140</v>
      </c>
      <c r="AD50">
        <f>+'Beautiful Boarding Tallies'!AI50+'Delightful Daycare Tallies'!AI50</f>
        <v>139</v>
      </c>
      <c r="AE50">
        <f>+'Beautiful Boarding Tallies'!AU50+'Delightful Daycare Tallies'!AU50</f>
        <v>157</v>
      </c>
      <c r="AF50">
        <f>+'Beautiful Boarding Tallies'!BG50+'Delightful Daycare Tallies'!BG50</f>
        <v>0</v>
      </c>
    </row>
    <row r="51" spans="1:32" x14ac:dyDescent="0.3">
      <c r="A51" t="s">
        <v>484</v>
      </c>
      <c r="B51">
        <f>+'Beautiful Boarding Tallies'!E51+'Delightful Daycare Tallies'!E51</f>
        <v>306</v>
      </c>
      <c r="C51">
        <f>+'Beautiful Boarding Tallies'!Q51+'Delightful Daycare Tallies'!Q51</f>
        <v>426</v>
      </c>
      <c r="D51">
        <f>+'Beautiful Boarding Tallies'!AC51+'Delightful Daycare Tallies'!AC51</f>
        <v>452</v>
      </c>
      <c r="E51">
        <f>+'Beautiful Boarding Tallies'!AO51+'Delightful Daycare Tallies'!AO51</f>
        <v>485</v>
      </c>
      <c r="F51">
        <f>+'Beautiful Boarding Tallies'!BA51+'Delightful Daycare Tallies'!BA51</f>
        <v>0</v>
      </c>
      <c r="G51" s="134">
        <f>Table24[[#This Row],[2016]]/(7*170/100)</f>
        <v>25.714285714285712</v>
      </c>
      <c r="H51" s="134">
        <f>Table24[[#This Row],[2017]]/(7*170/100)</f>
        <v>35.798319327731093</v>
      </c>
      <c r="I51" s="134">
        <f>Table24[[#This Row],[2018]]/(7*170/100)</f>
        <v>37.983193277310924</v>
      </c>
      <c r="J51" s="134">
        <f>Table24[[#This Row],[2019]]/(7*170/100)</f>
        <v>40.756302521008401</v>
      </c>
      <c r="K51" s="134">
        <f>Table24[[#This Row],[2020]]/(7*170/100)</f>
        <v>0</v>
      </c>
      <c r="M51" t="s">
        <v>484</v>
      </c>
      <c r="N51">
        <f>+'Beautiful Boarding Tallies'!G51+'Delightful Daycare Tallies'!G51</f>
        <v>100</v>
      </c>
      <c r="O51">
        <f>+'Beautiful Boarding Tallies'!S51+'Delightful Daycare Tallies'!S51</f>
        <v>132</v>
      </c>
      <c r="P51">
        <f>+'Beautiful Boarding Tallies'!AE51+'Delightful Daycare Tallies'!AE51</f>
        <v>151</v>
      </c>
      <c r="Q51">
        <f>+'Beautiful Boarding Tallies'!AQ51+'Delightful Daycare Tallies'!AQ51</f>
        <v>167</v>
      </c>
      <c r="R51">
        <f>+'Beautiful Boarding Tallies'!BC51+'Delightful Daycare Tallies'!BC51</f>
        <v>0</v>
      </c>
      <c r="T51" t="s">
        <v>484</v>
      </c>
      <c r="U51">
        <f>+'Beautiful Boarding Tallies'!I51+'Delightful Daycare Tallies'!I51</f>
        <v>162</v>
      </c>
      <c r="V51">
        <f>+'Beautiful Boarding Tallies'!U51+'Delightful Daycare Tallies'!U51</f>
        <v>201</v>
      </c>
      <c r="W51">
        <f>+'Beautiful Boarding Tallies'!AG51+'Delightful Daycare Tallies'!AG51</f>
        <v>251</v>
      </c>
      <c r="X51">
        <f>+'Beautiful Boarding Tallies'!AS51+'Delightful Daycare Tallies'!AS51</f>
        <v>251</v>
      </c>
      <c r="Y51">
        <f>+'Beautiful Boarding Tallies'!BE51+'Delightful Daycare Tallies'!BE51</f>
        <v>0</v>
      </c>
      <c r="AA51" t="s">
        <v>484</v>
      </c>
      <c r="AB51">
        <f>+'Beautiful Boarding Tallies'!K51+'Delightful Daycare Tallies'!K51</f>
        <v>108</v>
      </c>
      <c r="AC51">
        <f>+'Beautiful Boarding Tallies'!W51+'Delightful Daycare Tallies'!W51</f>
        <v>161</v>
      </c>
      <c r="AD51">
        <f>+'Beautiful Boarding Tallies'!AI51+'Delightful Daycare Tallies'!AI51</f>
        <v>146</v>
      </c>
      <c r="AE51">
        <f>+'Beautiful Boarding Tallies'!AU51+'Delightful Daycare Tallies'!AU51</f>
        <v>161</v>
      </c>
      <c r="AF51">
        <f>+'Beautiful Boarding Tallies'!BG51+'Delightful Daycare Tallies'!BG51</f>
        <v>0</v>
      </c>
    </row>
    <row r="52" spans="1:32" x14ac:dyDescent="0.3">
      <c r="A52" t="s">
        <v>483</v>
      </c>
      <c r="B52">
        <f>+'Beautiful Boarding Tallies'!E52+'Delightful Daycare Tallies'!E52</f>
        <v>393</v>
      </c>
      <c r="C52">
        <f>+'Beautiful Boarding Tallies'!Q52+'Delightful Daycare Tallies'!Q52</f>
        <v>415</v>
      </c>
      <c r="D52">
        <f>+'Beautiful Boarding Tallies'!AC52+'Delightful Daycare Tallies'!AC52</f>
        <v>445</v>
      </c>
      <c r="E52">
        <f>+'Beautiful Boarding Tallies'!AO52+'Delightful Daycare Tallies'!AO52</f>
        <v>462</v>
      </c>
      <c r="F52">
        <f>+'Beautiful Boarding Tallies'!BA52+'Delightful Daycare Tallies'!BA52</f>
        <v>0</v>
      </c>
      <c r="G52" s="134">
        <f>Table24[[#This Row],[2016]]/(7*170/100)</f>
        <v>33.02521008403361</v>
      </c>
      <c r="H52" s="134">
        <f>Table24[[#This Row],[2017]]/(7*170/100)</f>
        <v>34.87394957983193</v>
      </c>
      <c r="I52" s="134">
        <f>Table24[[#This Row],[2018]]/(7*170/100)</f>
        <v>37.394957983193279</v>
      </c>
      <c r="J52" s="134">
        <f>Table24[[#This Row],[2019]]/(7*170/100)</f>
        <v>38.823529411764703</v>
      </c>
      <c r="K52" s="134">
        <f>Table24[[#This Row],[2020]]/(7*170/100)</f>
        <v>0</v>
      </c>
      <c r="M52" t="s">
        <v>483</v>
      </c>
      <c r="N52">
        <f>+'Beautiful Boarding Tallies'!G52+'Delightful Daycare Tallies'!G52</f>
        <v>101</v>
      </c>
      <c r="O52">
        <f>+'Beautiful Boarding Tallies'!S52+'Delightful Daycare Tallies'!S52</f>
        <v>118</v>
      </c>
      <c r="P52">
        <f>+'Beautiful Boarding Tallies'!AE52+'Delightful Daycare Tallies'!AE52</f>
        <v>141</v>
      </c>
      <c r="Q52">
        <f>+'Beautiful Boarding Tallies'!AQ52+'Delightful Daycare Tallies'!AQ52</f>
        <v>163</v>
      </c>
      <c r="R52">
        <f>+'Beautiful Boarding Tallies'!BC52+'Delightful Daycare Tallies'!BC52</f>
        <v>0</v>
      </c>
      <c r="T52" t="s">
        <v>483</v>
      </c>
      <c r="U52">
        <f>+'Beautiful Boarding Tallies'!I52+'Delightful Daycare Tallies'!I52</f>
        <v>211</v>
      </c>
      <c r="V52">
        <f>+'Beautiful Boarding Tallies'!U52+'Delightful Daycare Tallies'!U52</f>
        <v>224</v>
      </c>
      <c r="W52">
        <f>+'Beautiful Boarding Tallies'!AG52+'Delightful Daycare Tallies'!AG52</f>
        <v>242</v>
      </c>
      <c r="X52">
        <f>+'Beautiful Boarding Tallies'!AS52+'Delightful Daycare Tallies'!AS52</f>
        <v>226</v>
      </c>
      <c r="Y52">
        <f>+'Beautiful Boarding Tallies'!BE52+'Delightful Daycare Tallies'!BE52</f>
        <v>0</v>
      </c>
      <c r="AA52" t="s">
        <v>483</v>
      </c>
      <c r="AB52">
        <f>+'Beautiful Boarding Tallies'!K52+'Delightful Daycare Tallies'!K52</f>
        <v>124</v>
      </c>
      <c r="AC52">
        <f>+'Beautiful Boarding Tallies'!W52+'Delightful Daycare Tallies'!W52</f>
        <v>133</v>
      </c>
      <c r="AD52">
        <f>+'Beautiful Boarding Tallies'!AI52+'Delightful Daycare Tallies'!AI52</f>
        <v>194</v>
      </c>
      <c r="AE52">
        <f>+'Beautiful Boarding Tallies'!AU52+'Delightful Daycare Tallies'!AU52</f>
        <v>214</v>
      </c>
      <c r="AF52">
        <f>+'Beautiful Boarding Tallies'!BG52+'Delightful Daycare Tallies'!BG52</f>
        <v>0</v>
      </c>
    </row>
    <row r="53" spans="1:32" x14ac:dyDescent="0.3">
      <c r="A53" t="s">
        <v>482</v>
      </c>
      <c r="B53">
        <f>+'Beautiful Boarding Tallies'!E53+'Delightful Daycare Tallies'!E53</f>
        <v>521</v>
      </c>
      <c r="C53">
        <f>+'Beautiful Boarding Tallies'!Q53+'Delightful Daycare Tallies'!Q53</f>
        <v>459</v>
      </c>
      <c r="D53">
        <f>+'Beautiful Boarding Tallies'!AC53+'Delightful Daycare Tallies'!AC53</f>
        <v>481</v>
      </c>
      <c r="E53">
        <f>+'Beautiful Boarding Tallies'!AO53+'Delightful Daycare Tallies'!AO53</f>
        <v>600</v>
      </c>
      <c r="F53">
        <f>+'Beautiful Boarding Tallies'!BA53+'Delightful Daycare Tallies'!BA53</f>
        <v>0</v>
      </c>
      <c r="G53" s="134">
        <f>Table24[[#This Row],[2016]]/(7*170/100)</f>
        <v>43.781512605042018</v>
      </c>
      <c r="H53" s="134">
        <f>Table24[[#This Row],[2017]]/(7*170/100)</f>
        <v>38.571428571428569</v>
      </c>
      <c r="I53" s="134">
        <f>Table24[[#This Row],[2018]]/(7*170/100)</f>
        <v>40.420168067226889</v>
      </c>
      <c r="J53" s="134">
        <f>Table24[[#This Row],[2019]]/(7*170/100)</f>
        <v>50.420168067226889</v>
      </c>
      <c r="K53" s="134">
        <f>Table24[[#This Row],[2020]]/(7*170/100)</f>
        <v>0</v>
      </c>
      <c r="M53" t="s">
        <v>482</v>
      </c>
      <c r="N53">
        <f>+'Beautiful Boarding Tallies'!G53+'Delightful Daycare Tallies'!G53</f>
        <v>160</v>
      </c>
      <c r="O53">
        <f>+'Beautiful Boarding Tallies'!S53+'Delightful Daycare Tallies'!S53</f>
        <v>140</v>
      </c>
      <c r="P53">
        <f>+'Beautiful Boarding Tallies'!AE53+'Delightful Daycare Tallies'!AE53</f>
        <v>140</v>
      </c>
      <c r="Q53">
        <f>+'Beautiful Boarding Tallies'!AQ53+'Delightful Daycare Tallies'!AQ53</f>
        <v>225</v>
      </c>
      <c r="R53">
        <f>+'Beautiful Boarding Tallies'!BC53+'Delightful Daycare Tallies'!BC53</f>
        <v>0</v>
      </c>
      <c r="T53" t="s">
        <v>482</v>
      </c>
      <c r="U53">
        <f>+'Beautiful Boarding Tallies'!I53+'Delightful Daycare Tallies'!I53</f>
        <v>204</v>
      </c>
      <c r="V53">
        <f>+'Beautiful Boarding Tallies'!U53+'Delightful Daycare Tallies'!U53</f>
        <v>217</v>
      </c>
      <c r="W53">
        <f>+'Beautiful Boarding Tallies'!AG53+'Delightful Daycare Tallies'!AG53</f>
        <v>227</v>
      </c>
      <c r="X53">
        <f>+'Beautiful Boarding Tallies'!AS53+'Delightful Daycare Tallies'!AS53</f>
        <v>268</v>
      </c>
      <c r="Y53">
        <f>+'Beautiful Boarding Tallies'!BE53+'Delightful Daycare Tallies'!BE53</f>
        <v>0</v>
      </c>
      <c r="AA53" t="s">
        <v>482</v>
      </c>
      <c r="AB53">
        <f>+'Beautiful Boarding Tallies'!K53+'Delightful Daycare Tallies'!K53</f>
        <v>250</v>
      </c>
      <c r="AC53">
        <f>+'Beautiful Boarding Tallies'!W53+'Delightful Daycare Tallies'!W53</f>
        <v>185</v>
      </c>
      <c r="AD53">
        <f>+'Beautiful Boarding Tallies'!AI53+'Delightful Daycare Tallies'!AI53</f>
        <v>190</v>
      </c>
      <c r="AE53">
        <f>+'Beautiful Boarding Tallies'!AU53+'Delightful Daycare Tallies'!AU53</f>
        <v>237</v>
      </c>
      <c r="AF53">
        <f>+'Beautiful Boarding Tallies'!BG53+'Delightful Daycare Tallies'!BG53</f>
        <v>0</v>
      </c>
    </row>
    <row r="54" spans="1:32" x14ac:dyDescent="0.3">
      <c r="M54" t="s">
        <v>585</v>
      </c>
      <c r="N54">
        <f>+'Beautiful Boarding Tallies'!G54+'Delightful Daycare Tallies'!G54</f>
        <v>133</v>
      </c>
    </row>
  </sheetData>
  <sheetProtection sheet="1" objects="1" scenarios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13</vt:i4>
      </vt:variant>
    </vt:vector>
  </HeadingPairs>
  <TitlesOfParts>
    <vt:vector size="24" baseType="lpstr">
      <vt:lpstr>Labor Metrics</vt:lpstr>
      <vt:lpstr>Boarding Packages</vt:lpstr>
      <vt:lpstr>Boarding Checkouts</vt:lpstr>
      <vt:lpstr>Daycare Packages</vt:lpstr>
      <vt:lpstr>Daycare Checkouts</vt:lpstr>
      <vt:lpstr>Boarding Tallies</vt:lpstr>
      <vt:lpstr>Daycare Tallies</vt:lpstr>
      <vt:lpstr>Occupancy</vt:lpstr>
      <vt:lpstr>Delightful Daycare Tallies</vt:lpstr>
      <vt:lpstr>Beautiful Boarding Tallies</vt:lpstr>
      <vt:lpstr>Orderly Occupancy Tables</vt:lpstr>
      <vt:lpstr>Weekend YoY</vt:lpstr>
      <vt:lpstr>Tues-Thurs YoY</vt:lpstr>
      <vt:lpstr>Mon_Fri YoY</vt:lpstr>
      <vt:lpstr>Total Occ YoY </vt:lpstr>
      <vt:lpstr>Weekly Occupancy % Chart</vt:lpstr>
      <vt:lpstr>Boarding Total YoY</vt:lpstr>
      <vt:lpstr>Boarding Mon_Fri YoY</vt:lpstr>
      <vt:lpstr>Boarding Tues-Thurs YoY</vt:lpstr>
      <vt:lpstr>Boarding Weekend YoY</vt:lpstr>
      <vt:lpstr>Daycare Total YoY</vt:lpstr>
      <vt:lpstr>Daycare Mon_Fri YoY</vt:lpstr>
      <vt:lpstr>Daycare Tues-Thurs YoY</vt:lpstr>
      <vt:lpstr>Daycare Weekend YoY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Morgan Escalera</cp:lastModifiedBy>
  <dcterms:created xsi:type="dcterms:W3CDTF">2019-02-12T22:57:36Z</dcterms:created>
  <dcterms:modified xsi:type="dcterms:W3CDTF">2020-01-06T14:13:04Z</dcterms:modified>
</cp:coreProperties>
</file>