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3"/>
  </bookViews>
  <sheets>
    <sheet name="封面" sheetId="1" r:id="rId1"/>
    <sheet name="基本信息" sheetId="2" r:id="rId2"/>
    <sheet name="估算表" sheetId="5" r:id="rId3"/>
    <sheet name="总结" sheetId="6" r:id="rId4"/>
  </sheets>
  <calcPr calcId="144525"/>
</workbook>
</file>

<file path=xl/sharedStrings.xml><?xml version="1.0" encoding="utf-8"?>
<sst xmlns="http://schemas.openxmlformats.org/spreadsheetml/2006/main" count="131" uniqueCount="98">
  <si>
    <t>项目估算表（DELPHI）</t>
  </si>
  <si>
    <t>版本控制信息</t>
  </si>
  <si>
    <t>日期</t>
  </si>
  <si>
    <t>版本号</t>
  </si>
  <si>
    <t>修订说明</t>
  </si>
  <si>
    <t>修订人</t>
  </si>
  <si>
    <t>批准人</t>
  </si>
  <si>
    <t>V1.0</t>
  </si>
  <si>
    <t>创建</t>
  </si>
  <si>
    <t>高翔</t>
  </si>
  <si>
    <t>李刚</t>
  </si>
  <si>
    <t>项目基本信息</t>
  </si>
  <si>
    <t>项目名称</t>
  </si>
  <si>
    <t>智能自助办证借还管理系统</t>
  </si>
  <si>
    <t>项目编号</t>
  </si>
  <si>
    <t>YBZN202006001</t>
  </si>
  <si>
    <t>项目负责人</t>
  </si>
  <si>
    <t>项目类型</t>
  </si>
  <si>
    <t>定制开发型</t>
  </si>
  <si>
    <t>估算人</t>
  </si>
  <si>
    <t>估算时间</t>
  </si>
  <si>
    <t>审核人</t>
  </si>
  <si>
    <t>审核时间</t>
  </si>
  <si>
    <r>
      <rPr>
        <b/>
        <sz val="10"/>
        <color indexed="8"/>
        <rFont val="Arial"/>
        <charset val="134"/>
      </rPr>
      <t>A-</t>
    </r>
    <r>
      <rPr>
        <b/>
        <sz val="10"/>
        <color indexed="8"/>
        <rFont val="宋体"/>
        <charset val="134"/>
      </rPr>
      <t>项目参考的历史数据说明</t>
    </r>
  </si>
  <si>
    <t>参考数据：生产效率/工作量分布</t>
  </si>
  <si>
    <r>
      <rPr>
        <b/>
        <sz val="10"/>
        <color indexed="8"/>
        <rFont val="Arial"/>
        <charset val="134"/>
      </rPr>
      <t>B-</t>
    </r>
    <r>
      <rPr>
        <b/>
        <sz val="10"/>
        <color indexed="8"/>
        <rFont val="宋体"/>
        <charset val="134"/>
      </rPr>
      <t>假设条件说明</t>
    </r>
  </si>
  <si>
    <t>序号</t>
  </si>
  <si>
    <t>描述</t>
  </si>
  <si>
    <t>一个人完成全部任务</t>
  </si>
  <si>
    <t>所有任务按顺序完成</t>
  </si>
  <si>
    <t>执行任务中没有干扰</t>
  </si>
  <si>
    <r>
      <rPr>
        <b/>
        <sz val="10"/>
        <color indexed="8"/>
        <rFont val="Arial"/>
        <charset val="134"/>
      </rPr>
      <t>C-</t>
    </r>
    <r>
      <rPr>
        <b/>
        <sz val="10"/>
        <color indexed="8"/>
        <rFont val="宋体"/>
        <charset val="134"/>
      </rPr>
      <t>限制条件说明</t>
    </r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</si>
  <si>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</t>
    </r>
  </si>
  <si>
    <r>
      <rPr>
        <b/>
        <sz val="10"/>
        <rFont val="宋体"/>
        <charset val="134"/>
      </rPr>
      <t>偏差接受标准：</t>
    </r>
    <r>
      <rPr>
        <b/>
        <sz val="10"/>
        <rFont val="Arial"/>
        <charset val="134"/>
      </rPr>
      <t>&lt;=20%</t>
    </r>
  </si>
  <si>
    <t>业务项/功能点</t>
  </si>
  <si>
    <t>功能类型</t>
  </si>
  <si>
    <t>规模预计（loc）</t>
  </si>
  <si>
    <t>备注</t>
  </si>
  <si>
    <t>邱辉</t>
  </si>
  <si>
    <t>庄新胜</t>
  </si>
  <si>
    <t>徐长乐</t>
  </si>
  <si>
    <t>中间结果</t>
  </si>
  <si>
    <t>最大值</t>
  </si>
  <si>
    <t>平均值</t>
  </si>
  <si>
    <t>最小值</t>
  </si>
  <si>
    <t>偏差（％）</t>
  </si>
  <si>
    <t>是否接受</t>
  </si>
  <si>
    <t>自助办证</t>
  </si>
  <si>
    <t>自助办卡</t>
  </si>
  <si>
    <t>全新</t>
  </si>
  <si>
    <t>Yes</t>
  </si>
  <si>
    <t>自助退款</t>
  </si>
  <si>
    <t>自助借还</t>
  </si>
  <si>
    <t>自助借书</t>
  </si>
  <si>
    <t>自助还书</t>
  </si>
  <si>
    <t>自助续借</t>
  </si>
  <si>
    <t>自助预借</t>
  </si>
  <si>
    <t>检索查询</t>
  </si>
  <si>
    <t>借阅信息</t>
  </si>
  <si>
    <t>位置查询</t>
  </si>
  <si>
    <t>电子书</t>
  </si>
  <si>
    <t>图书状态</t>
  </si>
  <si>
    <r>
      <rPr>
        <b/>
        <sz val="10"/>
        <rFont val="宋体"/>
        <charset val="134"/>
      </rPr>
      <t>合计总工作量</t>
    </r>
    <r>
      <rPr>
        <b/>
        <sz val="10"/>
        <rFont val="Arial"/>
        <charset val="134"/>
      </rPr>
      <t>(loc</t>
    </r>
    <r>
      <rPr>
        <b/>
        <sz val="10"/>
        <rFont val="宋体"/>
        <charset val="134"/>
      </rPr>
      <t>）</t>
    </r>
  </si>
  <si>
    <t>loc</t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</si>
  <si>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(</t>
    </r>
    <r>
      <rPr>
        <b/>
        <sz val="18"/>
        <rFont val="宋体"/>
        <charset val="134"/>
      </rPr>
      <t>汇总</t>
    </r>
    <r>
      <rPr>
        <b/>
        <sz val="18"/>
        <rFont val="Arial"/>
        <charset val="134"/>
      </rPr>
      <t>)</t>
    </r>
  </si>
  <si>
    <t>估计规模</t>
  </si>
  <si>
    <r>
      <rPr>
        <b/>
        <sz val="12"/>
        <rFont val="宋体"/>
        <charset val="134"/>
      </rPr>
      <t>规模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编码效率</t>
    </r>
    <r>
      <rPr>
        <b/>
        <sz val="12"/>
        <rFont val="Arial"/>
        <charset val="134"/>
      </rPr>
      <t>=</t>
    </r>
    <r>
      <rPr>
        <b/>
        <sz val="12"/>
        <rFont val="宋体"/>
        <charset val="134"/>
      </rPr>
      <t>总工作量</t>
    </r>
  </si>
  <si>
    <t>编码效率(生产率)</t>
  </si>
  <si>
    <r>
      <rPr>
        <b/>
        <sz val="10"/>
        <rFont val="Arial"/>
        <charset val="134"/>
      </rPr>
      <t>LOC/</t>
    </r>
    <r>
      <rPr>
        <b/>
        <sz val="10"/>
        <rFont val="宋体"/>
        <charset val="134"/>
      </rPr>
      <t>人天</t>
    </r>
  </si>
  <si>
    <r>
      <rPr>
        <sz val="10"/>
        <rFont val="宋体"/>
        <charset val="134"/>
      </rPr>
      <t>总工作量</t>
    </r>
    <r>
      <rPr>
        <sz val="10"/>
        <rFont val="Arial"/>
        <charset val="134"/>
      </rPr>
      <t xml:space="preserve"> Total Effort </t>
    </r>
    <r>
      <rPr>
        <sz val="10"/>
        <rFont val="宋体"/>
        <charset val="134"/>
      </rPr>
      <t>＝</t>
    </r>
  </si>
  <si>
    <t>人天</t>
  </si>
  <si>
    <t>人力资源或持续时间估算</t>
  </si>
  <si>
    <t>自动生成的里程碑</t>
  </si>
  <si>
    <t>调整后的里程碑</t>
  </si>
  <si>
    <t>生命周期阶段</t>
  </si>
  <si>
    <r>
      <rPr>
        <sz val="10"/>
        <rFont val="宋体"/>
        <charset val="134"/>
      </rPr>
      <t>各阶段工作量分布比例（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</si>
  <si>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人力资源投入（平均人数）</t>
  </si>
  <si>
    <t>各阶段持续时间
（平均工期）</t>
  </si>
  <si>
    <t>开始时间</t>
  </si>
  <si>
    <t>结束时间</t>
  </si>
  <si>
    <t>里程碑名称</t>
  </si>
  <si>
    <t>项目计划阶段</t>
  </si>
  <si>
    <t>需求开发阶段</t>
  </si>
  <si>
    <t>系统设计阶段</t>
  </si>
  <si>
    <t>系统编码阶段</t>
  </si>
  <si>
    <t>产品集成阶段</t>
  </si>
  <si>
    <t>系统测试阶段</t>
  </si>
  <si>
    <t>产品交付阶段</t>
  </si>
  <si>
    <t>项目结项阶段</t>
  </si>
  <si>
    <t>小计</t>
  </si>
  <si>
    <t>项目管理的工作量（人日）</t>
  </si>
  <si>
    <t>比例系数</t>
  </si>
  <si>
    <t>人力资源投入</t>
  </si>
  <si>
    <t>各阶段持续时间</t>
  </si>
  <si>
    <t>配置管理</t>
  </si>
  <si>
    <t>质量保证</t>
  </si>
  <si>
    <t>项目培训</t>
  </si>
  <si>
    <t>总计</t>
  </si>
</sst>
</file>

<file path=xl/styles.xml><?xml version="1.0" encoding="utf-8"?>
<styleSheet xmlns="http://schemas.openxmlformats.org/spreadsheetml/2006/main">
  <numFmts count="9">
    <numFmt numFmtId="176" formatCode="0.0_ "/>
    <numFmt numFmtId="44" formatCode="_ &quot;￥&quot;* #,##0.00_ ;_ &quot;￥&quot;* \-#,##0.00_ ;_ &quot;￥&quot;* &quot;-&quot;??_ ;_ @_ "/>
    <numFmt numFmtId="177" formatCode="0.00_ "/>
    <numFmt numFmtId="178" formatCode="0_ 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80" formatCode="yyyy/m/d;@"/>
  </numFmts>
  <fonts count="47">
    <font>
      <sz val="11"/>
      <color theme="1"/>
      <name val="宋体"/>
      <charset val="134"/>
      <scheme val="minor"/>
    </font>
    <font>
      <sz val="11"/>
      <name val="Arial"/>
      <charset val="134"/>
    </font>
    <font>
      <sz val="12"/>
      <name val="Arial"/>
      <charset val="134"/>
    </font>
    <font>
      <b/>
      <sz val="18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0"/>
      <color indexed="9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sz val="8"/>
      <name val="宋体"/>
      <charset val="134"/>
    </font>
    <font>
      <sz val="10.5"/>
      <color indexed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Arial"/>
      <charset val="134"/>
    </font>
    <font>
      <sz val="12"/>
      <color indexed="8"/>
      <name val="宋体"/>
      <charset val="134"/>
    </font>
    <font>
      <b/>
      <sz val="10"/>
      <name val="宋体"/>
      <charset val="134"/>
    </font>
    <font>
      <b/>
      <sz val="12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6" fillId="2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5" fillId="21" borderId="20" applyNumberFormat="0" applyAlignment="0" applyProtection="0">
      <alignment vertical="center"/>
    </xf>
    <xf numFmtId="0" fontId="29" fillId="14" borderId="18" applyNumberFormat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48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>
      <alignment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vertical="center"/>
    </xf>
    <xf numFmtId="177" fontId="5" fillId="2" borderId="2" xfId="49" applyNumberFormat="1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1" fillId="0" borderId="0" xfId="49" applyFont="1" applyFill="1" applyBorder="1" applyAlignment="1">
      <alignment horizontal="left" vertical="center"/>
    </xf>
    <xf numFmtId="0" fontId="7" fillId="0" borderId="0" xfId="49" applyFont="1" applyFill="1" applyBorder="1" applyAlignment="1">
      <alignment horizontal="left" vertical="center"/>
    </xf>
    <xf numFmtId="0" fontId="4" fillId="0" borderId="3" xfId="49" applyFont="1" applyFill="1" applyBorder="1" applyAlignment="1">
      <alignment horizontal="left" vertical="center"/>
    </xf>
    <xf numFmtId="0" fontId="4" fillId="0" borderId="4" xfId="49" applyFont="1" applyFill="1" applyBorder="1" applyAlignment="1">
      <alignment horizontal="left" vertical="center"/>
    </xf>
    <xf numFmtId="0" fontId="8" fillId="3" borderId="2" xfId="49" applyFont="1" applyFill="1" applyBorder="1" applyAlignment="1">
      <alignment horizontal="center" vertical="center"/>
    </xf>
    <xf numFmtId="0" fontId="8" fillId="0" borderId="2" xfId="49" applyFont="1" applyFill="1" applyBorder="1" applyAlignment="1">
      <alignment horizontal="center" vertical="center"/>
    </xf>
    <xf numFmtId="0" fontId="9" fillId="0" borderId="0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right" vertical="center"/>
    </xf>
    <xf numFmtId="0" fontId="5" fillId="0" borderId="4" xfId="49" applyFont="1" applyFill="1" applyBorder="1" applyAlignment="1">
      <alignment horizontal="right" vertical="center"/>
    </xf>
    <xf numFmtId="178" fontId="10" fillId="4" borderId="2" xfId="49" applyNumberFormat="1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11" fillId="5" borderId="3" xfId="49" applyFont="1" applyFill="1" applyBorder="1" applyAlignment="1">
      <alignment horizontal="center" vertical="center"/>
    </xf>
    <xf numFmtId="0" fontId="12" fillId="5" borderId="5" xfId="49" applyFont="1" applyFill="1" applyBorder="1" applyAlignment="1">
      <alignment horizontal="center" vertical="center"/>
    </xf>
    <xf numFmtId="0" fontId="12" fillId="5" borderId="4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" fillId="6" borderId="2" xfId="49" applyFont="1" applyFill="1" applyBorder="1" applyAlignment="1">
      <alignment horizontal="center" vertical="center" wrapText="1"/>
    </xf>
    <xf numFmtId="0" fontId="4" fillId="6" borderId="2" xfId="0" applyFont="1" applyFill="1" applyBorder="1">
      <alignment vertical="center"/>
    </xf>
    <xf numFmtId="0" fontId="4" fillId="0" borderId="2" xfId="49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176" fontId="5" fillId="0" borderId="2" xfId="0" applyNumberFormat="1" applyFont="1" applyFill="1" applyBorder="1" applyAlignment="1">
      <alignment horizontal="left" vertical="center" wrapText="1"/>
    </xf>
    <xf numFmtId="178" fontId="5" fillId="7" borderId="2" xfId="49" applyNumberFormat="1" applyFont="1" applyFill="1" applyBorder="1">
      <alignment vertical="center"/>
    </xf>
    <xf numFmtId="180" fontId="5" fillId="8" borderId="2" xfId="0" applyNumberFormat="1" applyFont="1" applyFill="1" applyBorder="1" applyAlignment="1">
      <alignment horizontal="left" vertical="center"/>
    </xf>
    <xf numFmtId="180" fontId="5" fillId="9" borderId="2" xfId="0" applyNumberFormat="1" applyFont="1" applyFill="1" applyBorder="1" applyAlignment="1">
      <alignment horizontal="left" vertical="center"/>
    </xf>
    <xf numFmtId="9" fontId="5" fillId="0" borderId="2" xfId="49" applyNumberFormat="1" applyFont="1" applyBorder="1" applyAlignment="1">
      <alignment horizontal="left" vertical="center" wrapText="1"/>
    </xf>
    <xf numFmtId="176" fontId="5" fillId="0" borderId="2" xfId="49" applyNumberFormat="1" applyFont="1" applyFill="1" applyBorder="1" applyAlignment="1">
      <alignment horizontal="left" vertical="center" wrapText="1"/>
    </xf>
    <xf numFmtId="0" fontId="2" fillId="0" borderId="0" xfId="49" applyFont="1" applyFill="1" applyBorder="1" applyAlignment="1">
      <alignment horizontal="center" vertical="center"/>
    </xf>
    <xf numFmtId="180" fontId="13" fillId="0" borderId="0" xfId="49" applyNumberFormat="1" applyFont="1" applyBorder="1" applyAlignment="1">
      <alignment horizontal="left" vertical="center"/>
    </xf>
    <xf numFmtId="0" fontId="14" fillId="0" borderId="0" xfId="49" applyFont="1" applyBorder="1" applyAlignment="1">
      <alignment horizontal="left" vertical="center" wrapText="1"/>
    </xf>
    <xf numFmtId="176" fontId="13" fillId="0" borderId="0" xfId="49" applyNumberFormat="1" applyFont="1" applyFill="1" applyBorder="1" applyAlignment="1">
      <alignment horizontal="left" vertical="center" wrapText="1"/>
    </xf>
    <xf numFmtId="9" fontId="13" fillId="0" borderId="0" xfId="49" applyNumberFormat="1" applyFont="1" applyBorder="1" applyAlignment="1">
      <alignment horizontal="left" vertical="center" wrapText="1"/>
    </xf>
    <xf numFmtId="0" fontId="15" fillId="6" borderId="2" xfId="49" applyFont="1" applyFill="1" applyBorder="1" applyAlignment="1">
      <alignment horizontal="justify" vertical="top" wrapText="1"/>
    </xf>
    <xf numFmtId="0" fontId="4" fillId="6" borderId="2" xfId="49" applyFont="1" applyFill="1" applyBorder="1" applyAlignment="1">
      <alignment horizontal="center" vertical="center"/>
    </xf>
    <xf numFmtId="0" fontId="2" fillId="0" borderId="0" xfId="49" applyFont="1" applyBorder="1">
      <alignment vertical="center"/>
    </xf>
    <xf numFmtId="0" fontId="15" fillId="0" borderId="0" xfId="49" applyFont="1" applyBorder="1" applyAlignment="1">
      <alignment horizontal="justify" vertical="top" wrapText="1"/>
    </xf>
    <xf numFmtId="176" fontId="2" fillId="0" borderId="0" xfId="49" applyNumberFormat="1" applyFont="1">
      <alignment vertical="center"/>
    </xf>
    <xf numFmtId="9" fontId="2" fillId="0" borderId="0" xfId="49" applyNumberFormat="1" applyFont="1" applyBorder="1">
      <alignment vertical="center"/>
    </xf>
    <xf numFmtId="0" fontId="2" fillId="0" borderId="0" xfId="0" applyFo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6" xfId="0" applyNumberFormat="1" applyFont="1" applyBorder="1" applyAlignment="1">
      <alignment horizontal="center" vertical="center"/>
    </xf>
    <xf numFmtId="180" fontId="5" fillId="0" borderId="8" xfId="0" applyNumberFormat="1" applyFont="1" applyBorder="1" applyAlignment="1">
      <alignment horizontal="center" vertical="center"/>
    </xf>
    <xf numFmtId="0" fontId="2" fillId="0" borderId="0" xfId="49" applyFont="1" applyFill="1" applyBorder="1" applyAlignment="1">
      <alignment vertical="center"/>
    </xf>
    <xf numFmtId="0" fontId="5" fillId="0" borderId="0" xfId="49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" fillId="0" borderId="0" xfId="49" applyFont="1" applyAlignment="1">
      <alignment vertical="center" wrapText="1"/>
    </xf>
    <xf numFmtId="179" fontId="2" fillId="0" borderId="0" xfId="49" applyNumberFormat="1" applyFont="1">
      <alignment vertical="center"/>
    </xf>
    <xf numFmtId="178" fontId="2" fillId="0" borderId="0" xfId="49" applyNumberFormat="1" applyFont="1">
      <alignment vertical="center"/>
    </xf>
    <xf numFmtId="10" fontId="2" fillId="0" borderId="0" xfId="49" applyNumberFormat="1" applyFont="1">
      <alignment vertical="center"/>
    </xf>
    <xf numFmtId="0" fontId="16" fillId="0" borderId="0" xfId="49">
      <alignment vertical="center"/>
    </xf>
    <xf numFmtId="0" fontId="8" fillId="10" borderId="9" xfId="49" applyFont="1" applyFill="1" applyBorder="1" applyAlignment="1">
      <alignment vertical="center" wrapText="1"/>
    </xf>
    <xf numFmtId="0" fontId="8" fillId="10" borderId="9" xfId="49" applyFont="1" applyFill="1" applyBorder="1" applyAlignment="1">
      <alignment vertical="center"/>
    </xf>
    <xf numFmtId="179" fontId="8" fillId="10" borderId="9" xfId="49" applyNumberFormat="1" applyFont="1" applyFill="1" applyBorder="1" applyAlignment="1">
      <alignment vertical="center"/>
    </xf>
    <xf numFmtId="0" fontId="17" fillId="6" borderId="10" xfId="49" applyFont="1" applyFill="1" applyBorder="1" applyAlignment="1">
      <alignment horizontal="center" vertical="center" wrapText="1"/>
    </xf>
    <xf numFmtId="0" fontId="17" fillId="6" borderId="11" xfId="49" applyFont="1" applyFill="1" applyBorder="1" applyAlignment="1">
      <alignment horizontal="center" vertical="center" wrapText="1"/>
    </xf>
    <xf numFmtId="0" fontId="17" fillId="6" borderId="2" xfId="49" applyFont="1" applyFill="1" applyBorder="1" applyAlignment="1">
      <alignment horizontal="center" vertical="center" wrapText="1"/>
    </xf>
    <xf numFmtId="178" fontId="17" fillId="6" borderId="2" xfId="49" applyNumberFormat="1" applyFont="1" applyFill="1" applyBorder="1" applyAlignment="1">
      <alignment horizontal="center" vertical="center" wrapText="1"/>
    </xf>
    <xf numFmtId="178" fontId="18" fillId="6" borderId="2" xfId="49" applyNumberFormat="1" applyFont="1" applyFill="1" applyBorder="1" applyAlignment="1">
      <alignment horizontal="center" vertical="center" wrapText="1"/>
    </xf>
    <xf numFmtId="0" fontId="17" fillId="6" borderId="12" xfId="49" applyFont="1" applyFill="1" applyBorder="1" applyAlignment="1">
      <alignment horizontal="center" vertical="center" wrapText="1"/>
    </xf>
    <xf numFmtId="0" fontId="17" fillId="6" borderId="13" xfId="49" applyFont="1" applyFill="1" applyBorder="1" applyAlignment="1">
      <alignment horizontal="center" vertical="center" wrapText="1"/>
    </xf>
    <xf numFmtId="0" fontId="19" fillId="6" borderId="2" xfId="49" applyFont="1" applyFill="1" applyBorder="1" applyAlignment="1">
      <alignment horizontal="center" vertical="center"/>
    </xf>
    <xf numFmtId="0" fontId="17" fillId="6" borderId="2" xfId="0" applyNumberFormat="1" applyFont="1" applyFill="1" applyBorder="1" applyAlignment="1">
      <alignment horizontal="center" vertical="center" wrapText="1"/>
    </xf>
    <xf numFmtId="179" fontId="17" fillId="6" borderId="2" xfId="49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78" fontId="5" fillId="6" borderId="2" xfId="0" applyNumberFormat="1" applyFont="1" applyFill="1" applyBorder="1" applyAlignment="1">
      <alignment horizontal="center" vertical="center" wrapText="1"/>
    </xf>
    <xf numFmtId="178" fontId="5" fillId="11" borderId="2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0" fillId="5" borderId="3" xfId="49" applyFont="1" applyFill="1" applyBorder="1" applyAlignment="1">
      <alignment vertical="center" wrapText="1"/>
    </xf>
    <xf numFmtId="0" fontId="20" fillId="5" borderId="5" xfId="49" applyFont="1" applyFill="1" applyBorder="1" applyAlignment="1">
      <alignment vertical="center" wrapText="1"/>
    </xf>
    <xf numFmtId="0" fontId="20" fillId="5" borderId="5" xfId="49" applyFont="1" applyFill="1" applyBorder="1" applyAlignment="1">
      <alignment vertical="center" wrapText="1"/>
    </xf>
    <xf numFmtId="179" fontId="5" fillId="7" borderId="2" xfId="49" applyNumberFormat="1" applyFont="1" applyFill="1" applyBorder="1" applyAlignment="1">
      <alignment horizontal="center" vertical="center"/>
    </xf>
    <xf numFmtId="179" fontId="5" fillId="5" borderId="2" xfId="49" applyNumberFormat="1" applyFont="1" applyFill="1" applyBorder="1" applyAlignment="1">
      <alignment horizontal="center" vertical="center"/>
    </xf>
    <xf numFmtId="0" fontId="2" fillId="0" borderId="0" xfId="49" applyFont="1" applyBorder="1" applyAlignment="1">
      <alignment vertical="center" wrapText="1"/>
    </xf>
    <xf numFmtId="179" fontId="2" fillId="0" borderId="0" xfId="49" applyNumberFormat="1" applyFont="1" applyBorder="1">
      <alignment vertical="center"/>
    </xf>
    <xf numFmtId="10" fontId="2" fillId="0" borderId="0" xfId="49" applyNumberFormat="1" applyFont="1" applyFill="1" applyAlignment="1">
      <alignment vertical="center"/>
    </xf>
    <xf numFmtId="10" fontId="17" fillId="6" borderId="2" xfId="49" applyNumberFormat="1" applyFont="1" applyFill="1" applyBorder="1" applyAlignment="1">
      <alignment horizontal="center" vertical="center" wrapText="1"/>
    </xf>
    <xf numFmtId="0" fontId="19" fillId="6" borderId="2" xfId="49" applyFont="1" applyFill="1" applyBorder="1" applyAlignment="1">
      <alignment vertical="center"/>
    </xf>
    <xf numFmtId="9" fontId="5" fillId="11" borderId="2" xfId="0" applyNumberFormat="1" applyFont="1" applyFill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178" fontId="20" fillId="5" borderId="2" xfId="49" applyNumberFormat="1" applyFont="1" applyFill="1" applyBorder="1" applyAlignment="1">
      <alignment horizontal="center" vertical="center" wrapText="1"/>
    </xf>
    <xf numFmtId="10" fontId="5" fillId="0" borderId="2" xfId="49" applyNumberFormat="1" applyFont="1" applyBorder="1" applyAlignment="1">
      <alignment horizontal="center" vertical="center"/>
    </xf>
    <xf numFmtId="178" fontId="2" fillId="0" borderId="0" xfId="49" applyNumberFormat="1" applyFont="1" applyBorder="1">
      <alignment vertical="center"/>
    </xf>
    <xf numFmtId="10" fontId="2" fillId="0" borderId="0" xfId="49" applyNumberFormat="1" applyFont="1" applyBorder="1">
      <alignment vertical="center"/>
    </xf>
    <xf numFmtId="0" fontId="5" fillId="0" borderId="0" xfId="49" applyFont="1" applyBorder="1">
      <alignment vertical="center"/>
    </xf>
    <xf numFmtId="0" fontId="21" fillId="0" borderId="0" xfId="49" applyFont="1" applyAlignment="1">
      <alignment horizontal="left" vertical="center"/>
    </xf>
    <xf numFmtId="0" fontId="22" fillId="0" borderId="0" xfId="49" applyFont="1" applyFill="1" applyBorder="1" applyAlignment="1">
      <alignment horizontal="center" vertical="center"/>
    </xf>
    <xf numFmtId="0" fontId="23" fillId="0" borderId="0" xfId="49" applyFont="1" applyFill="1" applyBorder="1" applyAlignment="1">
      <alignment horizontal="center" vertical="center"/>
    </xf>
    <xf numFmtId="0" fontId="17" fillId="6" borderId="2" xfId="49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7" fillId="6" borderId="2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21" fillId="0" borderId="0" xfId="49" applyFont="1" applyBorder="1" applyAlignment="1">
      <alignment horizontal="left" vertical="center"/>
    </xf>
    <xf numFmtId="0" fontId="18" fillId="6" borderId="2" xfId="49" applyFont="1" applyFill="1" applyBorder="1" applyAlignment="1">
      <alignment horizontal="left" vertical="center"/>
    </xf>
    <xf numFmtId="0" fontId="11" fillId="0" borderId="12" xfId="49" applyFont="1" applyFill="1" applyBorder="1" applyAlignment="1">
      <alignment horizontal="left" vertical="top" wrapText="1"/>
    </xf>
    <xf numFmtId="0" fontId="5" fillId="0" borderId="0" xfId="49" applyFont="1" applyFill="1" applyBorder="1" applyAlignment="1">
      <alignment horizontal="left" vertical="top"/>
    </xf>
    <xf numFmtId="0" fontId="5" fillId="0" borderId="13" xfId="49" applyFont="1" applyFill="1" applyBorder="1" applyAlignment="1">
      <alignment horizontal="left" vertical="top"/>
    </xf>
    <xf numFmtId="0" fontId="5" fillId="0" borderId="12" xfId="49" applyFont="1" applyFill="1" applyBorder="1" applyAlignment="1">
      <alignment horizontal="left" vertical="top"/>
    </xf>
    <xf numFmtId="0" fontId="5" fillId="0" borderId="14" xfId="49" applyFont="1" applyFill="1" applyBorder="1" applyAlignment="1">
      <alignment horizontal="left" vertical="top"/>
    </xf>
    <xf numFmtId="0" fontId="5" fillId="0" borderId="1" xfId="49" applyFont="1" applyFill="1" applyBorder="1" applyAlignment="1">
      <alignment horizontal="left" vertical="top"/>
    </xf>
    <xf numFmtId="0" fontId="5" fillId="0" borderId="15" xfId="49" applyFont="1" applyFill="1" applyBorder="1" applyAlignment="1">
      <alignment horizontal="left" vertical="top"/>
    </xf>
    <xf numFmtId="0" fontId="18" fillId="5" borderId="2" xfId="49" applyFont="1" applyFill="1" applyBorder="1" applyAlignment="1">
      <alignment horizontal="left" vertical="center"/>
    </xf>
    <xf numFmtId="0" fontId="20" fillId="6" borderId="2" xfId="49" applyFont="1" applyFill="1" applyBorder="1" applyAlignment="1">
      <alignment horizontal="center" vertical="center"/>
    </xf>
    <xf numFmtId="0" fontId="8" fillId="6" borderId="2" xfId="49" applyFont="1" applyFill="1" applyBorder="1" applyAlignment="1">
      <alignment horizontal="center" vertical="center"/>
    </xf>
    <xf numFmtId="0" fontId="13" fillId="0" borderId="2" xfId="49" applyFont="1" applyBorder="1" applyAlignment="1">
      <alignment horizontal="center" vertical="center"/>
    </xf>
    <xf numFmtId="0" fontId="4" fillId="0" borderId="2" xfId="49" applyFont="1" applyBorder="1" applyAlignment="1">
      <alignment horizontal="left" vertical="center"/>
    </xf>
    <xf numFmtId="0" fontId="5" fillId="0" borderId="2" xfId="49" applyFont="1" applyBorder="1" applyAlignment="1">
      <alignment horizontal="left" vertical="center"/>
    </xf>
    <xf numFmtId="0" fontId="18" fillId="5" borderId="16" xfId="49" applyFont="1" applyFill="1" applyBorder="1" applyAlignment="1">
      <alignment horizontal="left" vertical="center"/>
    </xf>
    <xf numFmtId="0" fontId="13" fillId="0" borderId="8" xfId="49" applyFont="1" applyBorder="1" applyAlignment="1">
      <alignment horizontal="center" vertical="center"/>
    </xf>
    <xf numFmtId="0" fontId="13" fillId="0" borderId="14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5" xfId="49" applyFont="1" applyBorder="1" applyAlignment="1">
      <alignment horizontal="center" vertical="center"/>
    </xf>
    <xf numFmtId="0" fontId="13" fillId="0" borderId="3" xfId="49" applyFont="1" applyBorder="1" applyAlignment="1">
      <alignment horizontal="center" vertical="center"/>
    </xf>
    <xf numFmtId="0" fontId="13" fillId="0" borderId="5" xfId="49" applyFont="1" applyBorder="1" applyAlignment="1">
      <alignment horizontal="center" vertical="center"/>
    </xf>
    <xf numFmtId="0" fontId="13" fillId="0" borderId="4" xfId="49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Alignment="1"/>
    <xf numFmtId="0" fontId="26" fillId="0" borderId="0" xfId="0" applyFont="1" applyBorder="1" applyAlignment="1">
      <alignment horizontal="left" vertical="center"/>
    </xf>
    <xf numFmtId="0" fontId="20" fillId="6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23" sqref="E23"/>
    </sheetView>
  </sheetViews>
  <sheetFormatPr defaultColWidth="9" defaultRowHeight="14.4" outlineLevelCol="4"/>
  <cols>
    <col min="1" max="1" width="14.6296296296296" customWidth="1"/>
    <col min="2" max="2" width="9.87962962962963" customWidth="1"/>
    <col min="3" max="3" width="17.3796296296296" customWidth="1"/>
    <col min="4" max="4" width="11.5" customWidth="1"/>
    <col min="5" max="5" width="25" customWidth="1"/>
  </cols>
  <sheetData>
    <row r="1" spans="1:5">
      <c r="A1" s="135"/>
      <c r="B1" s="135"/>
      <c r="C1" s="136"/>
      <c r="D1" s="136"/>
      <c r="E1" s="136"/>
    </row>
    <row r="2" ht="22.2" spans="1:5">
      <c r="A2" s="137"/>
      <c r="B2" s="138"/>
      <c r="C2" s="136"/>
      <c r="D2" s="136"/>
      <c r="E2" s="136"/>
    </row>
    <row r="3" ht="27" spans="1:5">
      <c r="A3" s="139" t="s">
        <v>0</v>
      </c>
      <c r="B3" s="139"/>
      <c r="C3" s="139"/>
      <c r="D3" s="139"/>
      <c r="E3" s="140"/>
    </row>
    <row r="4" spans="1:5">
      <c r="A4" s="135"/>
      <c r="B4" s="135"/>
      <c r="C4" s="136"/>
      <c r="D4" s="136"/>
      <c r="E4" s="136"/>
    </row>
    <row r="5" spans="1:5">
      <c r="A5" s="141" t="s">
        <v>1</v>
      </c>
      <c r="B5" s="141"/>
      <c r="C5" s="141"/>
      <c r="D5" s="141"/>
      <c r="E5" s="136"/>
    </row>
    <row r="6" spans="1:5">
      <c r="A6" s="142" t="s">
        <v>2</v>
      </c>
      <c r="B6" s="142" t="s">
        <v>3</v>
      </c>
      <c r="C6" s="142" t="s">
        <v>4</v>
      </c>
      <c r="D6" s="142" t="s">
        <v>5</v>
      </c>
      <c r="E6" s="142" t="s">
        <v>6</v>
      </c>
    </row>
    <row r="7" spans="1:5">
      <c r="A7" s="143">
        <v>43990</v>
      </c>
      <c r="B7" s="143" t="s">
        <v>7</v>
      </c>
      <c r="C7" s="144" t="s">
        <v>8</v>
      </c>
      <c r="D7" s="144" t="s">
        <v>9</v>
      </c>
      <c r="E7" s="144" t="s">
        <v>10</v>
      </c>
    </row>
    <row r="8" spans="1:5">
      <c r="A8" s="143"/>
      <c r="B8" s="143"/>
      <c r="C8" s="144"/>
      <c r="D8" s="144"/>
      <c r="E8" s="144"/>
    </row>
    <row r="9" spans="1:5">
      <c r="A9" s="143"/>
      <c r="B9" s="143"/>
      <c r="C9" s="144"/>
      <c r="D9" s="144"/>
      <c r="E9" s="145"/>
    </row>
    <row r="10" spans="1:5">
      <c r="A10" s="146"/>
      <c r="B10" s="146"/>
      <c r="C10" s="146"/>
      <c r="D10" s="145"/>
      <c r="E10" s="145"/>
    </row>
    <row r="11" spans="1:5">
      <c r="A11" s="146"/>
      <c r="B11" s="146"/>
      <c r="C11" s="146"/>
      <c r="D11" s="145"/>
      <c r="E11" s="145"/>
    </row>
    <row r="12" ht="15.6" spans="1:5">
      <c r="A12" s="147"/>
      <c r="B12" s="147"/>
      <c r="C12" s="146"/>
      <c r="D12" s="145"/>
      <c r="E12" s="145"/>
    </row>
    <row r="13" spans="1:5">
      <c r="A13" s="146"/>
      <c r="B13" s="146"/>
      <c r="C13" s="146"/>
      <c r="D13" s="145"/>
      <c r="E13" s="145"/>
    </row>
    <row r="14" spans="1:5">
      <c r="A14" s="146"/>
      <c r="B14" s="146"/>
      <c r="C14" s="146"/>
      <c r="D14" s="145"/>
      <c r="E14" s="145"/>
    </row>
  </sheetData>
  <mergeCells count="2">
    <mergeCell ref="A3:E3"/>
    <mergeCell ref="A5:E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applyStyles="1" summaryBelow="0" summaryRight="0"/>
  </sheetPr>
  <dimension ref="A1:F31"/>
  <sheetViews>
    <sheetView showGridLines="0" workbookViewId="0">
      <selection activeCell="I15" sqref="I15"/>
    </sheetView>
  </sheetViews>
  <sheetFormatPr defaultColWidth="9" defaultRowHeight="15.6" outlineLevelCol="5"/>
  <cols>
    <col min="1" max="1" width="16.25" style="103" customWidth="1"/>
    <col min="2" max="2" width="23.6296296296296" style="2" customWidth="1"/>
    <col min="3" max="3" width="12.5" style="2" customWidth="1"/>
    <col min="4" max="5" width="12" style="2" customWidth="1"/>
    <col min="6" max="6" width="23" style="62" customWidth="1"/>
    <col min="7" max="16384" width="9" style="43"/>
  </cols>
  <sheetData>
    <row r="1" ht="14.4" spans="1:6">
      <c r="A1" s="104" t="s">
        <v>11</v>
      </c>
      <c r="B1" s="105"/>
      <c r="C1" s="105"/>
      <c r="D1" s="105"/>
      <c r="E1" s="105"/>
      <c r="F1" s="105"/>
    </row>
    <row r="2" ht="14.4" spans="1:6">
      <c r="A2" s="105"/>
      <c r="B2" s="105"/>
      <c r="C2" s="105"/>
      <c r="D2" s="105"/>
      <c r="E2" s="105"/>
      <c r="F2" s="105"/>
    </row>
    <row r="3" s="55" customFormat="1" ht="15" spans="1:6">
      <c r="A3" s="105"/>
      <c r="B3" s="105"/>
      <c r="C3" s="105"/>
      <c r="D3" s="105"/>
      <c r="E3" s="105"/>
      <c r="F3" s="105"/>
    </row>
    <row r="4" s="56" customFormat="1" ht="20.1" customHeight="1" spans="1:6">
      <c r="A4" s="106" t="s">
        <v>12</v>
      </c>
      <c r="B4" s="107" t="s">
        <v>13</v>
      </c>
      <c r="C4" s="108"/>
      <c r="D4" s="109" t="s">
        <v>14</v>
      </c>
      <c r="E4" s="110" t="s">
        <v>15</v>
      </c>
      <c r="F4" s="110"/>
    </row>
    <row r="5" s="56" customFormat="1" ht="20.1" customHeight="1" spans="1:6">
      <c r="A5" s="106" t="s">
        <v>16</v>
      </c>
      <c r="B5" s="107" t="s">
        <v>9</v>
      </c>
      <c r="C5" s="108"/>
      <c r="D5" s="109" t="s">
        <v>17</v>
      </c>
      <c r="E5" s="107" t="s">
        <v>18</v>
      </c>
      <c r="F5" s="108"/>
    </row>
    <row r="6" s="56" customFormat="1" ht="20.1" customHeight="1" spans="1:6">
      <c r="A6" s="106" t="s">
        <v>19</v>
      </c>
      <c r="B6" s="107" t="s">
        <v>9</v>
      </c>
      <c r="C6" s="108"/>
      <c r="D6" s="109" t="s">
        <v>20</v>
      </c>
      <c r="E6" s="111">
        <v>44014</v>
      </c>
      <c r="F6" s="108"/>
    </row>
    <row r="7" s="56" customFormat="1" ht="20.1" customHeight="1" spans="1:6">
      <c r="A7" s="106" t="s">
        <v>21</v>
      </c>
      <c r="B7" s="107" t="s">
        <v>10</v>
      </c>
      <c r="C7" s="108"/>
      <c r="D7" s="109" t="s">
        <v>22</v>
      </c>
      <c r="E7" s="111">
        <v>44014</v>
      </c>
      <c r="F7" s="108"/>
    </row>
    <row r="8" spans="1:6">
      <c r="A8" s="112"/>
      <c r="B8" s="43"/>
      <c r="C8" s="43"/>
      <c r="D8" s="43"/>
      <c r="E8" s="43"/>
      <c r="F8" s="101"/>
    </row>
    <row r="9" spans="1:6">
      <c r="A9" s="112"/>
      <c r="B9" s="43"/>
      <c r="C9" s="43"/>
      <c r="D9" s="43"/>
      <c r="E9" s="43"/>
      <c r="F9" s="101"/>
    </row>
    <row r="10" s="102" customFormat="1" ht="20.1" customHeight="1" spans="1:6">
      <c r="A10" s="113" t="s">
        <v>23</v>
      </c>
      <c r="B10" s="113"/>
      <c r="C10" s="113"/>
      <c r="D10" s="113"/>
      <c r="E10" s="113"/>
      <c r="F10" s="113"/>
    </row>
    <row r="11" ht="14.4" spans="1:6">
      <c r="A11" s="114" t="s">
        <v>24</v>
      </c>
      <c r="B11" s="115"/>
      <c r="C11" s="115"/>
      <c r="D11" s="115"/>
      <c r="E11" s="115"/>
      <c r="F11" s="116"/>
    </row>
    <row r="12" ht="14.4" spans="1:6">
      <c r="A12" s="117"/>
      <c r="B12" s="115"/>
      <c r="C12" s="115"/>
      <c r="D12" s="115"/>
      <c r="E12" s="115"/>
      <c r="F12" s="116"/>
    </row>
    <row r="13" ht="14.4" spans="1:6">
      <c r="A13" s="117"/>
      <c r="B13" s="115"/>
      <c r="C13" s="115"/>
      <c r="D13" s="115"/>
      <c r="E13" s="115"/>
      <c r="F13" s="116"/>
    </row>
    <row r="14" ht="14.4" spans="1:6">
      <c r="A14" s="117"/>
      <c r="B14" s="115"/>
      <c r="C14" s="115"/>
      <c r="D14" s="115"/>
      <c r="E14" s="115"/>
      <c r="F14" s="116"/>
    </row>
    <row r="15" ht="14.4" spans="1:6">
      <c r="A15" s="118"/>
      <c r="B15" s="119"/>
      <c r="C15" s="119"/>
      <c r="D15" s="119"/>
      <c r="E15" s="119"/>
      <c r="F15" s="120"/>
    </row>
    <row r="18" s="102" customFormat="1" ht="20.1" customHeight="1" spans="1:6">
      <c r="A18" s="121" t="s">
        <v>25</v>
      </c>
      <c r="B18" s="121"/>
      <c r="C18" s="121"/>
      <c r="D18" s="121"/>
      <c r="E18" s="121"/>
      <c r="F18" s="121"/>
    </row>
    <row r="19" ht="14.4" spans="1:6">
      <c r="A19" s="122" t="s">
        <v>26</v>
      </c>
      <c r="B19" s="122" t="s">
        <v>27</v>
      </c>
      <c r="C19" s="123"/>
      <c r="D19" s="123"/>
      <c r="E19" s="123"/>
      <c r="F19" s="123"/>
    </row>
    <row r="20" ht="14.4" spans="1:6">
      <c r="A20" s="124">
        <v>1</v>
      </c>
      <c r="B20" s="125" t="s">
        <v>28</v>
      </c>
      <c r="C20" s="126"/>
      <c r="D20" s="126"/>
      <c r="E20" s="126"/>
      <c r="F20" s="126"/>
    </row>
    <row r="21" ht="14.4" spans="1:6">
      <c r="A21" s="124">
        <v>2</v>
      </c>
      <c r="B21" s="125" t="s">
        <v>29</v>
      </c>
      <c r="C21" s="126"/>
      <c r="D21" s="126"/>
      <c r="E21" s="126"/>
      <c r="F21" s="126"/>
    </row>
    <row r="22" ht="14.4" spans="1:6">
      <c r="A22" s="124">
        <v>3</v>
      </c>
      <c r="B22" s="125" t="s">
        <v>30</v>
      </c>
      <c r="C22" s="126"/>
      <c r="D22" s="126"/>
      <c r="E22" s="126"/>
      <c r="F22" s="126"/>
    </row>
    <row r="23" ht="14.4" spans="1:6">
      <c r="A23" s="124">
        <v>4</v>
      </c>
      <c r="B23" s="126"/>
      <c r="C23" s="126"/>
      <c r="D23" s="126"/>
      <c r="E23" s="126"/>
      <c r="F23" s="126"/>
    </row>
    <row r="26" s="102" customFormat="1" ht="20.1" customHeight="1" spans="1:6">
      <c r="A26" s="127" t="s">
        <v>31</v>
      </c>
      <c r="B26" s="127"/>
      <c r="C26" s="127"/>
      <c r="D26" s="127"/>
      <c r="E26" s="127"/>
      <c r="F26" s="127"/>
    </row>
    <row r="27" ht="14.4" spans="1:6">
      <c r="A27" s="122" t="s">
        <v>26</v>
      </c>
      <c r="B27" s="122" t="s">
        <v>27</v>
      </c>
      <c r="C27" s="123"/>
      <c r="D27" s="123"/>
      <c r="E27" s="123"/>
      <c r="F27" s="123"/>
    </row>
    <row r="28" ht="14.4" spans="1:6">
      <c r="A28" s="128">
        <v>1</v>
      </c>
      <c r="B28" s="129"/>
      <c r="C28" s="130"/>
      <c r="D28" s="130"/>
      <c r="E28" s="130"/>
      <c r="F28" s="131"/>
    </row>
    <row r="29" ht="14.4" spans="1:6">
      <c r="A29" s="124">
        <v>2</v>
      </c>
      <c r="B29" s="132"/>
      <c r="C29" s="133"/>
      <c r="D29" s="133"/>
      <c r="E29" s="133"/>
      <c r="F29" s="134"/>
    </row>
    <row r="30" ht="14.4" spans="1:6">
      <c r="A30" s="124">
        <v>3</v>
      </c>
      <c r="B30" s="132"/>
      <c r="C30" s="133"/>
      <c r="D30" s="133"/>
      <c r="E30" s="133"/>
      <c r="F30" s="134"/>
    </row>
    <row r="31" ht="14.4" spans="1:6">
      <c r="A31" s="124">
        <v>4</v>
      </c>
      <c r="B31" s="132"/>
      <c r="C31" s="133"/>
      <c r="D31" s="133"/>
      <c r="E31" s="133"/>
      <c r="F31" s="134"/>
    </row>
  </sheetData>
  <mergeCells count="23">
    <mergeCell ref="B4:C4"/>
    <mergeCell ref="E4:F4"/>
    <mergeCell ref="B5:C5"/>
    <mergeCell ref="E5:F5"/>
    <mergeCell ref="B6:C6"/>
    <mergeCell ref="E6:F6"/>
    <mergeCell ref="B7:C7"/>
    <mergeCell ref="E7:F7"/>
    <mergeCell ref="A10:F10"/>
    <mergeCell ref="A18:F18"/>
    <mergeCell ref="B19:F19"/>
    <mergeCell ref="B20:F20"/>
    <mergeCell ref="B21:F21"/>
    <mergeCell ref="B22:F22"/>
    <mergeCell ref="B23:F23"/>
    <mergeCell ref="A26:F26"/>
    <mergeCell ref="B27:F27"/>
    <mergeCell ref="B28:F28"/>
    <mergeCell ref="B29:F29"/>
    <mergeCell ref="B30:F30"/>
    <mergeCell ref="B31:F31"/>
    <mergeCell ref="A1:F3"/>
    <mergeCell ref="A11:F15"/>
  </mergeCells>
  <dataValidations count="1">
    <dataValidation type="list" allowBlank="1" showInputMessage="1" showErrorMessage="1" sqref="E5:F5">
      <formula1>"产品研发型,定制开发型,升级维护型"</formula1>
    </dataValidation>
  </dataValidations>
  <pageMargins left="0.75" right="0.75" top="1" bottom="1" header="0.5" footer="0.5"/>
  <pageSetup paperSize="9" firstPageNumber="4294963191" orientation="portrait" useFirstPageNumber="1" horizontalDpi="300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workbookViewId="0">
      <pane ySplit="4" topLeftCell="A5" activePane="bottomLeft" state="frozen"/>
      <selection/>
      <selection pane="bottomLeft" activeCell="F20" sqref="F20"/>
    </sheetView>
  </sheetViews>
  <sheetFormatPr defaultColWidth="9" defaultRowHeight="15.6"/>
  <cols>
    <col min="1" max="2" width="20.8796296296296" style="59" customWidth="1"/>
    <col min="3" max="3" width="9.25" style="2" customWidth="1"/>
    <col min="4" max="4" width="10.5" style="60" customWidth="1"/>
    <col min="5" max="5" width="10.8796296296296" style="60" customWidth="1"/>
    <col min="6" max="7" width="12" style="60" customWidth="1"/>
    <col min="8" max="10" width="12" style="60" customWidth="1" outlineLevel="1"/>
    <col min="11" max="11" width="12" style="2" customWidth="1" outlineLevel="1"/>
    <col min="12" max="12" width="12.75" style="61" customWidth="1" outlineLevel="1"/>
    <col min="13" max="13" width="23" style="62" customWidth="1"/>
    <col min="14" max="14" width="9" style="63"/>
    <col min="15" max="16384" width="9" style="43"/>
  </cols>
  <sheetData>
    <row r="1" s="55" customFormat="1" ht="33.75" customHeight="1" spans="1:13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93"/>
    </row>
    <row r="2" s="56" customFormat="1" ht="14.25" customHeight="1" spans="1:13">
      <c r="A2" s="64" t="s">
        <v>33</v>
      </c>
      <c r="B2" s="64"/>
      <c r="C2" s="65"/>
      <c r="D2" s="66"/>
      <c r="E2" s="66"/>
      <c r="F2" s="66"/>
      <c r="G2" s="66"/>
      <c r="H2" s="66"/>
      <c r="I2" s="66"/>
      <c r="J2" s="66"/>
      <c r="K2" s="65"/>
      <c r="L2" s="65"/>
      <c r="M2" s="65"/>
    </row>
    <row r="3" s="56" customFormat="1" ht="13.2" spans="1:13">
      <c r="A3" s="67" t="s">
        <v>34</v>
      </c>
      <c r="B3" s="68"/>
      <c r="C3" s="69" t="s">
        <v>35</v>
      </c>
      <c r="D3" s="70" t="s">
        <v>36</v>
      </c>
      <c r="E3" s="71"/>
      <c r="F3" s="71"/>
      <c r="G3" s="71"/>
      <c r="H3" s="71"/>
      <c r="I3" s="71"/>
      <c r="J3" s="71"/>
      <c r="K3" s="71"/>
      <c r="L3" s="71"/>
      <c r="M3" s="94" t="s">
        <v>37</v>
      </c>
    </row>
    <row r="4" s="56" customFormat="1" ht="12.75" customHeight="1" spans="1:13">
      <c r="A4" s="72"/>
      <c r="B4" s="73"/>
      <c r="C4" s="74"/>
      <c r="D4" s="75" t="s">
        <v>38</v>
      </c>
      <c r="E4" s="75" t="s">
        <v>39</v>
      </c>
      <c r="F4" s="75" t="s">
        <v>40</v>
      </c>
      <c r="G4" s="76" t="s">
        <v>41</v>
      </c>
      <c r="H4" s="76" t="s">
        <v>42</v>
      </c>
      <c r="I4" s="76" t="s">
        <v>43</v>
      </c>
      <c r="J4" s="76" t="s">
        <v>44</v>
      </c>
      <c r="K4" s="69" t="s">
        <v>45</v>
      </c>
      <c r="L4" s="69" t="s">
        <v>46</v>
      </c>
      <c r="M4" s="95"/>
    </row>
    <row r="5" s="57" customFormat="1" ht="13.5" customHeight="1" spans="1:13">
      <c r="A5" s="77" t="s">
        <v>47</v>
      </c>
      <c r="B5" s="78" t="s">
        <v>48</v>
      </c>
      <c r="C5" s="79" t="s">
        <v>49</v>
      </c>
      <c r="D5" s="80">
        <v>800</v>
      </c>
      <c r="E5" s="81">
        <v>750</v>
      </c>
      <c r="F5" s="80">
        <v>750</v>
      </c>
      <c r="G5" s="82">
        <f t="shared" ref="G5:G14" si="0">IF(L5="Yes",I5,"重新估算")</f>
        <v>766.666666666667</v>
      </c>
      <c r="H5" s="83">
        <f t="shared" ref="H5:H14" si="1">MAX(E5:F5)</f>
        <v>750</v>
      </c>
      <c r="I5" s="83">
        <f t="shared" ref="I5:I14" si="2">IF(SUM(D5:F5)&lt;&gt;0,AVERAGE(D5:F5),0)</f>
        <v>766.666666666667</v>
      </c>
      <c r="J5" s="83">
        <f t="shared" ref="J5:J14" si="3">MIN(E5:F5)</f>
        <v>750</v>
      </c>
      <c r="K5" s="96">
        <f t="shared" ref="K5:K14" si="4">IF(I5&lt;&gt;0,MAX((H5-I5)/I5*100%,(I5-J5)/I5*100%),0)</f>
        <v>0.0217391304347826</v>
      </c>
      <c r="L5" s="80" t="s">
        <v>50</v>
      </c>
      <c r="M5" s="97"/>
    </row>
    <row r="6" s="58" customFormat="1" ht="13.2" spans="1:13">
      <c r="A6" s="84"/>
      <c r="B6" s="78" t="s">
        <v>51</v>
      </c>
      <c r="C6" s="79" t="s">
        <v>49</v>
      </c>
      <c r="D6" s="80">
        <v>760</v>
      </c>
      <c r="E6" s="80">
        <v>800</v>
      </c>
      <c r="F6" s="80">
        <v>750</v>
      </c>
      <c r="G6" s="82">
        <f t="shared" si="0"/>
        <v>770</v>
      </c>
      <c r="H6" s="83">
        <f t="shared" si="1"/>
        <v>800</v>
      </c>
      <c r="I6" s="83">
        <f t="shared" si="2"/>
        <v>770</v>
      </c>
      <c r="J6" s="83">
        <f t="shared" si="3"/>
        <v>750</v>
      </c>
      <c r="K6" s="96">
        <f t="shared" si="4"/>
        <v>0.038961038961039</v>
      </c>
      <c r="L6" s="80" t="s">
        <v>50</v>
      </c>
      <c r="M6" s="97"/>
    </row>
    <row r="7" s="58" customFormat="1" ht="13.2" spans="1:13">
      <c r="A7" s="77" t="s">
        <v>52</v>
      </c>
      <c r="B7" s="78" t="s">
        <v>53</v>
      </c>
      <c r="C7" s="79" t="s">
        <v>49</v>
      </c>
      <c r="D7" s="81">
        <v>850</v>
      </c>
      <c r="E7" s="81">
        <v>750</v>
      </c>
      <c r="F7" s="80">
        <v>800</v>
      </c>
      <c r="G7" s="82">
        <f t="shared" si="0"/>
        <v>800</v>
      </c>
      <c r="H7" s="83">
        <f t="shared" si="1"/>
        <v>800</v>
      </c>
      <c r="I7" s="83">
        <f t="shared" si="2"/>
        <v>800</v>
      </c>
      <c r="J7" s="83">
        <f t="shared" si="3"/>
        <v>750</v>
      </c>
      <c r="K7" s="96">
        <f t="shared" si="4"/>
        <v>0.0625</v>
      </c>
      <c r="L7" s="80" t="s">
        <v>50</v>
      </c>
      <c r="M7" s="97"/>
    </row>
    <row r="8" s="58" customFormat="1" ht="13.2" spans="1:13">
      <c r="A8" s="85"/>
      <c r="B8" s="78" t="s">
        <v>54</v>
      </c>
      <c r="C8" s="79" t="s">
        <v>49</v>
      </c>
      <c r="D8" s="81">
        <v>800</v>
      </c>
      <c r="E8" s="80">
        <v>700</v>
      </c>
      <c r="F8" s="80">
        <v>700</v>
      </c>
      <c r="G8" s="82">
        <f t="shared" si="0"/>
        <v>733.333333333333</v>
      </c>
      <c r="H8" s="83">
        <f t="shared" si="1"/>
        <v>700</v>
      </c>
      <c r="I8" s="83">
        <f t="shared" si="2"/>
        <v>733.333333333333</v>
      </c>
      <c r="J8" s="83">
        <f t="shared" si="3"/>
        <v>700</v>
      </c>
      <c r="K8" s="96">
        <f t="shared" si="4"/>
        <v>0.0454545454545455</v>
      </c>
      <c r="L8" s="80" t="s">
        <v>50</v>
      </c>
      <c r="M8" s="97"/>
    </row>
    <row r="9" s="58" customFormat="1" ht="13.2" spans="1:13">
      <c r="A9" s="85"/>
      <c r="B9" s="78" t="s">
        <v>55</v>
      </c>
      <c r="C9" s="79" t="s">
        <v>49</v>
      </c>
      <c r="D9" s="81">
        <v>700</v>
      </c>
      <c r="E9" s="80">
        <v>700</v>
      </c>
      <c r="F9" s="81">
        <v>750</v>
      </c>
      <c r="G9" s="82">
        <f t="shared" si="0"/>
        <v>716.666666666667</v>
      </c>
      <c r="H9" s="83">
        <f t="shared" si="1"/>
        <v>750</v>
      </c>
      <c r="I9" s="83">
        <f t="shared" si="2"/>
        <v>716.666666666667</v>
      </c>
      <c r="J9" s="83">
        <f t="shared" si="3"/>
        <v>700</v>
      </c>
      <c r="K9" s="96">
        <f t="shared" si="4"/>
        <v>0.0465116279069768</v>
      </c>
      <c r="L9" s="80" t="s">
        <v>50</v>
      </c>
      <c r="M9" s="97"/>
    </row>
    <row r="10" s="58" customFormat="1" ht="13.2" spans="1:13">
      <c r="A10" s="85"/>
      <c r="B10" s="78" t="s">
        <v>56</v>
      </c>
      <c r="C10" s="79" t="s">
        <v>49</v>
      </c>
      <c r="D10" s="80">
        <v>750</v>
      </c>
      <c r="E10" s="81">
        <v>750</v>
      </c>
      <c r="F10" s="81">
        <v>725</v>
      </c>
      <c r="G10" s="82">
        <f t="shared" si="0"/>
        <v>741.666666666667</v>
      </c>
      <c r="H10" s="83">
        <f t="shared" si="1"/>
        <v>750</v>
      </c>
      <c r="I10" s="83">
        <f t="shared" si="2"/>
        <v>741.666666666667</v>
      </c>
      <c r="J10" s="83">
        <f t="shared" si="3"/>
        <v>725</v>
      </c>
      <c r="K10" s="96">
        <f t="shared" si="4"/>
        <v>0.0224719101123595</v>
      </c>
      <c r="L10" s="80" t="s">
        <v>50</v>
      </c>
      <c r="M10" s="97"/>
    </row>
    <row r="11" s="58" customFormat="1" ht="13.2" spans="1:13">
      <c r="A11" s="77" t="s">
        <v>57</v>
      </c>
      <c r="B11" s="78" t="s">
        <v>58</v>
      </c>
      <c r="C11" s="79" t="s">
        <v>49</v>
      </c>
      <c r="D11" s="81">
        <v>700</v>
      </c>
      <c r="E11" s="81">
        <v>700</v>
      </c>
      <c r="F11" s="81">
        <v>750</v>
      </c>
      <c r="G11" s="82">
        <f t="shared" si="0"/>
        <v>716.666666666667</v>
      </c>
      <c r="H11" s="83">
        <f t="shared" si="1"/>
        <v>750</v>
      </c>
      <c r="I11" s="83">
        <f t="shared" si="2"/>
        <v>716.666666666667</v>
      </c>
      <c r="J11" s="83">
        <f t="shared" si="3"/>
        <v>700</v>
      </c>
      <c r="K11" s="96">
        <f t="shared" si="4"/>
        <v>0.0465116279069768</v>
      </c>
      <c r="L11" s="80" t="s">
        <v>50</v>
      </c>
      <c r="M11" s="97"/>
    </row>
    <row r="12" s="58" customFormat="1" ht="13.2" spans="1:13">
      <c r="A12" s="85"/>
      <c r="B12" s="78" t="s">
        <v>59</v>
      </c>
      <c r="C12" s="79" t="s">
        <v>49</v>
      </c>
      <c r="D12" s="81">
        <v>650</v>
      </c>
      <c r="E12" s="81">
        <v>700</v>
      </c>
      <c r="F12" s="81">
        <v>700</v>
      </c>
      <c r="G12" s="82">
        <f t="shared" si="0"/>
        <v>683.333333333333</v>
      </c>
      <c r="H12" s="83">
        <f t="shared" si="1"/>
        <v>700</v>
      </c>
      <c r="I12" s="83">
        <f t="shared" si="2"/>
        <v>683.333333333333</v>
      </c>
      <c r="J12" s="83">
        <f t="shared" si="3"/>
        <v>700</v>
      </c>
      <c r="K12" s="96">
        <f t="shared" si="4"/>
        <v>0.024390243902439</v>
      </c>
      <c r="L12" s="80" t="s">
        <v>50</v>
      </c>
      <c r="M12" s="97"/>
    </row>
    <row r="13" s="58" customFormat="1" ht="13.2" spans="1:13">
      <c r="A13" s="85"/>
      <c r="B13" s="78" t="s">
        <v>60</v>
      </c>
      <c r="C13" s="79" t="s">
        <v>49</v>
      </c>
      <c r="D13" s="81">
        <v>650</v>
      </c>
      <c r="E13" s="81">
        <v>700</v>
      </c>
      <c r="F13" s="81">
        <v>650</v>
      </c>
      <c r="G13" s="82">
        <f t="shared" si="0"/>
        <v>666.666666666667</v>
      </c>
      <c r="H13" s="83">
        <f t="shared" si="1"/>
        <v>700</v>
      </c>
      <c r="I13" s="83">
        <f t="shared" si="2"/>
        <v>666.666666666667</v>
      </c>
      <c r="J13" s="83">
        <f t="shared" si="3"/>
        <v>650</v>
      </c>
      <c r="K13" s="96">
        <f t="shared" si="4"/>
        <v>0.0500000000000001</v>
      </c>
      <c r="L13" s="80" t="s">
        <v>50</v>
      </c>
      <c r="M13" s="97"/>
    </row>
    <row r="14" s="58" customFormat="1" spans="1:13">
      <c r="A14" s="84"/>
      <c r="B14" s="78" t="s">
        <v>61</v>
      </c>
      <c r="C14" s="79" t="s">
        <v>49</v>
      </c>
      <c r="D14" s="81">
        <v>750</v>
      </c>
      <c r="E14" s="80">
        <v>650</v>
      </c>
      <c r="F14" s="80">
        <v>650</v>
      </c>
      <c r="G14" s="82">
        <f t="shared" si="0"/>
        <v>683.333333333333</v>
      </c>
      <c r="H14" s="83">
        <f t="shared" si="1"/>
        <v>650</v>
      </c>
      <c r="I14" s="83">
        <f t="shared" si="2"/>
        <v>683.333333333333</v>
      </c>
      <c r="J14" s="83">
        <f t="shared" si="3"/>
        <v>650</v>
      </c>
      <c r="K14" s="96">
        <f t="shared" si="4"/>
        <v>0.0487804878048781</v>
      </c>
      <c r="L14" s="80" t="s">
        <v>50</v>
      </c>
      <c r="M14" s="97"/>
    </row>
    <row r="15" ht="15" customHeight="1" spans="1:13">
      <c r="A15" s="86" t="s">
        <v>62</v>
      </c>
      <c r="B15" s="87"/>
      <c r="C15" s="88"/>
      <c r="D15" s="88"/>
      <c r="E15" s="88"/>
      <c r="F15" s="88"/>
      <c r="G15" s="89">
        <f>SUM(G5:G14)</f>
        <v>7278.33333333333</v>
      </c>
      <c r="H15" s="90" t="s">
        <v>63</v>
      </c>
      <c r="I15" s="98"/>
      <c r="J15" s="98"/>
      <c r="K15" s="98"/>
      <c r="L15" s="98"/>
      <c r="M15" s="99"/>
    </row>
    <row r="16" spans="1:13">
      <c r="A16" s="91"/>
      <c r="B16" s="91"/>
      <c r="C16" s="43"/>
      <c r="D16" s="92"/>
      <c r="E16" s="92"/>
      <c r="F16" s="92"/>
      <c r="G16" s="92"/>
      <c r="H16" s="92"/>
      <c r="I16" s="92"/>
      <c r="J16" s="92"/>
      <c r="K16" s="43"/>
      <c r="L16" s="100"/>
      <c r="M16" s="101"/>
    </row>
    <row r="17" spans="1:13">
      <c r="A17" s="91"/>
      <c r="B17" s="91"/>
      <c r="C17" s="43"/>
      <c r="D17" s="92"/>
      <c r="E17" s="92"/>
      <c r="F17" s="92"/>
      <c r="G17" s="92"/>
      <c r="H17" s="92"/>
      <c r="I17" s="92"/>
      <c r="J17" s="92"/>
      <c r="K17" s="43"/>
      <c r="L17" s="100"/>
      <c r="M17" s="101"/>
    </row>
    <row r="18" spans="1:13">
      <c r="A18" s="91"/>
      <c r="B18" s="91"/>
      <c r="C18" s="43"/>
      <c r="D18" s="92"/>
      <c r="E18" s="92"/>
      <c r="F18" s="92"/>
      <c r="G18" s="92"/>
      <c r="H18" s="92"/>
      <c r="I18" s="92"/>
      <c r="J18" s="92"/>
      <c r="K18" s="43"/>
      <c r="L18" s="100"/>
      <c r="M18" s="101"/>
    </row>
    <row r="19" spans="1:13">
      <c r="A19" s="91"/>
      <c r="B19" s="91"/>
      <c r="C19" s="43"/>
      <c r="D19" s="92"/>
      <c r="E19" s="92"/>
      <c r="F19" s="92"/>
      <c r="G19" s="92"/>
      <c r="H19" s="92"/>
      <c r="I19" s="92"/>
      <c r="J19" s="92"/>
      <c r="K19" s="43"/>
      <c r="L19" s="100"/>
      <c r="M19" s="101"/>
    </row>
    <row r="20" spans="1:13">
      <c r="A20" s="91"/>
      <c r="B20" s="91"/>
      <c r="C20" s="43"/>
      <c r="D20" s="92"/>
      <c r="E20" s="92"/>
      <c r="F20" s="92"/>
      <c r="G20" s="92"/>
      <c r="H20" s="92"/>
      <c r="I20" s="92"/>
      <c r="J20" s="92"/>
      <c r="K20" s="43"/>
      <c r="L20" s="100"/>
      <c r="M20" s="101"/>
    </row>
    <row r="21" spans="1:13">
      <c r="A21" s="91"/>
      <c r="B21" s="91"/>
      <c r="C21" s="43"/>
      <c r="D21" s="92"/>
      <c r="E21" s="92"/>
      <c r="F21" s="92"/>
      <c r="G21" s="92"/>
      <c r="H21" s="92"/>
      <c r="I21" s="92"/>
      <c r="J21" s="92"/>
      <c r="K21" s="43"/>
      <c r="L21" s="100"/>
      <c r="M21" s="101"/>
    </row>
    <row r="22" spans="1:13">
      <c r="A22" s="91"/>
      <c r="B22" s="91"/>
      <c r="C22" s="43"/>
      <c r="D22" s="92"/>
      <c r="E22" s="92"/>
      <c r="F22" s="92"/>
      <c r="G22" s="92"/>
      <c r="H22" s="92"/>
      <c r="I22" s="92"/>
      <c r="J22" s="92"/>
      <c r="K22" s="43"/>
      <c r="L22" s="100"/>
      <c r="M22" s="101"/>
    </row>
    <row r="23" spans="1:13">
      <c r="A23" s="91"/>
      <c r="B23" s="91"/>
      <c r="C23" s="43"/>
      <c r="D23" s="92"/>
      <c r="E23" s="92"/>
      <c r="F23" s="92"/>
      <c r="G23" s="92"/>
      <c r="H23" s="92"/>
      <c r="I23" s="92"/>
      <c r="J23" s="92"/>
      <c r="K23" s="43"/>
      <c r="L23" s="100"/>
      <c r="M23" s="101"/>
    </row>
    <row r="24" spans="1:13">
      <c r="A24" s="91"/>
      <c r="B24" s="91"/>
      <c r="C24" s="43"/>
      <c r="D24" s="92"/>
      <c r="E24" s="92"/>
      <c r="F24" s="92"/>
      <c r="G24" s="92"/>
      <c r="H24" s="92"/>
      <c r="I24" s="92"/>
      <c r="J24" s="92"/>
      <c r="K24" s="43"/>
      <c r="L24" s="100"/>
      <c r="M24" s="101"/>
    </row>
    <row r="25" spans="1:13">
      <c r="A25" s="91"/>
      <c r="B25" s="91"/>
      <c r="C25" s="43"/>
      <c r="D25" s="92"/>
      <c r="E25" s="92"/>
      <c r="F25" s="92"/>
      <c r="G25" s="92"/>
      <c r="H25" s="92"/>
      <c r="I25" s="92"/>
      <c r="J25" s="92"/>
      <c r="K25" s="43"/>
      <c r="L25" s="100"/>
      <c r="M25" s="101"/>
    </row>
    <row r="26" spans="1:13">
      <c r="A26" s="91"/>
      <c r="B26" s="91"/>
      <c r="C26" s="43"/>
      <c r="D26" s="92"/>
      <c r="E26" s="92"/>
      <c r="F26" s="92"/>
      <c r="G26" s="92"/>
      <c r="H26" s="92"/>
      <c r="I26" s="92"/>
      <c r="J26" s="92"/>
      <c r="K26" s="43"/>
      <c r="L26" s="100"/>
      <c r="M26" s="101"/>
    </row>
    <row r="27" spans="1:13">
      <c r="A27" s="91"/>
      <c r="B27" s="91"/>
      <c r="C27" s="43"/>
      <c r="D27" s="92"/>
      <c r="E27" s="92"/>
      <c r="F27" s="92"/>
      <c r="G27" s="92"/>
      <c r="H27" s="92"/>
      <c r="I27" s="92"/>
      <c r="J27" s="92"/>
      <c r="K27" s="43"/>
      <c r="L27" s="100"/>
      <c r="M27" s="101"/>
    </row>
    <row r="28" spans="1:13">
      <c r="A28" s="91"/>
      <c r="B28" s="91"/>
      <c r="C28" s="43"/>
      <c r="D28" s="92"/>
      <c r="E28" s="92"/>
      <c r="F28" s="92"/>
      <c r="G28" s="92"/>
      <c r="H28" s="92"/>
      <c r="I28" s="92"/>
      <c r="J28" s="92"/>
      <c r="K28" s="43"/>
      <c r="L28" s="100"/>
      <c r="M28" s="101"/>
    </row>
    <row r="29" spans="1:13">
      <c r="A29" s="91"/>
      <c r="B29" s="91"/>
      <c r="C29" s="43"/>
      <c r="D29" s="92"/>
      <c r="E29" s="92"/>
      <c r="F29" s="92"/>
      <c r="G29" s="92"/>
      <c r="H29" s="92"/>
      <c r="I29" s="92"/>
      <c r="J29" s="92"/>
      <c r="K29" s="43"/>
      <c r="L29" s="100"/>
      <c r="M29" s="101"/>
    </row>
    <row r="30" spans="1:13">
      <c r="A30" s="91"/>
      <c r="B30" s="91"/>
      <c r="C30" s="43"/>
      <c r="D30" s="92"/>
      <c r="E30" s="92"/>
      <c r="F30" s="92"/>
      <c r="G30" s="92"/>
      <c r="H30" s="92"/>
      <c r="I30" s="92"/>
      <c r="J30" s="92"/>
      <c r="K30" s="43"/>
      <c r="L30" s="100"/>
      <c r="M30" s="101"/>
    </row>
    <row r="31" spans="1:13">
      <c r="A31" s="91"/>
      <c r="B31" s="91"/>
      <c r="C31" s="43"/>
      <c r="D31" s="92"/>
      <c r="E31" s="92"/>
      <c r="F31" s="92"/>
      <c r="G31" s="92"/>
      <c r="H31" s="92"/>
      <c r="I31" s="92"/>
      <c r="J31" s="92"/>
      <c r="K31" s="43"/>
      <c r="L31" s="100"/>
      <c r="M31" s="101"/>
    </row>
    <row r="32" spans="1:13">
      <c r="A32" s="91"/>
      <c r="B32" s="91"/>
      <c r="C32" s="43"/>
      <c r="D32" s="92"/>
      <c r="E32" s="92"/>
      <c r="F32" s="92"/>
      <c r="G32" s="92"/>
      <c r="H32" s="92"/>
      <c r="I32" s="92"/>
      <c r="J32" s="92"/>
      <c r="K32" s="43"/>
      <c r="L32" s="100"/>
      <c r="M32" s="101"/>
    </row>
    <row r="33" spans="1:13">
      <c r="A33" s="91"/>
      <c r="B33" s="91"/>
      <c r="C33" s="43"/>
      <c r="D33" s="92"/>
      <c r="E33" s="92"/>
      <c r="F33" s="92"/>
      <c r="G33" s="92"/>
      <c r="H33" s="92"/>
      <c r="I33" s="92"/>
      <c r="J33" s="92"/>
      <c r="K33" s="43"/>
      <c r="L33" s="100"/>
      <c r="M33" s="101"/>
    </row>
    <row r="34" spans="1:13">
      <c r="A34" s="91"/>
      <c r="B34" s="91"/>
      <c r="C34" s="43"/>
      <c r="D34" s="92"/>
      <c r="E34" s="92"/>
      <c r="F34" s="92"/>
      <c r="G34" s="92"/>
      <c r="H34" s="92"/>
      <c r="I34" s="92"/>
      <c r="J34" s="92"/>
      <c r="K34" s="43"/>
      <c r="L34" s="100"/>
      <c r="M34" s="101"/>
    </row>
    <row r="35" spans="1:13">
      <c r="A35" s="91"/>
      <c r="B35" s="91"/>
      <c r="C35" s="43"/>
      <c r="D35" s="92"/>
      <c r="E35" s="92"/>
      <c r="F35" s="92"/>
      <c r="G35" s="92"/>
      <c r="H35" s="92"/>
      <c r="I35" s="92"/>
      <c r="J35" s="92"/>
      <c r="K35" s="43"/>
      <c r="L35" s="100"/>
      <c r="M35" s="101"/>
    </row>
    <row r="36" spans="1:13">
      <c r="A36" s="91"/>
      <c r="B36" s="91"/>
      <c r="C36" s="43"/>
      <c r="D36" s="92"/>
      <c r="E36" s="92"/>
      <c r="F36" s="92"/>
      <c r="G36" s="92"/>
      <c r="H36" s="92"/>
      <c r="I36" s="92"/>
      <c r="J36" s="92"/>
      <c r="K36" s="43"/>
      <c r="L36" s="100"/>
      <c r="M36" s="101"/>
    </row>
    <row r="37" spans="1:13">
      <c r="A37" s="91"/>
      <c r="B37" s="91"/>
      <c r="C37" s="43"/>
      <c r="D37" s="92"/>
      <c r="E37" s="92"/>
      <c r="F37" s="92"/>
      <c r="G37" s="92"/>
      <c r="H37" s="92"/>
      <c r="I37" s="92"/>
      <c r="J37" s="92"/>
      <c r="K37" s="43"/>
      <c r="L37" s="100"/>
      <c r="M37" s="101"/>
    </row>
    <row r="38" spans="1:13">
      <c r="A38" s="91"/>
      <c r="B38" s="91"/>
      <c r="C38" s="43"/>
      <c r="D38" s="92"/>
      <c r="E38" s="92"/>
      <c r="F38" s="92"/>
      <c r="G38" s="92"/>
      <c r="H38" s="92"/>
      <c r="I38" s="92"/>
      <c r="J38" s="92"/>
      <c r="K38" s="43"/>
      <c r="L38" s="100"/>
      <c r="M38" s="101"/>
    </row>
    <row r="39" spans="1:13">
      <c r="A39" s="91"/>
      <c r="B39" s="91"/>
      <c r="C39" s="43"/>
      <c r="D39" s="92"/>
      <c r="E39" s="92"/>
      <c r="F39" s="92"/>
      <c r="G39" s="92"/>
      <c r="H39" s="92"/>
      <c r="I39" s="92"/>
      <c r="J39" s="92"/>
      <c r="K39" s="43"/>
      <c r="L39" s="100"/>
      <c r="M39" s="101"/>
    </row>
    <row r="40" spans="1:13">
      <c r="A40" s="91"/>
      <c r="B40" s="91"/>
      <c r="C40" s="43"/>
      <c r="D40" s="92"/>
      <c r="E40" s="92"/>
      <c r="F40" s="92"/>
      <c r="G40" s="92"/>
      <c r="H40" s="92"/>
      <c r="I40" s="92"/>
      <c r="J40" s="92"/>
      <c r="K40" s="43"/>
      <c r="L40" s="100"/>
      <c r="M40" s="101"/>
    </row>
    <row r="41" spans="12:13">
      <c r="L41" s="100"/>
      <c r="M41" s="101"/>
    </row>
    <row r="42" spans="12:13">
      <c r="L42" s="100"/>
      <c r="M42" s="101"/>
    </row>
    <row r="43" spans="12:13">
      <c r="L43" s="100"/>
      <c r="M43" s="101"/>
    </row>
  </sheetData>
  <mergeCells count="8">
    <mergeCell ref="A1:L1"/>
    <mergeCell ref="D3:L3"/>
    <mergeCell ref="A5:A6"/>
    <mergeCell ref="A7:A10"/>
    <mergeCell ref="A11:A14"/>
    <mergeCell ref="C3:C4"/>
    <mergeCell ref="M3:M4"/>
    <mergeCell ref="A3:B4"/>
  </mergeCells>
  <dataValidations count="3">
    <dataValidation type="list" allowBlank="1" showInputMessage="1" showErrorMessage="1" sqref="L14 L5:L10 L11:L13">
      <formula1>"Yes,No"</formula1>
    </dataValidation>
    <dataValidation type="list" allowBlank="1" showInputMessage="1" showErrorMessage="1" sqref="H15">
      <formula1>"loc,FP"</formula1>
    </dataValidation>
    <dataValidation type="list" allowBlank="1" showInputMessage="1" showErrorMessage="1" sqref="C5:C10 C11:C12 C13:C14">
      <formula1>"改造,重用,全新,平台生成"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showGridLines="0" tabSelected="1" workbookViewId="0">
      <pane xSplit="13" ySplit="8" topLeftCell="N9" activePane="bottomRight" state="frozen"/>
      <selection/>
      <selection pane="topRight"/>
      <selection pane="bottomLeft"/>
      <selection pane="bottomRight" activeCell="J21" sqref="J21"/>
    </sheetView>
  </sheetViews>
  <sheetFormatPr defaultColWidth="9" defaultRowHeight="15"/>
  <cols>
    <col min="1" max="1" width="6.25" style="2" customWidth="1"/>
    <col min="2" max="2" width="15.75" style="2" customWidth="1"/>
    <col min="3" max="3" width="23.5" style="2" customWidth="1"/>
    <col min="4" max="4" width="15" style="2" customWidth="1"/>
    <col min="5" max="5" width="16.75" style="2" customWidth="1"/>
    <col min="6" max="6" width="2.5" style="2" customWidth="1"/>
    <col min="7" max="7" width="11.6296296296296" style="2" customWidth="1"/>
    <col min="8" max="8" width="12.6296296296296" style="2" customWidth="1"/>
    <col min="9" max="9" width="2.37962962962963" style="2" customWidth="1"/>
    <col min="10" max="10" width="25" style="2" customWidth="1"/>
    <col min="11" max="11" width="10.5" style="2" customWidth="1"/>
    <col min="12" max="12" width="11.3796296296296" style="2" customWidth="1"/>
    <col min="13" max="16384" width="9" style="2"/>
  </cols>
  <sheetData>
    <row r="1" ht="22.5" customHeight="1" spans="2:8">
      <c r="B1" s="3" t="s">
        <v>64</v>
      </c>
      <c r="C1" s="3"/>
      <c r="D1" s="3"/>
      <c r="E1" s="3"/>
      <c r="F1" s="3"/>
      <c r="G1" s="3"/>
      <c r="H1" s="3"/>
    </row>
    <row r="2" spans="2:8">
      <c r="B2" s="4"/>
      <c r="C2" s="4"/>
      <c r="D2" s="4"/>
      <c r="E2" s="4"/>
      <c r="F2" s="3"/>
      <c r="G2" s="3"/>
      <c r="H2" s="3"/>
    </row>
    <row r="3" customHeight="1" spans="2:8">
      <c r="B3" s="5" t="s">
        <v>65</v>
      </c>
      <c r="C3" s="6">
        <f>估算表!G15</f>
        <v>7278.33333333333</v>
      </c>
      <c r="D3" s="5" t="str">
        <f>估算表!H15</f>
        <v>loc</v>
      </c>
      <c r="E3" s="7"/>
      <c r="F3" s="8"/>
      <c r="G3" s="9"/>
      <c r="H3" s="10" t="s">
        <v>66</v>
      </c>
    </row>
    <row r="4" s="1" customFormat="1" ht="13.8" spans="2:8">
      <c r="B4" s="11" t="s">
        <v>67</v>
      </c>
      <c r="C4" s="12"/>
      <c r="D4" s="13">
        <v>120</v>
      </c>
      <c r="E4" s="14" t="s">
        <v>68</v>
      </c>
      <c r="F4" s="15"/>
      <c r="G4" s="15"/>
      <c r="H4" s="15"/>
    </row>
    <row r="5" s="1" customFormat="1" ht="13.8" spans="2:8">
      <c r="B5" s="16" t="s">
        <v>69</v>
      </c>
      <c r="C5" s="17"/>
      <c r="D5" s="18">
        <f>C3/D4/C12*C24</f>
        <v>131.8538647343</v>
      </c>
      <c r="E5" s="19" t="s">
        <v>70</v>
      </c>
      <c r="F5" s="15"/>
      <c r="G5" s="15"/>
      <c r="H5" s="15"/>
    </row>
    <row r="7" ht="19.5" customHeight="1" spans="2:12">
      <c r="B7" s="20" t="s">
        <v>71</v>
      </c>
      <c r="C7" s="21"/>
      <c r="D7" s="21"/>
      <c r="E7" s="22"/>
      <c r="F7" s="23"/>
      <c r="G7" s="24" t="s">
        <v>72</v>
      </c>
      <c r="H7" s="25"/>
      <c r="I7" s="47"/>
      <c r="J7" s="48" t="s">
        <v>73</v>
      </c>
      <c r="K7" s="49"/>
      <c r="L7" s="50"/>
    </row>
    <row r="8" ht="22.9" customHeight="1" spans="2:12">
      <c r="B8" s="26" t="s">
        <v>74</v>
      </c>
      <c r="C8" s="26" t="s">
        <v>75</v>
      </c>
      <c r="D8" s="26" t="s">
        <v>76</v>
      </c>
      <c r="E8" s="26" t="s">
        <v>77</v>
      </c>
      <c r="F8" s="23"/>
      <c r="G8" s="27" t="s">
        <v>78</v>
      </c>
      <c r="H8" s="27" t="s">
        <v>79</v>
      </c>
      <c r="I8" s="51"/>
      <c r="J8" s="27" t="s">
        <v>80</v>
      </c>
      <c r="K8" s="27" t="s">
        <v>78</v>
      </c>
      <c r="L8" s="27" t="s">
        <v>79</v>
      </c>
    </row>
    <row r="9" spans="2:12">
      <c r="B9" s="28" t="s">
        <v>81</v>
      </c>
      <c r="C9" s="29">
        <v>0.07</v>
      </c>
      <c r="D9" s="30">
        <v>2</v>
      </c>
      <c r="E9" s="31">
        <f>IF(AND(C9&lt;&gt;"",D9&lt;&gt;""),$D$5*C9/D9,"")</f>
        <v>4.61488526570048</v>
      </c>
      <c r="F9" s="23"/>
      <c r="G9" s="32">
        <v>43987</v>
      </c>
      <c r="H9" s="33">
        <f>WORKDAY(G9,E9,)</f>
        <v>43993</v>
      </c>
      <c r="I9" s="51"/>
      <c r="J9" s="28" t="s">
        <v>81</v>
      </c>
      <c r="K9" s="52">
        <v>43987</v>
      </c>
      <c r="L9" s="52">
        <v>44035</v>
      </c>
    </row>
    <row r="10" spans="2:12">
      <c r="B10" s="28" t="s">
        <v>82</v>
      </c>
      <c r="C10" s="29">
        <v>0.12</v>
      </c>
      <c r="D10" s="30">
        <v>1</v>
      </c>
      <c r="E10" s="31">
        <f t="shared" ref="E10:E16" si="0">IF(AND(C10&lt;&gt;"",D10&lt;&gt;""),$D$5*C10/D10,"")</f>
        <v>15.8224637681159</v>
      </c>
      <c r="F10" s="23"/>
      <c r="G10" s="33">
        <f>H9+1</f>
        <v>43994</v>
      </c>
      <c r="H10" s="33">
        <f t="shared" ref="H9:H16" si="1">WORKDAY(G10,E10,)</f>
        <v>44015</v>
      </c>
      <c r="I10" s="51"/>
      <c r="J10" s="28" t="s">
        <v>82</v>
      </c>
      <c r="K10" s="53"/>
      <c r="L10" s="53"/>
    </row>
    <row r="11" spans="2:12">
      <c r="B11" s="28" t="s">
        <v>83</v>
      </c>
      <c r="C11" s="29">
        <v>0.11</v>
      </c>
      <c r="D11" s="30">
        <v>1</v>
      </c>
      <c r="E11" s="31">
        <f t="shared" si="0"/>
        <v>14.5039251207729</v>
      </c>
      <c r="F11" s="23"/>
      <c r="G11" s="33">
        <f t="shared" ref="G11:G16" si="2">H10+1</f>
        <v>44016</v>
      </c>
      <c r="H11" s="33">
        <f t="shared" si="1"/>
        <v>44035</v>
      </c>
      <c r="I11" s="51"/>
      <c r="J11" s="28" t="s">
        <v>83</v>
      </c>
      <c r="K11" s="54"/>
      <c r="L11" s="54"/>
    </row>
    <row r="12" spans="2:12">
      <c r="B12" s="28" t="s">
        <v>84</v>
      </c>
      <c r="C12" s="29">
        <v>0.46</v>
      </c>
      <c r="D12" s="30">
        <v>3</v>
      </c>
      <c r="E12" s="31">
        <f t="shared" si="0"/>
        <v>20.2175925925926</v>
      </c>
      <c r="F12" s="23"/>
      <c r="G12" s="33">
        <f t="shared" si="2"/>
        <v>44036</v>
      </c>
      <c r="H12" s="33">
        <f t="shared" si="1"/>
        <v>44064</v>
      </c>
      <c r="I12" s="51"/>
      <c r="J12" s="28" t="s">
        <v>84</v>
      </c>
      <c r="K12" s="52">
        <v>44036</v>
      </c>
      <c r="L12" s="52">
        <v>44069</v>
      </c>
    </row>
    <row r="13" spans="2:12">
      <c r="B13" s="28" t="s">
        <v>85</v>
      </c>
      <c r="C13" s="29">
        <v>0.03</v>
      </c>
      <c r="D13" s="30">
        <v>2</v>
      </c>
      <c r="E13" s="31">
        <f t="shared" si="0"/>
        <v>1.97780797101449</v>
      </c>
      <c r="F13" s="23"/>
      <c r="G13" s="33">
        <f t="shared" si="2"/>
        <v>44065</v>
      </c>
      <c r="H13" s="33">
        <f t="shared" si="1"/>
        <v>44067</v>
      </c>
      <c r="I13" s="51"/>
      <c r="J13" s="28" t="s">
        <v>85</v>
      </c>
      <c r="K13" s="54"/>
      <c r="L13" s="54"/>
    </row>
    <row r="14" spans="2:12">
      <c r="B14" s="28" t="s">
        <v>86</v>
      </c>
      <c r="C14" s="29">
        <v>0.07</v>
      </c>
      <c r="D14" s="30">
        <v>1.5</v>
      </c>
      <c r="E14" s="31">
        <f t="shared" si="0"/>
        <v>6.15318035426731</v>
      </c>
      <c r="F14" s="23"/>
      <c r="G14" s="33">
        <f t="shared" si="2"/>
        <v>44068</v>
      </c>
      <c r="H14" s="33">
        <f t="shared" si="1"/>
        <v>44076</v>
      </c>
      <c r="I14" s="51"/>
      <c r="J14" s="28" t="s">
        <v>86</v>
      </c>
      <c r="K14" s="52">
        <v>44070</v>
      </c>
      <c r="L14" s="52">
        <v>44094</v>
      </c>
    </row>
    <row r="15" spans="2:12">
      <c r="B15" s="28" t="s">
        <v>87</v>
      </c>
      <c r="C15" s="29">
        <v>0.06</v>
      </c>
      <c r="D15" s="30">
        <v>1.5</v>
      </c>
      <c r="E15" s="31">
        <f t="shared" si="0"/>
        <v>5.27415458937198</v>
      </c>
      <c r="F15" s="23"/>
      <c r="G15" s="33">
        <f t="shared" si="2"/>
        <v>44077</v>
      </c>
      <c r="H15" s="33">
        <f t="shared" si="1"/>
        <v>44084</v>
      </c>
      <c r="I15" s="51"/>
      <c r="J15" s="28" t="s">
        <v>87</v>
      </c>
      <c r="K15" s="53"/>
      <c r="L15" s="53"/>
    </row>
    <row r="16" spans="2:12">
      <c r="B16" s="28" t="s">
        <v>88</v>
      </c>
      <c r="C16" s="29">
        <v>0.03</v>
      </c>
      <c r="D16" s="30">
        <v>1</v>
      </c>
      <c r="E16" s="31">
        <f t="shared" si="0"/>
        <v>3.95561594202899</v>
      </c>
      <c r="F16" s="23"/>
      <c r="G16" s="33">
        <f t="shared" si="2"/>
        <v>44085</v>
      </c>
      <c r="H16" s="33">
        <f t="shared" si="1"/>
        <v>44090</v>
      </c>
      <c r="I16" s="51"/>
      <c r="J16" s="28" t="s">
        <v>88</v>
      </c>
      <c r="K16" s="54"/>
      <c r="L16" s="54"/>
    </row>
    <row r="17" spans="2:12">
      <c r="B17" s="28" t="s">
        <v>89</v>
      </c>
      <c r="C17" s="34">
        <f>SUM(C9:C16)</f>
        <v>0.95</v>
      </c>
      <c r="D17" s="35">
        <f>SUM(D9:D16)</f>
        <v>13</v>
      </c>
      <c r="E17" s="31">
        <f>SUM(E9:E16)</f>
        <v>72.5196256038648</v>
      </c>
      <c r="F17" s="36"/>
      <c r="G17" s="37"/>
      <c r="H17" s="37"/>
      <c r="K17" s="37"/>
      <c r="L17" s="37"/>
    </row>
    <row r="18" spans="2:12">
      <c r="B18" s="38"/>
      <c r="D18" s="39"/>
      <c r="E18" s="40"/>
      <c r="F18" s="36"/>
      <c r="G18" s="37"/>
      <c r="H18" s="37"/>
      <c r="K18" s="37"/>
      <c r="L18" s="37"/>
    </row>
    <row r="19" customHeight="1" spans="2:12">
      <c r="B19" s="20" t="s">
        <v>90</v>
      </c>
      <c r="C19" s="21"/>
      <c r="D19" s="21"/>
      <c r="E19" s="22"/>
      <c r="F19" s="36"/>
      <c r="G19" s="37"/>
      <c r="H19" s="37"/>
      <c r="K19" s="37"/>
      <c r="L19" s="37"/>
    </row>
    <row r="20" spans="2:12">
      <c r="B20" s="41"/>
      <c r="C20" s="26" t="s">
        <v>91</v>
      </c>
      <c r="D20" s="42" t="s">
        <v>92</v>
      </c>
      <c r="E20" s="42" t="s">
        <v>93</v>
      </c>
      <c r="F20" s="36"/>
      <c r="G20" s="37"/>
      <c r="H20" s="37"/>
      <c r="K20" s="37"/>
      <c r="L20" s="37"/>
    </row>
    <row r="21" spans="2:12">
      <c r="B21" s="28" t="s">
        <v>94</v>
      </c>
      <c r="C21" s="34">
        <v>0.02</v>
      </c>
      <c r="D21" s="35">
        <v>1</v>
      </c>
      <c r="E21" s="31">
        <f t="shared" ref="E21:E23" si="3">IF(AND(C21&lt;&gt;"",D21&lt;&gt;""),$D$5*C21/D21,"")</f>
        <v>2.63707729468599</v>
      </c>
      <c r="F21" s="36"/>
      <c r="G21" s="37"/>
      <c r="H21" s="37"/>
      <c r="K21" s="37"/>
      <c r="L21" s="37"/>
    </row>
    <row r="22" spans="2:12">
      <c r="B22" s="28" t="s">
        <v>95</v>
      </c>
      <c r="C22" s="34">
        <v>0.02</v>
      </c>
      <c r="D22" s="35">
        <v>1</v>
      </c>
      <c r="E22" s="31">
        <f t="shared" si="3"/>
        <v>2.63707729468599</v>
      </c>
      <c r="F22" s="36"/>
      <c r="G22" s="37"/>
      <c r="H22" s="37"/>
      <c r="K22" s="37"/>
      <c r="L22" s="37"/>
    </row>
    <row r="23" spans="2:8">
      <c r="B23" s="28" t="s">
        <v>96</v>
      </c>
      <c r="C23" s="34">
        <v>0.01</v>
      </c>
      <c r="D23" s="35">
        <v>1</v>
      </c>
      <c r="E23" s="31">
        <f t="shared" si="3"/>
        <v>1.318538647343</v>
      </c>
      <c r="G23" s="37"/>
      <c r="H23" s="37"/>
    </row>
    <row r="24" spans="2:8">
      <c r="B24" s="28" t="s">
        <v>97</v>
      </c>
      <c r="C24" s="34">
        <f>SUM(C9:C16)+SUM(C21:C23)</f>
        <v>1</v>
      </c>
      <c r="D24" s="35">
        <f>SUM(D21:D23)</f>
        <v>3</v>
      </c>
      <c r="E24" s="31">
        <f>SUM(E21:E23)</f>
        <v>6.59269323671498</v>
      </c>
      <c r="G24" s="37"/>
      <c r="H24" s="37"/>
    </row>
    <row r="25" spans="3:8">
      <c r="C25" s="43" t="str">
        <f>IF(SUM(C9:C16)+SUM(C21:C23)&gt;100%,"overflow","")</f>
        <v/>
      </c>
      <c r="D25" s="44"/>
      <c r="E25" s="45"/>
      <c r="G25" s="37"/>
      <c r="H25" s="37"/>
    </row>
    <row r="26" spans="2:3">
      <c r="B26" s="43"/>
      <c r="C26" s="46"/>
    </row>
  </sheetData>
  <mergeCells count="15">
    <mergeCell ref="F3:G3"/>
    <mergeCell ref="B4:C4"/>
    <mergeCell ref="B5:C5"/>
    <mergeCell ref="B7:E7"/>
    <mergeCell ref="G7:H7"/>
    <mergeCell ref="J7:L7"/>
    <mergeCell ref="B19:E19"/>
    <mergeCell ref="F7:F16"/>
    <mergeCell ref="K9:K11"/>
    <mergeCell ref="K12:K13"/>
    <mergeCell ref="K14:K16"/>
    <mergeCell ref="L9:L11"/>
    <mergeCell ref="L12:L13"/>
    <mergeCell ref="L14:L16"/>
    <mergeCell ref="B1:H2"/>
  </mergeCells>
  <dataValidations count="1">
    <dataValidation allowBlank="1" showInputMessage="1" showErrorMessage="1" sqref="D5"/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基本信息</vt:lpstr>
      <vt:lpstr>估算表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党育凤</cp:lastModifiedBy>
  <dcterms:created xsi:type="dcterms:W3CDTF">2006-09-13T11:21:00Z</dcterms:created>
  <dcterms:modified xsi:type="dcterms:W3CDTF">2020-10-24T07:48:21Z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